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25" r:id="rId1"/>
    <sheet name="index" sheetId="4" r:id="rId2"/>
    <sheet name="Transport" sheetId="7" r:id="rId3"/>
    <sheet name="TrRoad_act" sheetId="8" r:id="rId4"/>
    <sheet name="TrRoad_ene" sheetId="9" r:id="rId5"/>
    <sheet name="TrRoad_emi" sheetId="10" r:id="rId6"/>
    <sheet name="TrRoad_tech" sheetId="11" r:id="rId7"/>
    <sheet name="TrRail_act" sheetId="12" r:id="rId8"/>
    <sheet name="TrRail_ene" sheetId="13" r:id="rId9"/>
    <sheet name="TrRail_emi" sheetId="14" r:id="rId10"/>
    <sheet name="TrAvia_act" sheetId="15" r:id="rId11"/>
    <sheet name="TrAvia_ene" sheetId="16" r:id="rId12"/>
    <sheet name="TrAvia_emi" sheetId="17" r:id="rId13"/>
    <sheet name="TrAvia_png" sheetId="18" r:id="rId14"/>
    <sheet name="TrNavi_act" sheetId="19" r:id="rId15"/>
    <sheet name="TrNavi_ene" sheetId="20" r:id="rId16"/>
    <sheet name="TrNavi_emi" sheetId="21" r:id="rId17"/>
  </sheets>
  <definedNames>
    <definedName name="_xlnm.Print_Titles" localSheetId="2">Transport!$1:$1</definedName>
    <definedName name="_xlnm.Print_Titles" localSheetId="10">TrAvia_act!$1:$1</definedName>
    <definedName name="_xlnm.Print_Titles" localSheetId="12">TrAvia_emi!$1:$1</definedName>
    <definedName name="_xlnm.Print_Titles" localSheetId="11">TrAvia_ene!$1:$1</definedName>
    <definedName name="_xlnm.Print_Titles" localSheetId="13">TrAvia_png!$1:$1</definedName>
    <definedName name="_xlnm.Print_Titles" localSheetId="14">TrNavi_act!$1:$1</definedName>
    <definedName name="_xlnm.Print_Titles" localSheetId="16">TrNavi_emi!$1:$1</definedName>
    <definedName name="_xlnm.Print_Titles" localSheetId="15">TrNavi_ene!$1:$1</definedName>
    <definedName name="_xlnm.Print_Titles" localSheetId="7">TrRail_act!$1:$1</definedName>
    <definedName name="_xlnm.Print_Titles" localSheetId="9">TrRail_emi!$1:$1</definedName>
    <definedName name="_xlnm.Print_Titles" localSheetId="8">TrRail_ene!$1:$1</definedName>
    <definedName name="_xlnm.Print_Titles" localSheetId="3">TrRoad_act!$1:$1</definedName>
    <definedName name="_xlnm.Print_Titles" localSheetId="5">TrRoad_emi!$1:$1</definedName>
    <definedName name="_xlnm.Print_Titles" localSheetId="4">TrRoad_ene!$1:$1</definedName>
    <definedName name="_xlnm.Print_Titles" localSheetId="6">TrRoad_tech!$1:$1</definedName>
  </definedNames>
  <calcPr calcId="145621"/>
</workbook>
</file>

<file path=xl/calcChain.xml><?xml version="1.0" encoding="utf-8"?>
<calcChain xmlns="http://schemas.openxmlformats.org/spreadsheetml/2006/main">
  <c r="B77" i="16" l="1"/>
  <c r="H62" i="11" l="1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N40" i="10"/>
  <c r="J40" i="10"/>
  <c r="N52" i="9"/>
  <c r="Q43" i="9"/>
  <c r="D69" i="9"/>
  <c r="C69" i="9"/>
  <c r="I68" i="9"/>
  <c r="H68" i="9"/>
  <c r="G68" i="9"/>
  <c r="F68" i="9"/>
  <c r="E68" i="9"/>
  <c r="D68" i="9"/>
  <c r="C68" i="9"/>
  <c r="Q55" i="11"/>
  <c r="P55" i="11"/>
  <c r="O55" i="11"/>
  <c r="N55" i="11"/>
  <c r="L55" i="11"/>
  <c r="K55" i="11"/>
  <c r="J55" i="11"/>
  <c r="I55" i="11"/>
  <c r="H55" i="11"/>
  <c r="G55" i="11"/>
  <c r="F55" i="11"/>
  <c r="E55" i="11"/>
  <c r="D55" i="11"/>
  <c r="C55" i="11"/>
  <c r="Q54" i="11"/>
  <c r="M54" i="11"/>
  <c r="I54" i="11"/>
  <c r="E54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Q51" i="11"/>
  <c r="P51" i="11"/>
  <c r="O51" i="11"/>
  <c r="N51" i="11"/>
  <c r="M51" i="11"/>
  <c r="L51" i="11"/>
  <c r="K51" i="11"/>
  <c r="J51" i="11"/>
  <c r="I51" i="11"/>
  <c r="H51" i="11"/>
  <c r="F51" i="11"/>
  <c r="E51" i="11"/>
  <c r="D51" i="11"/>
  <c r="C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O48" i="11"/>
  <c r="K48" i="11"/>
  <c r="G48" i="11"/>
  <c r="C48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Q42" i="11"/>
  <c r="P42" i="11"/>
  <c r="O42" i="11"/>
  <c r="N42" i="11"/>
  <c r="M42" i="11"/>
  <c r="L42" i="11"/>
  <c r="J42" i="11"/>
  <c r="I42" i="11"/>
  <c r="H42" i="11"/>
  <c r="F42" i="11"/>
  <c r="E42" i="11"/>
  <c r="D42" i="11"/>
  <c r="P41" i="11"/>
  <c r="L41" i="11"/>
  <c r="K41" i="11"/>
  <c r="H41" i="11"/>
  <c r="G41" i="11"/>
  <c r="C41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P37" i="11"/>
  <c r="O37" i="11"/>
  <c r="N37" i="11"/>
  <c r="M37" i="11"/>
  <c r="L37" i="11"/>
  <c r="K37" i="11"/>
  <c r="J37" i="11"/>
  <c r="H37" i="11"/>
  <c r="G37" i="11"/>
  <c r="F37" i="11"/>
  <c r="E37" i="11"/>
  <c r="D37" i="11"/>
  <c r="C37" i="11"/>
  <c r="Q36" i="11"/>
  <c r="P36" i="11"/>
  <c r="O36" i="11"/>
  <c r="N36" i="11"/>
  <c r="L36" i="11"/>
  <c r="K36" i="11"/>
  <c r="J36" i="11"/>
  <c r="I36" i="11"/>
  <c r="H36" i="11"/>
  <c r="G36" i="11"/>
  <c r="F36" i="11"/>
  <c r="D36" i="11"/>
  <c r="C36" i="11"/>
  <c r="Q35" i="11"/>
  <c r="N35" i="11"/>
  <c r="M35" i="11"/>
  <c r="L35" i="11"/>
  <c r="K35" i="11"/>
  <c r="J35" i="11"/>
  <c r="I35" i="11"/>
  <c r="F35" i="11"/>
  <c r="E35" i="11"/>
  <c r="D35" i="11"/>
  <c r="Q34" i="11"/>
  <c r="P34" i="11"/>
  <c r="O34" i="11"/>
  <c r="N34" i="11"/>
  <c r="M34" i="11"/>
  <c r="L34" i="11"/>
  <c r="I34" i="11"/>
  <c r="H34" i="11"/>
  <c r="G34" i="11"/>
  <c r="F34" i="11"/>
  <c r="E34" i="11"/>
  <c r="D34" i="11"/>
  <c r="C34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E101" i="8"/>
  <c r="E100" i="8" s="1"/>
  <c r="Q101" i="8"/>
  <c r="P101" i="8"/>
  <c r="O101" i="8"/>
  <c r="N101" i="8"/>
  <c r="M101" i="8"/>
  <c r="L101" i="8"/>
  <c r="K101" i="8"/>
  <c r="J101" i="8"/>
  <c r="I101" i="8"/>
  <c r="H101" i="8"/>
  <c r="G101" i="8"/>
  <c r="F101" i="8"/>
  <c r="D101" i="8"/>
  <c r="D100" i="8" s="1"/>
  <c r="C101" i="8"/>
  <c r="C100" i="8" s="1"/>
  <c r="B101" i="8"/>
  <c r="B100" i="8" s="1"/>
  <c r="M94" i="8"/>
  <c r="L94" i="8"/>
  <c r="K94" i="8"/>
  <c r="J94" i="8"/>
  <c r="I94" i="8"/>
  <c r="H94" i="8"/>
  <c r="G94" i="8"/>
  <c r="F94" i="8"/>
  <c r="E94" i="8"/>
  <c r="D94" i="8"/>
  <c r="C94" i="8"/>
  <c r="B94" i="8"/>
  <c r="Q94" i="8"/>
  <c r="Q204" i="8" s="1"/>
  <c r="P94" i="8"/>
  <c r="O94" i="8"/>
  <c r="N94" i="8"/>
  <c r="N204" i="8" s="1"/>
  <c r="Q87" i="8"/>
  <c r="Q85" i="8" s="1"/>
  <c r="P87" i="8"/>
  <c r="P85" i="8" s="1"/>
  <c r="O87" i="8"/>
  <c r="O85" i="8" s="1"/>
  <c r="N87" i="8"/>
  <c r="N85" i="8" s="1"/>
  <c r="E87" i="8"/>
  <c r="D87" i="8"/>
  <c r="C87" i="8"/>
  <c r="B87" i="8"/>
  <c r="M87" i="8"/>
  <c r="L87" i="8"/>
  <c r="K87" i="8"/>
  <c r="J87" i="8"/>
  <c r="J85" i="8" s="1"/>
  <c r="I87" i="8"/>
  <c r="I197" i="8" s="1"/>
  <c r="H87" i="8"/>
  <c r="H85" i="8" s="1"/>
  <c r="G87" i="8"/>
  <c r="F87" i="8"/>
  <c r="M85" i="8"/>
  <c r="K85" i="8"/>
  <c r="G85" i="8"/>
  <c r="F85" i="8"/>
  <c r="L80" i="8"/>
  <c r="H80" i="8"/>
  <c r="D80" i="8"/>
  <c r="Q80" i="8"/>
  <c r="O80" i="8"/>
  <c r="M80" i="8"/>
  <c r="B80" i="8"/>
  <c r="Q192" i="8"/>
  <c r="O192" i="8"/>
  <c r="M192" i="8"/>
  <c r="K192" i="8"/>
  <c r="I192" i="8"/>
  <c r="G192" i="8"/>
  <c r="E192" i="8"/>
  <c r="C192" i="8"/>
  <c r="P84" i="9"/>
  <c r="I191" i="8"/>
  <c r="H84" i="9"/>
  <c r="E191" i="8"/>
  <c r="I189" i="8"/>
  <c r="E189" i="8"/>
  <c r="P24" i="8"/>
  <c r="C188" i="8"/>
  <c r="Q187" i="8"/>
  <c r="O23" i="8"/>
  <c r="L80" i="9"/>
  <c r="K23" i="8"/>
  <c r="D80" i="9"/>
  <c r="N22" i="8"/>
  <c r="K79" i="9"/>
  <c r="J22" i="8"/>
  <c r="J213" i="8" s="1"/>
  <c r="E185" i="8"/>
  <c r="C185" i="8"/>
  <c r="M18" i="8"/>
  <c r="J18" i="8"/>
  <c r="P17" i="8"/>
  <c r="I17" i="8"/>
  <c r="K180" i="8"/>
  <c r="J180" i="8"/>
  <c r="I180" i="8"/>
  <c r="H16" i="8"/>
  <c r="E180" i="8"/>
  <c r="P15" i="8"/>
  <c r="I179" i="8"/>
  <c r="F179" i="8"/>
  <c r="E179" i="8"/>
  <c r="Q178" i="8"/>
  <c r="C14" i="8"/>
  <c r="C205" i="8" s="1"/>
  <c r="Q12" i="8"/>
  <c r="K12" i="8"/>
  <c r="E176" i="8"/>
  <c r="D176" i="8"/>
  <c r="Q175" i="8"/>
  <c r="P11" i="8"/>
  <c r="P202" i="8" s="1"/>
  <c r="M175" i="8"/>
  <c r="L68" i="9"/>
  <c r="I175" i="8"/>
  <c r="H175" i="8"/>
  <c r="G175" i="8"/>
  <c r="F11" i="8"/>
  <c r="F202" i="8" s="1"/>
  <c r="D175" i="8"/>
  <c r="C175" i="8"/>
  <c r="O67" i="9"/>
  <c r="J10" i="8"/>
  <c r="G174" i="8"/>
  <c r="E174" i="8"/>
  <c r="H9" i="8"/>
  <c r="Q172" i="8"/>
  <c r="K172" i="8"/>
  <c r="P64" i="9"/>
  <c r="O7" i="8"/>
  <c r="M171" i="8"/>
  <c r="J171" i="8"/>
  <c r="H64" i="9"/>
  <c r="G7" i="8"/>
  <c r="G198" i="8" s="1"/>
  <c r="F171" i="8"/>
  <c r="D171" i="8"/>
  <c r="N62" i="9"/>
  <c r="J219" i="8"/>
  <c r="H165" i="8"/>
  <c r="G165" i="8"/>
  <c r="F219" i="8"/>
  <c r="D165" i="8"/>
  <c r="Q218" i="8"/>
  <c r="E218" i="8"/>
  <c r="C164" i="8"/>
  <c r="P163" i="8"/>
  <c r="D163" i="8"/>
  <c r="M19" i="8"/>
  <c r="I19" i="8"/>
  <c r="G11" i="8"/>
  <c r="G202" i="8" s="1"/>
  <c r="M197" i="8"/>
  <c r="J197" i="8"/>
  <c r="F197" i="8"/>
  <c r="Q196" i="8"/>
  <c r="O196" i="8"/>
  <c r="M196" i="8"/>
  <c r="G196" i="8"/>
  <c r="C196" i="8"/>
  <c r="P100" i="8" l="1"/>
  <c r="Q100" i="8"/>
  <c r="O100" i="8"/>
  <c r="O84" i="8" s="1"/>
  <c r="I85" i="8"/>
  <c r="L85" i="8"/>
  <c r="Q84" i="8"/>
  <c r="P84" i="8"/>
  <c r="G100" i="8"/>
  <c r="H100" i="8"/>
  <c r="H84" i="8" s="1"/>
  <c r="I100" i="8"/>
  <c r="I210" i="8" s="1"/>
  <c r="J100" i="8"/>
  <c r="J84" i="8" s="1"/>
  <c r="B85" i="8"/>
  <c r="B84" i="8" s="1"/>
  <c r="K100" i="8"/>
  <c r="K84" i="8" s="1"/>
  <c r="C85" i="8"/>
  <c r="C84" i="8" s="1"/>
  <c r="L100" i="8"/>
  <c r="D85" i="8"/>
  <c r="D84" i="8" s="1"/>
  <c r="M100" i="8"/>
  <c r="M84" i="8" s="1"/>
  <c r="G84" i="8"/>
  <c r="F100" i="8"/>
  <c r="F84" i="8" s="1"/>
  <c r="E85" i="8"/>
  <c r="E84" i="8" s="1"/>
  <c r="N100" i="8"/>
  <c r="N84" i="8" s="1"/>
  <c r="M204" i="8"/>
  <c r="M218" i="8"/>
  <c r="K177" i="8"/>
  <c r="E81" i="9"/>
  <c r="I217" i="8"/>
  <c r="G188" i="8"/>
  <c r="B82" i="11"/>
  <c r="H179" i="8"/>
  <c r="M191" i="8"/>
  <c r="O180" i="8"/>
  <c r="O177" i="8"/>
  <c r="J62" i="9"/>
  <c r="Q174" i="8"/>
  <c r="I196" i="8"/>
  <c r="E178" i="8"/>
  <c r="P215" i="8"/>
  <c r="E196" i="8"/>
  <c r="M179" i="8"/>
  <c r="K196" i="8"/>
  <c r="J173" i="8"/>
  <c r="E184" i="8"/>
  <c r="Q197" i="8"/>
  <c r="K203" i="8"/>
  <c r="J211" i="8"/>
  <c r="E204" i="8"/>
  <c r="N219" i="8"/>
  <c r="I170" i="8"/>
  <c r="O176" i="8"/>
  <c r="I178" i="8"/>
  <c r="C180" i="8"/>
  <c r="E80" i="8"/>
  <c r="N197" i="8"/>
  <c r="N179" i="8"/>
  <c r="F204" i="8"/>
  <c r="G176" i="8"/>
  <c r="G164" i="8"/>
  <c r="B165" i="8"/>
  <c r="E172" i="8"/>
  <c r="Q203" i="8"/>
  <c r="K214" i="8"/>
  <c r="G80" i="8"/>
  <c r="N211" i="8"/>
  <c r="O157" i="8"/>
  <c r="C169" i="8"/>
  <c r="I184" i="8"/>
  <c r="C79" i="9"/>
  <c r="O204" i="8"/>
  <c r="Q191" i="8"/>
  <c r="D12" i="8"/>
  <c r="D203" i="8" s="1"/>
  <c r="P206" i="8"/>
  <c r="I204" i="8"/>
  <c r="I218" i="8"/>
  <c r="M170" i="8"/>
  <c r="G172" i="8"/>
  <c r="I80" i="8"/>
  <c r="M209" i="8"/>
  <c r="E170" i="8"/>
  <c r="O198" i="8"/>
  <c r="C204" i="8"/>
  <c r="G204" i="8"/>
  <c r="J204" i="8"/>
  <c r="Q19" i="8"/>
  <c r="Q210" i="8" s="1"/>
  <c r="C170" i="8"/>
  <c r="E187" i="8"/>
  <c r="Q217" i="8"/>
  <c r="G71" i="9"/>
  <c r="K204" i="8"/>
  <c r="L24" i="8"/>
  <c r="L215" i="8" s="1"/>
  <c r="O170" i="8"/>
  <c r="I172" i="8"/>
  <c r="C174" i="8"/>
  <c r="O71" i="9"/>
  <c r="E197" i="8"/>
  <c r="G169" i="8"/>
  <c r="M184" i="8"/>
  <c r="F40" i="10"/>
  <c r="Q143" i="8"/>
  <c r="D150" i="8"/>
  <c r="D197" i="8"/>
  <c r="H197" i="8"/>
  <c r="L197" i="8"/>
  <c r="P197" i="8"/>
  <c r="E169" i="8"/>
  <c r="I169" i="8"/>
  <c r="M169" i="8"/>
  <c r="Q169" i="8"/>
  <c r="E173" i="8"/>
  <c r="M173" i="8"/>
  <c r="E177" i="8"/>
  <c r="I177" i="8"/>
  <c r="M177" i="8"/>
  <c r="Q177" i="8"/>
  <c r="E181" i="8"/>
  <c r="I208" i="8"/>
  <c r="M181" i="8"/>
  <c r="E186" i="8"/>
  <c r="Q186" i="8"/>
  <c r="I190" i="8"/>
  <c r="M190" i="8"/>
  <c r="Q190" i="8"/>
  <c r="C67" i="8"/>
  <c r="K33" i="9"/>
  <c r="K70" i="9" s="1"/>
  <c r="F43" i="9"/>
  <c r="F77" i="9" s="1"/>
  <c r="J43" i="9"/>
  <c r="N43" i="9"/>
  <c r="N42" i="9" s="1"/>
  <c r="M43" i="9"/>
  <c r="J76" i="11"/>
  <c r="F82" i="9"/>
  <c r="N82" i="9"/>
  <c r="P80" i="8"/>
  <c r="N5" i="9"/>
  <c r="F10" i="9"/>
  <c r="J10" i="9"/>
  <c r="N10" i="9"/>
  <c r="H11" i="8"/>
  <c r="H202" i="8" s="1"/>
  <c r="J74" i="8"/>
  <c r="D196" i="8"/>
  <c r="H196" i="8"/>
  <c r="L196" i="8"/>
  <c r="P196" i="8"/>
  <c r="J17" i="8"/>
  <c r="J208" i="8" s="1"/>
  <c r="D170" i="8"/>
  <c r="H170" i="8"/>
  <c r="P170" i="8"/>
  <c r="L178" i="8"/>
  <c r="Q176" i="8"/>
  <c r="H85" i="9"/>
  <c r="C10" i="10"/>
  <c r="G10" i="10"/>
  <c r="K10" i="10"/>
  <c r="O10" i="10"/>
  <c r="H48" i="10"/>
  <c r="L48" i="10"/>
  <c r="P48" i="10"/>
  <c r="I49" i="10"/>
  <c r="M49" i="10"/>
  <c r="Q49" i="10"/>
  <c r="F82" i="11"/>
  <c r="J82" i="11"/>
  <c r="J75" i="11" s="1"/>
  <c r="N82" i="11"/>
  <c r="C82" i="11"/>
  <c r="G82" i="11"/>
  <c r="K82" i="11"/>
  <c r="O82" i="11"/>
  <c r="J78" i="9"/>
  <c r="H211" i="8"/>
  <c r="P157" i="8"/>
  <c r="H169" i="8"/>
  <c r="L173" i="8"/>
  <c r="L177" i="8"/>
  <c r="D181" i="8"/>
  <c r="P208" i="8"/>
  <c r="D186" i="8"/>
  <c r="L190" i="8"/>
  <c r="E60" i="8"/>
  <c r="I60" i="8"/>
  <c r="M60" i="8"/>
  <c r="Q60" i="8"/>
  <c r="C60" i="8"/>
  <c r="G60" i="8"/>
  <c r="K60" i="8"/>
  <c r="O60" i="8"/>
  <c r="L60" i="8"/>
  <c r="P60" i="8"/>
  <c r="F74" i="8"/>
  <c r="J169" i="8"/>
  <c r="E10" i="9"/>
  <c r="I10" i="9"/>
  <c r="M10" i="9"/>
  <c r="Q10" i="9"/>
  <c r="O10" i="9"/>
  <c r="F66" i="9"/>
  <c r="G67" i="9"/>
  <c r="M81" i="9"/>
  <c r="E65" i="9"/>
  <c r="D27" i="10"/>
  <c r="H27" i="10"/>
  <c r="L27" i="10"/>
  <c r="P27" i="10"/>
  <c r="G27" i="10"/>
  <c r="K27" i="10"/>
  <c r="B48" i="10"/>
  <c r="D50" i="10"/>
  <c r="H50" i="10"/>
  <c r="L50" i="10"/>
  <c r="P50" i="10"/>
  <c r="C51" i="10"/>
  <c r="G51" i="10"/>
  <c r="O51" i="10"/>
  <c r="F76" i="11"/>
  <c r="D11" i="8"/>
  <c r="D202" i="8" s="1"/>
  <c r="G18" i="8"/>
  <c r="G209" i="8" s="1"/>
  <c r="D211" i="8"/>
  <c r="L211" i="8"/>
  <c r="D169" i="8"/>
  <c r="L169" i="8"/>
  <c r="P169" i="8"/>
  <c r="H200" i="8"/>
  <c r="H177" i="8"/>
  <c r="P177" i="8"/>
  <c r="L181" i="8"/>
  <c r="D204" i="8"/>
  <c r="H204" i="8"/>
  <c r="L204" i="8"/>
  <c r="P204" i="8"/>
  <c r="D172" i="8"/>
  <c r="H172" i="8"/>
  <c r="L172" i="8"/>
  <c r="P172" i="8"/>
  <c r="H176" i="8"/>
  <c r="L176" i="8"/>
  <c r="P176" i="8"/>
  <c r="D180" i="8"/>
  <c r="H207" i="8"/>
  <c r="L180" i="8"/>
  <c r="C46" i="8"/>
  <c r="C183" i="8" s="1"/>
  <c r="G46" i="8"/>
  <c r="G183" i="8" s="1"/>
  <c r="K46" i="8"/>
  <c r="O46" i="8"/>
  <c r="D185" i="8"/>
  <c r="H185" i="8"/>
  <c r="P185" i="8"/>
  <c r="D189" i="8"/>
  <c r="H189" i="8"/>
  <c r="L189" i="8"/>
  <c r="B51" i="10"/>
  <c r="F5" i="9"/>
  <c r="J5" i="9"/>
  <c r="N50" i="10"/>
  <c r="D40" i="10"/>
  <c r="H40" i="10"/>
  <c r="N10" i="10"/>
  <c r="E62" i="11"/>
  <c r="I62" i="11"/>
  <c r="M62" i="11"/>
  <c r="Q62" i="11"/>
  <c r="L62" i="11"/>
  <c r="C69" i="11"/>
  <c r="G69" i="11"/>
  <c r="K69" i="11"/>
  <c r="O69" i="11"/>
  <c r="D82" i="11"/>
  <c r="H82" i="11"/>
  <c r="L82" i="11"/>
  <c r="P82" i="11"/>
  <c r="M55" i="11"/>
  <c r="M134" i="8"/>
  <c r="M53" i="11" s="1"/>
  <c r="F163" i="8"/>
  <c r="F217" i="8"/>
  <c r="N217" i="8"/>
  <c r="P219" i="8"/>
  <c r="P165" i="8"/>
  <c r="F62" i="9"/>
  <c r="F169" i="8"/>
  <c r="L64" i="9"/>
  <c r="L171" i="8"/>
  <c r="M65" i="9"/>
  <c r="M172" i="8"/>
  <c r="F173" i="8"/>
  <c r="N66" i="9"/>
  <c r="N173" i="8"/>
  <c r="M12" i="8"/>
  <c r="M203" i="8" s="1"/>
  <c r="M176" i="8"/>
  <c r="C12" i="8"/>
  <c r="C203" i="8" s="1"/>
  <c r="N172" i="8"/>
  <c r="D10" i="8"/>
  <c r="D201" i="8" s="1"/>
  <c r="D174" i="8"/>
  <c r="E175" i="8"/>
  <c r="F176" i="8"/>
  <c r="J176" i="8"/>
  <c r="H14" i="8"/>
  <c r="H205" i="8" s="1"/>
  <c r="H178" i="8"/>
  <c r="F16" i="8"/>
  <c r="F207" i="8" s="1"/>
  <c r="F180" i="8"/>
  <c r="N180" i="8"/>
  <c r="O181" i="8"/>
  <c r="O17" i="8"/>
  <c r="O208" i="8" s="1"/>
  <c r="L18" i="8"/>
  <c r="L209" i="8" s="1"/>
  <c r="L182" i="8"/>
  <c r="P182" i="8"/>
  <c r="P18" i="8"/>
  <c r="P209" i="8" s="1"/>
  <c r="Q184" i="8"/>
  <c r="Q46" i="8"/>
  <c r="Q183" i="8" s="1"/>
  <c r="P175" i="8"/>
  <c r="E64" i="9"/>
  <c r="I64" i="9"/>
  <c r="M64" i="9"/>
  <c r="Q64" i="9"/>
  <c r="P68" i="9"/>
  <c r="G75" i="9"/>
  <c r="C80" i="9"/>
  <c r="D81" i="9"/>
  <c r="Q69" i="9"/>
  <c r="F196" i="8"/>
  <c r="J196" i="8"/>
  <c r="N196" i="8"/>
  <c r="C143" i="8"/>
  <c r="G143" i="8"/>
  <c r="K143" i="8"/>
  <c r="O143" i="8"/>
  <c r="G19" i="8"/>
  <c r="G210" i="8" s="1"/>
  <c r="G157" i="8"/>
  <c r="E163" i="8"/>
  <c r="E217" i="8"/>
  <c r="M217" i="8"/>
  <c r="M163" i="8"/>
  <c r="F164" i="8"/>
  <c r="F218" i="8"/>
  <c r="J218" i="8"/>
  <c r="N218" i="8"/>
  <c r="N164" i="8"/>
  <c r="O219" i="8"/>
  <c r="O165" i="8"/>
  <c r="I186" i="8"/>
  <c r="I22" i="8"/>
  <c r="I213" i="8" s="1"/>
  <c r="F187" i="8"/>
  <c r="J187" i="8"/>
  <c r="K188" i="8"/>
  <c r="E46" i="8"/>
  <c r="E183" i="8" s="1"/>
  <c r="F191" i="8"/>
  <c r="J191" i="8"/>
  <c r="N191" i="8"/>
  <c r="G51" i="11"/>
  <c r="G128" i="8"/>
  <c r="G47" i="11" s="1"/>
  <c r="J209" i="8"/>
  <c r="L25" i="8"/>
  <c r="L216" i="8" s="1"/>
  <c r="Q171" i="8"/>
  <c r="C21" i="9"/>
  <c r="C63" i="9" s="1"/>
  <c r="J217" i="8"/>
  <c r="O218" i="8"/>
  <c r="O164" i="8"/>
  <c r="F177" i="8"/>
  <c r="J177" i="8"/>
  <c r="N177" i="8"/>
  <c r="D72" i="9"/>
  <c r="D179" i="8"/>
  <c r="Q16" i="8"/>
  <c r="Q207" i="8" s="1"/>
  <c r="Q180" i="8"/>
  <c r="F17" i="8"/>
  <c r="F208" i="8" s="1"/>
  <c r="F181" i="8"/>
  <c r="I185" i="8"/>
  <c r="I21" i="8"/>
  <c r="I212" i="8" s="1"/>
  <c r="M185" i="8"/>
  <c r="M21" i="8"/>
  <c r="M212" i="8" s="1"/>
  <c r="Q185" i="8"/>
  <c r="Q78" i="9"/>
  <c r="J186" i="8"/>
  <c r="N213" i="8"/>
  <c r="M189" i="8"/>
  <c r="M25" i="8"/>
  <c r="M216" i="8" s="1"/>
  <c r="Q189" i="8"/>
  <c r="Q25" i="8"/>
  <c r="Q216" i="8" s="1"/>
  <c r="F190" i="8"/>
  <c r="D41" i="11"/>
  <c r="D121" i="8"/>
  <c r="D40" i="11" s="1"/>
  <c r="N163" i="8"/>
  <c r="K10" i="9"/>
  <c r="D64" i="9"/>
  <c r="C71" i="9"/>
  <c r="E82" i="9"/>
  <c r="G48" i="10"/>
  <c r="F170" i="8"/>
  <c r="J170" i="8"/>
  <c r="N170" i="8"/>
  <c r="F174" i="8"/>
  <c r="J201" i="8"/>
  <c r="N174" i="8"/>
  <c r="F178" i="8"/>
  <c r="J178" i="8"/>
  <c r="N178" i="8"/>
  <c r="F182" i="8"/>
  <c r="N182" i="8"/>
  <c r="F46" i="8"/>
  <c r="J46" i="8"/>
  <c r="N46" i="8"/>
  <c r="J188" i="8"/>
  <c r="D46" i="8"/>
  <c r="D183" i="8" s="1"/>
  <c r="H46" i="8"/>
  <c r="P46" i="8"/>
  <c r="P183" i="8" s="1"/>
  <c r="F192" i="8"/>
  <c r="J192" i="8"/>
  <c r="N192" i="8"/>
  <c r="B67" i="8"/>
  <c r="B74" i="8"/>
  <c r="D60" i="8"/>
  <c r="N74" i="8"/>
  <c r="F114" i="8"/>
  <c r="F33" i="11" s="1"/>
  <c r="F69" i="9"/>
  <c r="J69" i="9"/>
  <c r="N69" i="9"/>
  <c r="J71" i="9"/>
  <c r="H72" i="9"/>
  <c r="L72" i="9"/>
  <c r="P72" i="9"/>
  <c r="F73" i="9"/>
  <c r="J73" i="9"/>
  <c r="N73" i="9"/>
  <c r="C74" i="9"/>
  <c r="G74" i="9"/>
  <c r="K74" i="9"/>
  <c r="O74" i="9"/>
  <c r="M78" i="9"/>
  <c r="G79" i="9"/>
  <c r="O79" i="9"/>
  <c r="O27" i="10"/>
  <c r="F10" i="10"/>
  <c r="J10" i="10"/>
  <c r="N76" i="11"/>
  <c r="J190" i="8"/>
  <c r="N190" i="8"/>
  <c r="H60" i="8"/>
  <c r="G67" i="8"/>
  <c r="K67" i="8"/>
  <c r="O67" i="8"/>
  <c r="C80" i="8"/>
  <c r="K80" i="8"/>
  <c r="K169" i="8"/>
  <c r="O169" i="8"/>
  <c r="G170" i="8"/>
  <c r="K170" i="8"/>
  <c r="C173" i="8"/>
  <c r="O173" i="8"/>
  <c r="K174" i="8"/>
  <c r="O174" i="8"/>
  <c r="C177" i="8"/>
  <c r="G177" i="8"/>
  <c r="C178" i="8"/>
  <c r="O178" i="8"/>
  <c r="G181" i="8"/>
  <c r="K181" i="8"/>
  <c r="C182" i="8"/>
  <c r="G182" i="8"/>
  <c r="O211" i="8"/>
  <c r="G218" i="8"/>
  <c r="G219" i="8"/>
  <c r="C128" i="8"/>
  <c r="C47" i="11" s="1"/>
  <c r="N83" i="9"/>
  <c r="P85" i="9"/>
  <c r="D20" i="10"/>
  <c r="H20" i="10"/>
  <c r="L20" i="10"/>
  <c r="P20" i="10"/>
  <c r="B49" i="10"/>
  <c r="E50" i="10"/>
  <c r="I50" i="10"/>
  <c r="F48" i="10"/>
  <c r="J48" i="10"/>
  <c r="N48" i="10"/>
  <c r="C49" i="10"/>
  <c r="G49" i="10"/>
  <c r="K49" i="10"/>
  <c r="D51" i="10"/>
  <c r="H51" i="10"/>
  <c r="L51" i="10"/>
  <c r="P51" i="10"/>
  <c r="B69" i="11"/>
  <c r="E82" i="11"/>
  <c r="I82" i="11"/>
  <c r="M82" i="11"/>
  <c r="Q82" i="11"/>
  <c r="L170" i="8"/>
  <c r="H171" i="8"/>
  <c r="P174" i="8"/>
  <c r="L175" i="8"/>
  <c r="D178" i="8"/>
  <c r="P179" i="8"/>
  <c r="H182" i="8"/>
  <c r="H219" i="8"/>
  <c r="G21" i="9"/>
  <c r="G63" i="9" s="1"/>
  <c r="K21" i="9"/>
  <c r="K63" i="9" s="1"/>
  <c r="C33" i="9"/>
  <c r="C70" i="9" s="1"/>
  <c r="K72" i="9"/>
  <c r="O72" i="9"/>
  <c r="E73" i="9"/>
  <c r="I73" i="9"/>
  <c r="M73" i="9"/>
  <c r="Q73" i="9"/>
  <c r="F74" i="9"/>
  <c r="J74" i="9"/>
  <c r="N74" i="9"/>
  <c r="D75" i="9"/>
  <c r="H75" i="9"/>
  <c r="L75" i="9"/>
  <c r="P75" i="9"/>
  <c r="D78" i="9"/>
  <c r="H78" i="9"/>
  <c r="L78" i="9"/>
  <c r="P78" i="9"/>
  <c r="G52" i="9"/>
  <c r="G83" i="9" s="1"/>
  <c r="O52" i="9"/>
  <c r="O83" i="9" s="1"/>
  <c r="I52" i="9"/>
  <c r="I83" i="9" s="1"/>
  <c r="Q52" i="9"/>
  <c r="Q83" i="9" s="1"/>
  <c r="C34" i="10"/>
  <c r="G34" i="10"/>
  <c r="K34" i="10"/>
  <c r="O34" i="10"/>
  <c r="N34" i="10"/>
  <c r="N33" i="10" s="1"/>
  <c r="D49" i="10"/>
  <c r="H5" i="10"/>
  <c r="C50" i="11"/>
  <c r="H19" i="8"/>
  <c r="H217" i="8"/>
  <c r="N11" i="8"/>
  <c r="N202" i="8" s="1"/>
  <c r="H128" i="8"/>
  <c r="H48" i="11"/>
  <c r="P128" i="8"/>
  <c r="P48" i="11"/>
  <c r="D142" i="8"/>
  <c r="L142" i="8"/>
  <c r="E143" i="8"/>
  <c r="M143" i="8"/>
  <c r="F7" i="8"/>
  <c r="F198" i="8" s="1"/>
  <c r="N7" i="8"/>
  <c r="N198" i="8" s="1"/>
  <c r="G8" i="8"/>
  <c r="G199" i="8" s="1"/>
  <c r="K8" i="8"/>
  <c r="K199" i="8" s="1"/>
  <c r="L9" i="8"/>
  <c r="L200" i="8" s="1"/>
  <c r="E10" i="8"/>
  <c r="E201" i="8" s="1"/>
  <c r="M10" i="8"/>
  <c r="M201" i="8" s="1"/>
  <c r="G12" i="8"/>
  <c r="G203" i="8" s="1"/>
  <c r="H150" i="8"/>
  <c r="P150" i="8"/>
  <c r="I14" i="8"/>
  <c r="I205" i="8" s="1"/>
  <c r="Q14" i="8"/>
  <c r="Q205" i="8" s="1"/>
  <c r="F15" i="8"/>
  <c r="F206" i="8" s="1"/>
  <c r="N15" i="8"/>
  <c r="N206" i="8" s="1"/>
  <c r="C16" i="8"/>
  <c r="C207" i="8" s="1"/>
  <c r="G16" i="8"/>
  <c r="G207" i="8" s="1"/>
  <c r="K16" i="8"/>
  <c r="K207" i="8" s="1"/>
  <c r="O16" i="8"/>
  <c r="O207" i="8" s="1"/>
  <c r="D17" i="8"/>
  <c r="D208" i="8" s="1"/>
  <c r="E23" i="8"/>
  <c r="E214" i="8" s="1"/>
  <c r="F24" i="8"/>
  <c r="F215" i="8" s="1"/>
  <c r="H163" i="8"/>
  <c r="I164" i="8"/>
  <c r="J165" i="8"/>
  <c r="H173" i="8"/>
  <c r="I174" i="8"/>
  <c r="K176" i="8"/>
  <c r="M178" i="8"/>
  <c r="P181" i="8"/>
  <c r="J184" i="8"/>
  <c r="K185" i="8"/>
  <c r="L186" i="8"/>
  <c r="M187" i="8"/>
  <c r="N188" i="8"/>
  <c r="O189" i="8"/>
  <c r="P190" i="8"/>
  <c r="D66" i="9"/>
  <c r="L66" i="9"/>
  <c r="E67" i="9"/>
  <c r="M67" i="9"/>
  <c r="E33" i="9"/>
  <c r="E70" i="9" s="1"/>
  <c r="E71" i="9"/>
  <c r="G33" i="9"/>
  <c r="G70" i="9" s="1"/>
  <c r="G72" i="9"/>
  <c r="G82" i="9"/>
  <c r="O82" i="9"/>
  <c r="C52" i="9"/>
  <c r="C83" i="9" s="1"/>
  <c r="C84" i="9"/>
  <c r="M52" i="9"/>
  <c r="M83" i="9" s="1"/>
  <c r="M85" i="9"/>
  <c r="M50" i="10"/>
  <c r="M5" i="10"/>
  <c r="O49" i="10"/>
  <c r="O5" i="10"/>
  <c r="E211" i="8"/>
  <c r="E157" i="8"/>
  <c r="M211" i="8"/>
  <c r="M157" i="8"/>
  <c r="K219" i="8"/>
  <c r="C171" i="8"/>
  <c r="K171" i="8"/>
  <c r="I66" i="9"/>
  <c r="I173" i="8"/>
  <c r="Q66" i="9"/>
  <c r="Q173" i="8"/>
  <c r="G179" i="8"/>
  <c r="O179" i="8"/>
  <c r="P73" i="9"/>
  <c r="P180" i="8"/>
  <c r="Q74" i="9"/>
  <c r="Q181" i="8"/>
  <c r="B60" i="8"/>
  <c r="J60" i="8"/>
  <c r="H67" i="8"/>
  <c r="H58" i="8" s="1"/>
  <c r="L67" i="8"/>
  <c r="J67" i="8"/>
  <c r="I114" i="8"/>
  <c r="I33" i="11" s="1"/>
  <c r="I37" i="11"/>
  <c r="E128" i="8"/>
  <c r="E48" i="11"/>
  <c r="I128" i="8"/>
  <c r="I48" i="11"/>
  <c r="Q128" i="8"/>
  <c r="Q48" i="11"/>
  <c r="Q134" i="8"/>
  <c r="Q53" i="11" s="1"/>
  <c r="J134" i="8"/>
  <c r="J53" i="11" s="1"/>
  <c r="J54" i="11"/>
  <c r="E142" i="8"/>
  <c r="M142" i="8"/>
  <c r="F143" i="8"/>
  <c r="N143" i="8"/>
  <c r="H8" i="8"/>
  <c r="H199" i="8" s="1"/>
  <c r="P8" i="8"/>
  <c r="P199" i="8" s="1"/>
  <c r="I9" i="8"/>
  <c r="I200" i="8" s="1"/>
  <c r="Q9" i="8"/>
  <c r="Q200" i="8" s="1"/>
  <c r="K11" i="8"/>
  <c r="K202" i="8" s="1"/>
  <c r="L12" i="8"/>
  <c r="L203" i="8" s="1"/>
  <c r="E150" i="8"/>
  <c r="M150" i="8"/>
  <c r="F14" i="8"/>
  <c r="F205" i="8" s="1"/>
  <c r="N14" i="8"/>
  <c r="N205" i="8" s="1"/>
  <c r="G15" i="8"/>
  <c r="G206" i="8" s="1"/>
  <c r="O15" i="8"/>
  <c r="O206" i="8" s="1"/>
  <c r="F18" i="8"/>
  <c r="F209" i="8" s="1"/>
  <c r="N157" i="8"/>
  <c r="D21" i="8"/>
  <c r="D212" i="8" s="1"/>
  <c r="C25" i="8"/>
  <c r="C216" i="8" s="1"/>
  <c r="H25" i="8"/>
  <c r="H216" i="8" s="1"/>
  <c r="I163" i="8"/>
  <c r="E164" i="8"/>
  <c r="J164" i="8"/>
  <c r="F165" i="8"/>
  <c r="Q170" i="8"/>
  <c r="M182" i="8"/>
  <c r="K184" i="8"/>
  <c r="L185" i="8"/>
  <c r="M186" i="8"/>
  <c r="N187" i="8"/>
  <c r="O188" i="8"/>
  <c r="P189" i="8"/>
  <c r="P211" i="8"/>
  <c r="D62" i="9"/>
  <c r="L62" i="9"/>
  <c r="C65" i="9"/>
  <c r="G65" i="9"/>
  <c r="O65" i="9"/>
  <c r="G69" i="9"/>
  <c r="O69" i="9"/>
  <c r="O33" i="9"/>
  <c r="O70" i="9" s="1"/>
  <c r="N71" i="9"/>
  <c r="I75" i="9"/>
  <c r="Q75" i="9"/>
  <c r="I62" i="9"/>
  <c r="L65" i="9"/>
  <c r="M74" i="9"/>
  <c r="G84" i="9"/>
  <c r="E51" i="10"/>
  <c r="B164" i="8"/>
  <c r="I10" i="8"/>
  <c r="I201" i="8" s="1"/>
  <c r="F19" i="8"/>
  <c r="F211" i="8"/>
  <c r="C218" i="8"/>
  <c r="K218" i="8"/>
  <c r="D219" i="8"/>
  <c r="L219" i="8"/>
  <c r="N17" i="8"/>
  <c r="N208" i="8" s="1"/>
  <c r="C75" i="9"/>
  <c r="C18" i="8"/>
  <c r="C209" i="8" s="1"/>
  <c r="K75" i="9"/>
  <c r="K18" i="8"/>
  <c r="K209" i="8" s="1"/>
  <c r="O18" i="8"/>
  <c r="O209" i="8" s="1"/>
  <c r="L46" i="8"/>
  <c r="D184" i="8"/>
  <c r="H184" i="8"/>
  <c r="L184" i="8"/>
  <c r="P184" i="8"/>
  <c r="F79" i="9"/>
  <c r="F186" i="8"/>
  <c r="N79" i="9"/>
  <c r="N186" i="8"/>
  <c r="C187" i="8"/>
  <c r="G80" i="9"/>
  <c r="G187" i="8"/>
  <c r="K187" i="8"/>
  <c r="O80" i="9"/>
  <c r="O187" i="8"/>
  <c r="D188" i="8"/>
  <c r="H81" i="9"/>
  <c r="H188" i="8"/>
  <c r="L188" i="8"/>
  <c r="P81" i="9"/>
  <c r="P188" i="8"/>
  <c r="C191" i="8"/>
  <c r="G191" i="8"/>
  <c r="K191" i="8"/>
  <c r="O191" i="8"/>
  <c r="D192" i="8"/>
  <c r="H192" i="8"/>
  <c r="L192" i="8"/>
  <c r="P192" i="8"/>
  <c r="E67" i="8"/>
  <c r="I67" i="8"/>
  <c r="I58" i="8" s="1"/>
  <c r="M67" i="8"/>
  <c r="Q67" i="8"/>
  <c r="C74" i="8"/>
  <c r="G74" i="8"/>
  <c r="K74" i="8"/>
  <c r="O74" i="8"/>
  <c r="O73" i="8" s="1"/>
  <c r="D74" i="8"/>
  <c r="D73" i="8" s="1"/>
  <c r="H74" i="8"/>
  <c r="H73" i="8" s="1"/>
  <c r="L74" i="8"/>
  <c r="L73" i="8" s="1"/>
  <c r="P74" i="8"/>
  <c r="E74" i="8"/>
  <c r="E73" i="8" s="1"/>
  <c r="I74" i="8"/>
  <c r="I73" i="8" s="1"/>
  <c r="M74" i="8"/>
  <c r="M73" i="8" s="1"/>
  <c r="Q74" i="8"/>
  <c r="Q73" i="8" s="1"/>
  <c r="D114" i="8"/>
  <c r="K114" i="8"/>
  <c r="K34" i="11"/>
  <c r="H114" i="8"/>
  <c r="P114" i="8"/>
  <c r="P35" i="11"/>
  <c r="E114" i="8"/>
  <c r="E33" i="11" s="1"/>
  <c r="E36" i="11"/>
  <c r="M114" i="8"/>
  <c r="M33" i="11" s="1"/>
  <c r="M36" i="11"/>
  <c r="L121" i="8"/>
  <c r="L40" i="11" s="1"/>
  <c r="E121" i="8"/>
  <c r="E40" i="11" s="1"/>
  <c r="E41" i="11"/>
  <c r="I121" i="8"/>
  <c r="I40" i="11" s="1"/>
  <c r="M121" i="8"/>
  <c r="M40" i="11" s="1"/>
  <c r="M41" i="11"/>
  <c r="Q121" i="8"/>
  <c r="Q40" i="11" s="1"/>
  <c r="Q41" i="11"/>
  <c r="O128" i="8"/>
  <c r="F128" i="8"/>
  <c r="F47" i="11" s="1"/>
  <c r="F48" i="11"/>
  <c r="J128" i="8"/>
  <c r="J47" i="11" s="1"/>
  <c r="J48" i="11"/>
  <c r="N128" i="8"/>
  <c r="N47" i="11" s="1"/>
  <c r="N48" i="11"/>
  <c r="E134" i="8"/>
  <c r="E53" i="11" s="1"/>
  <c r="C134" i="8"/>
  <c r="C53" i="11" s="1"/>
  <c r="C54" i="11"/>
  <c r="G134" i="8"/>
  <c r="G53" i="11" s="1"/>
  <c r="G54" i="11"/>
  <c r="K134" i="8"/>
  <c r="K53" i="11" s="1"/>
  <c r="K54" i="11"/>
  <c r="O134" i="8"/>
  <c r="O53" i="11" s="1"/>
  <c r="O54" i="11"/>
  <c r="F142" i="8"/>
  <c r="J142" i="8"/>
  <c r="N142" i="8"/>
  <c r="D7" i="8"/>
  <c r="D198" i="8" s="1"/>
  <c r="H7" i="8"/>
  <c r="H198" i="8" s="1"/>
  <c r="L7" i="8"/>
  <c r="L198" i="8" s="1"/>
  <c r="P7" i="8"/>
  <c r="P198" i="8" s="1"/>
  <c r="E8" i="8"/>
  <c r="E199" i="8" s="1"/>
  <c r="I8" i="8"/>
  <c r="I199" i="8" s="1"/>
  <c r="M8" i="8"/>
  <c r="M199" i="8" s="1"/>
  <c r="Q8" i="8"/>
  <c r="Q199" i="8" s="1"/>
  <c r="F9" i="8"/>
  <c r="F200" i="8" s="1"/>
  <c r="J9" i="8"/>
  <c r="J200" i="8" s="1"/>
  <c r="N9" i="8"/>
  <c r="N200" i="8" s="1"/>
  <c r="C10" i="8"/>
  <c r="C201" i="8" s="1"/>
  <c r="G10" i="8"/>
  <c r="G201" i="8" s="1"/>
  <c r="K10" i="8"/>
  <c r="K201" i="8" s="1"/>
  <c r="O10" i="8"/>
  <c r="O201" i="8" s="1"/>
  <c r="L11" i="8"/>
  <c r="L202" i="8" s="1"/>
  <c r="E12" i="8"/>
  <c r="E203" i="8" s="1"/>
  <c r="I12" i="8"/>
  <c r="I203" i="8" s="1"/>
  <c r="F150" i="8"/>
  <c r="J150" i="8"/>
  <c r="N150" i="8"/>
  <c r="G14" i="8"/>
  <c r="G205" i="8" s="1"/>
  <c r="K14" i="8"/>
  <c r="K205" i="8" s="1"/>
  <c r="O14" i="8"/>
  <c r="O205" i="8" s="1"/>
  <c r="D15" i="8"/>
  <c r="D206" i="8" s="1"/>
  <c r="H15" i="8"/>
  <c r="H206" i="8" s="1"/>
  <c r="L15" i="8"/>
  <c r="L206" i="8" s="1"/>
  <c r="E16" i="8"/>
  <c r="E207" i="8" s="1"/>
  <c r="I16" i="8"/>
  <c r="I207" i="8" s="1"/>
  <c r="M16" i="8"/>
  <c r="M207" i="8" s="1"/>
  <c r="L17" i="8"/>
  <c r="L208" i="8" s="1"/>
  <c r="Q17" i="8"/>
  <c r="Q208" i="8" s="1"/>
  <c r="D157" i="8"/>
  <c r="J157" i="8"/>
  <c r="E21" i="8"/>
  <c r="E212" i="8" s="1"/>
  <c r="K21" i="8"/>
  <c r="K212" i="8" s="1"/>
  <c r="P21" i="8"/>
  <c r="P212" i="8" s="1"/>
  <c r="F22" i="8"/>
  <c r="F213" i="8" s="1"/>
  <c r="Q22" i="8"/>
  <c r="Q213" i="8" s="1"/>
  <c r="G23" i="8"/>
  <c r="G214" i="8" s="1"/>
  <c r="C24" i="8"/>
  <c r="C215" i="8" s="1"/>
  <c r="H24" i="8"/>
  <c r="H215" i="8" s="1"/>
  <c r="I25" i="8"/>
  <c r="I216" i="8" s="1"/>
  <c r="J163" i="8"/>
  <c r="K164" i="8"/>
  <c r="Q164" i="8"/>
  <c r="L165" i="8"/>
  <c r="I171" i="8"/>
  <c r="N171" i="8"/>
  <c r="J172" i="8"/>
  <c r="O172" i="8"/>
  <c r="K173" i="8"/>
  <c r="P173" i="8"/>
  <c r="L174" i="8"/>
  <c r="C176" i="8"/>
  <c r="I176" i="8"/>
  <c r="N176" i="8"/>
  <c r="D177" i="8"/>
  <c r="K178" i="8"/>
  <c r="P178" i="8"/>
  <c r="L179" i="8"/>
  <c r="Q179" i="8"/>
  <c r="G180" i="8"/>
  <c r="M180" i="8"/>
  <c r="C181" i="8"/>
  <c r="H181" i="8"/>
  <c r="N181" i="8"/>
  <c r="D182" i="8"/>
  <c r="I182" i="8"/>
  <c r="O182" i="8"/>
  <c r="F184" i="8"/>
  <c r="N184" i="8"/>
  <c r="G185" i="8"/>
  <c r="O185" i="8"/>
  <c r="H186" i="8"/>
  <c r="P186" i="8"/>
  <c r="I187" i="8"/>
  <c r="C189" i="8"/>
  <c r="K189" i="8"/>
  <c r="D190" i="8"/>
  <c r="G211" i="8"/>
  <c r="C10" i="9"/>
  <c r="G10" i="9"/>
  <c r="E62" i="9"/>
  <c r="M62" i="9"/>
  <c r="H65" i="9"/>
  <c r="P65" i="9"/>
  <c r="J66" i="9"/>
  <c r="C67" i="9"/>
  <c r="K67" i="9"/>
  <c r="L69" i="9"/>
  <c r="I82" i="9"/>
  <c r="M77" i="9"/>
  <c r="Q82" i="9"/>
  <c r="I69" i="9"/>
  <c r="K71" i="9"/>
  <c r="O75" i="9"/>
  <c r="Q77" i="9"/>
  <c r="I85" i="9"/>
  <c r="H49" i="10"/>
  <c r="K51" i="10"/>
  <c r="D19" i="8"/>
  <c r="D217" i="8"/>
  <c r="L19" i="8"/>
  <c r="L217" i="8"/>
  <c r="P19" i="8"/>
  <c r="P217" i="8"/>
  <c r="D9" i="8"/>
  <c r="D200" i="8" s="1"/>
  <c r="G25" i="8"/>
  <c r="G216" i="8" s="1"/>
  <c r="O121" i="8"/>
  <c r="O40" i="11" s="1"/>
  <c r="O41" i="11"/>
  <c r="D128" i="8"/>
  <c r="D48" i="11"/>
  <c r="L128" i="8"/>
  <c r="L48" i="11"/>
  <c r="H142" i="8"/>
  <c r="P142" i="8"/>
  <c r="I143" i="8"/>
  <c r="J7" i="8"/>
  <c r="J198" i="8" s="1"/>
  <c r="C8" i="8"/>
  <c r="C199" i="8" s="1"/>
  <c r="Q10" i="8"/>
  <c r="Q201" i="8" s="1"/>
  <c r="J11" i="8"/>
  <c r="J202" i="8" s="1"/>
  <c r="L150" i="8"/>
  <c r="E14" i="8"/>
  <c r="E205" i="8" s="1"/>
  <c r="M14" i="8"/>
  <c r="M205" i="8" s="1"/>
  <c r="J15" i="8"/>
  <c r="J206" i="8" s="1"/>
  <c r="E18" i="8"/>
  <c r="E209" i="8" s="1"/>
  <c r="L157" i="8"/>
  <c r="C21" i="8"/>
  <c r="C212" i="8" s="1"/>
  <c r="D22" i="8"/>
  <c r="D213" i="8" s="1"/>
  <c r="O214" i="8"/>
  <c r="J175" i="8"/>
  <c r="Q182" i="8"/>
  <c r="F188" i="8"/>
  <c r="G189" i="8"/>
  <c r="H190" i="8"/>
  <c r="H66" i="9"/>
  <c r="P66" i="9"/>
  <c r="I67" i="9"/>
  <c r="Q67" i="9"/>
  <c r="I33" i="9"/>
  <c r="I70" i="9" s="1"/>
  <c r="I71" i="9"/>
  <c r="M33" i="9"/>
  <c r="M70" i="9" s="1"/>
  <c r="M71" i="9"/>
  <c r="Q33" i="9"/>
  <c r="Q70" i="9" s="1"/>
  <c r="Q71" i="9"/>
  <c r="C82" i="9"/>
  <c r="K82" i="9"/>
  <c r="K52" i="9"/>
  <c r="K83" i="9" s="1"/>
  <c r="K84" i="9"/>
  <c r="E52" i="9"/>
  <c r="E83" i="9" s="1"/>
  <c r="E85" i="9"/>
  <c r="Q85" i="9"/>
  <c r="Q50" i="10"/>
  <c r="Q5" i="10"/>
  <c r="I211" i="8"/>
  <c r="I157" i="8"/>
  <c r="Q211" i="8"/>
  <c r="Q157" i="8"/>
  <c r="C219" i="8"/>
  <c r="G171" i="8"/>
  <c r="O171" i="8"/>
  <c r="J67" i="9"/>
  <c r="J174" i="8"/>
  <c r="K68" i="9"/>
  <c r="K175" i="8"/>
  <c r="O175" i="8"/>
  <c r="C179" i="8"/>
  <c r="K179" i="8"/>
  <c r="H73" i="9"/>
  <c r="H180" i="8"/>
  <c r="I74" i="9"/>
  <c r="I181" i="8"/>
  <c r="J75" i="9"/>
  <c r="J182" i="8"/>
  <c r="O183" i="8"/>
  <c r="F60" i="8"/>
  <c r="N60" i="8"/>
  <c r="D67" i="8"/>
  <c r="P67" i="8"/>
  <c r="F67" i="8"/>
  <c r="N67" i="8"/>
  <c r="N114" i="8"/>
  <c r="N33" i="11" s="1"/>
  <c r="J114" i="8"/>
  <c r="J33" i="11" s="1"/>
  <c r="J34" i="11"/>
  <c r="C114" i="8"/>
  <c r="C33" i="11" s="1"/>
  <c r="C35" i="11"/>
  <c r="G114" i="8"/>
  <c r="G35" i="11"/>
  <c r="O114" i="8"/>
  <c r="O33" i="11" s="1"/>
  <c r="O35" i="11"/>
  <c r="Q114" i="8"/>
  <c r="Q33" i="11" s="1"/>
  <c r="Q37" i="11"/>
  <c r="H121" i="8"/>
  <c r="H40" i="11" s="1"/>
  <c r="K128" i="8"/>
  <c r="M128" i="8"/>
  <c r="M48" i="11"/>
  <c r="F134" i="8"/>
  <c r="F53" i="11" s="1"/>
  <c r="F54" i="11"/>
  <c r="N134" i="8"/>
  <c r="N53" i="11" s="1"/>
  <c r="N54" i="11"/>
  <c r="I142" i="8"/>
  <c r="Q142" i="8"/>
  <c r="J143" i="8"/>
  <c r="C7" i="8"/>
  <c r="C198" i="8" s="1"/>
  <c r="K7" i="8"/>
  <c r="K198" i="8" s="1"/>
  <c r="D8" i="8"/>
  <c r="D199" i="8" s="1"/>
  <c r="L8" i="8"/>
  <c r="L199" i="8" s="1"/>
  <c r="E9" i="8"/>
  <c r="E200" i="8" s="1"/>
  <c r="M9" i="8"/>
  <c r="M200" i="8" s="1"/>
  <c r="F10" i="8"/>
  <c r="F201" i="8" s="1"/>
  <c r="N10" i="8"/>
  <c r="N201" i="8" s="1"/>
  <c r="O11" i="8"/>
  <c r="O202" i="8" s="1"/>
  <c r="H12" i="8"/>
  <c r="H203" i="8" s="1"/>
  <c r="P12" i="8"/>
  <c r="P203" i="8" s="1"/>
  <c r="I150" i="8"/>
  <c r="Q150" i="8"/>
  <c r="J14" i="8"/>
  <c r="J205" i="8" s="1"/>
  <c r="C15" i="8"/>
  <c r="C206" i="8" s="1"/>
  <c r="K15" i="8"/>
  <c r="K206" i="8" s="1"/>
  <c r="D16" i="8"/>
  <c r="D207" i="8" s="1"/>
  <c r="L16" i="8"/>
  <c r="L207" i="8" s="1"/>
  <c r="P16" i="8"/>
  <c r="P207" i="8" s="1"/>
  <c r="E17" i="8"/>
  <c r="E208" i="8" s="1"/>
  <c r="Q18" i="8"/>
  <c r="Q209" i="8" s="1"/>
  <c r="C157" i="8"/>
  <c r="H157" i="8"/>
  <c r="E22" i="8"/>
  <c r="E213" i="8" s="1"/>
  <c r="F23" i="8"/>
  <c r="F214" i="8" s="1"/>
  <c r="Q23" i="8"/>
  <c r="Q214" i="8" s="1"/>
  <c r="G24" i="8"/>
  <c r="G215" i="8" s="1"/>
  <c r="K165" i="8"/>
  <c r="C172" i="8"/>
  <c r="D173" i="8"/>
  <c r="F175" i="8"/>
  <c r="J179" i="8"/>
  <c r="C184" i="8"/>
  <c r="H62" i="9"/>
  <c r="P62" i="9"/>
  <c r="K65" i="9"/>
  <c r="K69" i="9"/>
  <c r="F71" i="9"/>
  <c r="E75" i="9"/>
  <c r="M75" i="9"/>
  <c r="K64" i="9"/>
  <c r="M66" i="9"/>
  <c r="N67" i="9"/>
  <c r="H69" i="9"/>
  <c r="L73" i="9"/>
  <c r="N75" i="9"/>
  <c r="C197" i="8"/>
  <c r="G197" i="8"/>
  <c r="K197" i="8"/>
  <c r="O197" i="8"/>
  <c r="C11" i="8"/>
  <c r="C202" i="8" s="1"/>
  <c r="E19" i="8"/>
  <c r="C19" i="8"/>
  <c r="C211" i="8"/>
  <c r="K19" i="8"/>
  <c r="K211" i="8"/>
  <c r="C217" i="8"/>
  <c r="C163" i="8"/>
  <c r="G217" i="8"/>
  <c r="G163" i="8"/>
  <c r="K217" i="8"/>
  <c r="K163" i="8"/>
  <c r="O217" i="8"/>
  <c r="O163" i="8"/>
  <c r="D218" i="8"/>
  <c r="D164" i="8"/>
  <c r="H218" i="8"/>
  <c r="H164" i="8"/>
  <c r="L218" i="8"/>
  <c r="L164" i="8"/>
  <c r="P218" i="8"/>
  <c r="P164" i="8"/>
  <c r="E219" i="8"/>
  <c r="E165" i="8"/>
  <c r="I219" i="8"/>
  <c r="I165" i="8"/>
  <c r="M219" i="8"/>
  <c r="M165" i="8"/>
  <c r="Q219" i="8"/>
  <c r="Q165" i="8"/>
  <c r="G17" i="8"/>
  <c r="G208" i="8" s="1"/>
  <c r="K17" i="8"/>
  <c r="K208" i="8" s="1"/>
  <c r="H18" i="8"/>
  <c r="H209" i="8" s="1"/>
  <c r="M46" i="8"/>
  <c r="F185" i="8"/>
  <c r="F21" i="8"/>
  <c r="F212" i="8" s="1"/>
  <c r="J185" i="8"/>
  <c r="J21" i="8"/>
  <c r="J212" i="8" s="1"/>
  <c r="N185" i="8"/>
  <c r="N21" i="8"/>
  <c r="N212" i="8" s="1"/>
  <c r="C186" i="8"/>
  <c r="C22" i="8"/>
  <c r="C213" i="8" s="1"/>
  <c r="G186" i="8"/>
  <c r="G22" i="8"/>
  <c r="G213" i="8" s="1"/>
  <c r="K186" i="8"/>
  <c r="K22" i="8"/>
  <c r="K213" i="8" s="1"/>
  <c r="O186" i="8"/>
  <c r="O22" i="8"/>
  <c r="O213" i="8" s="1"/>
  <c r="D187" i="8"/>
  <c r="D23" i="8"/>
  <c r="D214" i="8" s="1"/>
  <c r="H80" i="9"/>
  <c r="H187" i="8"/>
  <c r="H23" i="8"/>
  <c r="H214" i="8" s="1"/>
  <c r="L187" i="8"/>
  <c r="L23" i="8"/>
  <c r="L214" i="8" s="1"/>
  <c r="P80" i="9"/>
  <c r="P187" i="8"/>
  <c r="P23" i="8"/>
  <c r="P214" i="8" s="1"/>
  <c r="E188" i="8"/>
  <c r="E24" i="8"/>
  <c r="E215" i="8" s="1"/>
  <c r="I81" i="9"/>
  <c r="I188" i="8"/>
  <c r="M188" i="8"/>
  <c r="M24" i="8"/>
  <c r="M215" i="8" s="1"/>
  <c r="Q81" i="9"/>
  <c r="Q188" i="8"/>
  <c r="Q24" i="8"/>
  <c r="Q215" i="8" s="1"/>
  <c r="F189" i="8"/>
  <c r="F25" i="8"/>
  <c r="F216" i="8" s="1"/>
  <c r="J82" i="9"/>
  <c r="J189" i="8"/>
  <c r="J25" i="8"/>
  <c r="J216" i="8" s="1"/>
  <c r="N189" i="8"/>
  <c r="N25" i="8"/>
  <c r="N216" i="8" s="1"/>
  <c r="C190" i="8"/>
  <c r="G190" i="8"/>
  <c r="K190" i="8"/>
  <c r="O190" i="8"/>
  <c r="D84" i="9"/>
  <c r="D191" i="8"/>
  <c r="H191" i="8"/>
  <c r="L84" i="9"/>
  <c r="L191" i="8"/>
  <c r="P191" i="8"/>
  <c r="F80" i="8"/>
  <c r="J80" i="8"/>
  <c r="N80" i="8"/>
  <c r="N73" i="8" s="1"/>
  <c r="L114" i="8"/>
  <c r="P121" i="8"/>
  <c r="P40" i="11" s="1"/>
  <c r="F121" i="8"/>
  <c r="F40" i="11" s="1"/>
  <c r="F41" i="11"/>
  <c r="J121" i="8"/>
  <c r="J40" i="11" s="1"/>
  <c r="J41" i="11"/>
  <c r="N121" i="8"/>
  <c r="N40" i="11" s="1"/>
  <c r="N41" i="11"/>
  <c r="C121" i="8"/>
  <c r="C40" i="11" s="1"/>
  <c r="C42" i="11"/>
  <c r="G121" i="8"/>
  <c r="G40" i="11" s="1"/>
  <c r="G42" i="11"/>
  <c r="K121" i="8"/>
  <c r="K40" i="11" s="1"/>
  <c r="K42" i="11"/>
  <c r="I134" i="8"/>
  <c r="I53" i="11" s="1"/>
  <c r="D134" i="8"/>
  <c r="D53" i="11" s="1"/>
  <c r="D54" i="11"/>
  <c r="H134" i="8"/>
  <c r="H53" i="11" s="1"/>
  <c r="H54" i="11"/>
  <c r="L134" i="8"/>
  <c r="L53" i="11" s="1"/>
  <c r="L54" i="11"/>
  <c r="P134" i="8"/>
  <c r="P53" i="11" s="1"/>
  <c r="P54" i="11"/>
  <c r="C142" i="8"/>
  <c r="G142" i="8"/>
  <c r="K142" i="8"/>
  <c r="O142" i="8"/>
  <c r="D143" i="8"/>
  <c r="H143" i="8"/>
  <c r="L143" i="8"/>
  <c r="P143" i="8"/>
  <c r="E7" i="8"/>
  <c r="E198" i="8" s="1"/>
  <c r="M7" i="8"/>
  <c r="M198" i="8" s="1"/>
  <c r="F8" i="8"/>
  <c r="F199" i="8" s="1"/>
  <c r="C9" i="8"/>
  <c r="C200" i="8" s="1"/>
  <c r="G9" i="8"/>
  <c r="G200" i="8" s="1"/>
  <c r="H10" i="8"/>
  <c r="H201" i="8" s="1"/>
  <c r="P10" i="8"/>
  <c r="P201" i="8" s="1"/>
  <c r="M11" i="8"/>
  <c r="M202" i="8" s="1"/>
  <c r="Q11" i="8"/>
  <c r="Q202" i="8" s="1"/>
  <c r="F12" i="8"/>
  <c r="F203" i="8" s="1"/>
  <c r="J12" i="8"/>
  <c r="J203" i="8" s="1"/>
  <c r="C150" i="8"/>
  <c r="G150" i="8"/>
  <c r="K150" i="8"/>
  <c r="O150" i="8"/>
  <c r="L14" i="8"/>
  <c r="L205" i="8" s="1"/>
  <c r="E15" i="8"/>
  <c r="E206" i="8" s="1"/>
  <c r="I15" i="8"/>
  <c r="I206" i="8" s="1"/>
  <c r="M15" i="8"/>
  <c r="M206" i="8" s="1"/>
  <c r="J16" i="8"/>
  <c r="J207" i="8" s="1"/>
  <c r="H17" i="8"/>
  <c r="H208" i="8" s="1"/>
  <c r="M17" i="8"/>
  <c r="M208" i="8" s="1"/>
  <c r="I18" i="8"/>
  <c r="I209" i="8" s="1"/>
  <c r="N18" i="8"/>
  <c r="N209" i="8" s="1"/>
  <c r="F157" i="8"/>
  <c r="K157" i="8"/>
  <c r="Q21" i="8"/>
  <c r="Q212" i="8" s="1"/>
  <c r="C23" i="8"/>
  <c r="C214" i="8" s="1"/>
  <c r="D24" i="8"/>
  <c r="D215" i="8" s="1"/>
  <c r="J24" i="8"/>
  <c r="J215" i="8" s="1"/>
  <c r="E25" i="8"/>
  <c r="E216" i="8" s="1"/>
  <c r="K25" i="8"/>
  <c r="K216" i="8" s="1"/>
  <c r="L163" i="8"/>
  <c r="Q163" i="8"/>
  <c r="M164" i="8"/>
  <c r="C165" i="8"/>
  <c r="N165" i="8"/>
  <c r="N169" i="8"/>
  <c r="E171" i="8"/>
  <c r="P171" i="8"/>
  <c r="F172" i="8"/>
  <c r="G173" i="8"/>
  <c r="H174" i="8"/>
  <c r="M174" i="8"/>
  <c r="N175" i="8"/>
  <c r="G178" i="8"/>
  <c r="J181" i="8"/>
  <c r="E182" i="8"/>
  <c r="K182" i="8"/>
  <c r="G184" i="8"/>
  <c r="O184" i="8"/>
  <c r="E190" i="8"/>
  <c r="O64" i="9"/>
  <c r="I65" i="9"/>
  <c r="Q65" i="9"/>
  <c r="E69" i="9"/>
  <c r="M69" i="9"/>
  <c r="E79" i="9"/>
  <c r="I79" i="9"/>
  <c r="M79" i="9"/>
  <c r="Q79" i="9"/>
  <c r="F84" i="9"/>
  <c r="F52" i="9"/>
  <c r="F83" i="9" s="1"/>
  <c r="J84" i="9"/>
  <c r="J52" i="9"/>
  <c r="J83" i="9" s="1"/>
  <c r="N84" i="9"/>
  <c r="D85" i="9"/>
  <c r="L85" i="9"/>
  <c r="Q62" i="9"/>
  <c r="C64" i="9"/>
  <c r="D65" i="9"/>
  <c r="E66" i="9"/>
  <c r="F67" i="9"/>
  <c r="O68" i="9"/>
  <c r="P69" i="9"/>
  <c r="C72" i="9"/>
  <c r="D73" i="9"/>
  <c r="E74" i="9"/>
  <c r="F75" i="9"/>
  <c r="I78" i="9"/>
  <c r="J79" i="9"/>
  <c r="K80" i="9"/>
  <c r="L81" i="9"/>
  <c r="M82" i="9"/>
  <c r="O84" i="9"/>
  <c r="C48" i="10"/>
  <c r="I41" i="11"/>
  <c r="H35" i="11"/>
  <c r="O21" i="9"/>
  <c r="O63" i="9" s="1"/>
  <c r="F64" i="9"/>
  <c r="J64" i="9"/>
  <c r="N64" i="9"/>
  <c r="M68" i="9"/>
  <c r="Q68" i="9"/>
  <c r="E72" i="9"/>
  <c r="I72" i="9"/>
  <c r="M72" i="9"/>
  <c r="Q72" i="9"/>
  <c r="C73" i="9"/>
  <c r="G73" i="9"/>
  <c r="K73" i="9"/>
  <c r="O73" i="9"/>
  <c r="D74" i="9"/>
  <c r="H74" i="9"/>
  <c r="L74" i="9"/>
  <c r="P74" i="9"/>
  <c r="E43" i="9"/>
  <c r="E77" i="9" s="1"/>
  <c r="I43" i="9"/>
  <c r="I77" i="9" s="1"/>
  <c r="E80" i="9"/>
  <c r="I80" i="9"/>
  <c r="M80" i="9"/>
  <c r="Q80" i="9"/>
  <c r="F81" i="9"/>
  <c r="J81" i="9"/>
  <c r="N81" i="9"/>
  <c r="D82" i="9"/>
  <c r="H82" i="9"/>
  <c r="L82" i="9"/>
  <c r="P82" i="9"/>
  <c r="F85" i="9"/>
  <c r="J85" i="9"/>
  <c r="N85" i="9"/>
  <c r="G64" i="9"/>
  <c r="E78" i="9"/>
  <c r="E27" i="10"/>
  <c r="I27" i="10"/>
  <c r="M27" i="10"/>
  <c r="Q27" i="10"/>
  <c r="F27" i="10"/>
  <c r="J27" i="10"/>
  <c r="N27" i="10"/>
  <c r="C27" i="10"/>
  <c r="L40" i="10"/>
  <c r="P40" i="10"/>
  <c r="F5" i="10"/>
  <c r="F50" i="10"/>
  <c r="J5" i="10"/>
  <c r="N5" i="10"/>
  <c r="G5" i="10"/>
  <c r="K48" i="10"/>
  <c r="O48" i="10"/>
  <c r="L49" i="10"/>
  <c r="P5" i="10"/>
  <c r="P49" i="10"/>
  <c r="I51" i="10"/>
  <c r="M51" i="10"/>
  <c r="Q51" i="10"/>
  <c r="J50" i="10"/>
  <c r="F51" i="10"/>
  <c r="B76" i="11"/>
  <c r="B75" i="11" s="1"/>
  <c r="B5" i="9"/>
  <c r="B10" i="9"/>
  <c r="C62" i="9"/>
  <c r="G62" i="9"/>
  <c r="K62" i="9"/>
  <c r="O62" i="9"/>
  <c r="C66" i="9"/>
  <c r="G66" i="9"/>
  <c r="K66" i="9"/>
  <c r="O66" i="9"/>
  <c r="D67" i="9"/>
  <c r="H67" i="9"/>
  <c r="L67" i="9"/>
  <c r="P67" i="9"/>
  <c r="J68" i="9"/>
  <c r="N68" i="9"/>
  <c r="D71" i="9"/>
  <c r="H71" i="9"/>
  <c r="L71" i="9"/>
  <c r="P71" i="9"/>
  <c r="J77" i="9"/>
  <c r="D43" i="9"/>
  <c r="D79" i="9"/>
  <c r="H43" i="9"/>
  <c r="H79" i="9"/>
  <c r="L43" i="9"/>
  <c r="L79" i="9"/>
  <c r="P43" i="9"/>
  <c r="P79" i="9"/>
  <c r="F80" i="9"/>
  <c r="J80" i="9"/>
  <c r="N80" i="9"/>
  <c r="C81" i="9"/>
  <c r="G81" i="9"/>
  <c r="K81" i="9"/>
  <c r="O81" i="9"/>
  <c r="E84" i="9"/>
  <c r="I84" i="9"/>
  <c r="M84" i="9"/>
  <c r="Q84" i="9"/>
  <c r="C85" i="9"/>
  <c r="G85" i="9"/>
  <c r="K85" i="9"/>
  <c r="O85" i="9"/>
  <c r="F78" i="9"/>
  <c r="N78" i="9"/>
  <c r="F20" i="10"/>
  <c r="J20" i="10"/>
  <c r="N20" i="10"/>
  <c r="C20" i="10"/>
  <c r="G20" i="10"/>
  <c r="K20" i="10"/>
  <c r="O20" i="10"/>
  <c r="F34" i="10"/>
  <c r="F33" i="10" s="1"/>
  <c r="J34" i="10"/>
  <c r="J33" i="10" s="1"/>
  <c r="N51" i="10"/>
  <c r="J51" i="10"/>
  <c r="C5" i="9"/>
  <c r="G5" i="9"/>
  <c r="K5" i="9"/>
  <c r="O5" i="9"/>
  <c r="O4" i="9" s="1"/>
  <c r="D21" i="9"/>
  <c r="D63" i="9" s="1"/>
  <c r="H21" i="9"/>
  <c r="H63" i="9" s="1"/>
  <c r="L21" i="9"/>
  <c r="L63" i="9" s="1"/>
  <c r="P21" i="9"/>
  <c r="P63" i="9" s="1"/>
  <c r="F21" i="9"/>
  <c r="F63" i="9" s="1"/>
  <c r="J21" i="9"/>
  <c r="J63" i="9" s="1"/>
  <c r="N21" i="9"/>
  <c r="N63" i="9" s="1"/>
  <c r="C43" i="9"/>
  <c r="C77" i="9" s="1"/>
  <c r="G43" i="9"/>
  <c r="G77" i="9" s="1"/>
  <c r="K43" i="9"/>
  <c r="K77" i="9" s="1"/>
  <c r="O43" i="9"/>
  <c r="O77" i="9" s="1"/>
  <c r="D52" i="9"/>
  <c r="D83" i="9" s="1"/>
  <c r="H52" i="9"/>
  <c r="H83" i="9" s="1"/>
  <c r="L52" i="9"/>
  <c r="L83" i="9" s="1"/>
  <c r="P52" i="9"/>
  <c r="P83" i="9" s="1"/>
  <c r="F65" i="9"/>
  <c r="J65" i="9"/>
  <c r="N65" i="9"/>
  <c r="C78" i="9"/>
  <c r="G78" i="9"/>
  <c r="K78" i="9"/>
  <c r="O78" i="9"/>
  <c r="D34" i="10"/>
  <c r="H34" i="10"/>
  <c r="L34" i="10"/>
  <c r="P34" i="10"/>
  <c r="P33" i="10" s="1"/>
  <c r="E34" i="10"/>
  <c r="I34" i="10"/>
  <c r="M34" i="10"/>
  <c r="Q34" i="10"/>
  <c r="E40" i="10"/>
  <c r="I40" i="10"/>
  <c r="M40" i="10"/>
  <c r="Q40" i="10"/>
  <c r="B5" i="10"/>
  <c r="B50" i="10"/>
  <c r="B10" i="10"/>
  <c r="C5" i="10"/>
  <c r="C4" i="10" s="1"/>
  <c r="C50" i="10"/>
  <c r="G50" i="10"/>
  <c r="K5" i="10"/>
  <c r="K4" i="10" s="1"/>
  <c r="K50" i="10"/>
  <c r="O50" i="10"/>
  <c r="D5" i="10"/>
  <c r="L5" i="10"/>
  <c r="E5" i="10"/>
  <c r="I5" i="10"/>
  <c r="D10" i="10"/>
  <c r="H10" i="10"/>
  <c r="L10" i="10"/>
  <c r="P10" i="10"/>
  <c r="E10" i="10"/>
  <c r="I10" i="10"/>
  <c r="M10" i="10"/>
  <c r="Q10" i="10"/>
  <c r="D48" i="10"/>
  <c r="E49" i="10"/>
  <c r="D62" i="11"/>
  <c r="P62" i="11"/>
  <c r="D5" i="9"/>
  <c r="H5" i="9"/>
  <c r="L5" i="9"/>
  <c r="P5" i="9"/>
  <c r="E5" i="9"/>
  <c r="I5" i="9"/>
  <c r="I4" i="9" s="1"/>
  <c r="M5" i="9"/>
  <c r="Q5" i="9"/>
  <c r="D10" i="9"/>
  <c r="H10" i="9"/>
  <c r="L10" i="9"/>
  <c r="P10" i="9"/>
  <c r="B21" i="9"/>
  <c r="B33" i="9"/>
  <c r="B43" i="9"/>
  <c r="B52" i="9"/>
  <c r="E21" i="9"/>
  <c r="E63" i="9" s="1"/>
  <c r="I21" i="9"/>
  <c r="I63" i="9" s="1"/>
  <c r="M21" i="9"/>
  <c r="M63" i="9" s="1"/>
  <c r="Q21" i="9"/>
  <c r="Q63" i="9" s="1"/>
  <c r="D33" i="9"/>
  <c r="D70" i="9" s="1"/>
  <c r="H33" i="9"/>
  <c r="H70" i="9" s="1"/>
  <c r="L33" i="9"/>
  <c r="L70" i="9" s="1"/>
  <c r="P33" i="9"/>
  <c r="P70" i="9" s="1"/>
  <c r="F33" i="9"/>
  <c r="F70" i="9" s="1"/>
  <c r="J33" i="9"/>
  <c r="J70" i="9" s="1"/>
  <c r="N33" i="9"/>
  <c r="N70" i="9" s="1"/>
  <c r="F72" i="9"/>
  <c r="J72" i="9"/>
  <c r="N72" i="9"/>
  <c r="E20" i="10"/>
  <c r="I20" i="10"/>
  <c r="M20" i="10"/>
  <c r="Q20" i="10"/>
  <c r="C40" i="10"/>
  <c r="G40" i="10"/>
  <c r="K40" i="10"/>
  <c r="O40" i="10"/>
  <c r="E48" i="10"/>
  <c r="I48" i="10"/>
  <c r="M48" i="10"/>
  <c r="Q48" i="10"/>
  <c r="F49" i="10"/>
  <c r="J49" i="10"/>
  <c r="N49" i="10"/>
  <c r="D76" i="11"/>
  <c r="H76" i="11"/>
  <c r="H75" i="11" s="1"/>
  <c r="L76" i="11"/>
  <c r="L75" i="11" s="1"/>
  <c r="P76" i="11"/>
  <c r="P75" i="11" s="1"/>
  <c r="E76" i="11"/>
  <c r="I76" i="11"/>
  <c r="M76" i="11"/>
  <c r="M75" i="11" s="1"/>
  <c r="Q76" i="11"/>
  <c r="F62" i="11"/>
  <c r="J62" i="11"/>
  <c r="N62" i="11"/>
  <c r="C62" i="11"/>
  <c r="G62" i="11"/>
  <c r="K62" i="11"/>
  <c r="O62" i="11"/>
  <c r="D69" i="11"/>
  <c r="H69" i="11"/>
  <c r="H60" i="11" s="1"/>
  <c r="L69" i="11"/>
  <c r="P69" i="11"/>
  <c r="B62" i="11"/>
  <c r="E69" i="11"/>
  <c r="I69" i="11"/>
  <c r="M69" i="11"/>
  <c r="Q69" i="11"/>
  <c r="F69" i="11"/>
  <c r="J69" i="11"/>
  <c r="N69" i="11"/>
  <c r="C76" i="11"/>
  <c r="G76" i="11"/>
  <c r="G75" i="11" s="1"/>
  <c r="K76" i="11"/>
  <c r="K75" i="11" s="1"/>
  <c r="O76" i="11"/>
  <c r="O75" i="11"/>
  <c r="Q4" i="10"/>
  <c r="O25" i="8"/>
  <c r="O216" i="8" s="1"/>
  <c r="K9" i="8"/>
  <c r="K200" i="8" s="1"/>
  <c r="P14" i="8"/>
  <c r="P205" i="8" s="1"/>
  <c r="D18" i="8"/>
  <c r="D209" i="8" s="1"/>
  <c r="Q7" i="8"/>
  <c r="Q198" i="8" s="1"/>
  <c r="D14" i="8"/>
  <c r="D205" i="8" s="1"/>
  <c r="O21" i="8"/>
  <c r="O212" i="8" s="1"/>
  <c r="P22" i="8"/>
  <c r="P213" i="8" s="1"/>
  <c r="H21" i="8"/>
  <c r="H212" i="8" s="1"/>
  <c r="M22" i="8"/>
  <c r="M213" i="8" s="1"/>
  <c r="J23" i="8"/>
  <c r="J214" i="8" s="1"/>
  <c r="N23" i="8"/>
  <c r="N214" i="8" s="1"/>
  <c r="K24" i="8"/>
  <c r="K215" i="8" s="1"/>
  <c r="O24" i="8"/>
  <c r="O215" i="8" s="1"/>
  <c r="P25" i="8"/>
  <c r="P216" i="8" s="1"/>
  <c r="J8" i="8"/>
  <c r="J199" i="8" s="1"/>
  <c r="O8" i="8"/>
  <c r="O199" i="8" s="1"/>
  <c r="P9" i="8"/>
  <c r="P200" i="8" s="1"/>
  <c r="O12" i="8"/>
  <c r="O203" i="8" s="1"/>
  <c r="L21" i="8"/>
  <c r="L212" i="8" s="1"/>
  <c r="D25" i="8"/>
  <c r="D216" i="8" s="1"/>
  <c r="G21" i="8"/>
  <c r="G212" i="8" s="1"/>
  <c r="N8" i="8"/>
  <c r="N199" i="8" s="1"/>
  <c r="O9" i="8"/>
  <c r="O200" i="8" s="1"/>
  <c r="E11" i="8"/>
  <c r="E202" i="8" s="1"/>
  <c r="I11" i="8"/>
  <c r="I202" i="8" s="1"/>
  <c r="N12" i="8"/>
  <c r="N203" i="8" s="1"/>
  <c r="Q15" i="8"/>
  <c r="Q206" i="8" s="1"/>
  <c r="C17" i="8"/>
  <c r="C208" i="8" s="1"/>
  <c r="L22" i="8"/>
  <c r="L213" i="8" s="1"/>
  <c r="M23" i="8"/>
  <c r="M214" i="8" s="1"/>
  <c r="I24" i="8"/>
  <c r="I215" i="8" s="1"/>
  <c r="N24" i="8"/>
  <c r="N215" i="8" s="1"/>
  <c r="I46" i="8"/>
  <c r="I183" i="8" s="1"/>
  <c r="L10" i="8"/>
  <c r="L201" i="8" s="1"/>
  <c r="I7" i="8"/>
  <c r="I198" i="8" s="1"/>
  <c r="N16" i="8"/>
  <c r="N207" i="8" s="1"/>
  <c r="I23" i="8"/>
  <c r="I214" i="8" s="1"/>
  <c r="H22" i="8"/>
  <c r="H213" i="8" s="1"/>
  <c r="J19" i="8"/>
  <c r="N19" i="8"/>
  <c r="O19" i="8"/>
  <c r="Q58" i="8" l="1"/>
  <c r="H57" i="8"/>
  <c r="Q42" i="9"/>
  <c r="Q76" i="9" s="1"/>
  <c r="G4" i="10"/>
  <c r="L183" i="8"/>
  <c r="G58" i="8"/>
  <c r="Q112" i="8"/>
  <c r="C58" i="8"/>
  <c r="N75" i="11"/>
  <c r="E60" i="11"/>
  <c r="O60" i="11"/>
  <c r="K60" i="11"/>
  <c r="L60" i="11"/>
  <c r="L59" i="11" s="1"/>
  <c r="G60" i="11"/>
  <c r="O4" i="10"/>
  <c r="O33" i="10"/>
  <c r="H33" i="10"/>
  <c r="H4" i="10"/>
  <c r="K33" i="10"/>
  <c r="J4" i="10"/>
  <c r="N4" i="9"/>
  <c r="J4" i="9"/>
  <c r="F4" i="9"/>
  <c r="K4" i="9"/>
  <c r="C4" i="9"/>
  <c r="C47" i="10" s="1"/>
  <c r="Q4" i="9"/>
  <c r="M4" i="9"/>
  <c r="P58" i="8"/>
  <c r="N183" i="8"/>
  <c r="N76" i="9"/>
  <c r="O58" i="8"/>
  <c r="K73" i="8"/>
  <c r="C127" i="8"/>
  <c r="C46" i="11" s="1"/>
  <c r="C73" i="8"/>
  <c r="M58" i="8"/>
  <c r="M57" i="8" s="1"/>
  <c r="G73" i="8"/>
  <c r="K58" i="8"/>
  <c r="K57" i="8" s="1"/>
  <c r="D58" i="8"/>
  <c r="D57" i="8" s="1"/>
  <c r="Q156" i="8"/>
  <c r="J73" i="8"/>
  <c r="M210" i="8"/>
  <c r="F73" i="8"/>
  <c r="G156" i="8"/>
  <c r="G59" i="11"/>
  <c r="C75" i="11"/>
  <c r="H183" i="8"/>
  <c r="K183" i="8"/>
  <c r="I42" i="9"/>
  <c r="I76" i="9" s="1"/>
  <c r="P73" i="8"/>
  <c r="L84" i="8"/>
  <c r="M183" i="8"/>
  <c r="N4" i="10"/>
  <c r="Q60" i="11"/>
  <c r="N77" i="9"/>
  <c r="J183" i="8"/>
  <c r="I84" i="8"/>
  <c r="O59" i="11"/>
  <c r="M60" i="11"/>
  <c r="M59" i="11" s="1"/>
  <c r="F183" i="8"/>
  <c r="F75" i="11"/>
  <c r="Q47" i="10"/>
  <c r="Q75" i="11"/>
  <c r="I60" i="11"/>
  <c r="J60" i="11"/>
  <c r="J59" i="11" s="1"/>
  <c r="C112" i="8"/>
  <c r="C33" i="10"/>
  <c r="J127" i="8"/>
  <c r="J46" i="11" s="1"/>
  <c r="E75" i="11"/>
  <c r="E59" i="11" s="1"/>
  <c r="D75" i="11"/>
  <c r="G57" i="8"/>
  <c r="E58" i="8"/>
  <c r="E57" i="8" s="1"/>
  <c r="C60" i="11"/>
  <c r="F42" i="9"/>
  <c r="F76" i="9" s="1"/>
  <c r="J47" i="10"/>
  <c r="I156" i="8"/>
  <c r="L58" i="8"/>
  <c r="L57" i="8" s="1"/>
  <c r="I112" i="8"/>
  <c r="E4" i="9"/>
  <c r="J112" i="8"/>
  <c r="E42" i="9"/>
  <c r="E76" i="9" s="1"/>
  <c r="N60" i="11"/>
  <c r="D33" i="10"/>
  <c r="B4" i="9"/>
  <c r="G33" i="10"/>
  <c r="O112" i="8"/>
  <c r="M42" i="9"/>
  <c r="M76" i="9" s="1"/>
  <c r="H59" i="11"/>
  <c r="F60" i="11"/>
  <c r="F59" i="11" s="1"/>
  <c r="K47" i="10"/>
  <c r="B4" i="10"/>
  <c r="L33" i="10"/>
  <c r="J58" i="8"/>
  <c r="F127" i="8"/>
  <c r="F46" i="11" s="1"/>
  <c r="O42" i="9"/>
  <c r="O76" i="9" s="1"/>
  <c r="O47" i="10"/>
  <c r="M156" i="8"/>
  <c r="M4" i="10"/>
  <c r="M47" i="10" s="1"/>
  <c r="I75" i="11"/>
  <c r="D60" i="11"/>
  <c r="E4" i="10"/>
  <c r="E47" i="10" s="1"/>
  <c r="G4" i="9"/>
  <c r="G47" i="10" s="1"/>
  <c r="F4" i="10"/>
  <c r="F47" i="10" s="1"/>
  <c r="L4" i="9"/>
  <c r="Q33" i="10"/>
  <c r="K210" i="8"/>
  <c r="K156" i="8"/>
  <c r="D112" i="8"/>
  <c r="D33" i="11"/>
  <c r="F210" i="8"/>
  <c r="F156" i="8"/>
  <c r="Q127" i="8"/>
  <c r="Q46" i="11" s="1"/>
  <c r="Q47" i="11"/>
  <c r="P127" i="8"/>
  <c r="P46" i="11" s="1"/>
  <c r="P47" i="11"/>
  <c r="G127" i="8"/>
  <c r="G46" i="11" s="1"/>
  <c r="N156" i="8"/>
  <c r="N210" i="8"/>
  <c r="M112" i="8"/>
  <c r="F112" i="8"/>
  <c r="L4" i="10"/>
  <c r="M33" i="10"/>
  <c r="L42" i="9"/>
  <c r="L76" i="9" s="1"/>
  <c r="L77" i="9"/>
  <c r="J42" i="9"/>
  <c r="J76" i="9" s="1"/>
  <c r="D127" i="8"/>
  <c r="D46" i="11" s="1"/>
  <c r="D47" i="11"/>
  <c r="H112" i="8"/>
  <c r="H33" i="11"/>
  <c r="J210" i="8"/>
  <c r="J156" i="8"/>
  <c r="G42" i="9"/>
  <c r="G76" i="9" s="1"/>
  <c r="K59" i="11"/>
  <c r="D4" i="9"/>
  <c r="D4" i="10"/>
  <c r="I33" i="10"/>
  <c r="L112" i="8"/>
  <c r="L33" i="11"/>
  <c r="O57" i="8"/>
  <c r="C210" i="8"/>
  <c r="C156" i="8"/>
  <c r="N58" i="8"/>
  <c r="N57" i="8" s="1"/>
  <c r="P210" i="8"/>
  <c r="P156" i="8"/>
  <c r="D210" i="8"/>
  <c r="D156" i="8"/>
  <c r="O127" i="8"/>
  <c r="O46" i="11" s="1"/>
  <c r="O47" i="11"/>
  <c r="I127" i="8"/>
  <c r="I46" i="11" s="1"/>
  <c r="I47" i="11"/>
  <c r="H127" i="8"/>
  <c r="H46" i="11" s="1"/>
  <c r="H47" i="11"/>
  <c r="O156" i="8"/>
  <c r="O210" i="8"/>
  <c r="Q57" i="8"/>
  <c r="M127" i="8"/>
  <c r="M46" i="11" s="1"/>
  <c r="M47" i="11"/>
  <c r="G112" i="8"/>
  <c r="G33" i="11"/>
  <c r="L210" i="8"/>
  <c r="L156" i="8"/>
  <c r="P112" i="8"/>
  <c r="P33" i="11"/>
  <c r="E127" i="8"/>
  <c r="E46" i="11" s="1"/>
  <c r="E47" i="11"/>
  <c r="K42" i="9"/>
  <c r="K76" i="9" s="1"/>
  <c r="H4" i="9"/>
  <c r="H47" i="10" s="1"/>
  <c r="D42" i="9"/>
  <c r="D76" i="9" s="1"/>
  <c r="D77" i="9"/>
  <c r="K127" i="8"/>
  <c r="K46" i="11" s="1"/>
  <c r="K47" i="11"/>
  <c r="H210" i="8"/>
  <c r="H156" i="8"/>
  <c r="N112" i="8"/>
  <c r="E112" i="8"/>
  <c r="N127" i="8"/>
  <c r="N46" i="11" s="1"/>
  <c r="C42" i="9"/>
  <c r="C76" i="9" s="1"/>
  <c r="P4" i="9"/>
  <c r="P60" i="11"/>
  <c r="P59" i="11" s="1"/>
  <c r="I4" i="10"/>
  <c r="I47" i="10" s="1"/>
  <c r="E33" i="10"/>
  <c r="P42" i="9"/>
  <c r="P76" i="9" s="1"/>
  <c r="P77" i="9"/>
  <c r="H42" i="9"/>
  <c r="H76" i="9" s="1"/>
  <c r="H77" i="9"/>
  <c r="P4" i="10"/>
  <c r="E210" i="8"/>
  <c r="E156" i="8"/>
  <c r="F58" i="8"/>
  <c r="F57" i="8" s="1"/>
  <c r="L127" i="8"/>
  <c r="L46" i="11" s="1"/>
  <c r="L47" i="11"/>
  <c r="K112" i="8"/>
  <c r="K33" i="11"/>
  <c r="I57" i="8"/>
  <c r="C59" i="11" l="1"/>
  <c r="J57" i="8"/>
  <c r="C57" i="8"/>
  <c r="N59" i="11"/>
  <c r="C111" i="8"/>
  <c r="Q59" i="11"/>
  <c r="P57" i="8"/>
  <c r="I59" i="11"/>
  <c r="N47" i="10"/>
  <c r="P47" i="10"/>
  <c r="B47" i="10"/>
  <c r="J111" i="8"/>
  <c r="K111" i="8"/>
  <c r="O111" i="8"/>
  <c r="D59" i="11"/>
  <c r="F111" i="8"/>
  <c r="N111" i="8"/>
  <c r="P111" i="8"/>
  <c r="G111" i="8"/>
  <c r="M111" i="8"/>
  <c r="I111" i="8"/>
  <c r="E111" i="8"/>
  <c r="L111" i="8"/>
  <c r="Q111" i="8"/>
  <c r="L47" i="10"/>
  <c r="D47" i="10"/>
  <c r="H111" i="8"/>
  <c r="D111" i="8"/>
  <c r="N5" i="21" l="1"/>
  <c r="P5" i="21"/>
  <c r="Q5" i="21"/>
  <c r="B5" i="21"/>
  <c r="C5" i="21"/>
  <c r="D5" i="21"/>
  <c r="E5" i="21"/>
  <c r="F5" i="21"/>
  <c r="G5" i="21"/>
  <c r="H5" i="21"/>
  <c r="I5" i="21"/>
  <c r="J5" i="21"/>
  <c r="L5" i="21"/>
  <c r="M5" i="21"/>
  <c r="E14" i="21"/>
  <c r="E15" i="21" s="1"/>
  <c r="I14" i="21"/>
  <c r="I15" i="21" s="1"/>
  <c r="B52" i="7"/>
  <c r="F52" i="7"/>
  <c r="J52" i="7"/>
  <c r="N52" i="7"/>
  <c r="B53" i="7"/>
  <c r="F53" i="7"/>
  <c r="I19" i="20"/>
  <c r="J53" i="7"/>
  <c r="N53" i="7"/>
  <c r="Q53" i="7"/>
  <c r="D14" i="19"/>
  <c r="E26" i="7"/>
  <c r="H26" i="7"/>
  <c r="I30" i="20"/>
  <c r="K26" i="7"/>
  <c r="O26" i="7"/>
  <c r="P26" i="7"/>
  <c r="Q30" i="20"/>
  <c r="D27" i="7"/>
  <c r="E27" i="7"/>
  <c r="H27" i="7"/>
  <c r="I27" i="7"/>
  <c r="L27" i="7"/>
  <c r="M27" i="7"/>
  <c r="P15" i="19"/>
  <c r="Q27" i="7"/>
  <c r="G14" i="19"/>
  <c r="I14" i="19"/>
  <c r="M26" i="20"/>
  <c r="Q14" i="19"/>
  <c r="L15" i="19"/>
  <c r="M15" i="19"/>
  <c r="Q27" i="20"/>
  <c r="N14" i="19"/>
  <c r="O14" i="19"/>
  <c r="J15" i="19"/>
  <c r="K15" i="19"/>
  <c r="N15" i="19"/>
  <c r="O15" i="19"/>
  <c r="H5" i="14"/>
  <c r="I5" i="14"/>
  <c r="J5" i="14"/>
  <c r="K5" i="14"/>
  <c r="L5" i="14"/>
  <c r="M5" i="14"/>
  <c r="N5" i="14"/>
  <c r="O5" i="14"/>
  <c r="P5" i="14"/>
  <c r="Q5" i="14"/>
  <c r="B61" i="14"/>
  <c r="C61" i="14"/>
  <c r="D61" i="14"/>
  <c r="E61" i="14"/>
  <c r="F61" i="14"/>
  <c r="G61" i="14"/>
  <c r="H61" i="14"/>
  <c r="I61" i="14"/>
  <c r="L61" i="14"/>
  <c r="M61" i="14"/>
  <c r="Q61" i="14"/>
  <c r="D64" i="14"/>
  <c r="E64" i="14"/>
  <c r="H64" i="14"/>
  <c r="I64" i="14"/>
  <c r="L64" i="14"/>
  <c r="M64" i="14"/>
  <c r="P64" i="14"/>
  <c r="Q64" i="14"/>
  <c r="C64" i="7"/>
  <c r="C144" i="7" s="1"/>
  <c r="D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C68" i="14"/>
  <c r="D68" i="14"/>
  <c r="E68" i="14"/>
  <c r="G68" i="14"/>
  <c r="I68" i="14"/>
  <c r="K68" i="14"/>
  <c r="M68" i="14"/>
  <c r="O68" i="14"/>
  <c r="Q68" i="14"/>
  <c r="J61" i="14"/>
  <c r="K61" i="14"/>
  <c r="N61" i="14"/>
  <c r="O61" i="14"/>
  <c r="B64" i="14"/>
  <c r="C64" i="14"/>
  <c r="F64" i="14"/>
  <c r="G64" i="14"/>
  <c r="J64" i="14"/>
  <c r="K64" i="14"/>
  <c r="N64" i="14"/>
  <c r="O64" i="14"/>
  <c r="B65" i="14"/>
  <c r="C65" i="14"/>
  <c r="B68" i="14"/>
  <c r="F68" i="14"/>
  <c r="H68" i="14"/>
  <c r="J68" i="14"/>
  <c r="L68" i="14"/>
  <c r="N68" i="14"/>
  <c r="P68" i="14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B211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H58" i="7"/>
  <c r="K58" i="7"/>
  <c r="M58" i="7"/>
  <c r="D144" i="10"/>
  <c r="E144" i="10"/>
  <c r="F144" i="10"/>
  <c r="G144" i="10"/>
  <c r="J144" i="10"/>
  <c r="K144" i="10"/>
  <c r="N144" i="10"/>
  <c r="O144" i="10"/>
  <c r="B150" i="10"/>
  <c r="C150" i="10"/>
  <c r="D150" i="10"/>
  <c r="E150" i="10"/>
  <c r="F150" i="10"/>
  <c r="G150" i="10"/>
  <c r="H150" i="10"/>
  <c r="I150" i="10"/>
  <c r="K150" i="10"/>
  <c r="M150" i="10"/>
  <c r="O150" i="10"/>
  <c r="Q150" i="10"/>
  <c r="B157" i="10"/>
  <c r="C157" i="10"/>
  <c r="F157" i="10"/>
  <c r="G157" i="10"/>
  <c r="J157" i="10"/>
  <c r="K157" i="10"/>
  <c r="L157" i="10"/>
  <c r="M157" i="10"/>
  <c r="N157" i="10"/>
  <c r="O157" i="10"/>
  <c r="P157" i="10"/>
  <c r="Q157" i="10"/>
  <c r="B144" i="10"/>
  <c r="C144" i="10"/>
  <c r="H144" i="10"/>
  <c r="I144" i="10"/>
  <c r="L144" i="10"/>
  <c r="M144" i="10"/>
  <c r="P144" i="10"/>
  <c r="Q144" i="10"/>
  <c r="J150" i="10"/>
  <c r="L150" i="10"/>
  <c r="N150" i="10"/>
  <c r="P150" i="10"/>
  <c r="D157" i="10"/>
  <c r="E157" i="10"/>
  <c r="H157" i="10"/>
  <c r="I157" i="10"/>
  <c r="E32" i="7"/>
  <c r="F33" i="7"/>
  <c r="G33" i="7"/>
  <c r="H33" i="7"/>
  <c r="K33" i="7"/>
  <c r="L33" i="7"/>
  <c r="O33" i="7"/>
  <c r="P33" i="7"/>
  <c r="Q33" i="7"/>
  <c r="B34" i="7"/>
  <c r="F34" i="7"/>
  <c r="J34" i="7"/>
  <c r="N34" i="7"/>
  <c r="B45" i="7"/>
  <c r="F45" i="7"/>
  <c r="I45" i="7"/>
  <c r="J45" i="7"/>
  <c r="K45" i="7"/>
  <c r="L45" i="7"/>
  <c r="M45" i="7"/>
  <c r="N45" i="7"/>
  <c r="O45" i="7"/>
  <c r="P45" i="7"/>
  <c r="Q45" i="7"/>
  <c r="B46" i="7"/>
  <c r="E46" i="7"/>
  <c r="F46" i="7"/>
  <c r="G46" i="7"/>
  <c r="H46" i="7"/>
  <c r="I46" i="7"/>
  <c r="L46" i="7"/>
  <c r="M46" i="7"/>
  <c r="P46" i="7"/>
  <c r="Q46" i="7"/>
  <c r="C123" i="9"/>
  <c r="G123" i="9"/>
  <c r="K123" i="9"/>
  <c r="C150" i="9"/>
  <c r="B7" i="7"/>
  <c r="D7" i="7"/>
  <c r="E7" i="7"/>
  <c r="F7" i="7"/>
  <c r="G7" i="7"/>
  <c r="Q7" i="7"/>
  <c r="Q20" i="7"/>
  <c r="D56" i="10"/>
  <c r="P56" i="10"/>
  <c r="H58" i="10"/>
  <c r="P58" i="10"/>
  <c r="D59" i="10"/>
  <c r="H59" i="10"/>
  <c r="D60" i="10"/>
  <c r="D61" i="10"/>
  <c r="P61" i="10"/>
  <c r="C63" i="10"/>
  <c r="D63" i="10"/>
  <c r="G63" i="10"/>
  <c r="H63" i="10"/>
  <c r="K63" i="10"/>
  <c r="L63" i="10"/>
  <c r="P63" i="10"/>
  <c r="D65" i="10"/>
  <c r="P65" i="10"/>
  <c r="D66" i="10"/>
  <c r="H66" i="10"/>
  <c r="L66" i="10"/>
  <c r="P66" i="10"/>
  <c r="D68" i="10"/>
  <c r="H68" i="10"/>
  <c r="L68" i="10"/>
  <c r="D72" i="10"/>
  <c r="P73" i="10"/>
  <c r="D74" i="10"/>
  <c r="H74" i="10"/>
  <c r="D76" i="10"/>
  <c r="D78" i="10"/>
  <c r="H78" i="10"/>
  <c r="L78" i="10"/>
  <c r="D79" i="10"/>
  <c r="P79" i="10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B26" i="11"/>
  <c r="C26" i="11"/>
  <c r="D26" i="11"/>
  <c r="E26" i="11"/>
  <c r="F26" i="11"/>
  <c r="G26" i="11"/>
  <c r="I26" i="11"/>
  <c r="J26" i="11"/>
  <c r="K26" i="11"/>
  <c r="M26" i="11"/>
  <c r="N26" i="11"/>
  <c r="O26" i="11"/>
  <c r="Q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B169" i="8"/>
  <c r="C116" i="9"/>
  <c r="K116" i="9"/>
  <c r="B170" i="8"/>
  <c r="C117" i="9"/>
  <c r="B171" i="8"/>
  <c r="K118" i="9"/>
  <c r="O118" i="9"/>
  <c r="G119" i="9"/>
  <c r="K119" i="9"/>
  <c r="G120" i="9"/>
  <c r="K120" i="9"/>
  <c r="O121" i="9"/>
  <c r="K122" i="9"/>
  <c r="O122" i="9"/>
  <c r="O123" i="9"/>
  <c r="B204" i="8"/>
  <c r="K125" i="9"/>
  <c r="O125" i="9"/>
  <c r="G126" i="9"/>
  <c r="O126" i="9"/>
  <c r="G127" i="9"/>
  <c r="K127" i="9"/>
  <c r="O128" i="9"/>
  <c r="G129" i="9"/>
  <c r="K129" i="9"/>
  <c r="O129" i="9"/>
  <c r="C131" i="9"/>
  <c r="C132" i="9"/>
  <c r="B142" i="8"/>
  <c r="B143" i="8"/>
  <c r="B196" i="8"/>
  <c r="B217" i="8"/>
  <c r="B257" i="8"/>
  <c r="C257" i="8"/>
  <c r="D257" i="8"/>
  <c r="A1" i="7"/>
  <c r="A6" i="7"/>
  <c r="B6" i="7"/>
  <c r="C6" i="7"/>
  <c r="D6" i="7"/>
  <c r="E6" i="7"/>
  <c r="F6" i="7"/>
  <c r="G6" i="7"/>
  <c r="H6" i="7"/>
  <c r="I6" i="7"/>
  <c r="J6" i="7"/>
  <c r="K6" i="7"/>
  <c r="L6" i="7"/>
  <c r="M6" i="7"/>
  <c r="P6" i="7"/>
  <c r="Q6" i="7"/>
  <c r="A7" i="7"/>
  <c r="C7" i="7"/>
  <c r="J7" i="7"/>
  <c r="K7" i="7"/>
  <c r="L7" i="7"/>
  <c r="N7" i="7"/>
  <c r="O7" i="7"/>
  <c r="P7" i="7"/>
  <c r="A8" i="7"/>
  <c r="B8" i="7"/>
  <c r="C8" i="7"/>
  <c r="D8" i="7"/>
  <c r="E8" i="7"/>
  <c r="F8" i="7"/>
  <c r="G8" i="7"/>
  <c r="J8" i="7"/>
  <c r="K8" i="7"/>
  <c r="N8" i="7"/>
  <c r="A10" i="7"/>
  <c r="A11" i="7"/>
  <c r="A12" i="7"/>
  <c r="A38" i="7" s="1"/>
  <c r="A14" i="7"/>
  <c r="A15" i="7"/>
  <c r="A16" i="7"/>
  <c r="A19" i="7"/>
  <c r="B19" i="7"/>
  <c r="C19" i="7"/>
  <c r="D19" i="7"/>
  <c r="E19" i="7"/>
  <c r="F19" i="7"/>
  <c r="G19" i="7"/>
  <c r="H19" i="7"/>
  <c r="I19" i="7"/>
  <c r="J19" i="7"/>
  <c r="K19" i="7"/>
  <c r="L19" i="7"/>
  <c r="N19" i="7"/>
  <c r="O19" i="7"/>
  <c r="P19" i="7"/>
  <c r="A20" i="7"/>
  <c r="B20" i="7"/>
  <c r="C20" i="7"/>
  <c r="F20" i="7"/>
  <c r="H20" i="7"/>
  <c r="J20" i="7"/>
  <c r="L20" i="7"/>
  <c r="N20" i="7"/>
  <c r="O20" i="7"/>
  <c r="P20" i="7"/>
  <c r="A23" i="7"/>
  <c r="A24" i="7"/>
  <c r="A26" i="7"/>
  <c r="A52" i="7" s="1"/>
  <c r="B26" i="7"/>
  <c r="C26" i="7"/>
  <c r="F26" i="7"/>
  <c r="G26" i="7"/>
  <c r="L26" i="7"/>
  <c r="N26" i="7"/>
  <c r="A27" i="7"/>
  <c r="B27" i="7"/>
  <c r="C27" i="7"/>
  <c r="F27" i="7"/>
  <c r="G27" i="7"/>
  <c r="J27" i="7"/>
  <c r="K27" i="7"/>
  <c r="N27" i="7"/>
  <c r="O27" i="7"/>
  <c r="A31" i="7"/>
  <c r="A32" i="7"/>
  <c r="C32" i="7"/>
  <c r="D32" i="7"/>
  <c r="G32" i="7"/>
  <c r="H32" i="7"/>
  <c r="I32" i="7"/>
  <c r="K32" i="7"/>
  <c r="L32" i="7"/>
  <c r="M32" i="7"/>
  <c r="O32" i="7"/>
  <c r="P32" i="7"/>
  <c r="Q32" i="7"/>
  <c r="A33" i="7"/>
  <c r="C33" i="7"/>
  <c r="D33" i="7"/>
  <c r="E33" i="7"/>
  <c r="M33" i="7"/>
  <c r="A34" i="7"/>
  <c r="C34" i="7"/>
  <c r="D34" i="7"/>
  <c r="E34" i="7"/>
  <c r="G34" i="7"/>
  <c r="H34" i="7"/>
  <c r="I34" i="7"/>
  <c r="K34" i="7"/>
  <c r="L34" i="7"/>
  <c r="M34" i="7"/>
  <c r="O34" i="7"/>
  <c r="P34" i="7"/>
  <c r="Q34" i="7"/>
  <c r="A35" i="7"/>
  <c r="A36" i="7"/>
  <c r="A37" i="7"/>
  <c r="A39" i="7"/>
  <c r="A40" i="7"/>
  <c r="A41" i="7"/>
  <c r="A42" i="7"/>
  <c r="A44" i="7"/>
  <c r="A45" i="7"/>
  <c r="C45" i="7"/>
  <c r="D45" i="7"/>
  <c r="E45" i="7"/>
  <c r="G45" i="7"/>
  <c r="H45" i="7"/>
  <c r="A46" i="7"/>
  <c r="C46" i="7"/>
  <c r="D46" i="7"/>
  <c r="K46" i="7"/>
  <c r="O46" i="7"/>
  <c r="A47" i="7"/>
  <c r="A48" i="7"/>
  <c r="A49" i="7"/>
  <c r="A50" i="7"/>
  <c r="C52" i="7"/>
  <c r="D52" i="7"/>
  <c r="E52" i="7"/>
  <c r="G52" i="7"/>
  <c r="H52" i="7"/>
  <c r="I52" i="7"/>
  <c r="K52" i="7"/>
  <c r="L52" i="7"/>
  <c r="M52" i="7"/>
  <c r="O52" i="7"/>
  <c r="P52" i="7"/>
  <c r="Q52" i="7"/>
  <c r="A53" i="7"/>
  <c r="C53" i="7"/>
  <c r="E53" i="7"/>
  <c r="G53" i="7"/>
  <c r="K53" i="7"/>
  <c r="M53" i="7"/>
  <c r="O53" i="7"/>
  <c r="A57" i="7"/>
  <c r="A58" i="7"/>
  <c r="C58" i="7"/>
  <c r="D58" i="7"/>
  <c r="E58" i="7"/>
  <c r="F58" i="7"/>
  <c r="G58" i="7"/>
  <c r="I58" i="7"/>
  <c r="J58" i="7"/>
  <c r="L58" i="7"/>
  <c r="N58" i="7"/>
  <c r="P58" i="7"/>
  <c r="Q58" i="7"/>
  <c r="A59" i="7"/>
  <c r="A60" i="7"/>
  <c r="A61" i="7"/>
  <c r="A62" i="7"/>
  <c r="B62" i="7"/>
  <c r="B142" i="7" s="1"/>
  <c r="C62" i="7"/>
  <c r="C142" i="7" s="1"/>
  <c r="D62" i="7"/>
  <c r="D142" i="7" s="1"/>
  <c r="E62" i="7"/>
  <c r="F62" i="7"/>
  <c r="G62" i="7"/>
  <c r="H62" i="7"/>
  <c r="H142" i="7" s="1"/>
  <c r="I62" i="7"/>
  <c r="J62" i="7"/>
  <c r="J142" i="7" s="1"/>
  <c r="K62" i="7"/>
  <c r="L62" i="7"/>
  <c r="L142" i="7" s="1"/>
  <c r="M62" i="7"/>
  <c r="N62" i="7"/>
  <c r="N142" i="7" s="1"/>
  <c r="O62" i="7"/>
  <c r="Q62" i="7"/>
  <c r="A63" i="7"/>
  <c r="A64" i="7"/>
  <c r="B64" i="7"/>
  <c r="D64" i="7"/>
  <c r="D144" i="7" s="1"/>
  <c r="F64" i="7"/>
  <c r="F144" i="7" s="1"/>
  <c r="G64" i="7"/>
  <c r="G144" i="7" s="1"/>
  <c r="H64" i="7"/>
  <c r="H144" i="7" s="1"/>
  <c r="I64" i="7"/>
  <c r="I144" i="7" s="1"/>
  <c r="J64" i="7"/>
  <c r="K64" i="7"/>
  <c r="K144" i="7" s="1"/>
  <c r="L64" i="7"/>
  <c r="L144" i="7" s="1"/>
  <c r="M64" i="7"/>
  <c r="M144" i="7" s="1"/>
  <c r="N64" i="7"/>
  <c r="N144" i="7" s="1"/>
  <c r="O64" i="7"/>
  <c r="O144" i="7" s="1"/>
  <c r="P64" i="7"/>
  <c r="P144" i="7" s="1"/>
  <c r="Q64" i="7"/>
  <c r="Q144" i="7" s="1"/>
  <c r="A65" i="7"/>
  <c r="A66" i="7"/>
  <c r="A67" i="7"/>
  <c r="A68" i="7"/>
  <c r="A70" i="7"/>
  <c r="A71" i="7"/>
  <c r="A72" i="7"/>
  <c r="A73" i="7"/>
  <c r="A74" i="7"/>
  <c r="A75" i="7"/>
  <c r="A76" i="7"/>
  <c r="A78" i="7"/>
  <c r="A79" i="7"/>
  <c r="A85" i="7"/>
  <c r="A86" i="7"/>
  <c r="A87" i="7"/>
  <c r="A88" i="7"/>
  <c r="A89" i="7"/>
  <c r="A90" i="7"/>
  <c r="A91" i="7"/>
  <c r="A92" i="7"/>
  <c r="A93" i="7"/>
  <c r="A94" i="7"/>
  <c r="A95" i="7"/>
  <c r="A96" i="7"/>
  <c r="A98" i="7"/>
  <c r="A99" i="7"/>
  <c r="A100" i="7"/>
  <c r="A101" i="7"/>
  <c r="A102" i="7"/>
  <c r="A103" i="7"/>
  <c r="A104" i="7"/>
  <c r="A106" i="7"/>
  <c r="A107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4" i="7"/>
  <c r="A125" i="7"/>
  <c r="A126" i="7"/>
  <c r="A127" i="7"/>
  <c r="A128" i="7"/>
  <c r="A129" i="7"/>
  <c r="A130" i="7"/>
  <c r="A132" i="7"/>
  <c r="A133" i="7"/>
  <c r="A137" i="7"/>
  <c r="A138" i="7"/>
  <c r="A139" i="7"/>
  <c r="A140" i="7"/>
  <c r="A141" i="7"/>
  <c r="A142" i="7"/>
  <c r="F142" i="7"/>
  <c r="A143" i="7"/>
  <c r="J144" i="7"/>
  <c r="A145" i="7"/>
  <c r="A146" i="7"/>
  <c r="A147" i="7"/>
  <c r="A148" i="7"/>
  <c r="A150" i="7"/>
  <c r="A151" i="7"/>
  <c r="A152" i="7"/>
  <c r="A153" i="7"/>
  <c r="A154" i="7"/>
  <c r="A155" i="7"/>
  <c r="A156" i="7"/>
  <c r="A158" i="7"/>
  <c r="A159" i="7"/>
  <c r="A163" i="7"/>
  <c r="A164" i="7"/>
  <c r="A165" i="7"/>
  <c r="A166" i="7"/>
  <c r="A167" i="7"/>
  <c r="A168" i="7"/>
  <c r="A169" i="7"/>
  <c r="A171" i="7"/>
  <c r="A172" i="7"/>
  <c r="A173" i="7"/>
  <c r="A174" i="7"/>
  <c r="A176" i="7"/>
  <c r="A177" i="7"/>
  <c r="A178" i="7"/>
  <c r="A179" i="7"/>
  <c r="A180" i="7"/>
  <c r="A181" i="7"/>
  <c r="A182" i="7"/>
  <c r="A184" i="7"/>
  <c r="A185" i="7"/>
  <c r="A189" i="7"/>
  <c r="A190" i="7"/>
  <c r="A191" i="7"/>
  <c r="A192" i="7"/>
  <c r="A193" i="7"/>
  <c r="A194" i="7"/>
  <c r="A195" i="7"/>
  <c r="A197" i="7"/>
  <c r="A198" i="7"/>
  <c r="A199" i="7"/>
  <c r="A200" i="7"/>
  <c r="A202" i="7"/>
  <c r="A203" i="7"/>
  <c r="A204" i="7"/>
  <c r="A205" i="7"/>
  <c r="A206" i="7"/>
  <c r="A207" i="7"/>
  <c r="A208" i="7"/>
  <c r="A210" i="7"/>
  <c r="A211" i="7"/>
  <c r="B6" i="4"/>
  <c r="B21" i="4"/>
  <c r="B20" i="4"/>
  <c r="B13" i="4"/>
  <c r="B9" i="4"/>
  <c r="B16" i="4"/>
  <c r="B22" i="4"/>
  <c r="B8" i="4"/>
  <c r="B11" i="4"/>
  <c r="B18" i="4"/>
  <c r="B12" i="4"/>
  <c r="B15" i="4"/>
  <c r="B17" i="4"/>
  <c r="B7" i="4"/>
  <c r="B4" i="4"/>
  <c r="F139" i="11" l="1"/>
  <c r="D138" i="11"/>
  <c r="P135" i="11"/>
  <c r="P134" i="11"/>
  <c r="P132" i="11"/>
  <c r="D132" i="11"/>
  <c r="D208" i="11"/>
  <c r="D127" i="11"/>
  <c r="D125" i="11"/>
  <c r="P121" i="11"/>
  <c r="P120" i="11"/>
  <c r="P200" i="11"/>
  <c r="P119" i="11"/>
  <c r="P118" i="11"/>
  <c r="G138" i="11"/>
  <c r="G137" i="11"/>
  <c r="G135" i="11"/>
  <c r="K134" i="11"/>
  <c r="K132" i="11"/>
  <c r="K130" i="11"/>
  <c r="K127" i="11"/>
  <c r="G125" i="11"/>
  <c r="K121" i="11"/>
  <c r="O120" i="11"/>
  <c r="O119" i="11"/>
  <c r="P140" i="11"/>
  <c r="H140" i="11"/>
  <c r="J137" i="11"/>
  <c r="J135" i="11"/>
  <c r="J133" i="11"/>
  <c r="J130" i="11"/>
  <c r="J127" i="11"/>
  <c r="J125" i="11"/>
  <c r="J121" i="11"/>
  <c r="J119" i="11"/>
  <c r="J118" i="11"/>
  <c r="J117" i="11"/>
  <c r="F140" i="11"/>
  <c r="P137" i="11"/>
  <c r="D216" i="11"/>
  <c r="D135" i="11"/>
  <c r="D134" i="11"/>
  <c r="D133" i="11"/>
  <c r="P130" i="11"/>
  <c r="P208" i="11"/>
  <c r="P127" i="11"/>
  <c r="P124" i="11"/>
  <c r="P123" i="11"/>
  <c r="D121" i="11"/>
  <c r="D120" i="11"/>
  <c r="D119" i="11"/>
  <c r="P198" i="11"/>
  <c r="P117" i="11"/>
  <c r="M140" i="11"/>
  <c r="M139" i="11"/>
  <c r="M138" i="11"/>
  <c r="K137" i="11"/>
  <c r="K135" i="11"/>
  <c r="G133" i="11"/>
  <c r="G132" i="11"/>
  <c r="G130" i="11"/>
  <c r="K125" i="11"/>
  <c r="C119" i="11"/>
  <c r="C118" i="11"/>
  <c r="C117" i="11"/>
  <c r="K140" i="11"/>
  <c r="C140" i="11"/>
  <c r="K139" i="11"/>
  <c r="C139" i="11"/>
  <c r="J138" i="11"/>
  <c r="Q137" i="11"/>
  <c r="I137" i="11"/>
  <c r="Q134" i="11"/>
  <c r="I133" i="11"/>
  <c r="I130" i="11"/>
  <c r="Q127" i="11"/>
  <c r="I127" i="11"/>
  <c r="Q125" i="11"/>
  <c r="Q124" i="11"/>
  <c r="Q123" i="11"/>
  <c r="Q121" i="11"/>
  <c r="I121" i="11"/>
  <c r="Q120" i="11"/>
  <c r="Q119" i="11"/>
  <c r="I119" i="11"/>
  <c r="Q118" i="11"/>
  <c r="I118" i="11"/>
  <c r="Q117" i="11"/>
  <c r="I117" i="11"/>
  <c r="L178" i="7"/>
  <c r="H190" i="7"/>
  <c r="C166" i="7"/>
  <c r="A170" i="7"/>
  <c r="A196" i="7"/>
  <c r="A144" i="7"/>
  <c r="E44" i="7"/>
  <c r="G185" i="7"/>
  <c r="O185" i="7"/>
  <c r="D166" i="7"/>
  <c r="G166" i="7"/>
  <c r="D221" i="11"/>
  <c r="D140" i="11"/>
  <c r="F138" i="11"/>
  <c r="N137" i="11"/>
  <c r="F137" i="11"/>
  <c r="N136" i="11"/>
  <c r="F136" i="11"/>
  <c r="N135" i="11"/>
  <c r="J134" i="11"/>
  <c r="J129" i="11"/>
  <c r="J128" i="11"/>
  <c r="N127" i="11"/>
  <c r="N126" i="11"/>
  <c r="J126" i="11"/>
  <c r="J124" i="11"/>
  <c r="F124" i="11"/>
  <c r="N123" i="11"/>
  <c r="N122" i="11"/>
  <c r="N121" i="11"/>
  <c r="N120" i="11"/>
  <c r="N118" i="11"/>
  <c r="F118" i="11"/>
  <c r="N117" i="11"/>
  <c r="E166" i="7"/>
  <c r="G140" i="11"/>
  <c r="Q136" i="11"/>
  <c r="I136" i="11"/>
  <c r="E135" i="11"/>
  <c r="M134" i="11"/>
  <c r="I134" i="11"/>
  <c r="E133" i="11"/>
  <c r="M132" i="11"/>
  <c r="I132" i="11"/>
  <c r="Q130" i="11"/>
  <c r="Q129" i="11"/>
  <c r="I129" i="11"/>
  <c r="M128" i="11"/>
  <c r="E128" i="11"/>
  <c r="M127" i="11"/>
  <c r="E126" i="11"/>
  <c r="M125" i="11"/>
  <c r="E125" i="11"/>
  <c r="M124" i="11"/>
  <c r="E122" i="11"/>
  <c r="E121" i="11"/>
  <c r="E120" i="11"/>
  <c r="E119" i="11"/>
  <c r="M118" i="11"/>
  <c r="E118" i="11"/>
  <c r="M117" i="11"/>
  <c r="N140" i="11"/>
  <c r="J140" i="11"/>
  <c r="N139" i="11"/>
  <c r="J139" i="11"/>
  <c r="N138" i="11"/>
  <c r="I138" i="11"/>
  <c r="L137" i="11"/>
  <c r="D137" i="11"/>
  <c r="P136" i="11"/>
  <c r="D136" i="11"/>
  <c r="L135" i="11"/>
  <c r="H216" i="11"/>
  <c r="P215" i="11"/>
  <c r="L134" i="11"/>
  <c r="P133" i="11"/>
  <c r="L133" i="11"/>
  <c r="L132" i="11"/>
  <c r="L130" i="11"/>
  <c r="D130" i="11"/>
  <c r="P129" i="11"/>
  <c r="L210" i="11"/>
  <c r="L129" i="11"/>
  <c r="H129" i="11"/>
  <c r="H210" i="11"/>
  <c r="D210" i="11"/>
  <c r="P128" i="11"/>
  <c r="L128" i="11"/>
  <c r="D128" i="11"/>
  <c r="H208" i="11"/>
  <c r="P207" i="11"/>
  <c r="P126" i="11"/>
  <c r="L126" i="11"/>
  <c r="D207" i="11"/>
  <c r="D126" i="11"/>
  <c r="P125" i="11"/>
  <c r="L125" i="11"/>
  <c r="H124" i="11"/>
  <c r="P203" i="11"/>
  <c r="H122" i="11"/>
  <c r="D203" i="11"/>
  <c r="D122" i="11"/>
  <c r="L121" i="11"/>
  <c r="H121" i="11"/>
  <c r="D202" i="11"/>
  <c r="L120" i="11"/>
  <c r="H120" i="11"/>
  <c r="D201" i="11"/>
  <c r="H200" i="11"/>
  <c r="H119" i="11"/>
  <c r="L118" i="11"/>
  <c r="H118" i="11"/>
  <c r="H117" i="11"/>
  <c r="D198" i="11"/>
  <c r="D117" i="11"/>
  <c r="L220" i="11"/>
  <c r="L139" i="11"/>
  <c r="H220" i="11"/>
  <c r="H139" i="11"/>
  <c r="D220" i="11"/>
  <c r="D139" i="11"/>
  <c r="J136" i="11"/>
  <c r="F135" i="11"/>
  <c r="N134" i="11"/>
  <c r="F134" i="11"/>
  <c r="N133" i="11"/>
  <c r="F133" i="11"/>
  <c r="N132" i="11"/>
  <c r="N130" i="11"/>
  <c r="N129" i="11"/>
  <c r="N128" i="11"/>
  <c r="F126" i="11"/>
  <c r="N124" i="11"/>
  <c r="J123" i="11"/>
  <c r="J122" i="11"/>
  <c r="J120" i="11"/>
  <c r="K166" i="7"/>
  <c r="O139" i="11"/>
  <c r="G139" i="11"/>
  <c r="O138" i="11"/>
  <c r="E138" i="11"/>
  <c r="M137" i="11"/>
  <c r="E137" i="11"/>
  <c r="M136" i="11"/>
  <c r="E136" i="11"/>
  <c r="I135" i="11"/>
  <c r="M133" i="11"/>
  <c r="Q132" i="11"/>
  <c r="E132" i="11"/>
  <c r="M130" i="11"/>
  <c r="E130" i="11"/>
  <c r="M129" i="11"/>
  <c r="E129" i="11"/>
  <c r="Q128" i="11"/>
  <c r="I128" i="11"/>
  <c r="E127" i="11"/>
  <c r="I126" i="11"/>
  <c r="I125" i="11"/>
  <c r="I124" i="11"/>
  <c r="M123" i="11"/>
  <c r="M122" i="11"/>
  <c r="I120" i="11"/>
  <c r="E117" i="11"/>
  <c r="K164" i="7"/>
  <c r="I140" i="11"/>
  <c r="E140" i="11"/>
  <c r="Q139" i="11"/>
  <c r="I139" i="11"/>
  <c r="E139" i="11"/>
  <c r="C138" i="11"/>
  <c r="O137" i="11"/>
  <c r="O136" i="11"/>
  <c r="G136" i="11"/>
  <c r="C136" i="11"/>
  <c r="O135" i="11"/>
  <c r="O134" i="11"/>
  <c r="C134" i="11"/>
  <c r="O133" i="11"/>
  <c r="K133" i="11"/>
  <c r="O132" i="11"/>
  <c r="C132" i="11"/>
  <c r="C130" i="11"/>
  <c r="O129" i="11"/>
  <c r="K129" i="11"/>
  <c r="G129" i="11"/>
  <c r="C129" i="11"/>
  <c r="O128" i="11"/>
  <c r="K128" i="11"/>
  <c r="G128" i="11"/>
  <c r="G127" i="11"/>
  <c r="C127" i="11"/>
  <c r="O126" i="11"/>
  <c r="K126" i="11"/>
  <c r="G126" i="11"/>
  <c r="C126" i="11"/>
  <c r="O125" i="11"/>
  <c r="C125" i="11"/>
  <c r="O124" i="11"/>
  <c r="K124" i="11"/>
  <c r="G124" i="11"/>
  <c r="O123" i="11"/>
  <c r="K123" i="11"/>
  <c r="O122" i="11"/>
  <c r="K122" i="11"/>
  <c r="C122" i="11"/>
  <c r="O121" i="11"/>
  <c r="G121" i="11"/>
  <c r="C121" i="11"/>
  <c r="K120" i="11"/>
  <c r="G120" i="11"/>
  <c r="C120" i="11"/>
  <c r="K119" i="11"/>
  <c r="O118" i="11"/>
  <c r="K118" i="11"/>
  <c r="G118" i="11"/>
  <c r="O117" i="11"/>
  <c r="K117" i="11"/>
  <c r="G117" i="11"/>
  <c r="D190" i="7"/>
  <c r="M190" i="7"/>
  <c r="Q178" i="7"/>
  <c r="G164" i="7"/>
  <c r="E164" i="7"/>
  <c r="D165" i="7"/>
  <c r="C178" i="7"/>
  <c r="N177" i="7"/>
  <c r="J177" i="7"/>
  <c r="B177" i="7"/>
  <c r="N166" i="7"/>
  <c r="J166" i="7"/>
  <c r="F165" i="7"/>
  <c r="C165" i="7"/>
  <c r="Q164" i="7"/>
  <c r="E190" i="7"/>
  <c r="I190" i="7"/>
  <c r="I164" i="7"/>
  <c r="F190" i="7"/>
  <c r="K5" i="7"/>
  <c r="E184" i="7"/>
  <c r="J185" i="7"/>
  <c r="H26" i="11"/>
  <c r="N46" i="7"/>
  <c r="N44" i="7" s="1"/>
  <c r="J123" i="9"/>
  <c r="N32" i="7"/>
  <c r="B32" i="7"/>
  <c r="B164" i="7" s="1"/>
  <c r="G142" i="7"/>
  <c r="L26" i="11"/>
  <c r="F123" i="9"/>
  <c r="N33" i="7"/>
  <c r="N165" i="7" s="1"/>
  <c r="B33" i="7"/>
  <c r="B165" i="7" s="1"/>
  <c r="F32" i="7"/>
  <c r="F164" i="7" s="1"/>
  <c r="O58" i="7"/>
  <c r="H18" i="7"/>
  <c r="P26" i="11"/>
  <c r="B69" i="9"/>
  <c r="B123" i="9"/>
  <c r="J32" i="7"/>
  <c r="J164" i="7" s="1"/>
  <c r="O142" i="7"/>
  <c r="J46" i="7"/>
  <c r="J44" i="7" s="1"/>
  <c r="K190" i="7"/>
  <c r="C164" i="7"/>
  <c r="O133" i="10"/>
  <c r="C133" i="10"/>
  <c r="K132" i="10"/>
  <c r="C132" i="10"/>
  <c r="O130" i="10"/>
  <c r="K130" i="10"/>
  <c r="O129" i="10"/>
  <c r="K129" i="10"/>
  <c r="G129" i="10"/>
  <c r="O128" i="10"/>
  <c r="C128" i="10"/>
  <c r="O127" i="10"/>
  <c r="K127" i="10"/>
  <c r="G126" i="10"/>
  <c r="K126" i="9"/>
  <c r="G124" i="9"/>
  <c r="G122" i="9"/>
  <c r="K121" i="9"/>
  <c r="O119" i="9"/>
  <c r="C119" i="9"/>
  <c r="M164" i="7"/>
  <c r="F177" i="7"/>
  <c r="E63" i="10"/>
  <c r="M20" i="7"/>
  <c r="M178" i="7" s="1"/>
  <c r="Q19" i="7"/>
  <c r="Q18" i="7" s="1"/>
  <c r="M7" i="7"/>
  <c r="M165" i="7" s="1"/>
  <c r="I7" i="7"/>
  <c r="E64" i="7"/>
  <c r="E144" i="7" s="1"/>
  <c r="E65" i="14"/>
  <c r="C44" i="7"/>
  <c r="C18" i="7"/>
  <c r="J190" i="7"/>
  <c r="K44" i="7"/>
  <c r="O31" i="7"/>
  <c r="K165" i="7"/>
  <c r="Q165" i="7"/>
  <c r="P15" i="14"/>
  <c r="L15" i="14"/>
  <c r="H15" i="14"/>
  <c r="O79" i="10"/>
  <c r="K78" i="10"/>
  <c r="G78" i="10"/>
  <c r="C78" i="10"/>
  <c r="C76" i="10"/>
  <c r="G74" i="10"/>
  <c r="C74" i="10"/>
  <c r="O73" i="10"/>
  <c r="G72" i="10"/>
  <c r="C72" i="10"/>
  <c r="K68" i="10"/>
  <c r="G68" i="10"/>
  <c r="C68" i="10"/>
  <c r="O66" i="10"/>
  <c r="K66" i="10"/>
  <c r="G66" i="10"/>
  <c r="C66" i="10"/>
  <c r="O65" i="10"/>
  <c r="C65" i="10"/>
  <c r="O63" i="10"/>
  <c r="O61" i="10"/>
  <c r="C60" i="10"/>
  <c r="O58" i="10"/>
  <c r="G58" i="10"/>
  <c r="O56" i="10"/>
  <c r="C56" i="10"/>
  <c r="C83" i="10"/>
  <c r="P178" i="7"/>
  <c r="H178" i="7"/>
  <c r="P165" i="7"/>
  <c r="L165" i="7"/>
  <c r="G184" i="7"/>
  <c r="B185" i="7"/>
  <c r="F25" i="7"/>
  <c r="K185" i="7"/>
  <c r="I26" i="7"/>
  <c r="I184" i="7" s="1"/>
  <c r="H14" i="19"/>
  <c r="C14" i="19"/>
  <c r="P27" i="20"/>
  <c r="L27" i="20"/>
  <c r="H30" i="20"/>
  <c r="E14" i="19"/>
  <c r="I53" i="7"/>
  <c r="I51" i="7" s="1"/>
  <c r="P27" i="7"/>
  <c r="P25" i="7" s="1"/>
  <c r="D26" i="7"/>
  <c r="D184" i="7" s="1"/>
  <c r="O25" i="7"/>
  <c r="O184" i="7"/>
  <c r="M185" i="7"/>
  <c r="E185" i="7"/>
  <c r="I15" i="19"/>
  <c r="E15" i="19"/>
  <c r="M14" i="19"/>
  <c r="P53" i="7"/>
  <c r="P51" i="7" s="1"/>
  <c r="L53" i="7"/>
  <c r="L185" i="7" s="1"/>
  <c r="H53" i="7"/>
  <c r="H185" i="7" s="1"/>
  <c r="D53" i="7"/>
  <c r="D185" i="7" s="1"/>
  <c r="Q51" i="7"/>
  <c r="M51" i="7"/>
  <c r="Q26" i="7"/>
  <c r="Q184" i="7" s="1"/>
  <c r="M26" i="7"/>
  <c r="M25" i="7" s="1"/>
  <c r="H15" i="19"/>
  <c r="D15" i="19"/>
  <c r="P14" i="19"/>
  <c r="L14" i="19"/>
  <c r="Q31" i="20"/>
  <c r="Q15" i="19"/>
  <c r="K31" i="20"/>
  <c r="C14" i="21"/>
  <c r="C15" i="21" s="1"/>
  <c r="Q44" i="7"/>
  <c r="M44" i="7"/>
  <c r="E165" i="7"/>
  <c r="I44" i="7"/>
  <c r="I177" i="7"/>
  <c r="J33" i="7"/>
  <c r="J165" i="7" s="1"/>
  <c r="I33" i="7"/>
  <c r="L190" i="7"/>
  <c r="I63" i="10"/>
  <c r="F14" i="19"/>
  <c r="P8" i="7"/>
  <c r="P166" i="7" s="1"/>
  <c r="P190" i="7"/>
  <c r="Q190" i="7"/>
  <c r="E177" i="7"/>
  <c r="F185" i="7"/>
  <c r="B150" i="9"/>
  <c r="O5" i="21"/>
  <c r="O14" i="21"/>
  <c r="O15" i="21" s="1"/>
  <c r="B144" i="7"/>
  <c r="P31" i="7"/>
  <c r="D5" i="7"/>
  <c r="L79" i="10"/>
  <c r="L221" i="11" s="1"/>
  <c r="L72" i="10"/>
  <c r="P69" i="10"/>
  <c r="P62" i="10"/>
  <c r="H7" i="7"/>
  <c r="C124" i="9"/>
  <c r="K79" i="10"/>
  <c r="K72" i="10"/>
  <c r="O69" i="10"/>
  <c r="O62" i="10"/>
  <c r="C61" i="10"/>
  <c r="G59" i="10"/>
  <c r="D150" i="9"/>
  <c r="K14" i="21"/>
  <c r="K15" i="21" s="1"/>
  <c r="K5" i="21"/>
  <c r="L31" i="7"/>
  <c r="P61" i="14"/>
  <c r="P62" i="7"/>
  <c r="P142" i="7" s="1"/>
  <c r="D5" i="14"/>
  <c r="G15" i="19"/>
  <c r="K31" i="7"/>
  <c r="Q8" i="7"/>
  <c r="Q166" i="7" s="1"/>
  <c r="P67" i="10"/>
  <c r="K142" i="7"/>
  <c r="O132" i="10"/>
  <c r="O131" i="9"/>
  <c r="C129" i="9"/>
  <c r="C122" i="9"/>
  <c r="O116" i="9"/>
  <c r="G79" i="10"/>
  <c r="G221" i="11" s="1"/>
  <c r="O75" i="10"/>
  <c r="K69" i="10"/>
  <c r="O67" i="10"/>
  <c r="O209" i="11" s="1"/>
  <c r="K62" i="10"/>
  <c r="O60" i="10"/>
  <c r="C59" i="10"/>
  <c r="K20" i="7"/>
  <c r="K178" i="7" s="1"/>
  <c r="O8" i="7"/>
  <c r="O166" i="7" s="1"/>
  <c r="H31" i="7"/>
  <c r="B197" i="8"/>
  <c r="G165" i="7"/>
  <c r="H72" i="10"/>
  <c r="H214" i="11" s="1"/>
  <c r="B58" i="7"/>
  <c r="B190" i="7" s="1"/>
  <c r="F178" i="7"/>
  <c r="I20" i="7"/>
  <c r="I178" i="7" s="1"/>
  <c r="M8" i="7"/>
  <c r="M166" i="7" s="1"/>
  <c r="P60" i="10"/>
  <c r="F166" i="7"/>
  <c r="B211" i="8"/>
  <c r="L75" i="10"/>
  <c r="H69" i="10"/>
  <c r="L67" i="10"/>
  <c r="H62" i="10"/>
  <c r="H204" i="11" s="1"/>
  <c r="L60" i="10"/>
  <c r="L8" i="7"/>
  <c r="L166" i="7" s="1"/>
  <c r="P83" i="10"/>
  <c r="H79" i="10"/>
  <c r="D31" i="7"/>
  <c r="B178" i="7"/>
  <c r="C129" i="10"/>
  <c r="G127" i="10"/>
  <c r="K131" i="9"/>
  <c r="C127" i="9"/>
  <c r="G125" i="9"/>
  <c r="C120" i="9"/>
  <c r="G118" i="9"/>
  <c r="C79" i="10"/>
  <c r="K75" i="10"/>
  <c r="G69" i="10"/>
  <c r="K67" i="10"/>
  <c r="G62" i="10"/>
  <c r="G204" i="11" s="1"/>
  <c r="K60" i="10"/>
  <c r="G20" i="7"/>
  <c r="G18" i="7" s="1"/>
  <c r="O83" i="10"/>
  <c r="O6" i="7"/>
  <c r="O164" i="7" s="1"/>
  <c r="N6" i="7"/>
  <c r="N5" i="7" s="1"/>
  <c r="L69" i="10"/>
  <c r="P18" i="7"/>
  <c r="E20" i="7"/>
  <c r="E178" i="7" s="1"/>
  <c r="I8" i="7"/>
  <c r="I166" i="7" s="1"/>
  <c r="P75" i="10"/>
  <c r="B166" i="7"/>
  <c r="P78" i="10"/>
  <c r="H75" i="10"/>
  <c r="H217" i="11" s="1"/>
  <c r="L73" i="10"/>
  <c r="L215" i="11" s="1"/>
  <c r="D69" i="10"/>
  <c r="H67" i="10"/>
  <c r="H209" i="11" s="1"/>
  <c r="L65" i="10"/>
  <c r="D62" i="10"/>
  <c r="D204" i="11" s="1"/>
  <c r="H60" i="10"/>
  <c r="L58" i="10"/>
  <c r="D20" i="7"/>
  <c r="D18" i="7" s="1"/>
  <c r="H8" i="7"/>
  <c r="H166" i="7" s="1"/>
  <c r="L83" i="10"/>
  <c r="F184" i="7"/>
  <c r="G31" i="11"/>
  <c r="G132" i="10"/>
  <c r="C127" i="10"/>
  <c r="G131" i="9"/>
  <c r="K128" i="9"/>
  <c r="C125" i="9"/>
  <c r="C118" i="9"/>
  <c r="G116" i="9"/>
  <c r="O78" i="10"/>
  <c r="O220" i="11" s="1"/>
  <c r="G75" i="10"/>
  <c r="G217" i="11" s="1"/>
  <c r="K73" i="10"/>
  <c r="C69" i="10"/>
  <c r="G67" i="10"/>
  <c r="G209" i="11" s="1"/>
  <c r="K65" i="10"/>
  <c r="C62" i="10"/>
  <c r="C204" i="11" s="1"/>
  <c r="G60" i="10"/>
  <c r="K58" i="10"/>
  <c r="K200" i="11" s="1"/>
  <c r="K83" i="10"/>
  <c r="Q185" i="7"/>
  <c r="M19" i="7"/>
  <c r="M177" i="7" s="1"/>
  <c r="C31" i="11"/>
  <c r="L62" i="10"/>
  <c r="L18" i="7"/>
  <c r="B14" i="19"/>
  <c r="J26" i="7"/>
  <c r="J25" i="7" s="1"/>
  <c r="J14" i="19"/>
  <c r="K14" i="19"/>
  <c r="E19" i="20"/>
  <c r="E35" i="20" s="1"/>
  <c r="H19" i="20"/>
  <c r="E51" i="7"/>
  <c r="P76" i="10"/>
  <c r="D75" i="10"/>
  <c r="H73" i="10"/>
  <c r="P68" i="10"/>
  <c r="P210" i="11" s="1"/>
  <c r="D67" i="10"/>
  <c r="H65" i="10"/>
  <c r="L56" i="10"/>
  <c r="H83" i="10"/>
  <c r="G5" i="14"/>
  <c r="G130" i="10"/>
  <c r="K128" i="10"/>
  <c r="O126" i="10"/>
  <c r="G128" i="9"/>
  <c r="O124" i="9"/>
  <c r="G121" i="9"/>
  <c r="O117" i="9"/>
  <c r="O76" i="10"/>
  <c r="C75" i="10"/>
  <c r="G73" i="10"/>
  <c r="O68" i="10"/>
  <c r="C67" i="10"/>
  <c r="G65" i="10"/>
  <c r="K56" i="10"/>
  <c r="G83" i="10"/>
  <c r="F5" i="14"/>
  <c r="D27" i="20"/>
  <c r="C185" i="7"/>
  <c r="F83" i="10"/>
  <c r="E5" i="14"/>
  <c r="L76" i="10"/>
  <c r="P74" i="10"/>
  <c r="D73" i="10"/>
  <c r="D215" i="11" s="1"/>
  <c r="L61" i="10"/>
  <c r="P59" i="10"/>
  <c r="D58" i="10"/>
  <c r="H56" i="10"/>
  <c r="H198" i="11" s="1"/>
  <c r="D83" i="10"/>
  <c r="C5" i="14"/>
  <c r="K133" i="10"/>
  <c r="C130" i="10"/>
  <c r="G128" i="10"/>
  <c r="K126" i="10"/>
  <c r="C128" i="9"/>
  <c r="K124" i="9"/>
  <c r="C121" i="9"/>
  <c r="K117" i="9"/>
  <c r="K76" i="10"/>
  <c r="O74" i="10"/>
  <c r="C73" i="10"/>
  <c r="K61" i="10"/>
  <c r="K203" i="11" s="1"/>
  <c r="O59" i="10"/>
  <c r="C58" i="10"/>
  <c r="G56" i="10"/>
  <c r="B5" i="14"/>
  <c r="Q14" i="21"/>
  <c r="Q15" i="21" s="1"/>
  <c r="F56" i="10"/>
  <c r="F198" i="11" s="1"/>
  <c r="B83" i="10"/>
  <c r="G25" i="7"/>
  <c r="F15" i="19"/>
  <c r="G14" i="21"/>
  <c r="G15" i="21" s="1"/>
  <c r="H76" i="10"/>
  <c r="L74" i="10"/>
  <c r="P72" i="10"/>
  <c r="P214" i="11" s="1"/>
  <c r="H61" i="10"/>
  <c r="L59" i="10"/>
  <c r="M19" i="20"/>
  <c r="G133" i="10"/>
  <c r="O127" i="9"/>
  <c r="C126" i="9"/>
  <c r="O120" i="9"/>
  <c r="G117" i="9"/>
  <c r="G76" i="10"/>
  <c r="K74" i="10"/>
  <c r="O72" i="10"/>
  <c r="G61" i="10"/>
  <c r="K59" i="10"/>
  <c r="M14" i="21"/>
  <c r="M15" i="21" s="1"/>
  <c r="B172" i="8"/>
  <c r="B56" i="10"/>
  <c r="C15" i="19"/>
  <c r="N185" i="7"/>
  <c r="B15" i="19"/>
  <c r="I31" i="20"/>
  <c r="Q142" i="7"/>
  <c r="M142" i="7"/>
  <c r="I142" i="7"/>
  <c r="E142" i="7"/>
  <c r="L184" i="7"/>
  <c r="O178" i="7"/>
  <c r="O44" i="7"/>
  <c r="P184" i="7"/>
  <c r="H184" i="7"/>
  <c r="K25" i="7"/>
  <c r="K184" i="7"/>
  <c r="C25" i="7"/>
  <c r="C184" i="7"/>
  <c r="O165" i="7"/>
  <c r="P164" i="7"/>
  <c r="L164" i="7"/>
  <c r="H164" i="7"/>
  <c r="D164" i="7"/>
  <c r="G31" i="7"/>
  <c r="C31" i="7"/>
  <c r="N18" i="7"/>
  <c r="J18" i="7"/>
  <c r="B18" i="7"/>
  <c r="O51" i="7"/>
  <c r="K51" i="7"/>
  <c r="G51" i="7"/>
  <c r="C51" i="7"/>
  <c r="P44" i="7"/>
  <c r="P177" i="7"/>
  <c r="L44" i="7"/>
  <c r="L177" i="7"/>
  <c r="H44" i="7"/>
  <c r="H177" i="7"/>
  <c r="D44" i="7"/>
  <c r="D177" i="7"/>
  <c r="N25" i="7"/>
  <c r="N184" i="7"/>
  <c r="B25" i="7"/>
  <c r="B184" i="7"/>
  <c r="F18" i="7"/>
  <c r="G5" i="7"/>
  <c r="G190" i="7"/>
  <c r="C5" i="7"/>
  <c r="C190" i="7"/>
  <c r="G44" i="7"/>
  <c r="O18" i="7"/>
  <c r="O177" i="7"/>
  <c r="N51" i="7"/>
  <c r="J51" i="7"/>
  <c r="F51" i="7"/>
  <c r="B51" i="7"/>
  <c r="E25" i="7"/>
  <c r="J5" i="7"/>
  <c r="F5" i="7"/>
  <c r="B5" i="7"/>
  <c r="O31" i="11"/>
  <c r="K31" i="11"/>
  <c r="K177" i="7"/>
  <c r="G177" i="7"/>
  <c r="C177" i="7"/>
  <c r="F44" i="7"/>
  <c r="B44" i="7"/>
  <c r="Q31" i="7"/>
  <c r="M31" i="7"/>
  <c r="E31" i="7"/>
  <c r="L25" i="7"/>
  <c r="H25" i="7"/>
  <c r="Q5" i="7"/>
  <c r="E5" i="7"/>
  <c r="N79" i="10"/>
  <c r="J79" i="10"/>
  <c r="F79" i="10"/>
  <c r="B79" i="10"/>
  <c r="B192" i="8"/>
  <c r="N78" i="10"/>
  <c r="J78" i="10"/>
  <c r="F78" i="10"/>
  <c r="B78" i="10"/>
  <c r="B191" i="8"/>
  <c r="B163" i="8"/>
  <c r="B190" i="8"/>
  <c r="N76" i="10"/>
  <c r="J76" i="10"/>
  <c r="F76" i="10"/>
  <c r="B76" i="10"/>
  <c r="B189" i="8"/>
  <c r="N75" i="10"/>
  <c r="J75" i="10"/>
  <c r="J217" i="11" s="1"/>
  <c r="F75" i="10"/>
  <c r="B75" i="10"/>
  <c r="B24" i="8"/>
  <c r="B188" i="8"/>
  <c r="N74" i="10"/>
  <c r="N216" i="11" s="1"/>
  <c r="J74" i="10"/>
  <c r="J216" i="11" s="1"/>
  <c r="F74" i="10"/>
  <c r="B74" i="10"/>
  <c r="B187" i="8"/>
  <c r="N73" i="10"/>
  <c r="J73" i="10"/>
  <c r="J215" i="11" s="1"/>
  <c r="F73" i="10"/>
  <c r="B73" i="10"/>
  <c r="B186" i="8"/>
  <c r="N72" i="10"/>
  <c r="J72" i="10"/>
  <c r="F72" i="10"/>
  <c r="B72" i="10"/>
  <c r="B185" i="8"/>
  <c r="B157" i="8"/>
  <c r="B184" i="8"/>
  <c r="N69" i="10"/>
  <c r="J69" i="10"/>
  <c r="F69" i="10"/>
  <c r="B69" i="10"/>
  <c r="B18" i="8"/>
  <c r="B182" i="8"/>
  <c r="N68" i="10"/>
  <c r="J68" i="10"/>
  <c r="F68" i="10"/>
  <c r="B68" i="10"/>
  <c r="B181" i="8"/>
  <c r="N67" i="10"/>
  <c r="J67" i="10"/>
  <c r="J209" i="11" s="1"/>
  <c r="F67" i="10"/>
  <c r="B67" i="10"/>
  <c r="B16" i="8"/>
  <c r="B180" i="8"/>
  <c r="N66" i="10"/>
  <c r="J66" i="10"/>
  <c r="F66" i="10"/>
  <c r="B66" i="10"/>
  <c r="B179" i="8"/>
  <c r="N65" i="10"/>
  <c r="N207" i="11" s="1"/>
  <c r="J65" i="10"/>
  <c r="J207" i="11" s="1"/>
  <c r="F65" i="10"/>
  <c r="B65" i="10"/>
  <c r="B178" i="8"/>
  <c r="B150" i="8"/>
  <c r="B177" i="8"/>
  <c r="N63" i="10"/>
  <c r="J63" i="10"/>
  <c r="F63" i="10"/>
  <c r="B63" i="10"/>
  <c r="B176" i="8"/>
  <c r="N62" i="10"/>
  <c r="N204" i="11" s="1"/>
  <c r="J62" i="10"/>
  <c r="J204" i="11" s="1"/>
  <c r="F62" i="10"/>
  <c r="B62" i="10"/>
  <c r="B204" i="11" s="1"/>
  <c r="B175" i="8"/>
  <c r="N61" i="10"/>
  <c r="N203" i="11" s="1"/>
  <c r="J61" i="10"/>
  <c r="F61" i="10"/>
  <c r="B61" i="10"/>
  <c r="B10" i="8"/>
  <c r="B174" i="8"/>
  <c r="N60" i="10"/>
  <c r="N202" i="11" s="1"/>
  <c r="J60" i="10"/>
  <c r="F60" i="10"/>
  <c r="F202" i="11" s="1"/>
  <c r="B60" i="10"/>
  <c r="B173" i="8"/>
  <c r="N59" i="10"/>
  <c r="N201" i="11" s="1"/>
  <c r="I123" i="9"/>
  <c r="E123" i="9"/>
  <c r="Q18" i="9"/>
  <c r="M18" i="9"/>
  <c r="I18" i="9"/>
  <c r="E18" i="9"/>
  <c r="N77" i="10"/>
  <c r="J77" i="10"/>
  <c r="F131" i="10"/>
  <c r="B40" i="10"/>
  <c r="B104" i="10" s="1"/>
  <c r="N71" i="10"/>
  <c r="F125" i="10"/>
  <c r="B34" i="10"/>
  <c r="B98" i="10" s="1"/>
  <c r="N64" i="10"/>
  <c r="F118" i="10"/>
  <c r="B27" i="10"/>
  <c r="B118" i="10" s="1"/>
  <c r="N57" i="10"/>
  <c r="J18" i="10"/>
  <c r="F57" i="10"/>
  <c r="B20" i="10"/>
  <c r="B57" i="10" s="1"/>
  <c r="J59" i="10"/>
  <c r="F59" i="10"/>
  <c r="B59" i="10"/>
  <c r="N58" i="10"/>
  <c r="J58" i="10"/>
  <c r="F58" i="10"/>
  <c r="B58" i="10"/>
  <c r="N56" i="10"/>
  <c r="J56" i="10"/>
  <c r="N104" i="10"/>
  <c r="J104" i="10"/>
  <c r="F104" i="10"/>
  <c r="N98" i="10"/>
  <c r="J98" i="10"/>
  <c r="F98" i="10"/>
  <c r="N91" i="10"/>
  <c r="J91" i="10"/>
  <c r="F91" i="10"/>
  <c r="N84" i="10"/>
  <c r="J84" i="10"/>
  <c r="F84" i="10"/>
  <c r="N83" i="10"/>
  <c r="J83" i="10"/>
  <c r="P18" i="9"/>
  <c r="L18" i="9"/>
  <c r="H18" i="9"/>
  <c r="D18" i="9"/>
  <c r="Q131" i="10"/>
  <c r="M77" i="10"/>
  <c r="I77" i="10"/>
  <c r="E104" i="10"/>
  <c r="Q71" i="10"/>
  <c r="E98" i="10"/>
  <c r="Q118" i="10"/>
  <c r="M91" i="10"/>
  <c r="I91" i="10"/>
  <c r="E91" i="10"/>
  <c r="Q111" i="10"/>
  <c r="M84" i="10"/>
  <c r="I84" i="10"/>
  <c r="Q79" i="10"/>
  <c r="M79" i="10"/>
  <c r="I79" i="10"/>
  <c r="E79" i="10"/>
  <c r="Q78" i="10"/>
  <c r="Q220" i="11" s="1"/>
  <c r="M78" i="10"/>
  <c r="I78" i="10"/>
  <c r="E78" i="10"/>
  <c r="Q77" i="10"/>
  <c r="Q219" i="11" s="1"/>
  <c r="Q76" i="10"/>
  <c r="M76" i="10"/>
  <c r="I76" i="10"/>
  <c r="E76" i="10"/>
  <c r="Q75" i="10"/>
  <c r="M75" i="10"/>
  <c r="M217" i="11" s="1"/>
  <c r="I75" i="10"/>
  <c r="E75" i="10"/>
  <c r="E217" i="11" s="1"/>
  <c r="Q74" i="10"/>
  <c r="M74" i="10"/>
  <c r="I74" i="10"/>
  <c r="E74" i="10"/>
  <c r="Q73" i="10"/>
  <c r="M73" i="10"/>
  <c r="I73" i="10"/>
  <c r="E73" i="10"/>
  <c r="E215" i="11" s="1"/>
  <c r="Q72" i="10"/>
  <c r="M72" i="10"/>
  <c r="M214" i="11" s="1"/>
  <c r="I72" i="10"/>
  <c r="E72" i="10"/>
  <c r="E214" i="11" s="1"/>
  <c r="M71" i="10"/>
  <c r="I71" i="10"/>
  <c r="Q69" i="10"/>
  <c r="M69" i="10"/>
  <c r="I69" i="10"/>
  <c r="E69" i="10"/>
  <c r="Q68" i="10"/>
  <c r="M68" i="10"/>
  <c r="M210" i="11" s="1"/>
  <c r="I68" i="10"/>
  <c r="E68" i="10"/>
  <c r="Q67" i="10"/>
  <c r="Q209" i="11" s="1"/>
  <c r="M67" i="10"/>
  <c r="I67" i="10"/>
  <c r="E67" i="10"/>
  <c r="Q66" i="10"/>
  <c r="M66" i="10"/>
  <c r="I66" i="10"/>
  <c r="E66" i="10"/>
  <c r="Q65" i="10"/>
  <c r="M65" i="10"/>
  <c r="I65" i="10"/>
  <c r="E65" i="10"/>
  <c r="Q63" i="10"/>
  <c r="M63" i="10"/>
  <c r="Q62" i="10"/>
  <c r="M62" i="10"/>
  <c r="M204" i="11" s="1"/>
  <c r="I62" i="10"/>
  <c r="E62" i="10"/>
  <c r="E204" i="11" s="1"/>
  <c r="Q61" i="10"/>
  <c r="Q203" i="11" s="1"/>
  <c r="M61" i="10"/>
  <c r="M203" i="11" s="1"/>
  <c r="I61" i="10"/>
  <c r="E61" i="10"/>
  <c r="E203" i="11" s="1"/>
  <c r="Q60" i="10"/>
  <c r="M60" i="10"/>
  <c r="I60" i="10"/>
  <c r="E60" i="10"/>
  <c r="Q59" i="10"/>
  <c r="Q201" i="11" s="1"/>
  <c r="M59" i="10"/>
  <c r="I59" i="10"/>
  <c r="E59" i="10"/>
  <c r="E201" i="11" s="1"/>
  <c r="Q58" i="10"/>
  <c r="Q200" i="11" s="1"/>
  <c r="M58" i="10"/>
  <c r="I58" i="10"/>
  <c r="E58" i="10"/>
  <c r="E200" i="11" s="1"/>
  <c r="Q56" i="10"/>
  <c r="Q198" i="11" s="1"/>
  <c r="M56" i="10"/>
  <c r="I56" i="10"/>
  <c r="E56" i="10"/>
  <c r="E198" i="11" s="1"/>
  <c r="Q104" i="10"/>
  <c r="M104" i="10"/>
  <c r="I104" i="10"/>
  <c r="M98" i="10"/>
  <c r="Q83" i="10"/>
  <c r="M83" i="10"/>
  <c r="I83" i="10"/>
  <c r="E83" i="10"/>
  <c r="L123" i="9"/>
  <c r="H123" i="9"/>
  <c r="D123" i="9"/>
  <c r="O18" i="9"/>
  <c r="K18" i="9"/>
  <c r="G18" i="9"/>
  <c r="C18" i="9"/>
  <c r="P77" i="10"/>
  <c r="L77" i="10"/>
  <c r="H104" i="10"/>
  <c r="D104" i="10"/>
  <c r="P98" i="10"/>
  <c r="H98" i="10"/>
  <c r="D98" i="10"/>
  <c r="P91" i="10"/>
  <c r="L64" i="10"/>
  <c r="H64" i="10"/>
  <c r="D64" i="10"/>
  <c r="P84" i="10"/>
  <c r="L18" i="10"/>
  <c r="H57" i="10"/>
  <c r="D84" i="10"/>
  <c r="P71" i="10"/>
  <c r="P64" i="10"/>
  <c r="P104" i="10"/>
  <c r="L104" i="10"/>
  <c r="B42" i="9"/>
  <c r="N18" i="9"/>
  <c r="N17" i="9" s="1"/>
  <c r="J18" i="9"/>
  <c r="F18" i="9"/>
  <c r="B18" i="9"/>
  <c r="O104" i="10"/>
  <c r="K77" i="10"/>
  <c r="G77" i="10"/>
  <c r="C131" i="10"/>
  <c r="K71" i="10"/>
  <c r="G71" i="10"/>
  <c r="C125" i="10"/>
  <c r="O64" i="10"/>
  <c r="K64" i="10"/>
  <c r="G64" i="10"/>
  <c r="C118" i="10"/>
  <c r="O18" i="10"/>
  <c r="K84" i="10"/>
  <c r="G57" i="10"/>
  <c r="C111" i="10"/>
  <c r="N15" i="14"/>
  <c r="J15" i="14"/>
  <c r="P11" i="14"/>
  <c r="L11" i="14"/>
  <c r="L9" i="14" s="1"/>
  <c r="H11" i="14"/>
  <c r="H9" i="14" s="1"/>
  <c r="D11" i="14"/>
  <c r="D9" i="14" s="1"/>
  <c r="O15" i="14"/>
  <c r="K15" i="14"/>
  <c r="G15" i="14"/>
  <c r="C15" i="14"/>
  <c r="Q11" i="14"/>
  <c r="Q9" i="14" s="1"/>
  <c r="M11" i="14"/>
  <c r="M9" i="14" s="1"/>
  <c r="I11" i="14"/>
  <c r="E11" i="14"/>
  <c r="E9" i="14" s="1"/>
  <c r="Q15" i="14"/>
  <c r="M15" i="14"/>
  <c r="I15" i="14"/>
  <c r="E15" i="14"/>
  <c r="N11" i="14"/>
  <c r="J11" i="14"/>
  <c r="J9" i="14" s="1"/>
  <c r="F11" i="14"/>
  <c r="F9" i="14" s="1"/>
  <c r="B11" i="14"/>
  <c r="B9" i="14" s="1"/>
  <c r="O27" i="20"/>
  <c r="O31" i="20"/>
  <c r="G31" i="20"/>
  <c r="C31" i="20"/>
  <c r="O19" i="20"/>
  <c r="O30" i="20"/>
  <c r="K19" i="20"/>
  <c r="K34" i="20" s="1"/>
  <c r="K30" i="20"/>
  <c r="G19" i="20"/>
  <c r="G34" i="20" s="1"/>
  <c r="G30" i="20"/>
  <c r="C19" i="20"/>
  <c r="C35" i="20" s="1"/>
  <c r="C30" i="20"/>
  <c r="O11" i="14"/>
  <c r="O9" i="14" s="1"/>
  <c r="K11" i="14"/>
  <c r="G11" i="14"/>
  <c r="C11" i="14"/>
  <c r="C9" i="14" s="1"/>
  <c r="E26" i="20"/>
  <c r="N27" i="20"/>
  <c r="J31" i="20"/>
  <c r="F31" i="20"/>
  <c r="B31" i="20"/>
  <c r="N19" i="20"/>
  <c r="J30" i="20"/>
  <c r="F30" i="20"/>
  <c r="B19" i="20"/>
  <c r="H27" i="20"/>
  <c r="P7" i="19"/>
  <c r="P22" i="19" s="1"/>
  <c r="L7" i="19"/>
  <c r="L21" i="19" s="1"/>
  <c r="H26" i="20"/>
  <c r="D7" i="19"/>
  <c r="D22" i="19" s="1"/>
  <c r="P3" i="19"/>
  <c r="L3" i="19"/>
  <c r="L17" i="19" s="1"/>
  <c r="H3" i="19"/>
  <c r="H17" i="19" s="1"/>
  <c r="D3" i="19"/>
  <c r="D13" i="19" s="1"/>
  <c r="M31" i="20"/>
  <c r="E31" i="20"/>
  <c r="M30" i="20"/>
  <c r="E30" i="20"/>
  <c r="M27" i="20"/>
  <c r="Q19" i="20"/>
  <c r="E27" i="20"/>
  <c r="P19" i="20"/>
  <c r="L19" i="20"/>
  <c r="D19" i="20"/>
  <c r="N14" i="21"/>
  <c r="N15" i="21" s="1"/>
  <c r="J14" i="21"/>
  <c r="J15" i="21" s="1"/>
  <c r="F14" i="21"/>
  <c r="F15" i="21" s="1"/>
  <c r="B14" i="21"/>
  <c r="B15" i="21" s="1"/>
  <c r="M17" i="9"/>
  <c r="G30" i="11"/>
  <c r="C30" i="11"/>
  <c r="N126" i="10"/>
  <c r="J126" i="10"/>
  <c r="F126" i="10"/>
  <c r="B126" i="10"/>
  <c r="N125" i="10"/>
  <c r="N123" i="10"/>
  <c r="J123" i="10"/>
  <c r="F123" i="10"/>
  <c r="B123" i="10"/>
  <c r="N122" i="10"/>
  <c r="J122" i="10"/>
  <c r="F122" i="10"/>
  <c r="B122" i="10"/>
  <c r="N121" i="10"/>
  <c r="J121" i="10"/>
  <c r="F121" i="10"/>
  <c r="B121" i="10"/>
  <c r="N120" i="10"/>
  <c r="J120" i="10"/>
  <c r="F120" i="10"/>
  <c r="B120" i="10"/>
  <c r="N119" i="10"/>
  <c r="J119" i="10"/>
  <c r="F119" i="10"/>
  <c r="B119" i="10"/>
  <c r="N117" i="10"/>
  <c r="J117" i="10"/>
  <c r="F117" i="10"/>
  <c r="B124" i="11"/>
  <c r="B117" i="10"/>
  <c r="N116" i="10"/>
  <c r="J116" i="10"/>
  <c r="F204" i="11"/>
  <c r="F116" i="10"/>
  <c r="B116" i="10"/>
  <c r="N115" i="10"/>
  <c r="J115" i="10"/>
  <c r="F115" i="10"/>
  <c r="B115" i="10"/>
  <c r="N114" i="10"/>
  <c r="J114" i="10"/>
  <c r="F114" i="10"/>
  <c r="B114" i="10"/>
  <c r="N113" i="10"/>
  <c r="J113" i="10"/>
  <c r="F113" i="10"/>
  <c r="B113" i="10"/>
  <c r="N112" i="10"/>
  <c r="J112" i="10"/>
  <c r="F112" i="10"/>
  <c r="B112" i="10"/>
  <c r="N110" i="10"/>
  <c r="J110" i="10"/>
  <c r="F110" i="10"/>
  <c r="B110" i="10"/>
  <c r="N19" i="11"/>
  <c r="J19" i="11"/>
  <c r="F19" i="11"/>
  <c r="B73" i="8"/>
  <c r="B19" i="11" s="1"/>
  <c r="B58" i="8"/>
  <c r="B46" i="8"/>
  <c r="B183" i="8" s="1"/>
  <c r="N31" i="8"/>
  <c r="N168" i="8" s="1"/>
  <c r="J31" i="8"/>
  <c r="J168" i="8" s="1"/>
  <c r="F31" i="8"/>
  <c r="F168" i="8" s="1"/>
  <c r="B31" i="8"/>
  <c r="B168" i="8" s="1"/>
  <c r="B25" i="8"/>
  <c r="B23" i="8"/>
  <c r="B22" i="8"/>
  <c r="B21" i="8"/>
  <c r="B19" i="8"/>
  <c r="B210" i="8" s="1"/>
  <c r="B17" i="8"/>
  <c r="B15" i="8"/>
  <c r="B14" i="8"/>
  <c r="B12" i="8"/>
  <c r="B11" i="8"/>
  <c r="B9" i="8"/>
  <c r="B8" i="8"/>
  <c r="B7" i="8"/>
  <c r="N4" i="8"/>
  <c r="J4" i="8"/>
  <c r="F4" i="8"/>
  <c r="B4" i="8"/>
  <c r="B195" i="8" s="1"/>
  <c r="O139" i="9"/>
  <c r="K139" i="9"/>
  <c r="G139" i="9"/>
  <c r="C139" i="9"/>
  <c r="O138" i="9"/>
  <c r="K138" i="9"/>
  <c r="G138" i="9"/>
  <c r="C138" i="9"/>
  <c r="O137" i="9"/>
  <c r="K137" i="9"/>
  <c r="G137" i="9"/>
  <c r="C137" i="9"/>
  <c r="O136" i="9"/>
  <c r="K136" i="9"/>
  <c r="G136" i="9"/>
  <c r="C136" i="9"/>
  <c r="O135" i="9"/>
  <c r="K135" i="9"/>
  <c r="G135" i="9"/>
  <c r="C135" i="9"/>
  <c r="O134" i="9"/>
  <c r="K134" i="9"/>
  <c r="G134" i="9"/>
  <c r="C134" i="9"/>
  <c r="O133" i="9"/>
  <c r="K133" i="9"/>
  <c r="G133" i="9"/>
  <c r="C133" i="9"/>
  <c r="O132" i="9"/>
  <c r="K132" i="9"/>
  <c r="G132" i="9"/>
  <c r="O110" i="9"/>
  <c r="K110" i="9"/>
  <c r="G110" i="9"/>
  <c r="C110" i="9"/>
  <c r="O104" i="9"/>
  <c r="K104" i="9"/>
  <c r="G104" i="9"/>
  <c r="C104" i="9"/>
  <c r="O97" i="9"/>
  <c r="K97" i="9"/>
  <c r="G97" i="9"/>
  <c r="C97" i="9"/>
  <c r="O90" i="9"/>
  <c r="K90" i="9"/>
  <c r="G90" i="9"/>
  <c r="C90" i="9"/>
  <c r="O89" i="9"/>
  <c r="K89" i="9"/>
  <c r="G89" i="9"/>
  <c r="C89" i="9"/>
  <c r="O140" i="11"/>
  <c r="K138" i="11"/>
  <c r="C137" i="11"/>
  <c r="C135" i="11"/>
  <c r="G134" i="11"/>
  <c r="C133" i="11"/>
  <c r="O130" i="11"/>
  <c r="C128" i="11"/>
  <c r="O127" i="11"/>
  <c r="G123" i="11"/>
  <c r="C123" i="11"/>
  <c r="G122" i="11"/>
  <c r="G119" i="11"/>
  <c r="Q133" i="10"/>
  <c r="M133" i="10"/>
  <c r="I133" i="10"/>
  <c r="E133" i="10"/>
  <c r="Q132" i="10"/>
  <c r="M132" i="10"/>
  <c r="I132" i="10"/>
  <c r="E132" i="10"/>
  <c r="M131" i="10"/>
  <c r="Q130" i="10"/>
  <c r="M130" i="10"/>
  <c r="I130" i="10"/>
  <c r="E130" i="10"/>
  <c r="Q129" i="10"/>
  <c r="M129" i="10"/>
  <c r="I129" i="10"/>
  <c r="E129" i="10"/>
  <c r="Q128" i="10"/>
  <c r="M128" i="10"/>
  <c r="I128" i="10"/>
  <c r="E128" i="10"/>
  <c r="Q127" i="10"/>
  <c r="M127" i="10"/>
  <c r="I127" i="10"/>
  <c r="E127" i="10"/>
  <c r="Q126" i="10"/>
  <c r="M126" i="10"/>
  <c r="I126" i="10"/>
  <c r="E126" i="10"/>
  <c r="M125" i="10"/>
  <c r="Q123" i="10"/>
  <c r="M123" i="10"/>
  <c r="I123" i="10"/>
  <c r="E123" i="10"/>
  <c r="Q122" i="10"/>
  <c r="M122" i="10"/>
  <c r="I122" i="10"/>
  <c r="E122" i="10"/>
  <c r="Q121" i="10"/>
  <c r="M121" i="10"/>
  <c r="I121" i="10"/>
  <c r="E121" i="10"/>
  <c r="Q120" i="10"/>
  <c r="M120" i="10"/>
  <c r="I120" i="10"/>
  <c r="E120" i="10"/>
  <c r="Q119" i="10"/>
  <c r="M119" i="10"/>
  <c r="I119" i="10"/>
  <c r="E119" i="10"/>
  <c r="Q117" i="10"/>
  <c r="M117" i="10"/>
  <c r="I117" i="10"/>
  <c r="E124" i="11"/>
  <c r="E117" i="10"/>
  <c r="Q116" i="10"/>
  <c r="M116" i="10"/>
  <c r="I204" i="11"/>
  <c r="I116" i="10"/>
  <c r="E116" i="10"/>
  <c r="Q115" i="10"/>
  <c r="M115" i="10"/>
  <c r="I115" i="10"/>
  <c r="E115" i="10"/>
  <c r="Q114" i="10"/>
  <c r="M114" i="10"/>
  <c r="I114" i="10"/>
  <c r="E114" i="10"/>
  <c r="Q113" i="10"/>
  <c r="M113" i="10"/>
  <c r="I113" i="10"/>
  <c r="E113" i="10"/>
  <c r="Q112" i="10"/>
  <c r="M112" i="10"/>
  <c r="I112" i="10"/>
  <c r="E112" i="10"/>
  <c r="Q110" i="10"/>
  <c r="M110" i="10"/>
  <c r="I110" i="10"/>
  <c r="E110" i="10"/>
  <c r="Q19" i="11"/>
  <c r="M19" i="11"/>
  <c r="I19" i="11"/>
  <c r="E19" i="11"/>
  <c r="Q31" i="8"/>
  <c r="Q168" i="8" s="1"/>
  <c r="M31" i="8"/>
  <c r="M168" i="8" s="1"/>
  <c r="I31" i="8"/>
  <c r="I168" i="8" s="1"/>
  <c r="E31" i="8"/>
  <c r="E168" i="8" s="1"/>
  <c r="Q4" i="8"/>
  <c r="M4" i="8"/>
  <c r="I4" i="8"/>
  <c r="E4" i="8"/>
  <c r="N139" i="9"/>
  <c r="J139" i="9"/>
  <c r="F139" i="9"/>
  <c r="B139" i="9"/>
  <c r="N138" i="9"/>
  <c r="J138" i="9"/>
  <c r="F138" i="9"/>
  <c r="B138" i="9"/>
  <c r="N137" i="9"/>
  <c r="J137" i="9"/>
  <c r="F137" i="9"/>
  <c r="B137" i="9"/>
  <c r="N136" i="9"/>
  <c r="J136" i="9"/>
  <c r="F136" i="9"/>
  <c r="B136" i="9"/>
  <c r="N135" i="9"/>
  <c r="J135" i="9"/>
  <c r="F135" i="9"/>
  <c r="B135" i="9"/>
  <c r="N134" i="9"/>
  <c r="J134" i="9"/>
  <c r="F134" i="9"/>
  <c r="B134" i="9"/>
  <c r="N133" i="9"/>
  <c r="J133" i="9"/>
  <c r="F133" i="9"/>
  <c r="B133" i="9"/>
  <c r="N132" i="9"/>
  <c r="J132" i="9"/>
  <c r="F132" i="9"/>
  <c r="B132" i="9"/>
  <c r="N131" i="9"/>
  <c r="J131" i="9"/>
  <c r="F131" i="9"/>
  <c r="B131" i="9"/>
  <c r="N129" i="9"/>
  <c r="J129" i="9"/>
  <c r="F129" i="9"/>
  <c r="B129" i="9"/>
  <c r="N128" i="9"/>
  <c r="J128" i="9"/>
  <c r="F128" i="9"/>
  <c r="B128" i="9"/>
  <c r="N127" i="9"/>
  <c r="J127" i="9"/>
  <c r="F127" i="9"/>
  <c r="B127" i="9"/>
  <c r="N126" i="9"/>
  <c r="J126" i="9"/>
  <c r="F126" i="9"/>
  <c r="B126" i="9"/>
  <c r="N125" i="9"/>
  <c r="J125" i="9"/>
  <c r="F125" i="9"/>
  <c r="B125" i="9"/>
  <c r="N124" i="9"/>
  <c r="J124" i="9"/>
  <c r="F124" i="9"/>
  <c r="B124" i="9"/>
  <c r="N123" i="9"/>
  <c r="N122" i="9"/>
  <c r="J122" i="9"/>
  <c r="F122" i="9"/>
  <c r="B122" i="9"/>
  <c r="N121" i="9"/>
  <c r="J121" i="9"/>
  <c r="F121" i="9"/>
  <c r="B121" i="9"/>
  <c r="N120" i="9"/>
  <c r="J120" i="9"/>
  <c r="F120" i="9"/>
  <c r="B120" i="9"/>
  <c r="N119" i="9"/>
  <c r="J119" i="9"/>
  <c r="F119" i="9"/>
  <c r="B119" i="9"/>
  <c r="N118" i="9"/>
  <c r="J118" i="9"/>
  <c r="F118" i="9"/>
  <c r="B118" i="9"/>
  <c r="N117" i="9"/>
  <c r="J117" i="9"/>
  <c r="F117" i="9"/>
  <c r="B117" i="9"/>
  <c r="N116" i="9"/>
  <c r="J116" i="9"/>
  <c r="F116" i="9"/>
  <c r="B116" i="9"/>
  <c r="N110" i="9"/>
  <c r="J110" i="9"/>
  <c r="F110" i="9"/>
  <c r="B110" i="9"/>
  <c r="N104" i="9"/>
  <c r="J104" i="9"/>
  <c r="F104" i="9"/>
  <c r="B104" i="9"/>
  <c r="N97" i="9"/>
  <c r="J97" i="9"/>
  <c r="F97" i="9"/>
  <c r="B97" i="9"/>
  <c r="N90" i="9"/>
  <c r="J90" i="9"/>
  <c r="F90" i="9"/>
  <c r="B90" i="9"/>
  <c r="N89" i="9"/>
  <c r="J89" i="9"/>
  <c r="F89" i="9"/>
  <c r="B89" i="9"/>
  <c r="B85" i="9"/>
  <c r="B84" i="9"/>
  <c r="B83" i="9"/>
  <c r="B82" i="9"/>
  <c r="B137" i="11" s="1"/>
  <c r="B81" i="9"/>
  <c r="B80" i="9"/>
  <c r="B79" i="9"/>
  <c r="B78" i="9"/>
  <c r="J132" i="11"/>
  <c r="F132" i="11"/>
  <c r="B77" i="9"/>
  <c r="F130" i="11"/>
  <c r="B75" i="9"/>
  <c r="F129" i="11"/>
  <c r="B74" i="9"/>
  <c r="B129" i="11" s="1"/>
  <c r="F128" i="11"/>
  <c r="B73" i="9"/>
  <c r="F127" i="11"/>
  <c r="B72" i="9"/>
  <c r="B71" i="9"/>
  <c r="B126" i="11" s="1"/>
  <c r="N125" i="11"/>
  <c r="F125" i="11"/>
  <c r="B70" i="9"/>
  <c r="F123" i="11"/>
  <c r="B68" i="9"/>
  <c r="B123" i="11" s="1"/>
  <c r="F122" i="11"/>
  <c r="B67" i="9"/>
  <c r="F121" i="11"/>
  <c r="B66" i="9"/>
  <c r="F120" i="11"/>
  <c r="B65" i="9"/>
  <c r="N119" i="11"/>
  <c r="F119" i="11"/>
  <c r="B64" i="9"/>
  <c r="B63" i="9"/>
  <c r="F117" i="11"/>
  <c r="B62" i="9"/>
  <c r="N133" i="10"/>
  <c r="F133" i="10"/>
  <c r="N132" i="10"/>
  <c r="F132" i="10"/>
  <c r="N130" i="10"/>
  <c r="F130" i="10"/>
  <c r="N129" i="10"/>
  <c r="F129" i="10"/>
  <c r="N128" i="10"/>
  <c r="F128" i="10"/>
  <c r="N127" i="10"/>
  <c r="F127" i="10"/>
  <c r="P133" i="10"/>
  <c r="P221" i="11"/>
  <c r="L133" i="10"/>
  <c r="H133" i="10"/>
  <c r="D133" i="10"/>
  <c r="P132" i="10"/>
  <c r="L132" i="10"/>
  <c r="H132" i="10"/>
  <c r="D132" i="10"/>
  <c r="P131" i="10"/>
  <c r="P130" i="10"/>
  <c r="L130" i="10"/>
  <c r="H130" i="10"/>
  <c r="D130" i="10"/>
  <c r="P129" i="10"/>
  <c r="L129" i="10"/>
  <c r="H129" i="10"/>
  <c r="D129" i="10"/>
  <c r="P128" i="10"/>
  <c r="L128" i="10"/>
  <c r="H128" i="10"/>
  <c r="D128" i="10"/>
  <c r="P127" i="10"/>
  <c r="L127" i="10"/>
  <c r="H127" i="10"/>
  <c r="D127" i="10"/>
  <c r="P126" i="10"/>
  <c r="L126" i="10"/>
  <c r="H126" i="10"/>
  <c r="D214" i="11"/>
  <c r="D126" i="10"/>
  <c r="P123" i="10"/>
  <c r="L123" i="10"/>
  <c r="H123" i="10"/>
  <c r="D123" i="10"/>
  <c r="P122" i="10"/>
  <c r="L122" i="10"/>
  <c r="H122" i="10"/>
  <c r="D122" i="10"/>
  <c r="P121" i="10"/>
  <c r="L121" i="10"/>
  <c r="H121" i="10"/>
  <c r="D121" i="10"/>
  <c r="P120" i="10"/>
  <c r="L208" i="11"/>
  <c r="L120" i="10"/>
  <c r="H120" i="10"/>
  <c r="D120" i="10"/>
  <c r="P119" i="10"/>
  <c r="L119" i="10"/>
  <c r="H119" i="10"/>
  <c r="D119" i="10"/>
  <c r="P118" i="10"/>
  <c r="P117" i="10"/>
  <c r="L124" i="11"/>
  <c r="L117" i="10"/>
  <c r="H117" i="10"/>
  <c r="D124" i="11"/>
  <c r="D117" i="10"/>
  <c r="P116" i="10"/>
  <c r="L116" i="10"/>
  <c r="H116" i="10"/>
  <c r="D116" i="10"/>
  <c r="P115" i="10"/>
  <c r="L115" i="10"/>
  <c r="H115" i="10"/>
  <c r="D115" i="10"/>
  <c r="P114" i="10"/>
  <c r="L114" i="10"/>
  <c r="H114" i="10"/>
  <c r="D114" i="10"/>
  <c r="P113" i="10"/>
  <c r="L113" i="10"/>
  <c r="H201" i="11"/>
  <c r="H113" i="10"/>
  <c r="D113" i="10"/>
  <c r="P112" i="10"/>
  <c r="L112" i="10"/>
  <c r="H112" i="10"/>
  <c r="D112" i="10"/>
  <c r="P110" i="10"/>
  <c r="L110" i="10"/>
  <c r="H110" i="10"/>
  <c r="D110" i="10"/>
  <c r="P19" i="11"/>
  <c r="L19" i="11"/>
  <c r="H19" i="11"/>
  <c r="D19" i="11"/>
  <c r="P31" i="8"/>
  <c r="P168" i="8" s="1"/>
  <c r="L31" i="8"/>
  <c r="L168" i="8" s="1"/>
  <c r="H31" i="8"/>
  <c r="H168" i="8" s="1"/>
  <c r="D31" i="8"/>
  <c r="D168" i="8" s="1"/>
  <c r="P4" i="8"/>
  <c r="L4" i="8"/>
  <c r="H4" i="8"/>
  <c r="D4" i="8"/>
  <c r="Q139" i="9"/>
  <c r="M139" i="9"/>
  <c r="I139" i="9"/>
  <c r="E139" i="9"/>
  <c r="Q138" i="9"/>
  <c r="M138" i="9"/>
  <c r="I138" i="9"/>
  <c r="E138" i="9"/>
  <c r="Q137" i="9"/>
  <c r="M137" i="9"/>
  <c r="I137" i="9"/>
  <c r="E137" i="9"/>
  <c r="Q136" i="9"/>
  <c r="M136" i="9"/>
  <c r="I136" i="9"/>
  <c r="E136" i="9"/>
  <c r="Q135" i="9"/>
  <c r="M135" i="9"/>
  <c r="I135" i="9"/>
  <c r="E135" i="9"/>
  <c r="Q134" i="9"/>
  <c r="M134" i="9"/>
  <c r="I134" i="9"/>
  <c r="E134" i="9"/>
  <c r="Q133" i="9"/>
  <c r="M133" i="9"/>
  <c r="I133" i="9"/>
  <c r="E133" i="9"/>
  <c r="Q132" i="9"/>
  <c r="M132" i="9"/>
  <c r="I132" i="9"/>
  <c r="E132" i="9"/>
  <c r="Q131" i="9"/>
  <c r="M131" i="9"/>
  <c r="I131" i="9"/>
  <c r="E131" i="9"/>
  <c r="Q129" i="9"/>
  <c r="M129" i="9"/>
  <c r="I129" i="9"/>
  <c r="E129" i="9"/>
  <c r="Q128" i="9"/>
  <c r="M128" i="9"/>
  <c r="I128" i="9"/>
  <c r="E128" i="9"/>
  <c r="Q127" i="9"/>
  <c r="M127" i="9"/>
  <c r="I127" i="9"/>
  <c r="E127" i="9"/>
  <c r="Q126" i="9"/>
  <c r="M126" i="9"/>
  <c r="I126" i="9"/>
  <c r="E126" i="9"/>
  <c r="Q125" i="9"/>
  <c r="M125" i="9"/>
  <c r="I125" i="9"/>
  <c r="E125" i="9"/>
  <c r="Q124" i="9"/>
  <c r="M124" i="9"/>
  <c r="I124" i="9"/>
  <c r="E124" i="9"/>
  <c r="Q123" i="9"/>
  <c r="M123" i="9"/>
  <c r="Q122" i="9"/>
  <c r="M122" i="9"/>
  <c r="I122" i="9"/>
  <c r="E122" i="9"/>
  <c r="Q121" i="9"/>
  <c r="M121" i="9"/>
  <c r="I121" i="9"/>
  <c r="E121" i="9"/>
  <c r="Q120" i="9"/>
  <c r="M120" i="9"/>
  <c r="I120" i="9"/>
  <c r="E120" i="9"/>
  <c r="Q119" i="9"/>
  <c r="M119" i="9"/>
  <c r="I119" i="9"/>
  <c r="E119" i="9"/>
  <c r="Q118" i="9"/>
  <c r="M118" i="9"/>
  <c r="I118" i="9"/>
  <c r="E118" i="9"/>
  <c r="Q117" i="9"/>
  <c r="M117" i="9"/>
  <c r="I117" i="9"/>
  <c r="E117" i="9"/>
  <c r="Q116" i="9"/>
  <c r="M116" i="9"/>
  <c r="I116" i="9"/>
  <c r="E116" i="9"/>
  <c r="Q110" i="9"/>
  <c r="M110" i="9"/>
  <c r="I110" i="9"/>
  <c r="E110" i="9"/>
  <c r="Q104" i="9"/>
  <c r="M104" i="9"/>
  <c r="I104" i="9"/>
  <c r="E104" i="9"/>
  <c r="Q97" i="9"/>
  <c r="M97" i="9"/>
  <c r="I97" i="9"/>
  <c r="E97" i="9"/>
  <c r="Q90" i="9"/>
  <c r="M90" i="9"/>
  <c r="I90" i="9"/>
  <c r="E90" i="9"/>
  <c r="Q89" i="9"/>
  <c r="M89" i="9"/>
  <c r="I89" i="9"/>
  <c r="E89" i="9"/>
  <c r="Q140" i="11"/>
  <c r="Q138" i="11"/>
  <c r="Q135" i="11"/>
  <c r="M135" i="11"/>
  <c r="E134" i="11"/>
  <c r="Q133" i="11"/>
  <c r="Q126" i="11"/>
  <c r="M126" i="11"/>
  <c r="I123" i="11"/>
  <c r="E123" i="11"/>
  <c r="Q122" i="11"/>
  <c r="I122" i="11"/>
  <c r="M121" i="11"/>
  <c r="M120" i="11"/>
  <c r="M119" i="11"/>
  <c r="K136" i="11"/>
  <c r="C126" i="10"/>
  <c r="O125" i="10"/>
  <c r="G125" i="10"/>
  <c r="O123" i="10"/>
  <c r="K123" i="10"/>
  <c r="G123" i="10"/>
  <c r="C123" i="10"/>
  <c r="O122" i="10"/>
  <c r="K122" i="10"/>
  <c r="G122" i="10"/>
  <c r="C122" i="10"/>
  <c r="O121" i="10"/>
  <c r="K121" i="10"/>
  <c r="G121" i="10"/>
  <c r="C121" i="10"/>
  <c r="C209" i="11"/>
  <c r="O120" i="10"/>
  <c r="K120" i="10"/>
  <c r="G120" i="10"/>
  <c r="C120" i="10"/>
  <c r="O119" i="10"/>
  <c r="K119" i="10"/>
  <c r="G119" i="10"/>
  <c r="C119" i="10"/>
  <c r="O118" i="10"/>
  <c r="O117" i="10"/>
  <c r="K117" i="10"/>
  <c r="G117" i="10"/>
  <c r="C124" i="11"/>
  <c r="C117" i="10"/>
  <c r="O116" i="10"/>
  <c r="K116" i="10"/>
  <c r="G116" i="10"/>
  <c r="C116" i="10"/>
  <c r="O115" i="10"/>
  <c r="K115" i="10"/>
  <c r="G115" i="10"/>
  <c r="C115" i="10"/>
  <c r="O114" i="10"/>
  <c r="K114" i="10"/>
  <c r="G114" i="10"/>
  <c r="C114" i="10"/>
  <c r="O113" i="10"/>
  <c r="K113" i="10"/>
  <c r="G113" i="10"/>
  <c r="C113" i="10"/>
  <c r="O112" i="10"/>
  <c r="K112" i="10"/>
  <c r="G112" i="10"/>
  <c r="C112" i="10"/>
  <c r="O110" i="10"/>
  <c r="K110" i="10"/>
  <c r="G110" i="10"/>
  <c r="C110" i="10"/>
  <c r="O19" i="11"/>
  <c r="K19" i="11"/>
  <c r="G19" i="11"/>
  <c r="C19" i="11"/>
  <c r="O31" i="8"/>
  <c r="O168" i="8" s="1"/>
  <c r="K31" i="8"/>
  <c r="K168" i="8" s="1"/>
  <c r="G31" i="8"/>
  <c r="G168" i="8" s="1"/>
  <c r="C31" i="8"/>
  <c r="C168" i="8" s="1"/>
  <c r="O4" i="8"/>
  <c r="K4" i="8"/>
  <c r="G4" i="8"/>
  <c r="C4" i="8"/>
  <c r="P139" i="9"/>
  <c r="L139" i="9"/>
  <c r="H139" i="9"/>
  <c r="D139" i="9"/>
  <c r="P138" i="9"/>
  <c r="L138" i="9"/>
  <c r="H138" i="9"/>
  <c r="D138" i="9"/>
  <c r="P137" i="9"/>
  <c r="L137" i="9"/>
  <c r="H137" i="9"/>
  <c r="D137" i="9"/>
  <c r="P136" i="9"/>
  <c r="L136" i="9"/>
  <c r="H136" i="9"/>
  <c r="D136" i="9"/>
  <c r="P135" i="9"/>
  <c r="L135" i="9"/>
  <c r="H135" i="9"/>
  <c r="D135" i="9"/>
  <c r="P134" i="9"/>
  <c r="L134" i="9"/>
  <c r="H134" i="9"/>
  <c r="D134" i="9"/>
  <c r="P133" i="9"/>
  <c r="L133" i="9"/>
  <c r="H133" i="9"/>
  <c r="D133" i="9"/>
  <c r="P132" i="9"/>
  <c r="L132" i="9"/>
  <c r="H132" i="9"/>
  <c r="D132" i="9"/>
  <c r="P131" i="9"/>
  <c r="L131" i="9"/>
  <c r="H131" i="9"/>
  <c r="D131" i="9"/>
  <c r="P129" i="9"/>
  <c r="L129" i="9"/>
  <c r="H129" i="9"/>
  <c r="D129" i="9"/>
  <c r="P128" i="9"/>
  <c r="L128" i="9"/>
  <c r="H128" i="9"/>
  <c r="D128" i="9"/>
  <c r="P127" i="9"/>
  <c r="L127" i="9"/>
  <c r="H127" i="9"/>
  <c r="D127" i="9"/>
  <c r="P126" i="9"/>
  <c r="L126" i="9"/>
  <c r="H126" i="9"/>
  <c r="D126" i="9"/>
  <c r="P125" i="9"/>
  <c r="L125" i="9"/>
  <c r="H125" i="9"/>
  <c r="D125" i="9"/>
  <c r="P124" i="9"/>
  <c r="L124" i="9"/>
  <c r="H124" i="9"/>
  <c r="D124" i="9"/>
  <c r="P123" i="9"/>
  <c r="P122" i="9"/>
  <c r="L122" i="9"/>
  <c r="H122" i="9"/>
  <c r="D122" i="9"/>
  <c r="P121" i="9"/>
  <c r="L121" i="9"/>
  <c r="H121" i="9"/>
  <c r="D121" i="9"/>
  <c r="P120" i="9"/>
  <c r="L120" i="9"/>
  <c r="H120" i="9"/>
  <c r="D120" i="9"/>
  <c r="P119" i="9"/>
  <c r="L119" i="9"/>
  <c r="H119" i="9"/>
  <c r="D119" i="9"/>
  <c r="P118" i="9"/>
  <c r="L118" i="9"/>
  <c r="H118" i="9"/>
  <c r="D118" i="9"/>
  <c r="P117" i="9"/>
  <c r="L117" i="9"/>
  <c r="H117" i="9"/>
  <c r="D117" i="9"/>
  <c r="P116" i="9"/>
  <c r="L116" i="9"/>
  <c r="H116" i="9"/>
  <c r="D116" i="9"/>
  <c r="P110" i="9"/>
  <c r="L110" i="9"/>
  <c r="H110" i="9"/>
  <c r="D110" i="9"/>
  <c r="P104" i="9"/>
  <c r="L104" i="9"/>
  <c r="H104" i="9"/>
  <c r="D104" i="9"/>
  <c r="P97" i="9"/>
  <c r="L97" i="9"/>
  <c r="H97" i="9"/>
  <c r="D97" i="9"/>
  <c r="P90" i="9"/>
  <c r="L90" i="9"/>
  <c r="H90" i="9"/>
  <c r="D90" i="9"/>
  <c r="P89" i="9"/>
  <c r="L89" i="9"/>
  <c r="H89" i="9"/>
  <c r="D89" i="9"/>
  <c r="L140" i="11"/>
  <c r="P139" i="11"/>
  <c r="H137" i="11"/>
  <c r="L136" i="11"/>
  <c r="H136" i="11"/>
  <c r="H135" i="11"/>
  <c r="H134" i="11"/>
  <c r="H133" i="11"/>
  <c r="H132" i="11"/>
  <c r="H130" i="11"/>
  <c r="D129" i="11"/>
  <c r="H128" i="11"/>
  <c r="L127" i="11"/>
  <c r="H127" i="11"/>
  <c r="H126" i="11"/>
  <c r="H125" i="11"/>
  <c r="L123" i="11"/>
  <c r="H123" i="11"/>
  <c r="D123" i="11"/>
  <c r="P122" i="11"/>
  <c r="L122" i="11"/>
  <c r="L119" i="11"/>
  <c r="D118" i="11"/>
  <c r="L117" i="11"/>
  <c r="J133" i="10"/>
  <c r="B133" i="10"/>
  <c r="J132" i="10"/>
  <c r="B132" i="10"/>
  <c r="J130" i="10"/>
  <c r="B130" i="10"/>
  <c r="J129" i="10"/>
  <c r="B129" i="10"/>
  <c r="J128" i="10"/>
  <c r="B128" i="10"/>
  <c r="J127" i="10"/>
  <c r="B127" i="10"/>
  <c r="B60" i="11"/>
  <c r="F15" i="14"/>
  <c r="B15" i="14"/>
  <c r="D15" i="14"/>
  <c r="I9" i="14"/>
  <c r="P18" i="19"/>
  <c r="P19" i="19"/>
  <c r="I33" i="20"/>
  <c r="I34" i="20"/>
  <c r="I35" i="20"/>
  <c r="K27" i="20"/>
  <c r="G27" i="20"/>
  <c r="C27" i="20"/>
  <c r="O26" i="20"/>
  <c r="K26" i="20"/>
  <c r="G26" i="20"/>
  <c r="C26" i="20"/>
  <c r="O7" i="19"/>
  <c r="K7" i="19"/>
  <c r="G7" i="19"/>
  <c r="C7" i="19"/>
  <c r="O3" i="19"/>
  <c r="K3" i="19"/>
  <c r="G3" i="19"/>
  <c r="C3" i="19"/>
  <c r="P31" i="20"/>
  <c r="L31" i="20"/>
  <c r="H31" i="20"/>
  <c r="D31" i="20"/>
  <c r="P30" i="20"/>
  <c r="L30" i="20"/>
  <c r="D30" i="20"/>
  <c r="F27" i="20"/>
  <c r="Q26" i="20"/>
  <c r="L26" i="20"/>
  <c r="F26" i="20"/>
  <c r="F19" i="20"/>
  <c r="N7" i="19"/>
  <c r="J7" i="19"/>
  <c r="F7" i="19"/>
  <c r="B7" i="19"/>
  <c r="N3" i="19"/>
  <c r="J3" i="19"/>
  <c r="F3" i="19"/>
  <c r="B3" i="19"/>
  <c r="J27" i="20"/>
  <c r="P26" i="20"/>
  <c r="J26" i="20"/>
  <c r="J19" i="20"/>
  <c r="J35" i="20" s="1"/>
  <c r="Q7" i="19"/>
  <c r="M7" i="19"/>
  <c r="I7" i="19"/>
  <c r="I25" i="20" s="1"/>
  <c r="E7" i="19"/>
  <c r="Q3" i="19"/>
  <c r="M3" i="19"/>
  <c r="I3" i="19"/>
  <c r="I29" i="20" s="1"/>
  <c r="E3" i="19"/>
  <c r="N31" i="20"/>
  <c r="N30" i="20"/>
  <c r="B30" i="20"/>
  <c r="I27" i="20"/>
  <c r="N26" i="20"/>
  <c r="I26" i="20"/>
  <c r="D26" i="20"/>
  <c r="P14" i="21"/>
  <c r="P15" i="21" s="1"/>
  <c r="L14" i="21"/>
  <c r="L15" i="21" s="1"/>
  <c r="H14" i="21"/>
  <c r="D14" i="21"/>
  <c r="H7" i="19"/>
  <c r="B27" i="20"/>
  <c r="B26" i="20"/>
  <c r="B133" i="11" l="1"/>
  <c r="Q215" i="11"/>
  <c r="B132" i="11"/>
  <c r="B134" i="11"/>
  <c r="M219" i="11"/>
  <c r="B215" i="11"/>
  <c r="B221" i="11"/>
  <c r="P220" i="11"/>
  <c r="P138" i="11"/>
  <c r="B125" i="11"/>
  <c r="H138" i="11"/>
  <c r="B139" i="11"/>
  <c r="I201" i="11"/>
  <c r="Q208" i="11"/>
  <c r="I214" i="11"/>
  <c r="I216" i="11"/>
  <c r="Q213" i="11"/>
  <c r="J214" i="11"/>
  <c r="B216" i="11"/>
  <c r="K220" i="11"/>
  <c r="L34" i="20"/>
  <c r="I202" i="11"/>
  <c r="N199" i="11"/>
  <c r="J210" i="11"/>
  <c r="I200" i="11"/>
  <c r="N198" i="11"/>
  <c r="O207" i="11"/>
  <c r="B135" i="11"/>
  <c r="E202" i="11"/>
  <c r="B199" i="11"/>
  <c r="L207" i="11"/>
  <c r="C203" i="11"/>
  <c r="B203" i="11"/>
  <c r="J208" i="11"/>
  <c r="P202" i="11"/>
  <c r="B130" i="11"/>
  <c r="K221" i="11"/>
  <c r="P13" i="19"/>
  <c r="K204" i="11"/>
  <c r="B131" i="10"/>
  <c r="F215" i="11"/>
  <c r="J220" i="11"/>
  <c r="Q207" i="11"/>
  <c r="Q210" i="11"/>
  <c r="P61" i="9"/>
  <c r="G198" i="11"/>
  <c r="L203" i="11"/>
  <c r="D209" i="11"/>
  <c r="O198" i="11"/>
  <c r="O203" i="11"/>
  <c r="O208" i="11"/>
  <c r="G216" i="11"/>
  <c r="G215" i="11"/>
  <c r="O202" i="11"/>
  <c r="K214" i="11"/>
  <c r="J198" i="11"/>
  <c r="J200" i="11"/>
  <c r="J201" i="11"/>
  <c r="N209" i="11"/>
  <c r="F220" i="11"/>
  <c r="O214" i="11"/>
  <c r="D217" i="11"/>
  <c r="L202" i="11"/>
  <c r="O204" i="11"/>
  <c r="B128" i="11"/>
  <c r="B138" i="11"/>
  <c r="K213" i="11"/>
  <c r="D206" i="11"/>
  <c r="E207" i="11"/>
  <c r="N200" i="11"/>
  <c r="M61" i="9"/>
  <c r="L176" i="7"/>
  <c r="C198" i="11"/>
  <c r="L214" i="11"/>
  <c r="C214" i="11"/>
  <c r="B136" i="11"/>
  <c r="B127" i="11"/>
  <c r="L206" i="11"/>
  <c r="E216" i="11"/>
  <c r="P176" i="7"/>
  <c r="L198" i="11"/>
  <c r="G203" i="11"/>
  <c r="H207" i="11"/>
  <c r="B220" i="11"/>
  <c r="M200" i="11"/>
  <c r="Q204" i="11"/>
  <c r="M209" i="11"/>
  <c r="Q214" i="11"/>
  <c r="Q217" i="11"/>
  <c r="B119" i="11"/>
  <c r="B140" i="11"/>
  <c r="G199" i="11"/>
  <c r="G206" i="11"/>
  <c r="G213" i="11"/>
  <c r="K219" i="11"/>
  <c r="B61" i="9"/>
  <c r="B76" i="9"/>
  <c r="P213" i="11"/>
  <c r="M207" i="11"/>
  <c r="M208" i="11"/>
  <c r="Q221" i="11"/>
  <c r="B84" i="10"/>
  <c r="B91" i="10"/>
  <c r="B33" i="10"/>
  <c r="B70" i="10" s="1"/>
  <c r="F208" i="11"/>
  <c r="F214" i="11"/>
  <c r="F217" i="11"/>
  <c r="E183" i="7"/>
  <c r="B198" i="11"/>
  <c r="H203" i="11"/>
  <c r="O210" i="11"/>
  <c r="G202" i="11"/>
  <c r="I5" i="7"/>
  <c r="N31" i="7"/>
  <c r="N163" i="7" s="1"/>
  <c r="G201" i="11"/>
  <c r="C221" i="11"/>
  <c r="O206" i="11"/>
  <c r="M201" i="11"/>
  <c r="M202" i="11"/>
  <c r="M216" i="11"/>
  <c r="I221" i="11"/>
  <c r="B201" i="11"/>
  <c r="F209" i="11"/>
  <c r="O216" i="11"/>
  <c r="P216" i="11"/>
  <c r="G207" i="11"/>
  <c r="H215" i="11"/>
  <c r="P209" i="11"/>
  <c r="P204" i="11"/>
  <c r="G200" i="11"/>
  <c r="G214" i="11"/>
  <c r="O221" i="11"/>
  <c r="G219" i="11"/>
  <c r="P206" i="11"/>
  <c r="H199" i="11"/>
  <c r="H206" i="11"/>
  <c r="Q202" i="11"/>
  <c r="M213" i="11"/>
  <c r="Q216" i="11"/>
  <c r="B202" i="11"/>
  <c r="F210" i="11"/>
  <c r="I18" i="7"/>
  <c r="I176" i="7" s="1"/>
  <c r="P201" i="11"/>
  <c r="P217" i="11"/>
  <c r="O200" i="11"/>
  <c r="G208" i="11"/>
  <c r="G210" i="11"/>
  <c r="O215" i="11"/>
  <c r="C220" i="11"/>
  <c r="J202" i="11"/>
  <c r="N215" i="11"/>
  <c r="B217" i="11"/>
  <c r="D200" i="11"/>
  <c r="L209" i="11"/>
  <c r="F200" i="11"/>
  <c r="H195" i="8"/>
  <c r="H141" i="8"/>
  <c r="N195" i="8"/>
  <c r="N141" i="8"/>
  <c r="L17" i="9"/>
  <c r="L150" i="9" s="1"/>
  <c r="L61" i="9"/>
  <c r="I17" i="9"/>
  <c r="I157" i="9" s="1"/>
  <c r="I61" i="9"/>
  <c r="K195" i="8"/>
  <c r="K141" i="8"/>
  <c r="B125" i="10"/>
  <c r="K206" i="11"/>
  <c r="F17" i="9"/>
  <c r="F143" i="9" s="1"/>
  <c r="F61" i="9"/>
  <c r="E221" i="11"/>
  <c r="J219" i="11"/>
  <c r="B209" i="11"/>
  <c r="C215" i="11"/>
  <c r="K198" i="11"/>
  <c r="K202" i="11"/>
  <c r="L217" i="11"/>
  <c r="C208" i="11"/>
  <c r="O141" i="8"/>
  <c r="O195" i="8"/>
  <c r="P141" i="8"/>
  <c r="P195" i="8"/>
  <c r="I195" i="8"/>
  <c r="I141" i="8"/>
  <c r="F195" i="8"/>
  <c r="F141" i="8"/>
  <c r="N142" i="9"/>
  <c r="J61" i="9"/>
  <c r="G17" i="9"/>
  <c r="G157" i="9" s="1"/>
  <c r="G61" i="9"/>
  <c r="M198" i="11"/>
  <c r="E208" i="11"/>
  <c r="E209" i="11"/>
  <c r="E210" i="11"/>
  <c r="I213" i="11"/>
  <c r="M215" i="11"/>
  <c r="I220" i="11"/>
  <c r="D61" i="9"/>
  <c r="B200" i="11"/>
  <c r="F199" i="11"/>
  <c r="N213" i="11"/>
  <c r="N219" i="11"/>
  <c r="Q17" i="9"/>
  <c r="Q145" i="9" s="1"/>
  <c r="Q61" i="9"/>
  <c r="F203" i="11"/>
  <c r="B207" i="11"/>
  <c r="N208" i="11"/>
  <c r="B210" i="11"/>
  <c r="N214" i="11"/>
  <c r="F216" i="11"/>
  <c r="N217" i="11"/>
  <c r="N220" i="11"/>
  <c r="J221" i="11"/>
  <c r="D25" i="7"/>
  <c r="J31" i="7"/>
  <c r="J163" i="7" s="1"/>
  <c r="K216" i="11"/>
  <c r="L216" i="11"/>
  <c r="C200" i="11"/>
  <c r="C217" i="11"/>
  <c r="M184" i="7"/>
  <c r="L204" i="11"/>
  <c r="K215" i="11"/>
  <c r="L200" i="11"/>
  <c r="H221" i="11"/>
  <c r="C201" i="11"/>
  <c r="Q176" i="7"/>
  <c r="G141" i="8"/>
  <c r="G195" i="8"/>
  <c r="Q195" i="8"/>
  <c r="Q141" i="8"/>
  <c r="O17" i="9"/>
  <c r="O141" i="9" s="1"/>
  <c r="O61" i="9"/>
  <c r="P219" i="11"/>
  <c r="L195" i="8"/>
  <c r="L141" i="8"/>
  <c r="E195" i="8"/>
  <c r="E141" i="8"/>
  <c r="M142" i="9"/>
  <c r="C17" i="9"/>
  <c r="C147" i="9" s="1"/>
  <c r="C61" i="9"/>
  <c r="I198" i="11"/>
  <c r="I203" i="11"/>
  <c r="I215" i="11"/>
  <c r="I217" i="11"/>
  <c r="E220" i="11"/>
  <c r="N210" i="11"/>
  <c r="F221" i="11"/>
  <c r="K217" i="11"/>
  <c r="C210" i="11"/>
  <c r="L219" i="11"/>
  <c r="L138" i="11"/>
  <c r="C195" i="8"/>
  <c r="C141" i="8"/>
  <c r="D195" i="8"/>
  <c r="D141" i="8"/>
  <c r="B117" i="11"/>
  <c r="B118" i="11"/>
  <c r="B120" i="11"/>
  <c r="B121" i="11"/>
  <c r="B122" i="11"/>
  <c r="M195" i="8"/>
  <c r="M141" i="8"/>
  <c r="J195" i="8"/>
  <c r="J141" i="8"/>
  <c r="N61" i="9"/>
  <c r="K61" i="9"/>
  <c r="I207" i="11"/>
  <c r="I208" i="11"/>
  <c r="I209" i="11"/>
  <c r="I210" i="11"/>
  <c r="M220" i="11"/>
  <c r="M221" i="11"/>
  <c r="I219" i="11"/>
  <c r="H17" i="9"/>
  <c r="H141" i="9" s="1"/>
  <c r="H61" i="9"/>
  <c r="F201" i="11"/>
  <c r="N206" i="11"/>
  <c r="E17" i="9"/>
  <c r="E157" i="9" s="1"/>
  <c r="E61" i="9"/>
  <c r="J203" i="11"/>
  <c r="F207" i="11"/>
  <c r="B208" i="11"/>
  <c r="B214" i="11"/>
  <c r="N221" i="11"/>
  <c r="K183" i="7"/>
  <c r="K201" i="11"/>
  <c r="L201" i="11"/>
  <c r="O201" i="11"/>
  <c r="K207" i="11"/>
  <c r="H202" i="11"/>
  <c r="K209" i="11"/>
  <c r="O217" i="11"/>
  <c r="C202" i="11"/>
  <c r="C207" i="11"/>
  <c r="K208" i="11"/>
  <c r="K210" i="11"/>
  <c r="C216" i="11"/>
  <c r="G220" i="11"/>
  <c r="N178" i="7"/>
  <c r="G9" i="14"/>
  <c r="G8" i="14" s="1"/>
  <c r="G60" i="14" s="1"/>
  <c r="N131" i="10"/>
  <c r="D77" i="10"/>
  <c r="D219" i="11" s="1"/>
  <c r="D131" i="10"/>
  <c r="I131" i="10"/>
  <c r="N97" i="10"/>
  <c r="C70" i="10"/>
  <c r="I125" i="10"/>
  <c r="H97" i="10"/>
  <c r="D18" i="10"/>
  <c r="D17" i="10" s="1"/>
  <c r="I64" i="10"/>
  <c r="I206" i="11" s="1"/>
  <c r="G118" i="10"/>
  <c r="N118" i="10"/>
  <c r="L91" i="10"/>
  <c r="Q64" i="10"/>
  <c r="Q206" i="11" s="1"/>
  <c r="D118" i="10"/>
  <c r="H118" i="10"/>
  <c r="D91" i="10"/>
  <c r="M64" i="10"/>
  <c r="M206" i="11" s="1"/>
  <c r="C18" i="10"/>
  <c r="C82" i="10" s="1"/>
  <c r="N111" i="10"/>
  <c r="D57" i="10"/>
  <c r="D199" i="11" s="1"/>
  <c r="G111" i="10"/>
  <c r="P18" i="10"/>
  <c r="P55" i="10" s="1"/>
  <c r="P57" i="10"/>
  <c r="P199" i="11" s="1"/>
  <c r="P111" i="10"/>
  <c r="G18" i="10"/>
  <c r="G82" i="10" s="1"/>
  <c r="D111" i="10"/>
  <c r="B111" i="10"/>
  <c r="L84" i="10"/>
  <c r="I57" i="10"/>
  <c r="I199" i="11" s="1"/>
  <c r="I18" i="10"/>
  <c r="I55" i="10" s="1"/>
  <c r="L57" i="10"/>
  <c r="L199" i="11" s="1"/>
  <c r="M57" i="10"/>
  <c r="M199" i="11" s="1"/>
  <c r="K18" i="10"/>
  <c r="K55" i="10" s="1"/>
  <c r="Q163" i="7"/>
  <c r="I150" i="9"/>
  <c r="B17" i="9"/>
  <c r="B148" i="9" s="1"/>
  <c r="F31" i="7"/>
  <c r="F163" i="7" s="1"/>
  <c r="D163" i="7"/>
  <c r="H176" i="7"/>
  <c r="G257" i="8"/>
  <c r="K257" i="8"/>
  <c r="H257" i="8"/>
  <c r="F257" i="8"/>
  <c r="L257" i="8"/>
  <c r="E257" i="8"/>
  <c r="J257" i="8"/>
  <c r="I257" i="8"/>
  <c r="C176" i="7"/>
  <c r="F176" i="7"/>
  <c r="H5" i="7"/>
  <c r="H163" i="7" s="1"/>
  <c r="I165" i="7"/>
  <c r="K163" i="7"/>
  <c r="E163" i="7"/>
  <c r="G183" i="7"/>
  <c r="L51" i="7"/>
  <c r="L183" i="7" s="1"/>
  <c r="D34" i="20"/>
  <c r="D35" i="20"/>
  <c r="C34" i="20"/>
  <c r="K25" i="20"/>
  <c r="N34" i="20"/>
  <c r="Q33" i="20"/>
  <c r="P29" i="20"/>
  <c r="P21" i="19"/>
  <c r="M34" i="20"/>
  <c r="L33" i="20"/>
  <c r="O25" i="20"/>
  <c r="F183" i="7"/>
  <c r="H131" i="10"/>
  <c r="Q125" i="10"/>
  <c r="H18" i="10"/>
  <c r="H82" i="10" s="1"/>
  <c r="H84" i="10"/>
  <c r="H91" i="10"/>
  <c r="Q98" i="10"/>
  <c r="K57" i="10"/>
  <c r="K199" i="11" s="1"/>
  <c r="I31" i="7"/>
  <c r="I163" i="7" s="1"/>
  <c r="M18" i="7"/>
  <c r="M176" i="7" s="1"/>
  <c r="B31" i="7"/>
  <c r="B163" i="7" s="1"/>
  <c r="J178" i="7"/>
  <c r="K18" i="7"/>
  <c r="K176" i="7" s="1"/>
  <c r="Q177" i="7"/>
  <c r="H73" i="7"/>
  <c r="K91" i="10"/>
  <c r="B59" i="11"/>
  <c r="K111" i="10"/>
  <c r="K118" i="10"/>
  <c r="F111" i="10"/>
  <c r="H71" i="10"/>
  <c r="H213" i="11" s="1"/>
  <c r="Q91" i="10"/>
  <c r="M5" i="7"/>
  <c r="M163" i="7" s="1"/>
  <c r="L73" i="7"/>
  <c r="P17" i="9"/>
  <c r="P144" i="9" s="1"/>
  <c r="D178" i="7"/>
  <c r="Q97" i="10"/>
  <c r="K125" i="10"/>
  <c r="F70" i="10"/>
  <c r="H111" i="10"/>
  <c r="L71" i="10"/>
  <c r="L213" i="11" s="1"/>
  <c r="I98" i="10"/>
  <c r="Q57" i="10"/>
  <c r="Q199" i="11" s="1"/>
  <c r="N176" i="7"/>
  <c r="E18" i="7"/>
  <c r="E176" i="7" s="1"/>
  <c r="P5" i="7"/>
  <c r="P163" i="7" s="1"/>
  <c r="P73" i="7"/>
  <c r="D23" i="19"/>
  <c r="I185" i="7"/>
  <c r="D21" i="19"/>
  <c r="G25" i="20"/>
  <c r="J34" i="20"/>
  <c r="D29" i="20"/>
  <c r="I25" i="7"/>
  <c r="I183" i="7" s="1"/>
  <c r="H35" i="20"/>
  <c r="H33" i="20"/>
  <c r="Q35" i="20"/>
  <c r="P17" i="19"/>
  <c r="P23" i="19"/>
  <c r="O34" i="20"/>
  <c r="M35" i="20"/>
  <c r="H51" i="7"/>
  <c r="H183" i="7" s="1"/>
  <c r="P185" i="7"/>
  <c r="H34" i="20"/>
  <c r="L35" i="20"/>
  <c r="Q34" i="20"/>
  <c r="M33" i="20"/>
  <c r="B183" i="7"/>
  <c r="O183" i="7"/>
  <c r="P34" i="20"/>
  <c r="P35" i="20"/>
  <c r="D33" i="20"/>
  <c r="P33" i="20"/>
  <c r="L22" i="19"/>
  <c r="B34" i="20"/>
  <c r="D25" i="20"/>
  <c r="P25" i="20"/>
  <c r="B33" i="20"/>
  <c r="Q25" i="7"/>
  <c r="Q183" i="7" s="1"/>
  <c r="D51" i="7"/>
  <c r="D176" i="7"/>
  <c r="G178" i="7"/>
  <c r="G131" i="10"/>
  <c r="E33" i="20"/>
  <c r="J17" i="9"/>
  <c r="K98" i="10"/>
  <c r="K104" i="10"/>
  <c r="D71" i="10"/>
  <c r="D213" i="11" s="1"/>
  <c r="K17" i="9"/>
  <c r="J184" i="7"/>
  <c r="N190" i="7"/>
  <c r="N164" i="7"/>
  <c r="D125" i="10"/>
  <c r="H77" i="10"/>
  <c r="H219" i="11" s="1"/>
  <c r="E34" i="20"/>
  <c r="B35" i="20"/>
  <c r="N33" i="20"/>
  <c r="M18" i="10"/>
  <c r="M55" i="10" s="1"/>
  <c r="H165" i="7"/>
  <c r="Q18" i="10"/>
  <c r="Q55" i="10" s="1"/>
  <c r="N35" i="20"/>
  <c r="D19" i="19"/>
  <c r="K9" i="14"/>
  <c r="H125" i="10"/>
  <c r="I118" i="10"/>
  <c r="L5" i="7"/>
  <c r="L163" i="7" s="1"/>
  <c r="N25" i="20"/>
  <c r="D18" i="19"/>
  <c r="M118" i="10"/>
  <c r="H29" i="20"/>
  <c r="D17" i="19"/>
  <c r="P125" i="10"/>
  <c r="B18" i="10"/>
  <c r="B55" i="10" s="1"/>
  <c r="Q29" i="20"/>
  <c r="H19" i="19"/>
  <c r="F18" i="10"/>
  <c r="F55" i="10" s="1"/>
  <c r="I111" i="10"/>
  <c r="H18" i="19"/>
  <c r="N18" i="10"/>
  <c r="N55" i="10" s="1"/>
  <c r="O190" i="7"/>
  <c r="M111" i="10"/>
  <c r="L98" i="10"/>
  <c r="O5" i="7"/>
  <c r="O163" i="7" s="1"/>
  <c r="L19" i="19"/>
  <c r="Q84" i="10"/>
  <c r="J183" i="7"/>
  <c r="H13" i="19"/>
  <c r="Q25" i="20"/>
  <c r="N63" i="7"/>
  <c r="N61" i="7" s="1"/>
  <c r="I73" i="7"/>
  <c r="I63" i="7"/>
  <c r="I61" i="7" s="1"/>
  <c r="P63" i="7"/>
  <c r="P61" i="7" s="1"/>
  <c r="O59" i="7"/>
  <c r="O71" i="7"/>
  <c r="L25" i="20"/>
  <c r="L13" i="19"/>
  <c r="L23" i="19"/>
  <c r="J131" i="10"/>
  <c r="O111" i="10"/>
  <c r="L111" i="10"/>
  <c r="E118" i="10"/>
  <c r="E125" i="10"/>
  <c r="E131" i="10"/>
  <c r="J111" i="10"/>
  <c r="D17" i="9"/>
  <c r="D143" i="9" s="1"/>
  <c r="G63" i="7"/>
  <c r="G61" i="7" s="1"/>
  <c r="C33" i="20"/>
  <c r="O33" i="20"/>
  <c r="J63" i="7"/>
  <c r="J61" i="7" s="1"/>
  <c r="E73" i="7"/>
  <c r="E63" i="7"/>
  <c r="E61" i="7" s="1"/>
  <c r="C73" i="7"/>
  <c r="L63" i="7"/>
  <c r="L61" i="7" s="1"/>
  <c r="K59" i="7"/>
  <c r="K60" i="7"/>
  <c r="K192" i="7" s="1"/>
  <c r="K71" i="7"/>
  <c r="K72" i="7"/>
  <c r="K204" i="7" s="1"/>
  <c r="H59" i="7"/>
  <c r="H60" i="7"/>
  <c r="H192" i="7" s="1"/>
  <c r="H71" i="7"/>
  <c r="H72" i="7"/>
  <c r="H204" i="7" s="1"/>
  <c r="E64" i="10"/>
  <c r="E206" i="11" s="1"/>
  <c r="E71" i="10"/>
  <c r="E213" i="11" s="1"/>
  <c r="E77" i="10"/>
  <c r="E219" i="11" s="1"/>
  <c r="Q59" i="7"/>
  <c r="Q60" i="7"/>
  <c r="Q192" i="7" s="1"/>
  <c r="Q71" i="7"/>
  <c r="Q72" i="7"/>
  <c r="Q204" i="7" s="1"/>
  <c r="F59" i="7"/>
  <c r="F60" i="7"/>
  <c r="F192" i="7" s="1"/>
  <c r="F71" i="7"/>
  <c r="F72" i="7"/>
  <c r="F204" i="7" s="1"/>
  <c r="G84" i="10"/>
  <c r="G91" i="10"/>
  <c r="G98" i="10"/>
  <c r="G104" i="10"/>
  <c r="B176" i="7"/>
  <c r="G176" i="7"/>
  <c r="C183" i="7"/>
  <c r="K63" i="7"/>
  <c r="K61" i="7" s="1"/>
  <c r="L60" i="7"/>
  <c r="L192" i="7" s="1"/>
  <c r="E59" i="7"/>
  <c r="J60" i="7"/>
  <c r="J192" i="7" s="1"/>
  <c r="L18" i="19"/>
  <c r="P9" i="14"/>
  <c r="P8" i="14" s="1"/>
  <c r="P60" i="14" s="1"/>
  <c r="E111" i="10"/>
  <c r="O30" i="11"/>
  <c r="O63" i="7"/>
  <c r="O61" i="7" s="1"/>
  <c r="K33" i="20"/>
  <c r="K35" i="20"/>
  <c r="B63" i="7"/>
  <c r="B61" i="7" s="1"/>
  <c r="M73" i="7"/>
  <c r="M63" i="7"/>
  <c r="M61" i="7" s="1"/>
  <c r="K73" i="7"/>
  <c r="D63" i="7"/>
  <c r="D61" i="7" s="1"/>
  <c r="J73" i="7"/>
  <c r="C59" i="7"/>
  <c r="C60" i="7"/>
  <c r="C192" i="7" s="1"/>
  <c r="C71" i="7"/>
  <c r="C72" i="7"/>
  <c r="C204" i="7" s="1"/>
  <c r="P59" i="7"/>
  <c r="P60" i="7"/>
  <c r="P192" i="7" s="1"/>
  <c r="P71" i="7"/>
  <c r="P72" i="7"/>
  <c r="P204" i="7" s="1"/>
  <c r="E84" i="10"/>
  <c r="E57" i="10"/>
  <c r="E199" i="11" s="1"/>
  <c r="I59" i="7"/>
  <c r="I60" i="7"/>
  <c r="I192" i="7" s="1"/>
  <c r="I71" i="7"/>
  <c r="I72" i="7"/>
  <c r="I204" i="7" s="1"/>
  <c r="N59" i="7"/>
  <c r="N60" i="7"/>
  <c r="N192" i="7" s="1"/>
  <c r="N71" i="7"/>
  <c r="N72" i="7"/>
  <c r="N204" i="7" s="1"/>
  <c r="O84" i="10"/>
  <c r="O91" i="10"/>
  <c r="O98" i="10"/>
  <c r="O57" i="10"/>
  <c r="O199" i="11" s="1"/>
  <c r="O71" i="10"/>
  <c r="O213" i="11" s="1"/>
  <c r="F64" i="10"/>
  <c r="F206" i="11" s="1"/>
  <c r="F71" i="10"/>
  <c r="F213" i="11" s="1"/>
  <c r="F77" i="10"/>
  <c r="F219" i="11" s="1"/>
  <c r="K131" i="10"/>
  <c r="J176" i="7"/>
  <c r="N183" i="7"/>
  <c r="C163" i="7"/>
  <c r="O176" i="7"/>
  <c r="K30" i="11"/>
  <c r="G73" i="7"/>
  <c r="O60" i="7"/>
  <c r="O192" i="7" s="1"/>
  <c r="O72" i="7"/>
  <c r="O204" i="7" s="1"/>
  <c r="L59" i="7"/>
  <c r="L71" i="7"/>
  <c r="L72" i="7"/>
  <c r="L204" i="7" s="1"/>
  <c r="E60" i="7"/>
  <c r="E192" i="7" s="1"/>
  <c r="E71" i="7"/>
  <c r="E72" i="7"/>
  <c r="E204" i="7" s="1"/>
  <c r="J59" i="7"/>
  <c r="J71" i="7"/>
  <c r="J72" i="7"/>
  <c r="J204" i="7" s="1"/>
  <c r="J64" i="10"/>
  <c r="J206" i="11" s="1"/>
  <c r="J71" i="10"/>
  <c r="J213" i="11" s="1"/>
  <c r="M183" i="7"/>
  <c r="L29" i="20"/>
  <c r="N9" i="14"/>
  <c r="N8" i="14" s="1"/>
  <c r="N60" i="14" s="1"/>
  <c r="E18" i="10"/>
  <c r="E70" i="10"/>
  <c r="L118" i="10"/>
  <c r="L125" i="10"/>
  <c r="L131" i="10"/>
  <c r="J118" i="10"/>
  <c r="J125" i="10"/>
  <c r="C63" i="7"/>
  <c r="C61" i="7" s="1"/>
  <c r="G33" i="20"/>
  <c r="G35" i="20"/>
  <c r="O35" i="20"/>
  <c r="F63" i="7"/>
  <c r="F61" i="7" s="1"/>
  <c r="Q73" i="7"/>
  <c r="Q63" i="7"/>
  <c r="Q61" i="7" s="1"/>
  <c r="O73" i="7"/>
  <c r="H63" i="7"/>
  <c r="H61" i="7" s="1"/>
  <c r="N73" i="7"/>
  <c r="G59" i="7"/>
  <c r="G60" i="7"/>
  <c r="G192" i="7" s="1"/>
  <c r="G71" i="7"/>
  <c r="G72" i="7"/>
  <c r="G204" i="7" s="1"/>
  <c r="D59" i="7"/>
  <c r="D60" i="7"/>
  <c r="D192" i="7" s="1"/>
  <c r="D71" i="7"/>
  <c r="D72" i="7"/>
  <c r="D204" i="7" s="1"/>
  <c r="M59" i="7"/>
  <c r="M60" i="7"/>
  <c r="M192" i="7" s="1"/>
  <c r="M71" i="7"/>
  <c r="M72" i="7"/>
  <c r="M204" i="7" s="1"/>
  <c r="J57" i="10"/>
  <c r="J199" i="11" s="1"/>
  <c r="B59" i="7"/>
  <c r="B60" i="7"/>
  <c r="B192" i="7" s="1"/>
  <c r="B71" i="7"/>
  <c r="B72" i="7"/>
  <c r="B204" i="7" s="1"/>
  <c r="C84" i="10"/>
  <c r="C91" i="10"/>
  <c r="C98" i="10"/>
  <c r="C104" i="10"/>
  <c r="C57" i="10"/>
  <c r="C199" i="11" s="1"/>
  <c r="C64" i="10"/>
  <c r="C206" i="11" s="1"/>
  <c r="C71" i="10"/>
  <c r="C213" i="11" s="1"/>
  <c r="C77" i="10"/>
  <c r="C219" i="11" s="1"/>
  <c r="B64" i="10"/>
  <c r="B206" i="11" s="1"/>
  <c r="B71" i="10"/>
  <c r="B213" i="11" s="1"/>
  <c r="B77" i="10"/>
  <c r="B219" i="11" s="1"/>
  <c r="O77" i="10"/>
  <c r="O219" i="11" s="1"/>
  <c r="O131" i="10"/>
  <c r="G163" i="7"/>
  <c r="P183" i="7"/>
  <c r="M29" i="20"/>
  <c r="M13" i="19"/>
  <c r="M17" i="19"/>
  <c r="M18" i="19"/>
  <c r="M19" i="19"/>
  <c r="J13" i="19"/>
  <c r="J17" i="19"/>
  <c r="J18" i="19"/>
  <c r="J19" i="19"/>
  <c r="H15" i="21"/>
  <c r="Q13" i="19"/>
  <c r="Q17" i="19"/>
  <c r="Q18" i="19"/>
  <c r="Q19" i="19"/>
  <c r="Q21" i="19"/>
  <c r="Q22" i="19"/>
  <c r="Q23" i="19"/>
  <c r="N13" i="19"/>
  <c r="N17" i="19"/>
  <c r="N18" i="19"/>
  <c r="N19" i="19"/>
  <c r="N21" i="19"/>
  <c r="N22" i="19"/>
  <c r="N23" i="19"/>
  <c r="O29" i="20"/>
  <c r="O13" i="19"/>
  <c r="O17" i="19"/>
  <c r="O18" i="19"/>
  <c r="O19" i="19"/>
  <c r="O21" i="19"/>
  <c r="O22" i="19"/>
  <c r="O23" i="19"/>
  <c r="N29" i="20"/>
  <c r="L8" i="14"/>
  <c r="L60" i="14" s="1"/>
  <c r="Q8" i="14"/>
  <c r="Q60" i="14" s="1"/>
  <c r="F8" i="14"/>
  <c r="F60" i="14" s="1"/>
  <c r="O8" i="14"/>
  <c r="C88" i="9"/>
  <c r="C222" i="8"/>
  <c r="C223" i="8"/>
  <c r="C224" i="8"/>
  <c r="C231" i="8"/>
  <c r="C85" i="10"/>
  <c r="C91" i="9"/>
  <c r="C225" i="8"/>
  <c r="C86" i="10"/>
  <c r="C92" i="9"/>
  <c r="C226" i="8"/>
  <c r="C87" i="10"/>
  <c r="C93" i="9"/>
  <c r="C227" i="8"/>
  <c r="C88" i="10"/>
  <c r="C94" i="9"/>
  <c r="C228" i="8"/>
  <c r="C89" i="10"/>
  <c r="C95" i="9"/>
  <c r="C229" i="8"/>
  <c r="C90" i="10"/>
  <c r="C96" i="9"/>
  <c r="C230" i="8"/>
  <c r="C92" i="10"/>
  <c r="C98" i="9"/>
  <c r="C232" i="8"/>
  <c r="C93" i="10"/>
  <c r="C99" i="9"/>
  <c r="C233" i="8"/>
  <c r="C94" i="10"/>
  <c r="C100" i="9"/>
  <c r="C234" i="8"/>
  <c r="C95" i="10"/>
  <c r="C101" i="9"/>
  <c r="C235" i="8"/>
  <c r="C96" i="10"/>
  <c r="C102" i="9"/>
  <c r="C236" i="8"/>
  <c r="C103" i="9"/>
  <c r="C237" i="8"/>
  <c r="C238" i="8"/>
  <c r="C244" i="8"/>
  <c r="C99" i="10"/>
  <c r="C105" i="9"/>
  <c r="C239" i="8"/>
  <c r="C100" i="10"/>
  <c r="C106" i="9"/>
  <c r="C240" i="8"/>
  <c r="C101" i="10"/>
  <c r="C107" i="9"/>
  <c r="C241" i="8"/>
  <c r="C102" i="10"/>
  <c r="C108" i="9"/>
  <c r="C242" i="8"/>
  <c r="C103" i="10"/>
  <c r="C109" i="9"/>
  <c r="C243" i="8"/>
  <c r="C105" i="10"/>
  <c r="C111" i="9"/>
  <c r="C245" i="8"/>
  <c r="C106" i="10"/>
  <c r="C112" i="9"/>
  <c r="C246" i="8"/>
  <c r="C30" i="8"/>
  <c r="C167" i="8" s="1"/>
  <c r="C249" i="8"/>
  <c r="C250" i="8"/>
  <c r="C251" i="8"/>
  <c r="C252" i="8"/>
  <c r="C253" i="8"/>
  <c r="C254" i="8"/>
  <c r="C255" i="8"/>
  <c r="C256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4" i="11"/>
  <c r="C3" i="11"/>
  <c r="Q31" i="11"/>
  <c r="Q30" i="11"/>
  <c r="P88" i="9"/>
  <c r="P222" i="8"/>
  <c r="P223" i="8"/>
  <c r="P224" i="8"/>
  <c r="P231" i="8"/>
  <c r="P85" i="10"/>
  <c r="P91" i="9"/>
  <c r="P225" i="8"/>
  <c r="P86" i="10"/>
  <c r="P92" i="9"/>
  <c r="P226" i="8"/>
  <c r="P87" i="10"/>
  <c r="P93" i="9"/>
  <c r="P227" i="8"/>
  <c r="P88" i="10"/>
  <c r="P94" i="9"/>
  <c r="P228" i="8"/>
  <c r="P89" i="10"/>
  <c r="P95" i="9"/>
  <c r="P229" i="8"/>
  <c r="P90" i="10"/>
  <c r="P96" i="9"/>
  <c r="P230" i="8"/>
  <c r="P92" i="10"/>
  <c r="P98" i="9"/>
  <c r="P232" i="8"/>
  <c r="P93" i="10"/>
  <c r="P99" i="9"/>
  <c r="P233" i="8"/>
  <c r="P94" i="10"/>
  <c r="P100" i="9"/>
  <c r="P234" i="8"/>
  <c r="P95" i="10"/>
  <c r="P101" i="9"/>
  <c r="P235" i="8"/>
  <c r="P96" i="10"/>
  <c r="P102" i="9"/>
  <c r="P236" i="8"/>
  <c r="P97" i="10"/>
  <c r="P103" i="9"/>
  <c r="P237" i="8"/>
  <c r="P238" i="8"/>
  <c r="P244" i="8"/>
  <c r="P99" i="10"/>
  <c r="P105" i="9"/>
  <c r="P239" i="8"/>
  <c r="P100" i="10"/>
  <c r="P106" i="9"/>
  <c r="P240" i="8"/>
  <c r="P101" i="10"/>
  <c r="P107" i="9"/>
  <c r="P241" i="8"/>
  <c r="P102" i="10"/>
  <c r="P108" i="9"/>
  <c r="P242" i="8"/>
  <c r="P103" i="10"/>
  <c r="P109" i="9"/>
  <c r="P243" i="8"/>
  <c r="P105" i="10"/>
  <c r="P111" i="9"/>
  <c r="P245" i="8"/>
  <c r="P106" i="10"/>
  <c r="P112" i="9"/>
  <c r="P246" i="8"/>
  <c r="P30" i="8"/>
  <c r="P167" i="8" s="1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70" i="10"/>
  <c r="P264" i="8"/>
  <c r="P265" i="8"/>
  <c r="P266" i="8"/>
  <c r="P267" i="8"/>
  <c r="P268" i="8"/>
  <c r="P269" i="8"/>
  <c r="P270" i="8"/>
  <c r="P271" i="8"/>
  <c r="P272" i="8"/>
  <c r="P273" i="8"/>
  <c r="P4" i="11"/>
  <c r="P3" i="11"/>
  <c r="E88" i="9"/>
  <c r="E222" i="8"/>
  <c r="E223" i="8"/>
  <c r="E224" i="8"/>
  <c r="E231" i="8"/>
  <c r="E85" i="10"/>
  <c r="E91" i="9"/>
  <c r="E225" i="8"/>
  <c r="E86" i="10"/>
  <c r="E92" i="9"/>
  <c r="E226" i="8"/>
  <c r="E87" i="10"/>
  <c r="E93" i="9"/>
  <c r="E227" i="8"/>
  <c r="E88" i="10"/>
  <c r="E94" i="9"/>
  <c r="E228" i="8"/>
  <c r="E89" i="10"/>
  <c r="E95" i="9"/>
  <c r="E229" i="8"/>
  <c r="E90" i="10"/>
  <c r="E96" i="9"/>
  <c r="E230" i="8"/>
  <c r="E92" i="10"/>
  <c r="E98" i="9"/>
  <c r="E232" i="8"/>
  <c r="E93" i="10"/>
  <c r="E99" i="9"/>
  <c r="E233" i="8"/>
  <c r="E94" i="10"/>
  <c r="E100" i="9"/>
  <c r="E234" i="8"/>
  <c r="E95" i="10"/>
  <c r="E101" i="9"/>
  <c r="E235" i="8"/>
  <c r="E96" i="10"/>
  <c r="E102" i="9"/>
  <c r="E236" i="8"/>
  <c r="E103" i="9"/>
  <c r="E237" i="8"/>
  <c r="E238" i="8"/>
  <c r="E244" i="8"/>
  <c r="E99" i="10"/>
  <c r="E105" i="9"/>
  <c r="E239" i="8"/>
  <c r="E100" i="10"/>
  <c r="E106" i="9"/>
  <c r="E240" i="8"/>
  <c r="E101" i="10"/>
  <c r="E107" i="9"/>
  <c r="E241" i="8"/>
  <c r="E102" i="10"/>
  <c r="E108" i="9"/>
  <c r="E242" i="8"/>
  <c r="E103" i="10"/>
  <c r="E109" i="9"/>
  <c r="E243" i="8"/>
  <c r="E105" i="10"/>
  <c r="E111" i="9"/>
  <c r="E245" i="8"/>
  <c r="E106" i="10"/>
  <c r="E112" i="9"/>
  <c r="E246" i="8"/>
  <c r="E30" i="8"/>
  <c r="E167" i="8" s="1"/>
  <c r="E249" i="8"/>
  <c r="E250" i="8"/>
  <c r="E251" i="8"/>
  <c r="E252" i="8"/>
  <c r="E253" i="8"/>
  <c r="E254" i="8"/>
  <c r="E255" i="8"/>
  <c r="E256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4" i="11"/>
  <c r="E3" i="11"/>
  <c r="B141" i="8"/>
  <c r="B88" i="9"/>
  <c r="B222" i="8"/>
  <c r="B223" i="8"/>
  <c r="B224" i="8"/>
  <c r="B231" i="8"/>
  <c r="B85" i="10"/>
  <c r="B198" i="8"/>
  <c r="B91" i="9"/>
  <c r="B225" i="8"/>
  <c r="B86" i="10"/>
  <c r="B199" i="8"/>
  <c r="B92" i="9"/>
  <c r="B226" i="8"/>
  <c r="B87" i="10"/>
  <c r="B200" i="8"/>
  <c r="B93" i="9"/>
  <c r="B227" i="8"/>
  <c r="B88" i="10"/>
  <c r="B201" i="8"/>
  <c r="B94" i="9"/>
  <c r="B228" i="8"/>
  <c r="B89" i="10"/>
  <c r="B202" i="8"/>
  <c r="B95" i="9"/>
  <c r="B229" i="8"/>
  <c r="B90" i="10"/>
  <c r="B96" i="9"/>
  <c r="B203" i="8"/>
  <c r="B230" i="8"/>
  <c r="B92" i="10"/>
  <c r="B98" i="9"/>
  <c r="B205" i="8"/>
  <c r="B232" i="8"/>
  <c r="B93" i="10"/>
  <c r="B99" i="9"/>
  <c r="B206" i="8"/>
  <c r="B233" i="8"/>
  <c r="B94" i="10"/>
  <c r="B100" i="9"/>
  <c r="B207" i="8"/>
  <c r="B234" i="8"/>
  <c r="B95" i="10"/>
  <c r="B101" i="9"/>
  <c r="B208" i="8"/>
  <c r="B235" i="8"/>
  <c r="B96" i="10"/>
  <c r="B102" i="9"/>
  <c r="B209" i="8"/>
  <c r="B236" i="8"/>
  <c r="B156" i="8"/>
  <c r="B103" i="9"/>
  <c r="B237" i="8"/>
  <c r="B238" i="8"/>
  <c r="B244" i="8"/>
  <c r="B99" i="10"/>
  <c r="B105" i="9"/>
  <c r="B212" i="8"/>
  <c r="B239" i="8"/>
  <c r="B100" i="10"/>
  <c r="B106" i="9"/>
  <c r="B213" i="8"/>
  <c r="B240" i="8"/>
  <c r="B101" i="10"/>
  <c r="B107" i="9"/>
  <c r="B214" i="8"/>
  <c r="B241" i="8"/>
  <c r="B102" i="10"/>
  <c r="B108" i="9"/>
  <c r="B215" i="8"/>
  <c r="B242" i="8"/>
  <c r="B103" i="10"/>
  <c r="B109" i="9"/>
  <c r="B216" i="8"/>
  <c r="B243" i="8"/>
  <c r="B105" i="10"/>
  <c r="B111" i="9"/>
  <c r="B218" i="8"/>
  <c r="B245" i="8"/>
  <c r="B106" i="10"/>
  <c r="B112" i="9"/>
  <c r="B219" i="8"/>
  <c r="B246" i="8"/>
  <c r="B30" i="8"/>
  <c r="B167" i="8" s="1"/>
  <c r="B249" i="8"/>
  <c r="B250" i="8"/>
  <c r="B251" i="8"/>
  <c r="B252" i="8"/>
  <c r="B253" i="8"/>
  <c r="B254" i="8"/>
  <c r="B255" i="8"/>
  <c r="B256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4" i="11"/>
  <c r="B57" i="8"/>
  <c r="B3" i="11" s="1"/>
  <c r="D31" i="11"/>
  <c r="D30" i="11"/>
  <c r="M157" i="9"/>
  <c r="E29" i="20"/>
  <c r="E13" i="19"/>
  <c r="E17" i="19"/>
  <c r="E18" i="19"/>
  <c r="E19" i="19"/>
  <c r="J29" i="20"/>
  <c r="J33" i="20"/>
  <c r="J25" i="20"/>
  <c r="B13" i="19"/>
  <c r="B17" i="19"/>
  <c r="B18" i="19"/>
  <c r="B19" i="19"/>
  <c r="B21" i="19"/>
  <c r="B22" i="19"/>
  <c r="B23" i="19"/>
  <c r="F29" i="20"/>
  <c r="F33" i="20"/>
  <c r="F25" i="20"/>
  <c r="C29" i="20"/>
  <c r="C13" i="19"/>
  <c r="C17" i="19"/>
  <c r="C18" i="19"/>
  <c r="C19" i="19"/>
  <c r="C21" i="19"/>
  <c r="C22" i="19"/>
  <c r="C23" i="19"/>
  <c r="B29" i="20"/>
  <c r="E8" i="14"/>
  <c r="E60" i="14" s="1"/>
  <c r="D73" i="7"/>
  <c r="J8" i="14"/>
  <c r="J60" i="14" s="1"/>
  <c r="C8" i="14"/>
  <c r="C60" i="14" s="1"/>
  <c r="B73" i="7"/>
  <c r="G88" i="9"/>
  <c r="G222" i="8"/>
  <c r="G223" i="8"/>
  <c r="G224" i="8"/>
  <c r="G231" i="8"/>
  <c r="G85" i="10"/>
  <c r="G91" i="9"/>
  <c r="G225" i="8"/>
  <c r="G86" i="10"/>
  <c r="G92" i="9"/>
  <c r="G226" i="8"/>
  <c r="G87" i="10"/>
  <c r="G93" i="9"/>
  <c r="G227" i="8"/>
  <c r="G88" i="10"/>
  <c r="G94" i="9"/>
  <c r="G228" i="8"/>
  <c r="G89" i="10"/>
  <c r="G95" i="9"/>
  <c r="G229" i="8"/>
  <c r="G90" i="10"/>
  <c r="G96" i="9"/>
  <c r="G230" i="8"/>
  <c r="G92" i="10"/>
  <c r="G98" i="9"/>
  <c r="G232" i="8"/>
  <c r="G93" i="10"/>
  <c r="G99" i="9"/>
  <c r="G233" i="8"/>
  <c r="G94" i="10"/>
  <c r="G100" i="9"/>
  <c r="G234" i="8"/>
  <c r="G95" i="10"/>
  <c r="G101" i="9"/>
  <c r="G235" i="8"/>
  <c r="G96" i="10"/>
  <c r="G102" i="9"/>
  <c r="G236" i="8"/>
  <c r="G97" i="10"/>
  <c r="G103" i="9"/>
  <c r="G237" i="8"/>
  <c r="G238" i="8"/>
  <c r="G244" i="8"/>
  <c r="G99" i="10"/>
  <c r="G105" i="9"/>
  <c r="G239" i="8"/>
  <c r="G100" i="10"/>
  <c r="G106" i="9"/>
  <c r="G240" i="8"/>
  <c r="G101" i="10"/>
  <c r="G107" i="9"/>
  <c r="G241" i="8"/>
  <c r="G102" i="10"/>
  <c r="G108" i="9"/>
  <c r="G242" i="8"/>
  <c r="G103" i="10"/>
  <c r="G109" i="9"/>
  <c r="G243" i="8"/>
  <c r="G105" i="10"/>
  <c r="G111" i="9"/>
  <c r="G245" i="8"/>
  <c r="G106" i="10"/>
  <c r="G112" i="9"/>
  <c r="G246" i="8"/>
  <c r="G30" i="8"/>
  <c r="G167" i="8" s="1"/>
  <c r="G249" i="8"/>
  <c r="G250" i="8"/>
  <c r="G251" i="8"/>
  <c r="G252" i="8"/>
  <c r="G253" i="8"/>
  <c r="G254" i="8"/>
  <c r="G255" i="8"/>
  <c r="G256" i="8"/>
  <c r="G258" i="8"/>
  <c r="G259" i="8"/>
  <c r="G260" i="8"/>
  <c r="G261" i="8"/>
  <c r="G262" i="8"/>
  <c r="G263" i="8"/>
  <c r="G70" i="10"/>
  <c r="G264" i="8"/>
  <c r="G265" i="8"/>
  <c r="G266" i="8"/>
  <c r="G267" i="8"/>
  <c r="G268" i="8"/>
  <c r="G269" i="8"/>
  <c r="G270" i="8"/>
  <c r="G271" i="8"/>
  <c r="G272" i="8"/>
  <c r="G273" i="8"/>
  <c r="G4" i="11"/>
  <c r="G3" i="11"/>
  <c r="E31" i="11"/>
  <c r="E30" i="11"/>
  <c r="D88" i="9"/>
  <c r="D222" i="8"/>
  <c r="D223" i="8"/>
  <c r="D224" i="8"/>
  <c r="D231" i="8"/>
  <c r="D85" i="10"/>
  <c r="D91" i="9"/>
  <c r="D225" i="8"/>
  <c r="D86" i="10"/>
  <c r="D92" i="9"/>
  <c r="D226" i="8"/>
  <c r="D87" i="10"/>
  <c r="D93" i="9"/>
  <c r="D227" i="8"/>
  <c r="D88" i="10"/>
  <c r="D94" i="9"/>
  <c r="D228" i="8"/>
  <c r="D89" i="10"/>
  <c r="D95" i="9"/>
  <c r="D229" i="8"/>
  <c r="D90" i="10"/>
  <c r="D96" i="9"/>
  <c r="D230" i="8"/>
  <c r="D92" i="10"/>
  <c r="D98" i="9"/>
  <c r="D232" i="8"/>
  <c r="D93" i="10"/>
  <c r="D99" i="9"/>
  <c r="D233" i="8"/>
  <c r="D94" i="10"/>
  <c r="D100" i="9"/>
  <c r="D234" i="8"/>
  <c r="D95" i="10"/>
  <c r="D101" i="9"/>
  <c r="D235" i="8"/>
  <c r="D96" i="10"/>
  <c r="D102" i="9"/>
  <c r="D236" i="8"/>
  <c r="D103" i="9"/>
  <c r="D237" i="8"/>
  <c r="D238" i="8"/>
  <c r="D244" i="8"/>
  <c r="D99" i="10"/>
  <c r="D105" i="9"/>
  <c r="D239" i="8"/>
  <c r="D100" i="10"/>
  <c r="D106" i="9"/>
  <c r="D240" i="8"/>
  <c r="D101" i="10"/>
  <c r="D107" i="9"/>
  <c r="D241" i="8"/>
  <c r="D102" i="10"/>
  <c r="D108" i="9"/>
  <c r="D242" i="8"/>
  <c r="D103" i="10"/>
  <c r="D109" i="9"/>
  <c r="D243" i="8"/>
  <c r="D105" i="10"/>
  <c r="D111" i="9"/>
  <c r="D245" i="8"/>
  <c r="D106" i="10"/>
  <c r="D112" i="9"/>
  <c r="D246" i="8"/>
  <c r="D30" i="8"/>
  <c r="D167" i="8" s="1"/>
  <c r="D249" i="8"/>
  <c r="D250" i="8"/>
  <c r="D251" i="8"/>
  <c r="D252" i="8"/>
  <c r="D253" i="8"/>
  <c r="D254" i="8"/>
  <c r="D255" i="8"/>
  <c r="D256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4" i="11"/>
  <c r="D3" i="11"/>
  <c r="F31" i="11"/>
  <c r="F30" i="11"/>
  <c r="I88" i="9"/>
  <c r="I222" i="8"/>
  <c r="I223" i="8"/>
  <c r="I224" i="8"/>
  <c r="I231" i="8"/>
  <c r="I85" i="10"/>
  <c r="I91" i="9"/>
  <c r="I225" i="8"/>
  <c r="I86" i="10"/>
  <c r="I92" i="9"/>
  <c r="I226" i="8"/>
  <c r="I87" i="10"/>
  <c r="I93" i="9"/>
  <c r="I227" i="8"/>
  <c r="I88" i="10"/>
  <c r="I94" i="9"/>
  <c r="I228" i="8"/>
  <c r="I89" i="10"/>
  <c r="I95" i="9"/>
  <c r="I229" i="8"/>
  <c r="I90" i="10"/>
  <c r="I96" i="9"/>
  <c r="I230" i="8"/>
  <c r="I92" i="10"/>
  <c r="I98" i="9"/>
  <c r="I232" i="8"/>
  <c r="I93" i="10"/>
  <c r="I99" i="9"/>
  <c r="I233" i="8"/>
  <c r="I94" i="10"/>
  <c r="I100" i="9"/>
  <c r="I234" i="8"/>
  <c r="I95" i="10"/>
  <c r="I101" i="9"/>
  <c r="I235" i="8"/>
  <c r="I96" i="10"/>
  <c r="I102" i="9"/>
  <c r="I236" i="8"/>
  <c r="I97" i="10"/>
  <c r="I103" i="9"/>
  <c r="I237" i="8"/>
  <c r="I238" i="8"/>
  <c r="I244" i="8"/>
  <c r="I99" i="10"/>
  <c r="I105" i="9"/>
  <c r="I239" i="8"/>
  <c r="I100" i="10"/>
  <c r="I106" i="9"/>
  <c r="I240" i="8"/>
  <c r="I101" i="10"/>
  <c r="I107" i="9"/>
  <c r="I241" i="8"/>
  <c r="I102" i="10"/>
  <c r="I108" i="9"/>
  <c r="I242" i="8"/>
  <c r="I103" i="10"/>
  <c r="I109" i="9"/>
  <c r="I243" i="8"/>
  <c r="I105" i="10"/>
  <c r="I111" i="9"/>
  <c r="I245" i="8"/>
  <c r="I106" i="10"/>
  <c r="I112" i="9"/>
  <c r="I246" i="8"/>
  <c r="I30" i="8"/>
  <c r="I167" i="8" s="1"/>
  <c r="I249" i="8"/>
  <c r="I250" i="8"/>
  <c r="I251" i="8"/>
  <c r="I252" i="8"/>
  <c r="I253" i="8"/>
  <c r="I254" i="8"/>
  <c r="I255" i="8"/>
  <c r="I256" i="8"/>
  <c r="I258" i="8"/>
  <c r="I259" i="8"/>
  <c r="I260" i="8"/>
  <c r="I261" i="8"/>
  <c r="I262" i="8"/>
  <c r="I263" i="8"/>
  <c r="I70" i="10"/>
  <c r="I264" i="8"/>
  <c r="I265" i="8"/>
  <c r="I266" i="8"/>
  <c r="I267" i="8"/>
  <c r="I268" i="8"/>
  <c r="I269" i="8"/>
  <c r="I270" i="8"/>
  <c r="I271" i="8"/>
  <c r="I272" i="8"/>
  <c r="I273" i="8"/>
  <c r="I4" i="11"/>
  <c r="I3" i="11"/>
  <c r="F88" i="9"/>
  <c r="F222" i="8"/>
  <c r="F223" i="8"/>
  <c r="F224" i="8"/>
  <c r="F231" i="8"/>
  <c r="F85" i="10"/>
  <c r="F91" i="9"/>
  <c r="F225" i="8"/>
  <c r="F86" i="10"/>
  <c r="F92" i="9"/>
  <c r="F226" i="8"/>
  <c r="F87" i="10"/>
  <c r="F93" i="9"/>
  <c r="F227" i="8"/>
  <c r="F88" i="10"/>
  <c r="F94" i="9"/>
  <c r="F228" i="8"/>
  <c r="F89" i="10"/>
  <c r="F95" i="9"/>
  <c r="F229" i="8"/>
  <c r="F90" i="10"/>
  <c r="F96" i="9"/>
  <c r="F230" i="8"/>
  <c r="F92" i="10"/>
  <c r="F98" i="9"/>
  <c r="F232" i="8"/>
  <c r="F93" i="10"/>
  <c r="F99" i="9"/>
  <c r="F233" i="8"/>
  <c r="F94" i="10"/>
  <c r="F100" i="9"/>
  <c r="F234" i="8"/>
  <c r="F95" i="10"/>
  <c r="F101" i="9"/>
  <c r="F235" i="8"/>
  <c r="F96" i="10"/>
  <c r="F102" i="9"/>
  <c r="F236" i="8"/>
  <c r="F103" i="9"/>
  <c r="F237" i="8"/>
  <c r="F238" i="8"/>
  <c r="F244" i="8"/>
  <c r="F99" i="10"/>
  <c r="F105" i="9"/>
  <c r="F239" i="8"/>
  <c r="F100" i="10"/>
  <c r="F106" i="9"/>
  <c r="F240" i="8"/>
  <c r="F101" i="10"/>
  <c r="F107" i="9"/>
  <c r="F241" i="8"/>
  <c r="F102" i="10"/>
  <c r="F108" i="9"/>
  <c r="F242" i="8"/>
  <c r="F103" i="10"/>
  <c r="F109" i="9"/>
  <c r="F243" i="8"/>
  <c r="F105" i="10"/>
  <c r="F111" i="9"/>
  <c r="F245" i="8"/>
  <c r="F106" i="10"/>
  <c r="F112" i="9"/>
  <c r="F246" i="8"/>
  <c r="F30" i="8"/>
  <c r="F167" i="8" s="1"/>
  <c r="F249" i="8"/>
  <c r="F250" i="8"/>
  <c r="F251" i="8"/>
  <c r="F252" i="8"/>
  <c r="F253" i="8"/>
  <c r="F254" i="8"/>
  <c r="F255" i="8"/>
  <c r="F256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4" i="11"/>
  <c r="F3" i="11"/>
  <c r="H31" i="11"/>
  <c r="H30" i="11"/>
  <c r="L148" i="9"/>
  <c r="L158" i="9"/>
  <c r="L166" i="9"/>
  <c r="I148" i="9"/>
  <c r="I149" i="9"/>
  <c r="I152" i="9"/>
  <c r="I154" i="9"/>
  <c r="I155" i="9"/>
  <c r="I156" i="9"/>
  <c r="I158" i="9"/>
  <c r="I159" i="9"/>
  <c r="I160" i="9"/>
  <c r="I161" i="9"/>
  <c r="I162" i="9"/>
  <c r="I163" i="9"/>
  <c r="I164" i="9"/>
  <c r="I165" i="9"/>
  <c r="I166" i="9"/>
  <c r="Q143" i="9"/>
  <c r="Q147" i="9"/>
  <c r="Q151" i="9"/>
  <c r="Q155" i="9"/>
  <c r="Q160" i="9"/>
  <c r="Q164" i="9"/>
  <c r="Q157" i="9"/>
  <c r="F149" i="9"/>
  <c r="F155" i="9"/>
  <c r="F164" i="9"/>
  <c r="N141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8" i="9"/>
  <c r="N159" i="9"/>
  <c r="N160" i="9"/>
  <c r="N161" i="9"/>
  <c r="N162" i="9"/>
  <c r="N163" i="9"/>
  <c r="N164" i="9"/>
  <c r="N165" i="9"/>
  <c r="N166" i="9"/>
  <c r="N157" i="9"/>
  <c r="G143" i="9"/>
  <c r="G144" i="9"/>
  <c r="G147" i="9"/>
  <c r="G148" i="9"/>
  <c r="G149" i="9"/>
  <c r="G152" i="9"/>
  <c r="G154" i="9"/>
  <c r="G155" i="9"/>
  <c r="G162" i="9"/>
  <c r="G163" i="9"/>
  <c r="G164" i="9"/>
  <c r="O152" i="9"/>
  <c r="E21" i="19"/>
  <c r="E22" i="19"/>
  <c r="E23" i="19"/>
  <c r="E25" i="20"/>
  <c r="H21" i="19"/>
  <c r="H22" i="19"/>
  <c r="H23" i="19"/>
  <c r="C25" i="20"/>
  <c r="F34" i="20"/>
  <c r="F35" i="20"/>
  <c r="I13" i="19"/>
  <c r="I17" i="19"/>
  <c r="I18" i="19"/>
  <c r="I19" i="19"/>
  <c r="I21" i="19"/>
  <c r="I22" i="19"/>
  <c r="I23" i="19"/>
  <c r="F13" i="19"/>
  <c r="F17" i="19"/>
  <c r="F18" i="19"/>
  <c r="F19" i="19"/>
  <c r="F21" i="19"/>
  <c r="F22" i="19"/>
  <c r="F23" i="19"/>
  <c r="G29" i="20"/>
  <c r="G13" i="19"/>
  <c r="G17" i="19"/>
  <c r="G18" i="19"/>
  <c r="G19" i="19"/>
  <c r="G21" i="19"/>
  <c r="G22" i="19"/>
  <c r="G23" i="19"/>
  <c r="H25" i="20"/>
  <c r="B25" i="20"/>
  <c r="D8" i="14"/>
  <c r="D60" i="14" s="1"/>
  <c r="I8" i="14"/>
  <c r="I60" i="14" s="1"/>
  <c r="F73" i="7"/>
  <c r="K88" i="9"/>
  <c r="K222" i="8"/>
  <c r="K223" i="8"/>
  <c r="K224" i="8"/>
  <c r="K231" i="8"/>
  <c r="K85" i="10"/>
  <c r="K91" i="9"/>
  <c r="K225" i="8"/>
  <c r="K86" i="10"/>
  <c r="K92" i="9"/>
  <c r="K226" i="8"/>
  <c r="K87" i="10"/>
  <c r="K93" i="9"/>
  <c r="K227" i="8"/>
  <c r="K88" i="10"/>
  <c r="K94" i="9"/>
  <c r="K228" i="8"/>
  <c r="K89" i="10"/>
  <c r="K95" i="9"/>
  <c r="K229" i="8"/>
  <c r="K90" i="10"/>
  <c r="K96" i="9"/>
  <c r="K230" i="8"/>
  <c r="K92" i="10"/>
  <c r="K98" i="9"/>
  <c r="K232" i="8"/>
  <c r="K93" i="10"/>
  <c r="K99" i="9"/>
  <c r="K233" i="8"/>
  <c r="K94" i="10"/>
  <c r="K100" i="9"/>
  <c r="K234" i="8"/>
  <c r="K95" i="10"/>
  <c r="K101" i="9"/>
  <c r="K235" i="8"/>
  <c r="K96" i="10"/>
  <c r="K102" i="9"/>
  <c r="K236" i="8"/>
  <c r="K97" i="10"/>
  <c r="K103" i="9"/>
  <c r="K237" i="8"/>
  <c r="K238" i="8"/>
  <c r="K244" i="8"/>
  <c r="K99" i="10"/>
  <c r="K105" i="9"/>
  <c r="K239" i="8"/>
  <c r="K100" i="10"/>
  <c r="K106" i="9"/>
  <c r="K240" i="8"/>
  <c r="K101" i="10"/>
  <c r="K107" i="9"/>
  <c r="K241" i="8"/>
  <c r="K102" i="10"/>
  <c r="K108" i="9"/>
  <c r="K242" i="8"/>
  <c r="K103" i="10"/>
  <c r="K109" i="9"/>
  <c r="K243" i="8"/>
  <c r="K105" i="10"/>
  <c r="K111" i="9"/>
  <c r="K245" i="8"/>
  <c r="K106" i="10"/>
  <c r="K112" i="9"/>
  <c r="K246" i="8"/>
  <c r="K30" i="8"/>
  <c r="K167" i="8" s="1"/>
  <c r="K249" i="8"/>
  <c r="K250" i="8"/>
  <c r="K251" i="8"/>
  <c r="K252" i="8"/>
  <c r="K253" i="8"/>
  <c r="K254" i="8"/>
  <c r="K255" i="8"/>
  <c r="K256" i="8"/>
  <c r="K258" i="8"/>
  <c r="K259" i="8"/>
  <c r="K260" i="8"/>
  <c r="K261" i="8"/>
  <c r="K262" i="8"/>
  <c r="K263" i="8"/>
  <c r="K70" i="10"/>
  <c r="K264" i="8"/>
  <c r="K265" i="8"/>
  <c r="K266" i="8"/>
  <c r="K267" i="8"/>
  <c r="K268" i="8"/>
  <c r="K269" i="8"/>
  <c r="K270" i="8"/>
  <c r="K271" i="8"/>
  <c r="K272" i="8"/>
  <c r="K273" i="8"/>
  <c r="K4" i="11"/>
  <c r="K3" i="11"/>
  <c r="I31" i="11"/>
  <c r="I30" i="11"/>
  <c r="H88" i="9"/>
  <c r="H222" i="8"/>
  <c r="H223" i="8"/>
  <c r="H224" i="8"/>
  <c r="H231" i="8"/>
  <c r="H85" i="10"/>
  <c r="H91" i="9"/>
  <c r="H225" i="8"/>
  <c r="H86" i="10"/>
  <c r="H92" i="9"/>
  <c r="H226" i="8"/>
  <c r="H87" i="10"/>
  <c r="H93" i="9"/>
  <c r="H227" i="8"/>
  <c r="H88" i="10"/>
  <c r="H94" i="9"/>
  <c r="H228" i="8"/>
  <c r="H89" i="10"/>
  <c r="H95" i="9"/>
  <c r="H229" i="8"/>
  <c r="H90" i="10"/>
  <c r="H96" i="9"/>
  <c r="H230" i="8"/>
  <c r="H92" i="10"/>
  <c r="H98" i="9"/>
  <c r="H232" i="8"/>
  <c r="H93" i="10"/>
  <c r="H99" i="9"/>
  <c r="H233" i="8"/>
  <c r="H94" i="10"/>
  <c r="H100" i="9"/>
  <c r="H234" i="8"/>
  <c r="H95" i="10"/>
  <c r="H101" i="9"/>
  <c r="H235" i="8"/>
  <c r="H96" i="10"/>
  <c r="H102" i="9"/>
  <c r="H236" i="8"/>
  <c r="H103" i="9"/>
  <c r="H237" i="8"/>
  <c r="H238" i="8"/>
  <c r="H244" i="8"/>
  <c r="H99" i="10"/>
  <c r="H105" i="9"/>
  <c r="H239" i="8"/>
  <c r="H100" i="10"/>
  <c r="H106" i="9"/>
  <c r="H240" i="8"/>
  <c r="H101" i="10"/>
  <c r="H107" i="9"/>
  <c r="H241" i="8"/>
  <c r="H102" i="10"/>
  <c r="H108" i="9"/>
  <c r="H242" i="8"/>
  <c r="H103" i="10"/>
  <c r="H109" i="9"/>
  <c r="H243" i="8"/>
  <c r="H105" i="10"/>
  <c r="H111" i="9"/>
  <c r="H245" i="8"/>
  <c r="H106" i="10"/>
  <c r="H112" i="9"/>
  <c r="H246" i="8"/>
  <c r="H30" i="8"/>
  <c r="H167" i="8" s="1"/>
  <c r="H249" i="8"/>
  <c r="H250" i="8"/>
  <c r="H251" i="8"/>
  <c r="H252" i="8"/>
  <c r="H253" i="8"/>
  <c r="H254" i="8"/>
  <c r="H255" i="8"/>
  <c r="H256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4" i="11"/>
  <c r="H3" i="11"/>
  <c r="J31" i="11"/>
  <c r="J30" i="11"/>
  <c r="M88" i="9"/>
  <c r="M222" i="8"/>
  <c r="M223" i="8"/>
  <c r="M224" i="8"/>
  <c r="M231" i="8"/>
  <c r="M85" i="10"/>
  <c r="M91" i="9"/>
  <c r="M225" i="8"/>
  <c r="M86" i="10"/>
  <c r="M92" i="9"/>
  <c r="M226" i="8"/>
  <c r="M87" i="10"/>
  <c r="M93" i="9"/>
  <c r="M227" i="8"/>
  <c r="M88" i="10"/>
  <c r="M94" i="9"/>
  <c r="M228" i="8"/>
  <c r="M89" i="10"/>
  <c r="M95" i="9"/>
  <c r="M229" i="8"/>
  <c r="M90" i="10"/>
  <c r="M96" i="9"/>
  <c r="M230" i="8"/>
  <c r="M92" i="10"/>
  <c r="M98" i="9"/>
  <c r="M232" i="8"/>
  <c r="M93" i="10"/>
  <c r="M99" i="9"/>
  <c r="M233" i="8"/>
  <c r="M94" i="10"/>
  <c r="M100" i="9"/>
  <c r="M234" i="8"/>
  <c r="M95" i="10"/>
  <c r="M101" i="9"/>
  <c r="M235" i="8"/>
  <c r="M96" i="10"/>
  <c r="M102" i="9"/>
  <c r="M236" i="8"/>
  <c r="M97" i="10"/>
  <c r="M103" i="9"/>
  <c r="M237" i="8"/>
  <c r="M238" i="8"/>
  <c r="M244" i="8"/>
  <c r="M99" i="10"/>
  <c r="M105" i="9"/>
  <c r="M239" i="8"/>
  <c r="M100" i="10"/>
  <c r="M106" i="9"/>
  <c r="M240" i="8"/>
  <c r="M101" i="10"/>
  <c r="M107" i="9"/>
  <c r="M241" i="8"/>
  <c r="M102" i="10"/>
  <c r="M108" i="9"/>
  <c r="M242" i="8"/>
  <c r="M103" i="10"/>
  <c r="M109" i="9"/>
  <c r="M243" i="8"/>
  <c r="M105" i="10"/>
  <c r="M111" i="9"/>
  <c r="M245" i="8"/>
  <c r="M106" i="10"/>
  <c r="M112" i="9"/>
  <c r="M246" i="8"/>
  <c r="M30" i="8"/>
  <c r="M167" i="8" s="1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70" i="10"/>
  <c r="M264" i="8"/>
  <c r="M265" i="8"/>
  <c r="M266" i="8"/>
  <c r="M267" i="8"/>
  <c r="M268" i="8"/>
  <c r="M269" i="8"/>
  <c r="M270" i="8"/>
  <c r="M271" i="8"/>
  <c r="M272" i="8"/>
  <c r="M273" i="8"/>
  <c r="M4" i="11"/>
  <c r="M3" i="11"/>
  <c r="L17" i="10"/>
  <c r="L151" i="10" s="1"/>
  <c r="J82" i="10"/>
  <c r="J88" i="9"/>
  <c r="J222" i="8"/>
  <c r="J223" i="8"/>
  <c r="J224" i="8"/>
  <c r="J231" i="8"/>
  <c r="J85" i="10"/>
  <c r="J91" i="9"/>
  <c r="J225" i="8"/>
  <c r="J86" i="10"/>
  <c r="J92" i="9"/>
  <c r="J226" i="8"/>
  <c r="J87" i="10"/>
  <c r="J93" i="9"/>
  <c r="J227" i="8"/>
  <c r="J88" i="10"/>
  <c r="J94" i="9"/>
  <c r="J228" i="8"/>
  <c r="J89" i="10"/>
  <c r="J95" i="9"/>
  <c r="J229" i="8"/>
  <c r="J90" i="10"/>
  <c r="J96" i="9"/>
  <c r="J230" i="8"/>
  <c r="J92" i="10"/>
  <c r="J98" i="9"/>
  <c r="J232" i="8"/>
  <c r="J93" i="10"/>
  <c r="J99" i="9"/>
  <c r="J233" i="8"/>
  <c r="J94" i="10"/>
  <c r="J100" i="9"/>
  <c r="J234" i="8"/>
  <c r="J95" i="10"/>
  <c r="J101" i="9"/>
  <c r="J235" i="8"/>
  <c r="J96" i="10"/>
  <c r="J102" i="9"/>
  <c r="J236" i="8"/>
  <c r="J97" i="10"/>
  <c r="J103" i="9"/>
  <c r="J237" i="8"/>
  <c r="J238" i="8"/>
  <c r="J244" i="8"/>
  <c r="J99" i="10"/>
  <c r="J105" i="9"/>
  <c r="J239" i="8"/>
  <c r="J100" i="10"/>
  <c r="J106" i="9"/>
  <c r="J240" i="8"/>
  <c r="J101" i="10"/>
  <c r="J107" i="9"/>
  <c r="J241" i="8"/>
  <c r="J102" i="10"/>
  <c r="J108" i="9"/>
  <c r="J242" i="8"/>
  <c r="J103" i="10"/>
  <c r="J109" i="9"/>
  <c r="J243" i="8"/>
  <c r="J105" i="10"/>
  <c r="J111" i="9"/>
  <c r="J245" i="8"/>
  <c r="J106" i="10"/>
  <c r="J112" i="9"/>
  <c r="J246" i="8"/>
  <c r="J55" i="10"/>
  <c r="J30" i="8"/>
  <c r="J167" i="8" s="1"/>
  <c r="J249" i="8"/>
  <c r="J250" i="8"/>
  <c r="J251" i="8"/>
  <c r="J252" i="8"/>
  <c r="J253" i="8"/>
  <c r="J254" i="8"/>
  <c r="J255" i="8"/>
  <c r="J256" i="8"/>
  <c r="J258" i="8"/>
  <c r="J259" i="8"/>
  <c r="J260" i="8"/>
  <c r="J261" i="8"/>
  <c r="J262" i="8"/>
  <c r="J263" i="8"/>
  <c r="J70" i="10"/>
  <c r="J264" i="8"/>
  <c r="J265" i="8"/>
  <c r="J266" i="8"/>
  <c r="J267" i="8"/>
  <c r="J268" i="8"/>
  <c r="J269" i="8"/>
  <c r="J270" i="8"/>
  <c r="J271" i="8"/>
  <c r="J272" i="8"/>
  <c r="J273" i="8"/>
  <c r="J4" i="11"/>
  <c r="J3" i="11"/>
  <c r="L31" i="11"/>
  <c r="L30" i="11"/>
  <c r="D15" i="21"/>
  <c r="M25" i="20"/>
  <c r="M21" i="19"/>
  <c r="M22" i="19"/>
  <c r="M23" i="19"/>
  <c r="J21" i="19"/>
  <c r="J22" i="19"/>
  <c r="J23" i="19"/>
  <c r="K29" i="20"/>
  <c r="K13" i="19"/>
  <c r="K17" i="19"/>
  <c r="K18" i="19"/>
  <c r="K19" i="19"/>
  <c r="K21" i="19"/>
  <c r="K22" i="19"/>
  <c r="K23" i="19"/>
  <c r="H8" i="14"/>
  <c r="H60" i="14" s="1"/>
  <c r="M8" i="14"/>
  <c r="M60" i="14" s="1"/>
  <c r="B8" i="14"/>
  <c r="O82" i="10"/>
  <c r="O88" i="9"/>
  <c r="O222" i="8"/>
  <c r="O223" i="8"/>
  <c r="O224" i="8"/>
  <c r="O231" i="8"/>
  <c r="O85" i="10"/>
  <c r="O91" i="9"/>
  <c r="O225" i="8"/>
  <c r="O86" i="10"/>
  <c r="O92" i="9"/>
  <c r="O226" i="8"/>
  <c r="O87" i="10"/>
  <c r="O93" i="9"/>
  <c r="O227" i="8"/>
  <c r="O88" i="10"/>
  <c r="O94" i="9"/>
  <c r="O228" i="8"/>
  <c r="O89" i="10"/>
  <c r="O95" i="9"/>
  <c r="O229" i="8"/>
  <c r="O90" i="10"/>
  <c r="O96" i="9"/>
  <c r="O230" i="8"/>
  <c r="O92" i="10"/>
  <c r="O98" i="9"/>
  <c r="O232" i="8"/>
  <c r="O93" i="10"/>
  <c r="O99" i="9"/>
  <c r="O233" i="8"/>
  <c r="O94" i="10"/>
  <c r="O100" i="9"/>
  <c r="O234" i="8"/>
  <c r="O95" i="10"/>
  <c r="O101" i="9"/>
  <c r="O235" i="8"/>
  <c r="O96" i="10"/>
  <c r="O102" i="9"/>
  <c r="O236" i="8"/>
  <c r="O97" i="10"/>
  <c r="O103" i="9"/>
  <c r="O237" i="8"/>
  <c r="O238" i="8"/>
  <c r="O244" i="8"/>
  <c r="O99" i="10"/>
  <c r="O105" i="9"/>
  <c r="O239" i="8"/>
  <c r="O100" i="10"/>
  <c r="O106" i="9"/>
  <c r="O240" i="8"/>
  <c r="O101" i="10"/>
  <c r="O107" i="9"/>
  <c r="O241" i="8"/>
  <c r="O102" i="10"/>
  <c r="O108" i="9"/>
  <c r="O242" i="8"/>
  <c r="O103" i="10"/>
  <c r="O109" i="9"/>
  <c r="O243" i="8"/>
  <c r="O105" i="10"/>
  <c r="O111" i="9"/>
  <c r="O245" i="8"/>
  <c r="O106" i="10"/>
  <c r="O112" i="9"/>
  <c r="O246" i="8"/>
  <c r="O55" i="10"/>
  <c r="O30" i="8"/>
  <c r="O167" i="8" s="1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70" i="10"/>
  <c r="O264" i="8"/>
  <c r="O265" i="8"/>
  <c r="O266" i="8"/>
  <c r="O267" i="8"/>
  <c r="O268" i="8"/>
  <c r="O269" i="8"/>
  <c r="O270" i="8"/>
  <c r="O271" i="8"/>
  <c r="O272" i="8"/>
  <c r="O273" i="8"/>
  <c r="O4" i="11"/>
  <c r="O3" i="11"/>
  <c r="M31" i="11"/>
  <c r="M30" i="11"/>
  <c r="J17" i="10"/>
  <c r="J136" i="10" s="1"/>
  <c r="L82" i="10"/>
  <c r="L88" i="9"/>
  <c r="L222" i="8"/>
  <c r="L223" i="8"/>
  <c r="L224" i="8"/>
  <c r="L231" i="8"/>
  <c r="L85" i="10"/>
  <c r="L91" i="9"/>
  <c r="L225" i="8"/>
  <c r="L86" i="10"/>
  <c r="L92" i="9"/>
  <c r="L226" i="8"/>
  <c r="L87" i="10"/>
  <c r="L93" i="9"/>
  <c r="L227" i="8"/>
  <c r="L88" i="10"/>
  <c r="L94" i="9"/>
  <c r="L228" i="8"/>
  <c r="L89" i="10"/>
  <c r="L95" i="9"/>
  <c r="L229" i="8"/>
  <c r="L90" i="10"/>
  <c r="L96" i="9"/>
  <c r="L230" i="8"/>
  <c r="L92" i="10"/>
  <c r="L98" i="9"/>
  <c r="L232" i="8"/>
  <c r="L93" i="10"/>
  <c r="L99" i="9"/>
  <c r="L233" i="8"/>
  <c r="L94" i="10"/>
  <c r="L100" i="9"/>
  <c r="L234" i="8"/>
  <c r="L95" i="10"/>
  <c r="L101" i="9"/>
  <c r="L235" i="8"/>
  <c r="L96" i="10"/>
  <c r="L102" i="9"/>
  <c r="L236" i="8"/>
  <c r="L97" i="10"/>
  <c r="L103" i="9"/>
  <c r="L237" i="8"/>
  <c r="L238" i="8"/>
  <c r="L244" i="8"/>
  <c r="L99" i="10"/>
  <c r="L105" i="9"/>
  <c r="L239" i="8"/>
  <c r="L100" i="10"/>
  <c r="L106" i="9"/>
  <c r="L240" i="8"/>
  <c r="L101" i="10"/>
  <c r="L107" i="9"/>
  <c r="L241" i="8"/>
  <c r="L102" i="10"/>
  <c r="L108" i="9"/>
  <c r="L242" i="8"/>
  <c r="L103" i="10"/>
  <c r="L109" i="9"/>
  <c r="L243" i="8"/>
  <c r="L105" i="10"/>
  <c r="L111" i="9"/>
  <c r="L245" i="8"/>
  <c r="L106" i="10"/>
  <c r="L112" i="9"/>
  <c r="L246" i="8"/>
  <c r="L55" i="10"/>
  <c r="L30" i="8"/>
  <c r="L167" i="8" s="1"/>
  <c r="L249" i="8"/>
  <c r="L250" i="8"/>
  <c r="L251" i="8"/>
  <c r="L252" i="8"/>
  <c r="L253" i="8"/>
  <c r="L254" i="8"/>
  <c r="L255" i="8"/>
  <c r="L256" i="8"/>
  <c r="L258" i="8"/>
  <c r="L259" i="8"/>
  <c r="L260" i="8"/>
  <c r="L261" i="8"/>
  <c r="L262" i="8"/>
  <c r="L263" i="8"/>
  <c r="L70" i="10"/>
  <c r="L264" i="8"/>
  <c r="L265" i="8"/>
  <c r="L266" i="8"/>
  <c r="L267" i="8"/>
  <c r="L268" i="8"/>
  <c r="L269" i="8"/>
  <c r="L270" i="8"/>
  <c r="L271" i="8"/>
  <c r="L272" i="8"/>
  <c r="L273" i="8"/>
  <c r="L4" i="11"/>
  <c r="L3" i="11"/>
  <c r="N31" i="11"/>
  <c r="N30" i="11"/>
  <c r="O17" i="10"/>
  <c r="O136" i="10" s="1"/>
  <c r="Q88" i="9"/>
  <c r="Q222" i="8"/>
  <c r="Q223" i="8"/>
  <c r="Q224" i="8"/>
  <c r="Q231" i="8"/>
  <c r="Q85" i="10"/>
  <c r="Q91" i="9"/>
  <c r="Q225" i="8"/>
  <c r="Q86" i="10"/>
  <c r="Q92" i="9"/>
  <c r="Q226" i="8"/>
  <c r="Q87" i="10"/>
  <c r="Q93" i="9"/>
  <c r="Q227" i="8"/>
  <c r="Q88" i="10"/>
  <c r="Q94" i="9"/>
  <c r="Q228" i="8"/>
  <c r="Q89" i="10"/>
  <c r="Q95" i="9"/>
  <c r="Q229" i="8"/>
  <c r="Q90" i="10"/>
  <c r="Q96" i="9"/>
  <c r="Q230" i="8"/>
  <c r="Q92" i="10"/>
  <c r="Q98" i="9"/>
  <c r="Q232" i="8"/>
  <c r="Q93" i="10"/>
  <c r="Q99" i="9"/>
  <c r="Q233" i="8"/>
  <c r="Q94" i="10"/>
  <c r="Q100" i="9"/>
  <c r="Q234" i="8"/>
  <c r="Q95" i="10"/>
  <c r="Q101" i="9"/>
  <c r="Q235" i="8"/>
  <c r="Q96" i="10"/>
  <c r="Q102" i="9"/>
  <c r="Q236" i="8"/>
  <c r="Q103" i="9"/>
  <c r="Q237" i="8"/>
  <c r="Q238" i="8"/>
  <c r="Q244" i="8"/>
  <c r="Q99" i="10"/>
  <c r="Q105" i="9"/>
  <c r="Q239" i="8"/>
  <c r="Q100" i="10"/>
  <c r="Q106" i="9"/>
  <c r="Q240" i="8"/>
  <c r="Q101" i="10"/>
  <c r="Q107" i="9"/>
  <c r="Q241" i="8"/>
  <c r="Q102" i="10"/>
  <c r="Q108" i="9"/>
  <c r="Q242" i="8"/>
  <c r="Q103" i="10"/>
  <c r="Q109" i="9"/>
  <c r="Q243" i="8"/>
  <c r="Q105" i="10"/>
  <c r="Q111" i="9"/>
  <c r="Q245" i="8"/>
  <c r="Q106" i="10"/>
  <c r="Q112" i="9"/>
  <c r="Q246" i="8"/>
  <c r="Q30" i="8"/>
  <c r="Q167" i="8" s="1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4" i="11"/>
  <c r="Q3" i="11"/>
  <c r="N88" i="9"/>
  <c r="N222" i="8"/>
  <c r="N223" i="8"/>
  <c r="N224" i="8"/>
  <c r="N231" i="8"/>
  <c r="N85" i="10"/>
  <c r="N91" i="9"/>
  <c r="N225" i="8"/>
  <c r="N86" i="10"/>
  <c r="N92" i="9"/>
  <c r="N226" i="8"/>
  <c r="N87" i="10"/>
  <c r="N93" i="9"/>
  <c r="N227" i="8"/>
  <c r="N88" i="10"/>
  <c r="N94" i="9"/>
  <c r="N228" i="8"/>
  <c r="N89" i="10"/>
  <c r="N95" i="9"/>
  <c r="N229" i="8"/>
  <c r="N90" i="10"/>
  <c r="N96" i="9"/>
  <c r="N230" i="8"/>
  <c r="N92" i="10"/>
  <c r="N98" i="9"/>
  <c r="N232" i="8"/>
  <c r="N93" i="10"/>
  <c r="N99" i="9"/>
  <c r="N233" i="8"/>
  <c r="N94" i="10"/>
  <c r="N100" i="9"/>
  <c r="N234" i="8"/>
  <c r="N95" i="10"/>
  <c r="N101" i="9"/>
  <c r="N235" i="8"/>
  <c r="N96" i="10"/>
  <c r="N102" i="9"/>
  <c r="N236" i="8"/>
  <c r="N103" i="9"/>
  <c r="N237" i="8"/>
  <c r="N238" i="8"/>
  <c r="N244" i="8"/>
  <c r="N99" i="10"/>
  <c r="N105" i="9"/>
  <c r="N239" i="8"/>
  <c r="N100" i="10"/>
  <c r="N106" i="9"/>
  <c r="N240" i="8"/>
  <c r="N101" i="10"/>
  <c r="N107" i="9"/>
  <c r="N241" i="8"/>
  <c r="N102" i="10"/>
  <c r="N108" i="9"/>
  <c r="N242" i="8"/>
  <c r="N103" i="10"/>
  <c r="N109" i="9"/>
  <c r="N243" i="8"/>
  <c r="N105" i="10"/>
  <c r="N111" i="9"/>
  <c r="N245" i="8"/>
  <c r="N106" i="10"/>
  <c r="N112" i="9"/>
  <c r="N246" i="8"/>
  <c r="N30" i="8"/>
  <c r="N167" i="8" s="1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4" i="11"/>
  <c r="N3" i="11"/>
  <c r="P31" i="11"/>
  <c r="P30" i="11"/>
  <c r="H149" i="9"/>
  <c r="E149" i="9"/>
  <c r="E159" i="9"/>
  <c r="M141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8" i="9"/>
  <c r="M159" i="9"/>
  <c r="M160" i="9"/>
  <c r="M161" i="9"/>
  <c r="M162" i="9"/>
  <c r="M163" i="9"/>
  <c r="M164" i="9"/>
  <c r="M165" i="9"/>
  <c r="M166" i="9"/>
  <c r="B149" i="9"/>
  <c r="C149" i="9"/>
  <c r="C163" i="9"/>
  <c r="D55" i="10" l="1"/>
  <c r="D82" i="10"/>
  <c r="G166" i="9"/>
  <c r="G146" i="9"/>
  <c r="G141" i="9"/>
  <c r="F160" i="9"/>
  <c r="G165" i="9"/>
  <c r="G161" i="9"/>
  <c r="G145" i="9"/>
  <c r="F151" i="9"/>
  <c r="I153" i="9"/>
  <c r="G160" i="9"/>
  <c r="F146" i="9"/>
  <c r="I151" i="9"/>
  <c r="G159" i="9"/>
  <c r="F141" i="9"/>
  <c r="G158" i="9"/>
  <c r="G156" i="9"/>
  <c r="I147" i="9"/>
  <c r="I146" i="9"/>
  <c r="I145" i="9"/>
  <c r="C145" i="9"/>
  <c r="G153" i="9"/>
  <c r="I144" i="9"/>
  <c r="I143" i="9"/>
  <c r="G151" i="9"/>
  <c r="I141" i="9"/>
  <c r="B153" i="9"/>
  <c r="B162" i="9"/>
  <c r="B147" i="9"/>
  <c r="G142" i="9"/>
  <c r="H159" i="9"/>
  <c r="G150" i="9"/>
  <c r="B152" i="9"/>
  <c r="H164" i="9"/>
  <c r="B142" i="9"/>
  <c r="O165" i="9"/>
  <c r="O148" i="9"/>
  <c r="F163" i="9"/>
  <c r="F159" i="9"/>
  <c r="F154" i="9"/>
  <c r="F145" i="9"/>
  <c r="L165" i="9"/>
  <c r="L156" i="9"/>
  <c r="L147" i="9"/>
  <c r="F142" i="9"/>
  <c r="F150" i="9"/>
  <c r="C159" i="9"/>
  <c r="B144" i="9"/>
  <c r="E158" i="9"/>
  <c r="H155" i="9"/>
  <c r="B166" i="9"/>
  <c r="B143" i="9"/>
  <c r="E163" i="9"/>
  <c r="H154" i="9"/>
  <c r="O161" i="9"/>
  <c r="O144" i="9"/>
  <c r="F166" i="9"/>
  <c r="F162" i="9"/>
  <c r="F158" i="9"/>
  <c r="F153" i="9"/>
  <c r="F148" i="9"/>
  <c r="F144" i="9"/>
  <c r="L162" i="9"/>
  <c r="L153" i="9"/>
  <c r="L144" i="9"/>
  <c r="D183" i="7"/>
  <c r="H150" i="9"/>
  <c r="B161" i="9"/>
  <c r="E166" i="9"/>
  <c r="E148" i="9"/>
  <c r="H146" i="9"/>
  <c r="C154" i="9"/>
  <c r="B158" i="9"/>
  <c r="E154" i="9"/>
  <c r="E145" i="9"/>
  <c r="H163" i="9"/>
  <c r="H145" i="9"/>
  <c r="E142" i="9"/>
  <c r="B165" i="9"/>
  <c r="B156" i="9"/>
  <c r="E162" i="9"/>
  <c r="E153" i="9"/>
  <c r="E144" i="9"/>
  <c r="H160" i="9"/>
  <c r="H151" i="9"/>
  <c r="O156" i="9"/>
  <c r="F165" i="9"/>
  <c r="F161" i="9"/>
  <c r="F156" i="9"/>
  <c r="F152" i="9"/>
  <c r="F147" i="9"/>
  <c r="L161" i="9"/>
  <c r="L152" i="9"/>
  <c r="L143" i="9"/>
  <c r="C162" i="9"/>
  <c r="C153" i="9"/>
  <c r="C161" i="9"/>
  <c r="C156" i="9"/>
  <c r="C152" i="9"/>
  <c r="C143" i="9"/>
  <c r="C142" i="9"/>
  <c r="C164" i="9"/>
  <c r="C160" i="9"/>
  <c r="C155" i="9"/>
  <c r="C151" i="9"/>
  <c r="C146" i="9"/>
  <c r="C141" i="9"/>
  <c r="O166" i="9"/>
  <c r="O162" i="9"/>
  <c r="O158" i="9"/>
  <c r="O153" i="9"/>
  <c r="O149" i="9"/>
  <c r="O145" i="9"/>
  <c r="E60" i="9"/>
  <c r="C166" i="9"/>
  <c r="C148" i="9"/>
  <c r="O157" i="9"/>
  <c r="O164" i="9"/>
  <c r="O160" i="9"/>
  <c r="O155" i="9"/>
  <c r="O151" i="9"/>
  <c r="O147" i="9"/>
  <c r="O143" i="9"/>
  <c r="B97" i="10"/>
  <c r="L60" i="9"/>
  <c r="C158" i="9"/>
  <c r="C144" i="9"/>
  <c r="C165" i="9"/>
  <c r="O163" i="9"/>
  <c r="O159" i="9"/>
  <c r="O154" i="9"/>
  <c r="O150" i="9"/>
  <c r="O146" i="9"/>
  <c r="K146" i="9"/>
  <c r="K60" i="9"/>
  <c r="Q163" i="9"/>
  <c r="Q154" i="9"/>
  <c r="Q146" i="9"/>
  <c r="B157" i="9"/>
  <c r="B60" i="9"/>
  <c r="H60" i="9"/>
  <c r="B164" i="9"/>
  <c r="B160" i="9"/>
  <c r="B155" i="9"/>
  <c r="B151" i="9"/>
  <c r="B146" i="9"/>
  <c r="B141" i="9"/>
  <c r="E165" i="9"/>
  <c r="E161" i="9"/>
  <c r="E156" i="9"/>
  <c r="E152" i="9"/>
  <c r="E147" i="9"/>
  <c r="E143" i="9"/>
  <c r="H166" i="9"/>
  <c r="H162" i="9"/>
  <c r="H158" i="9"/>
  <c r="H153" i="9"/>
  <c r="H148" i="9"/>
  <c r="H144" i="9"/>
  <c r="L157" i="9"/>
  <c r="F66" i="14"/>
  <c r="Q166" i="9"/>
  <c r="Q162" i="9"/>
  <c r="Q158" i="9"/>
  <c r="Q153" i="9"/>
  <c r="Q149" i="9"/>
  <c r="H157" i="9"/>
  <c r="L164" i="9"/>
  <c r="L160" i="9"/>
  <c r="L155" i="9"/>
  <c r="L151" i="9"/>
  <c r="L146" i="9"/>
  <c r="L141" i="9"/>
  <c r="D157" i="9"/>
  <c r="D60" i="9"/>
  <c r="L142" i="9"/>
  <c r="H142" i="9"/>
  <c r="C157" i="9"/>
  <c r="C60" i="9"/>
  <c r="G60" i="9"/>
  <c r="N60" i="9"/>
  <c r="Q142" i="9"/>
  <c r="Q60" i="9"/>
  <c r="Q159" i="9"/>
  <c r="Q150" i="9"/>
  <c r="Q141" i="9"/>
  <c r="B163" i="9"/>
  <c r="B159" i="9"/>
  <c r="B154" i="9"/>
  <c r="B145" i="9"/>
  <c r="E164" i="9"/>
  <c r="E160" i="9"/>
  <c r="E155" i="9"/>
  <c r="E151" i="9"/>
  <c r="E146" i="9"/>
  <c r="E141" i="9"/>
  <c r="H165" i="9"/>
  <c r="H161" i="9"/>
  <c r="H156" i="9"/>
  <c r="H152" i="9"/>
  <c r="H147" i="9"/>
  <c r="H143" i="9"/>
  <c r="Q165" i="9"/>
  <c r="Q161" i="9"/>
  <c r="Q156" i="9"/>
  <c r="Q152" i="9"/>
  <c r="Q148" i="9"/>
  <c r="Q144" i="9"/>
  <c r="L163" i="9"/>
  <c r="L159" i="9"/>
  <c r="L154" i="9"/>
  <c r="L149" i="9"/>
  <c r="L145" i="9"/>
  <c r="J155" i="9"/>
  <c r="J60" i="9"/>
  <c r="P142" i="9"/>
  <c r="P60" i="9"/>
  <c r="E150" i="9"/>
  <c r="M60" i="9"/>
  <c r="O142" i="9"/>
  <c r="O60" i="9"/>
  <c r="F157" i="9"/>
  <c r="F60" i="9"/>
  <c r="I142" i="9"/>
  <c r="I60" i="9"/>
  <c r="K8" i="14"/>
  <c r="K60" i="14" s="1"/>
  <c r="G55" i="10"/>
  <c r="G17" i="10"/>
  <c r="G136" i="10" s="1"/>
  <c r="K82" i="10"/>
  <c r="C97" i="10"/>
  <c r="N70" i="10"/>
  <c r="F97" i="10"/>
  <c r="D70" i="10"/>
  <c r="D97" i="10"/>
  <c r="H70" i="10"/>
  <c r="E97" i="10"/>
  <c r="E17" i="10"/>
  <c r="E136" i="10" s="1"/>
  <c r="E82" i="10"/>
  <c r="P17" i="10"/>
  <c r="P136" i="10" s="1"/>
  <c r="C17" i="10"/>
  <c r="C136" i="10" s="1"/>
  <c r="C55" i="10"/>
  <c r="I82" i="10"/>
  <c r="I17" i="10"/>
  <c r="I136" i="10" s="1"/>
  <c r="B82" i="10"/>
  <c r="P82" i="10"/>
  <c r="E55" i="10"/>
  <c r="M17" i="10"/>
  <c r="M136" i="10" s="1"/>
  <c r="K17" i="10"/>
  <c r="K138" i="10" s="1"/>
  <c r="Q82" i="10"/>
  <c r="F82" i="10"/>
  <c r="I54" i="10"/>
  <c r="L136" i="10"/>
  <c r="M82" i="10"/>
  <c r="F17" i="10"/>
  <c r="F142" i="10" s="1"/>
  <c r="I151" i="10"/>
  <c r="N17" i="10"/>
  <c r="N136" i="10" s="1"/>
  <c r="N82" i="10"/>
  <c r="J149" i="9"/>
  <c r="K159" i="9"/>
  <c r="P161" i="9"/>
  <c r="D161" i="9"/>
  <c r="J146" i="9"/>
  <c r="P158" i="9"/>
  <c r="K149" i="9"/>
  <c r="J159" i="9"/>
  <c r="P152" i="9"/>
  <c r="D152" i="9"/>
  <c r="K155" i="9"/>
  <c r="J164" i="9"/>
  <c r="D155" i="9"/>
  <c r="K164" i="9"/>
  <c r="P166" i="9"/>
  <c r="P149" i="9"/>
  <c r="D164" i="9"/>
  <c r="D146" i="9"/>
  <c r="K142" i="9"/>
  <c r="K150" i="9"/>
  <c r="J142" i="9"/>
  <c r="J150" i="9"/>
  <c r="K163" i="9"/>
  <c r="K154" i="9"/>
  <c r="K145" i="9"/>
  <c r="J163" i="9"/>
  <c r="J154" i="9"/>
  <c r="J145" i="9"/>
  <c r="P165" i="9"/>
  <c r="P156" i="9"/>
  <c r="P148" i="9"/>
  <c r="D160" i="9"/>
  <c r="D151" i="9"/>
  <c r="D141" i="9"/>
  <c r="K160" i="9"/>
  <c r="K151" i="9"/>
  <c r="K141" i="9"/>
  <c r="J160" i="9"/>
  <c r="J151" i="9"/>
  <c r="J141" i="9"/>
  <c r="P162" i="9"/>
  <c r="P153" i="9"/>
  <c r="P145" i="9"/>
  <c r="D165" i="9"/>
  <c r="D156" i="9"/>
  <c r="D147" i="9"/>
  <c r="K166" i="9"/>
  <c r="K162" i="9"/>
  <c r="K158" i="9"/>
  <c r="K153" i="9"/>
  <c r="K148" i="9"/>
  <c r="K144" i="9"/>
  <c r="J166" i="9"/>
  <c r="J162" i="9"/>
  <c r="J158" i="9"/>
  <c r="J153" i="9"/>
  <c r="J148" i="9"/>
  <c r="J144" i="9"/>
  <c r="P157" i="9"/>
  <c r="P164" i="9"/>
  <c r="P160" i="9"/>
  <c r="P155" i="9"/>
  <c r="P151" i="9"/>
  <c r="P147" i="9"/>
  <c r="P143" i="9"/>
  <c r="Q70" i="10"/>
  <c r="J151" i="10"/>
  <c r="Q17" i="10"/>
  <c r="Q136" i="10" s="1"/>
  <c r="H55" i="10"/>
  <c r="D163" i="9"/>
  <c r="D159" i="9"/>
  <c r="D154" i="9"/>
  <c r="D149" i="9"/>
  <c r="D145" i="9"/>
  <c r="H17" i="10"/>
  <c r="H151" i="10" s="1"/>
  <c r="B17" i="10"/>
  <c r="B136" i="10" s="1"/>
  <c r="K157" i="9"/>
  <c r="K165" i="9"/>
  <c r="K161" i="9"/>
  <c r="K156" i="9"/>
  <c r="K152" i="9"/>
  <c r="K147" i="9"/>
  <c r="K143" i="9"/>
  <c r="J165" i="9"/>
  <c r="J161" i="9"/>
  <c r="J156" i="9"/>
  <c r="J152" i="9"/>
  <c r="J147" i="9"/>
  <c r="J143" i="9"/>
  <c r="P163" i="9"/>
  <c r="P159" i="9"/>
  <c r="P154" i="9"/>
  <c r="P150" i="9"/>
  <c r="P146" i="9"/>
  <c r="P141" i="9"/>
  <c r="O54" i="10"/>
  <c r="D166" i="9"/>
  <c r="D162" i="9"/>
  <c r="D158" i="9"/>
  <c r="D153" i="9"/>
  <c r="D148" i="9"/>
  <c r="D144" i="9"/>
  <c r="J157" i="9"/>
  <c r="O151" i="10"/>
  <c r="L54" i="10"/>
  <c r="D54" i="10"/>
  <c r="B70" i="7"/>
  <c r="B202" i="7" s="1"/>
  <c r="B203" i="7"/>
  <c r="B57" i="7"/>
  <c r="B191" i="7"/>
  <c r="J57" i="7"/>
  <c r="J191" i="7"/>
  <c r="L70" i="7"/>
  <c r="L203" i="7"/>
  <c r="I191" i="7"/>
  <c r="I57" i="7"/>
  <c r="E191" i="7"/>
  <c r="E57" i="7"/>
  <c r="E70" i="7"/>
  <c r="E203" i="7"/>
  <c r="C191" i="7"/>
  <c r="C57" i="7"/>
  <c r="F191" i="7"/>
  <c r="F57" i="7"/>
  <c r="O70" i="7"/>
  <c r="O203" i="7"/>
  <c r="M70" i="7"/>
  <c r="M203" i="7"/>
  <c r="M191" i="7"/>
  <c r="M57" i="7"/>
  <c r="G70" i="7"/>
  <c r="G203" i="7"/>
  <c r="G191" i="7"/>
  <c r="G57" i="7"/>
  <c r="J70" i="7"/>
  <c r="J203" i="7"/>
  <c r="L191" i="7"/>
  <c r="L57" i="7"/>
  <c r="N70" i="7"/>
  <c r="N203" i="7"/>
  <c r="N57" i="7"/>
  <c r="N191" i="7"/>
  <c r="Q70" i="7"/>
  <c r="Q203" i="7"/>
  <c r="Q191" i="7"/>
  <c r="Q57" i="7"/>
  <c r="C70" i="7"/>
  <c r="C203" i="7"/>
  <c r="F70" i="7"/>
  <c r="F202" i="7" s="1"/>
  <c r="F203" i="7"/>
  <c r="D70" i="7"/>
  <c r="D202" i="7" s="1"/>
  <c r="D203" i="7"/>
  <c r="D191" i="7"/>
  <c r="D57" i="7"/>
  <c r="I70" i="7"/>
  <c r="I203" i="7"/>
  <c r="P70" i="7"/>
  <c r="P203" i="7"/>
  <c r="P191" i="7"/>
  <c r="P57" i="7"/>
  <c r="H70" i="7"/>
  <c r="H203" i="7"/>
  <c r="H191" i="7"/>
  <c r="H57" i="7"/>
  <c r="K70" i="7"/>
  <c r="K203" i="7"/>
  <c r="K191" i="7"/>
  <c r="K57" i="7"/>
  <c r="O191" i="7"/>
  <c r="O57" i="7"/>
  <c r="D142" i="9"/>
  <c r="B59" i="14"/>
  <c r="B62" i="14"/>
  <c r="B63" i="14"/>
  <c r="B67" i="14"/>
  <c r="N59" i="14"/>
  <c r="N62" i="14"/>
  <c r="N63" i="14"/>
  <c r="N67" i="14"/>
  <c r="N66" i="14"/>
  <c r="D66" i="14"/>
  <c r="P59" i="14"/>
  <c r="P62" i="14"/>
  <c r="P63" i="14"/>
  <c r="P66" i="14"/>
  <c r="P67" i="14"/>
  <c r="D135" i="10"/>
  <c r="D137" i="10"/>
  <c r="D139" i="10"/>
  <c r="D140" i="10"/>
  <c r="D141" i="10"/>
  <c r="D142" i="10"/>
  <c r="D143" i="10"/>
  <c r="D145" i="10"/>
  <c r="D146" i="10"/>
  <c r="D147" i="10"/>
  <c r="D148" i="10"/>
  <c r="D149" i="10"/>
  <c r="D152" i="10"/>
  <c r="D153" i="10"/>
  <c r="D154" i="10"/>
  <c r="D155" i="10"/>
  <c r="D156" i="10"/>
  <c r="D158" i="10"/>
  <c r="D159" i="10"/>
  <c r="D160" i="10"/>
  <c r="D138" i="10"/>
  <c r="O59" i="14"/>
  <c r="O62" i="14"/>
  <c r="O63" i="14"/>
  <c r="O66" i="14"/>
  <c r="O67" i="14"/>
  <c r="O141" i="10"/>
  <c r="O142" i="10"/>
  <c r="O143" i="10"/>
  <c r="O145" i="10"/>
  <c r="O146" i="10"/>
  <c r="O147" i="10"/>
  <c r="O148" i="10"/>
  <c r="O149" i="10"/>
  <c r="O152" i="10"/>
  <c r="O153" i="10"/>
  <c r="O154" i="10"/>
  <c r="O155" i="10"/>
  <c r="O156" i="10"/>
  <c r="O158" i="10"/>
  <c r="O159" i="10"/>
  <c r="O160" i="10"/>
  <c r="O135" i="10"/>
  <c r="O137" i="10"/>
  <c r="O138" i="10"/>
  <c r="O139" i="10"/>
  <c r="O140" i="10"/>
  <c r="J135" i="10"/>
  <c r="J137" i="10"/>
  <c r="J138" i="10"/>
  <c r="J139" i="10"/>
  <c r="J140" i="10"/>
  <c r="J141" i="10"/>
  <c r="J142" i="10"/>
  <c r="J143" i="10"/>
  <c r="J145" i="10"/>
  <c r="J146" i="10"/>
  <c r="J147" i="10"/>
  <c r="J148" i="10"/>
  <c r="J149" i="10"/>
  <c r="J152" i="10"/>
  <c r="J153" i="10"/>
  <c r="J154" i="10"/>
  <c r="J155" i="10"/>
  <c r="J156" i="10"/>
  <c r="J158" i="10"/>
  <c r="J159" i="10"/>
  <c r="J160" i="10"/>
  <c r="M59" i="14"/>
  <c r="M62" i="14"/>
  <c r="M63" i="14"/>
  <c r="M66" i="14"/>
  <c r="M67" i="14"/>
  <c r="L135" i="10"/>
  <c r="L137" i="10"/>
  <c r="L139" i="10"/>
  <c r="L140" i="10"/>
  <c r="L141" i="10"/>
  <c r="L142" i="10"/>
  <c r="L143" i="10"/>
  <c r="L145" i="10"/>
  <c r="L146" i="10"/>
  <c r="L147" i="10"/>
  <c r="L148" i="10"/>
  <c r="L149" i="10"/>
  <c r="L152" i="10"/>
  <c r="L153" i="10"/>
  <c r="L154" i="10"/>
  <c r="L155" i="10"/>
  <c r="L156" i="10"/>
  <c r="L158" i="10"/>
  <c r="L159" i="10"/>
  <c r="L160" i="10"/>
  <c r="L138" i="10"/>
  <c r="C59" i="14"/>
  <c r="C62" i="14"/>
  <c r="C63" i="14"/>
  <c r="C66" i="14"/>
  <c r="C67" i="14"/>
  <c r="F59" i="14"/>
  <c r="F62" i="14"/>
  <c r="F63" i="14"/>
  <c r="F67" i="14"/>
  <c r="G59" i="14"/>
  <c r="G62" i="14"/>
  <c r="G63" i="14"/>
  <c r="G66" i="14"/>
  <c r="G67" i="14"/>
  <c r="I59" i="14"/>
  <c r="I62" i="14"/>
  <c r="I63" i="14"/>
  <c r="I66" i="14"/>
  <c r="I67" i="14"/>
  <c r="I143" i="10"/>
  <c r="J59" i="14"/>
  <c r="J62" i="14"/>
  <c r="J63" i="14"/>
  <c r="J67" i="14"/>
  <c r="J66" i="14"/>
  <c r="E59" i="14"/>
  <c r="E62" i="14"/>
  <c r="E63" i="14"/>
  <c r="E66" i="14"/>
  <c r="E67" i="14"/>
  <c r="D151" i="10"/>
  <c r="C143" i="10"/>
  <c r="E143" i="10"/>
  <c r="E146" i="10"/>
  <c r="E156" i="10"/>
  <c r="Q59" i="14"/>
  <c r="Q62" i="14"/>
  <c r="Q63" i="14"/>
  <c r="Q66" i="14"/>
  <c r="Q67" i="14"/>
  <c r="B60" i="14"/>
  <c r="H59" i="14"/>
  <c r="H62" i="14"/>
  <c r="H63" i="14"/>
  <c r="H66" i="14"/>
  <c r="H67" i="14"/>
  <c r="J54" i="10"/>
  <c r="D59" i="14"/>
  <c r="D62" i="14"/>
  <c r="D63" i="14"/>
  <c r="D67" i="14"/>
  <c r="G143" i="10"/>
  <c r="B66" i="14"/>
  <c r="D136" i="10"/>
  <c r="O60" i="14"/>
  <c r="L59" i="14"/>
  <c r="L62" i="14"/>
  <c r="L63" i="14"/>
  <c r="L66" i="14"/>
  <c r="L67" i="14"/>
  <c r="P54" i="10" l="1"/>
  <c r="E137" i="10"/>
  <c r="C151" i="10"/>
  <c r="K62" i="14"/>
  <c r="G141" i="10"/>
  <c r="G158" i="10"/>
  <c r="G147" i="10"/>
  <c r="K66" i="14"/>
  <c r="G155" i="10"/>
  <c r="G54" i="10"/>
  <c r="G145" i="10"/>
  <c r="G139" i="10"/>
  <c r="G137" i="10"/>
  <c r="G153" i="10"/>
  <c r="G160" i="10"/>
  <c r="G149" i="10"/>
  <c r="G142" i="10"/>
  <c r="P145" i="10"/>
  <c r="I153" i="10"/>
  <c r="G138" i="10"/>
  <c r="G159" i="10"/>
  <c r="G154" i="10"/>
  <c r="G148" i="10"/>
  <c r="K67" i="14"/>
  <c r="K59" i="14"/>
  <c r="G151" i="10"/>
  <c r="G140" i="10"/>
  <c r="G135" i="10"/>
  <c r="G156" i="10"/>
  <c r="G152" i="10"/>
  <c r="G146" i="10"/>
  <c r="K63" i="14"/>
  <c r="K137" i="10"/>
  <c r="E153" i="10"/>
  <c r="E135" i="10"/>
  <c r="E152" i="10"/>
  <c r="E142" i="10"/>
  <c r="N54" i="10"/>
  <c r="E138" i="10"/>
  <c r="E158" i="10"/>
  <c r="E147" i="10"/>
  <c r="E141" i="10"/>
  <c r="C141" i="10"/>
  <c r="E54" i="10"/>
  <c r="P140" i="10"/>
  <c r="I142" i="10"/>
  <c r="P155" i="10"/>
  <c r="M148" i="10"/>
  <c r="F146" i="10"/>
  <c r="P160" i="10"/>
  <c r="M159" i="10"/>
  <c r="I138" i="10"/>
  <c r="P149" i="10"/>
  <c r="M139" i="10"/>
  <c r="E160" i="10"/>
  <c r="E155" i="10"/>
  <c r="E149" i="10"/>
  <c r="E145" i="10"/>
  <c r="E140" i="10"/>
  <c r="F151" i="10"/>
  <c r="E159" i="10"/>
  <c r="E154" i="10"/>
  <c r="E148" i="10"/>
  <c r="E139" i="10"/>
  <c r="F135" i="10"/>
  <c r="E151" i="10"/>
  <c r="I148" i="10"/>
  <c r="P159" i="10"/>
  <c r="P148" i="10"/>
  <c r="P139" i="10"/>
  <c r="M158" i="10"/>
  <c r="M147" i="10"/>
  <c r="I158" i="10"/>
  <c r="I147" i="10"/>
  <c r="I137" i="10"/>
  <c r="P138" i="10"/>
  <c r="P158" i="10"/>
  <c r="P153" i="10"/>
  <c r="P147" i="10"/>
  <c r="P142" i="10"/>
  <c r="P137" i="10"/>
  <c r="M154" i="10"/>
  <c r="M143" i="10"/>
  <c r="I159" i="10"/>
  <c r="I139" i="10"/>
  <c r="P154" i="10"/>
  <c r="P143" i="10"/>
  <c r="M137" i="10"/>
  <c r="I154" i="10"/>
  <c r="P156" i="10"/>
  <c r="P152" i="10"/>
  <c r="P146" i="10"/>
  <c r="P141" i="10"/>
  <c r="P135" i="10"/>
  <c r="M138" i="10"/>
  <c r="M153" i="10"/>
  <c r="M142" i="10"/>
  <c r="C156" i="10"/>
  <c r="C140" i="10"/>
  <c r="C149" i="10"/>
  <c r="C146" i="10"/>
  <c r="H152" i="10"/>
  <c r="C160" i="10"/>
  <c r="C155" i="10"/>
  <c r="C145" i="10"/>
  <c r="C137" i="10"/>
  <c r="C152" i="10"/>
  <c r="C135" i="10"/>
  <c r="N140" i="10"/>
  <c r="C54" i="10"/>
  <c r="C159" i="10"/>
  <c r="C154" i="10"/>
  <c r="C148" i="10"/>
  <c r="C139" i="10"/>
  <c r="H138" i="10"/>
  <c r="H137" i="10"/>
  <c r="K156" i="10"/>
  <c r="H147" i="10"/>
  <c r="C158" i="10"/>
  <c r="C153" i="10"/>
  <c r="C147" i="10"/>
  <c r="C142" i="10"/>
  <c r="C138" i="10"/>
  <c r="K146" i="10"/>
  <c r="F156" i="10"/>
  <c r="F145" i="10"/>
  <c r="H158" i="10"/>
  <c r="H142" i="10"/>
  <c r="F141" i="10"/>
  <c r="F155" i="10"/>
  <c r="P151" i="10"/>
  <c r="H153" i="10"/>
  <c r="H141" i="10"/>
  <c r="F140" i="10"/>
  <c r="F152" i="10"/>
  <c r="K136" i="10"/>
  <c r="K155" i="10"/>
  <c r="K135" i="10"/>
  <c r="I160" i="10"/>
  <c r="I155" i="10"/>
  <c r="I149" i="10"/>
  <c r="I145" i="10"/>
  <c r="I140" i="10"/>
  <c r="M160" i="10"/>
  <c r="M155" i="10"/>
  <c r="M149" i="10"/>
  <c r="M145" i="10"/>
  <c r="M140" i="10"/>
  <c r="K160" i="10"/>
  <c r="K149" i="10"/>
  <c r="K140" i="10"/>
  <c r="M151" i="10"/>
  <c r="K145" i="10"/>
  <c r="I156" i="10"/>
  <c r="I152" i="10"/>
  <c r="I146" i="10"/>
  <c r="I141" i="10"/>
  <c r="I135" i="10"/>
  <c r="M156" i="10"/>
  <c r="M152" i="10"/>
  <c r="M146" i="10"/>
  <c r="M141" i="10"/>
  <c r="M135" i="10"/>
  <c r="K152" i="10"/>
  <c r="K141" i="10"/>
  <c r="K54" i="10"/>
  <c r="K151" i="10"/>
  <c r="N145" i="10"/>
  <c r="K159" i="10"/>
  <c r="K154" i="10"/>
  <c r="K148" i="10"/>
  <c r="K143" i="10"/>
  <c r="K139" i="10"/>
  <c r="N149" i="10"/>
  <c r="K158" i="10"/>
  <c r="K153" i="10"/>
  <c r="K147" i="10"/>
  <c r="K142" i="10"/>
  <c r="M54" i="10"/>
  <c r="N160" i="10"/>
  <c r="H136" i="10"/>
  <c r="H54" i="10"/>
  <c r="N155" i="10"/>
  <c r="N139" i="10"/>
  <c r="N159" i="10"/>
  <c r="N154" i="10"/>
  <c r="N148" i="10"/>
  <c r="N143" i="10"/>
  <c r="N151" i="10"/>
  <c r="N138" i="10"/>
  <c r="N137" i="10"/>
  <c r="N158" i="10"/>
  <c r="N153" i="10"/>
  <c r="N147" i="10"/>
  <c r="N142" i="10"/>
  <c r="B141" i="10"/>
  <c r="F54" i="10"/>
  <c r="Q154" i="10"/>
  <c r="N135" i="10"/>
  <c r="N156" i="10"/>
  <c r="N152" i="10"/>
  <c r="N146" i="10"/>
  <c r="N141" i="10"/>
  <c r="H156" i="10"/>
  <c r="H146" i="10"/>
  <c r="H135" i="10"/>
  <c r="F160" i="10"/>
  <c r="F149" i="10"/>
  <c r="B156" i="10"/>
  <c r="Q148" i="10"/>
  <c r="B152" i="10"/>
  <c r="F136" i="10"/>
  <c r="Q143" i="10"/>
  <c r="H160" i="10"/>
  <c r="H155" i="10"/>
  <c r="H149" i="10"/>
  <c r="H145" i="10"/>
  <c r="H140" i="10"/>
  <c r="F138" i="10"/>
  <c r="F139" i="10"/>
  <c r="F159" i="10"/>
  <c r="F154" i="10"/>
  <c r="F148" i="10"/>
  <c r="F143" i="10"/>
  <c r="B137" i="10"/>
  <c r="B146" i="10"/>
  <c r="B54" i="10"/>
  <c r="Q159" i="10"/>
  <c r="Q139" i="10"/>
  <c r="H159" i="10"/>
  <c r="H154" i="10"/>
  <c r="H148" i="10"/>
  <c r="H143" i="10"/>
  <c r="H139" i="10"/>
  <c r="F137" i="10"/>
  <c r="F158" i="10"/>
  <c r="F153" i="10"/>
  <c r="F147" i="10"/>
  <c r="Q151" i="10"/>
  <c r="B155" i="10"/>
  <c r="B140" i="10"/>
  <c r="B135" i="10"/>
  <c r="Q138" i="10"/>
  <c r="Q158" i="10"/>
  <c r="Q153" i="10"/>
  <c r="Q147" i="10"/>
  <c r="Q142" i="10"/>
  <c r="Q137" i="10"/>
  <c r="B151" i="10"/>
  <c r="B159" i="10"/>
  <c r="B143" i="10"/>
  <c r="Q156" i="10"/>
  <c r="Q152" i="10"/>
  <c r="Q146" i="10"/>
  <c r="Q141" i="10"/>
  <c r="Q135" i="10"/>
  <c r="Q54" i="10"/>
  <c r="B160" i="10"/>
  <c r="B149" i="10"/>
  <c r="B145" i="10"/>
  <c r="B154" i="10"/>
  <c r="B148" i="10"/>
  <c r="B139" i="10"/>
  <c r="B158" i="10"/>
  <c r="B153" i="10"/>
  <c r="B147" i="10"/>
  <c r="B142" i="10"/>
  <c r="B138" i="10"/>
  <c r="Q160" i="10"/>
  <c r="Q155" i="10"/>
  <c r="Q149" i="10"/>
  <c r="Q145" i="10"/>
  <c r="Q140" i="10"/>
  <c r="O189" i="7"/>
  <c r="P202" i="7"/>
  <c r="I202" i="7"/>
  <c r="Q202" i="7"/>
  <c r="N189" i="7"/>
  <c r="O202" i="7"/>
  <c r="F189" i="7"/>
  <c r="J189" i="7"/>
  <c r="M202" i="7"/>
  <c r="K189" i="7"/>
  <c r="H189" i="7"/>
  <c r="N202" i="7"/>
  <c r="J202" i="7"/>
  <c r="G189" i="7"/>
  <c r="M189" i="7"/>
  <c r="C189" i="7"/>
  <c r="I189" i="7"/>
  <c r="L202" i="7"/>
  <c r="K202" i="7"/>
  <c r="H202" i="7"/>
  <c r="P189" i="7"/>
  <c r="D189" i="7"/>
  <c r="C202" i="7"/>
  <c r="Q189" i="7"/>
  <c r="G202" i="7"/>
  <c r="L189" i="7"/>
  <c r="E202" i="7"/>
  <c r="E189" i="7"/>
  <c r="B189" i="7"/>
  <c r="J78" i="7" l="1"/>
  <c r="J18" i="21"/>
  <c r="J7" i="21"/>
  <c r="J26" i="21" s="1"/>
  <c r="J22" i="21"/>
  <c r="M78" i="7"/>
  <c r="M7" i="21"/>
  <c r="M27" i="21" s="1"/>
  <c r="M18" i="21"/>
  <c r="M22" i="21"/>
  <c r="G79" i="7"/>
  <c r="G19" i="21"/>
  <c r="G23" i="21"/>
  <c r="I79" i="7"/>
  <c r="I19" i="21"/>
  <c r="I23" i="21"/>
  <c r="N78" i="7"/>
  <c r="N18" i="21"/>
  <c r="N22" i="21"/>
  <c r="N7" i="21"/>
  <c r="N27" i="21" s="1"/>
  <c r="B79" i="7"/>
  <c r="B23" i="21"/>
  <c r="B19" i="21"/>
  <c r="P79" i="7"/>
  <c r="P19" i="21"/>
  <c r="P23" i="21"/>
  <c r="Q78" i="7"/>
  <c r="Q18" i="21"/>
  <c r="Q7" i="21"/>
  <c r="Q26" i="21" s="1"/>
  <c r="Q22" i="21"/>
  <c r="O78" i="7"/>
  <c r="O18" i="21"/>
  <c r="O22" i="21"/>
  <c r="O7" i="21"/>
  <c r="O26" i="21" s="1"/>
  <c r="O79" i="7"/>
  <c r="O19" i="21"/>
  <c r="O23" i="21"/>
  <c r="L79" i="7"/>
  <c r="L19" i="21"/>
  <c r="L23" i="21"/>
  <c r="K79" i="7"/>
  <c r="K23" i="21"/>
  <c r="K19" i="21"/>
  <c r="D79" i="7"/>
  <c r="D19" i="21"/>
  <c r="D23" i="21"/>
  <c r="M79" i="7"/>
  <c r="M19" i="21"/>
  <c r="M23" i="21"/>
  <c r="C79" i="7"/>
  <c r="C23" i="21"/>
  <c r="C19" i="21"/>
  <c r="C7" i="21"/>
  <c r="C27" i="21" s="1"/>
  <c r="C78" i="7"/>
  <c r="C22" i="21"/>
  <c r="C18" i="21"/>
  <c r="N79" i="7"/>
  <c r="N19" i="21"/>
  <c r="N23" i="21"/>
  <c r="F79" i="7"/>
  <c r="F23" i="21"/>
  <c r="F19" i="21"/>
  <c r="D78" i="7"/>
  <c r="D22" i="21"/>
  <c r="D7" i="21"/>
  <c r="D27" i="21" s="1"/>
  <c r="D18" i="21"/>
  <c r="J79" i="7"/>
  <c r="J19" i="21"/>
  <c r="J23" i="21"/>
  <c r="K7" i="21"/>
  <c r="K26" i="21" s="1"/>
  <c r="K78" i="7"/>
  <c r="K22" i="21"/>
  <c r="K18" i="21"/>
  <c r="H79" i="7"/>
  <c r="H19" i="21"/>
  <c r="H23" i="21"/>
  <c r="E79" i="7"/>
  <c r="E19" i="21"/>
  <c r="E23" i="21"/>
  <c r="E78" i="7"/>
  <c r="E7" i="21"/>
  <c r="E27" i="21" s="1"/>
  <c r="E18" i="21"/>
  <c r="E22" i="21"/>
  <c r="F78" i="7"/>
  <c r="F18" i="21"/>
  <c r="F22" i="21"/>
  <c r="F7" i="21"/>
  <c r="F26" i="21" s="1"/>
  <c r="I78" i="7"/>
  <c r="I18" i="21"/>
  <c r="I22" i="21"/>
  <c r="I7" i="21"/>
  <c r="I26" i="21" s="1"/>
  <c r="Q79" i="7"/>
  <c r="Q23" i="21"/>
  <c r="Q19" i="21"/>
  <c r="L78" i="7"/>
  <c r="L7" i="21"/>
  <c r="L26" i="21" s="1"/>
  <c r="L18" i="21"/>
  <c r="L22" i="21"/>
  <c r="D26" i="21" l="1"/>
  <c r="C26" i="21"/>
  <c r="I27" i="21"/>
  <c r="Q27" i="21"/>
  <c r="E26" i="21"/>
  <c r="M26" i="21"/>
  <c r="L210" i="7"/>
  <c r="L77" i="7"/>
  <c r="M77" i="7"/>
  <c r="M210" i="7"/>
  <c r="Q211" i="7"/>
  <c r="F17" i="21"/>
  <c r="F21" i="21"/>
  <c r="F25" i="21"/>
  <c r="E17" i="21"/>
  <c r="E25" i="21"/>
  <c r="E21" i="21"/>
  <c r="B78" i="7"/>
  <c r="B7" i="21"/>
  <c r="B26" i="21" s="1"/>
  <c r="B18" i="21"/>
  <c r="B22" i="21"/>
  <c r="H211" i="7"/>
  <c r="K25" i="21"/>
  <c r="K17" i="21"/>
  <c r="K21" i="21"/>
  <c r="D17" i="21"/>
  <c r="D25" i="21"/>
  <c r="D21" i="21"/>
  <c r="F27" i="21"/>
  <c r="F211" i="7"/>
  <c r="C211" i="7"/>
  <c r="K27" i="21"/>
  <c r="O27" i="21"/>
  <c r="P211" i="7"/>
  <c r="B211" i="7"/>
  <c r="P78" i="7"/>
  <c r="P7" i="21"/>
  <c r="P18" i="21"/>
  <c r="P22" i="21"/>
  <c r="K211" i="7"/>
  <c r="L27" i="21"/>
  <c r="L25" i="21"/>
  <c r="L21" i="21"/>
  <c r="L17" i="21"/>
  <c r="I25" i="21"/>
  <c r="I21" i="21"/>
  <c r="I17" i="21"/>
  <c r="H78" i="7"/>
  <c r="H7" i="21"/>
  <c r="H22" i="21"/>
  <c r="H18" i="21"/>
  <c r="J27" i="21"/>
  <c r="J211" i="7"/>
  <c r="N211" i="7"/>
  <c r="M211" i="7"/>
  <c r="D211" i="7"/>
  <c r="Q21" i="21"/>
  <c r="Q25" i="21"/>
  <c r="Q17" i="21"/>
  <c r="N77" i="7"/>
  <c r="N210" i="7"/>
  <c r="J77" i="7"/>
  <c r="J210" i="7"/>
  <c r="F77" i="7"/>
  <c r="F210" i="7"/>
  <c r="D210" i="7"/>
  <c r="D77" i="7"/>
  <c r="C25" i="21"/>
  <c r="C21" i="21"/>
  <c r="C17" i="21"/>
  <c r="L211" i="7"/>
  <c r="O211" i="7"/>
  <c r="Q210" i="7"/>
  <c r="Q77" i="7"/>
  <c r="I211" i="7"/>
  <c r="J25" i="21"/>
  <c r="J21" i="21"/>
  <c r="J17" i="21"/>
  <c r="I77" i="7"/>
  <c r="I210" i="7"/>
  <c r="E210" i="7"/>
  <c r="E77" i="7"/>
  <c r="E211" i="7"/>
  <c r="G78" i="7"/>
  <c r="G18" i="21"/>
  <c r="G22" i="21"/>
  <c r="G7" i="21"/>
  <c r="K210" i="7"/>
  <c r="K77" i="7"/>
  <c r="C210" i="7"/>
  <c r="C77" i="7"/>
  <c r="O25" i="21"/>
  <c r="O21" i="21"/>
  <c r="O17" i="21"/>
  <c r="O210" i="7"/>
  <c r="O77" i="7"/>
  <c r="N26" i="21"/>
  <c r="N17" i="21"/>
  <c r="N21" i="21"/>
  <c r="N25" i="21"/>
  <c r="G211" i="7"/>
  <c r="M25" i="21"/>
  <c r="M21" i="21"/>
  <c r="M17" i="21"/>
  <c r="G25" i="21" l="1"/>
  <c r="G17" i="21"/>
  <c r="G21" i="21"/>
  <c r="G27" i="21"/>
  <c r="P27" i="21"/>
  <c r="P21" i="21"/>
  <c r="P25" i="21"/>
  <c r="P17" i="21"/>
  <c r="M209" i="7"/>
  <c r="G26" i="21"/>
  <c r="G210" i="7"/>
  <c r="G77" i="7"/>
  <c r="E209" i="7"/>
  <c r="I209" i="7"/>
  <c r="F209" i="7"/>
  <c r="H210" i="7"/>
  <c r="H77" i="7"/>
  <c r="O209" i="7"/>
  <c r="K209" i="7"/>
  <c r="J209" i="7"/>
  <c r="P210" i="7"/>
  <c r="P77" i="7"/>
  <c r="B77" i="7"/>
  <c r="B210" i="7"/>
  <c r="L209" i="7"/>
  <c r="C209" i="7"/>
  <c r="Q209" i="7"/>
  <c r="D209" i="7"/>
  <c r="H25" i="21"/>
  <c r="H21" i="21"/>
  <c r="H17" i="21"/>
  <c r="H27" i="21"/>
  <c r="B25" i="21"/>
  <c r="B21" i="21"/>
  <c r="B17" i="21"/>
  <c r="B27" i="21"/>
  <c r="N209" i="7"/>
  <c r="H26" i="21"/>
  <c r="P26" i="21"/>
  <c r="P209" i="7" l="1"/>
  <c r="B209" i="7"/>
  <c r="H209" i="7"/>
  <c r="G209" i="7"/>
  <c r="J41" i="14" l="1"/>
  <c r="P41" i="14"/>
  <c r="F45" i="14"/>
  <c r="C41" i="14"/>
  <c r="M41" i="14"/>
  <c r="C45" i="14"/>
  <c r="P45" i="14"/>
  <c r="L41" i="14"/>
  <c r="I41" i="14"/>
  <c r="O45" i="14"/>
  <c r="N45" i="14"/>
  <c r="M45" i="14"/>
  <c r="L45" i="14"/>
  <c r="K41" i="14"/>
  <c r="Q41" i="14"/>
  <c r="G45" i="14"/>
  <c r="E45" i="14"/>
  <c r="D45" i="14"/>
  <c r="F41" i="14"/>
  <c r="H41" i="14"/>
  <c r="Q45" i="14"/>
  <c r="O41" i="14"/>
  <c r="N41" i="14"/>
  <c r="D41" i="14"/>
  <c r="E41" i="14"/>
  <c r="K45" i="14"/>
  <c r="J45" i="14"/>
  <c r="I45" i="14"/>
  <c r="H45" i="14"/>
  <c r="G41" i="14"/>
  <c r="B45" i="14" l="1"/>
  <c r="B41" i="14"/>
  <c r="Q64" i="12" l="1"/>
  <c r="Q86" i="12" s="1"/>
  <c r="N64" i="12"/>
  <c r="N86" i="12" s="1"/>
  <c r="K64" i="12"/>
  <c r="K86" i="12" s="1"/>
  <c r="L64" i="12"/>
  <c r="L86" i="12" s="1"/>
  <c r="J64" i="12"/>
  <c r="J86" i="12" s="1"/>
  <c r="M64" i="12"/>
  <c r="M86" i="12" s="1"/>
  <c r="G64" i="12"/>
  <c r="G86" i="12" s="1"/>
  <c r="D64" i="12"/>
  <c r="D86" i="12" s="1"/>
  <c r="C64" i="12"/>
  <c r="C86" i="12" s="1"/>
  <c r="B64" i="12"/>
  <c r="B86" i="12" s="1"/>
  <c r="I64" i="12"/>
  <c r="I86" i="12" s="1"/>
  <c r="F64" i="12"/>
  <c r="F86" i="12" s="1"/>
  <c r="H64" i="12"/>
  <c r="H86" i="12" s="1"/>
  <c r="E64" i="12"/>
  <c r="E86" i="12" s="1"/>
  <c r="P64" i="12"/>
  <c r="P86" i="12" s="1"/>
  <c r="O64" i="12"/>
  <c r="O86" i="12" s="1"/>
  <c r="K30" i="14"/>
  <c r="G30" i="14"/>
  <c r="H30" i="14"/>
  <c r="O30" i="14"/>
  <c r="C30" i="14"/>
  <c r="I30" i="14"/>
  <c r="Q30" i="14"/>
  <c r="N30" i="14"/>
  <c r="L30" i="14"/>
  <c r="J30" i="14"/>
  <c r="M30" i="14"/>
  <c r="D30" i="14"/>
  <c r="B30" i="14"/>
  <c r="F30" i="14"/>
  <c r="P30" i="14"/>
  <c r="E30" i="14"/>
  <c r="C42" i="14" l="1"/>
  <c r="C6" i="12"/>
  <c r="C40" i="14" l="1"/>
  <c r="C11" i="7"/>
  <c r="C65" i="12" l="1"/>
  <c r="C87" i="12" s="1"/>
  <c r="C195" i="7"/>
  <c r="C31" i="14"/>
  <c r="C17" i="12"/>
  <c r="C63" i="12" l="1"/>
  <c r="C29" i="14"/>
  <c r="E66" i="12" l="1"/>
  <c r="E88" i="12" s="1"/>
  <c r="Q66" i="12"/>
  <c r="Q88" i="12" s="1"/>
  <c r="J66" i="12"/>
  <c r="J88" i="12" s="1"/>
  <c r="H66" i="12"/>
  <c r="H88" i="12" s="1"/>
  <c r="L66" i="12"/>
  <c r="L88" i="12" s="1"/>
  <c r="B66" i="12"/>
  <c r="B88" i="12" s="1"/>
  <c r="P66" i="12"/>
  <c r="P88" i="12" s="1"/>
  <c r="P10" i="7"/>
  <c r="P39" i="14"/>
  <c r="M12" i="7"/>
  <c r="M43" i="14"/>
  <c r="G39" i="14"/>
  <c r="G10" i="7"/>
  <c r="J12" i="7"/>
  <c r="J43" i="14"/>
  <c r="D10" i="7"/>
  <c r="D39" i="14"/>
  <c r="C12" i="7"/>
  <c r="C43" i="14"/>
  <c r="E10" i="7"/>
  <c r="E39" i="14"/>
  <c r="N10" i="7"/>
  <c r="N39" i="14"/>
  <c r="Q43" i="14"/>
  <c r="Q12" i="7"/>
  <c r="H12" i="7"/>
  <c r="H43" i="14"/>
  <c r="M10" i="7"/>
  <c r="M39" i="14"/>
  <c r="J10" i="7"/>
  <c r="J39" i="14"/>
  <c r="K10" i="7"/>
  <c r="K39" i="14"/>
  <c r="N12" i="7"/>
  <c r="N43" i="14"/>
  <c r="H10" i="7"/>
  <c r="H39" i="14"/>
  <c r="G12" i="7"/>
  <c r="G43" i="14"/>
  <c r="B10" i="7"/>
  <c r="B39" i="14"/>
  <c r="E12" i="7"/>
  <c r="E43" i="14"/>
  <c r="I39" i="14"/>
  <c r="I10" i="7"/>
  <c r="L12" i="7"/>
  <c r="L43" i="14"/>
  <c r="C39" i="14"/>
  <c r="C10" i="7"/>
  <c r="C4" i="12"/>
  <c r="F12" i="7"/>
  <c r="F43" i="14"/>
  <c r="O12" i="7"/>
  <c r="O43" i="14"/>
  <c r="D12" i="7"/>
  <c r="D43" i="14"/>
  <c r="O39" i="14"/>
  <c r="O10" i="7"/>
  <c r="B12" i="7"/>
  <c r="B43" i="14"/>
  <c r="L39" i="14"/>
  <c r="L10" i="7"/>
  <c r="K12" i="7"/>
  <c r="K43" i="14"/>
  <c r="F10" i="7"/>
  <c r="F39" i="14"/>
  <c r="I12" i="7"/>
  <c r="I43" i="14"/>
  <c r="Q10" i="7"/>
  <c r="Q39" i="14"/>
  <c r="P12" i="7"/>
  <c r="P43" i="14"/>
  <c r="F66" i="12"/>
  <c r="F88" i="12" s="1"/>
  <c r="M66" i="12"/>
  <c r="M88" i="12" s="1"/>
  <c r="C117" i="12" l="1"/>
  <c r="I66" i="12"/>
  <c r="I88" i="12" s="1"/>
  <c r="O66" i="12"/>
  <c r="O88" i="12" s="1"/>
  <c r="G66" i="12"/>
  <c r="G88" i="12" s="1"/>
  <c r="C66" i="12"/>
  <c r="C88" i="12" s="1"/>
  <c r="D66" i="12"/>
  <c r="D88" i="12" s="1"/>
  <c r="N66" i="12"/>
  <c r="N88" i="12" s="1"/>
  <c r="K66" i="12"/>
  <c r="K88" i="12" s="1"/>
  <c r="M38" i="7"/>
  <c r="M46" i="13"/>
  <c r="M35" i="13"/>
  <c r="M32" i="14"/>
  <c r="I42" i="14"/>
  <c r="I6" i="12"/>
  <c r="F196" i="7"/>
  <c r="L196" i="7"/>
  <c r="C38" i="7"/>
  <c r="C46" i="13"/>
  <c r="C35" i="13"/>
  <c r="Q38" i="7"/>
  <c r="Q46" i="13"/>
  <c r="Q35" i="13"/>
  <c r="K32" i="14"/>
  <c r="N42" i="14"/>
  <c r="N6" i="12"/>
  <c r="D6" i="12"/>
  <c r="D42" i="14"/>
  <c r="I32" i="14"/>
  <c r="F42" i="14"/>
  <c r="F6" i="12"/>
  <c r="L6" i="12"/>
  <c r="L42" i="14"/>
  <c r="Q32" i="14"/>
  <c r="G42" i="14"/>
  <c r="G6" i="12"/>
  <c r="E32" i="14"/>
  <c r="D32" i="14"/>
  <c r="P196" i="7"/>
  <c r="Q194" i="7"/>
  <c r="O194" i="7"/>
  <c r="C194" i="7"/>
  <c r="C9" i="7"/>
  <c r="I194" i="7"/>
  <c r="H196" i="7"/>
  <c r="P194" i="7"/>
  <c r="E38" i="7"/>
  <c r="E46" i="13"/>
  <c r="E35" i="13"/>
  <c r="B38" i="7"/>
  <c r="B35" i="13"/>
  <c r="B46" i="13"/>
  <c r="N32" i="14"/>
  <c r="H32" i="14"/>
  <c r="K196" i="7"/>
  <c r="D196" i="7"/>
  <c r="G194" i="7"/>
  <c r="N38" i="7"/>
  <c r="N46" i="13"/>
  <c r="N35" i="13"/>
  <c r="L38" i="7"/>
  <c r="L46" i="13"/>
  <c r="L35" i="13"/>
  <c r="G32" i="14"/>
  <c r="Q42" i="14"/>
  <c r="Q6" i="12"/>
  <c r="F32" i="14"/>
  <c r="K42" i="14"/>
  <c r="K6" i="12"/>
  <c r="P42" i="14"/>
  <c r="P6" i="12"/>
  <c r="O42" i="14"/>
  <c r="O6" i="12"/>
  <c r="P36" i="7"/>
  <c r="P42" i="13"/>
  <c r="I196" i="7"/>
  <c r="B196" i="7"/>
  <c r="N196" i="7"/>
  <c r="J194" i="7"/>
  <c r="E194" i="7"/>
  <c r="C196" i="7"/>
  <c r="D194" i="7"/>
  <c r="M196" i="7"/>
  <c r="H38" i="7"/>
  <c r="H46" i="13"/>
  <c r="H35" i="13"/>
  <c r="K38" i="7"/>
  <c r="K46" i="13"/>
  <c r="K35" i="13"/>
  <c r="C32" i="14"/>
  <c r="L32" i="14"/>
  <c r="P32" i="14"/>
  <c r="F194" i="7"/>
  <c r="Q196" i="7"/>
  <c r="O38" i="7"/>
  <c r="O46" i="13"/>
  <c r="O35" i="13"/>
  <c r="J38" i="7"/>
  <c r="J35" i="13"/>
  <c r="J46" i="13"/>
  <c r="F38" i="7"/>
  <c r="F35" i="13"/>
  <c r="F46" i="13"/>
  <c r="P38" i="7"/>
  <c r="P46" i="13"/>
  <c r="P35" i="13"/>
  <c r="G38" i="7"/>
  <c r="G46" i="13"/>
  <c r="G35" i="13"/>
  <c r="D38" i="7"/>
  <c r="D46" i="13"/>
  <c r="D35" i="13"/>
  <c r="I38" i="7"/>
  <c r="I46" i="13"/>
  <c r="I35" i="13"/>
  <c r="O32" i="14"/>
  <c r="M42" i="14"/>
  <c r="M6" i="12"/>
  <c r="E42" i="14"/>
  <c r="E6" i="12"/>
  <c r="H42" i="14"/>
  <c r="H6" i="12"/>
  <c r="B32" i="14"/>
  <c r="J32" i="14"/>
  <c r="J42" i="14"/>
  <c r="J6" i="12"/>
  <c r="L194" i="7"/>
  <c r="O196" i="7"/>
  <c r="C116" i="12"/>
  <c r="C38" i="14"/>
  <c r="C119" i="12"/>
  <c r="C120" i="12"/>
  <c r="C118" i="12"/>
  <c r="E196" i="7"/>
  <c r="B194" i="7"/>
  <c r="G196" i="7"/>
  <c r="H194" i="7"/>
  <c r="K194" i="7"/>
  <c r="M194" i="7"/>
  <c r="N194" i="7"/>
  <c r="C121" i="12"/>
  <c r="J196" i="7"/>
  <c r="D62" i="12" l="1"/>
  <c r="D84" i="12" s="1"/>
  <c r="M62" i="12"/>
  <c r="M84" i="12" s="1"/>
  <c r="O62" i="12"/>
  <c r="O84" i="12" s="1"/>
  <c r="I62" i="12"/>
  <c r="I84" i="12" s="1"/>
  <c r="P62" i="12"/>
  <c r="P84" i="12" s="1"/>
  <c r="J62" i="12"/>
  <c r="J84" i="12" s="1"/>
  <c r="G62" i="12"/>
  <c r="G84" i="12" s="1"/>
  <c r="Q62" i="12"/>
  <c r="Q84" i="12" s="1"/>
  <c r="L62" i="12"/>
  <c r="L84" i="12" s="1"/>
  <c r="H62" i="12"/>
  <c r="H84" i="12" s="1"/>
  <c r="N62" i="12"/>
  <c r="N84" i="12" s="1"/>
  <c r="K62" i="12"/>
  <c r="K84" i="12" s="1"/>
  <c r="P31" i="13"/>
  <c r="C62" i="12"/>
  <c r="C84" i="12" s="1"/>
  <c r="P28" i="14"/>
  <c r="F62" i="12"/>
  <c r="F84" i="12" s="1"/>
  <c r="B62" i="12"/>
  <c r="B84" i="12" s="1"/>
  <c r="E62" i="12"/>
  <c r="E84" i="12" s="1"/>
  <c r="E28" i="14"/>
  <c r="I28" i="14"/>
  <c r="H11" i="7"/>
  <c r="H40" i="14"/>
  <c r="H4" i="12"/>
  <c r="Q28" i="14"/>
  <c r="Q36" i="7"/>
  <c r="Q42" i="13"/>
  <c r="Q31" i="13"/>
  <c r="J4" i="12"/>
  <c r="J40" i="14"/>
  <c r="J11" i="7"/>
  <c r="E40" i="14"/>
  <c r="E11" i="7"/>
  <c r="E4" i="12"/>
  <c r="D170" i="7"/>
  <c r="H170" i="7"/>
  <c r="O4" i="12"/>
  <c r="O40" i="14"/>
  <c r="O11" i="7"/>
  <c r="N170" i="7"/>
  <c r="C193" i="7"/>
  <c r="F4" i="12"/>
  <c r="F40" i="14"/>
  <c r="F11" i="7"/>
  <c r="D4" i="12"/>
  <c r="D40" i="14"/>
  <c r="D11" i="7"/>
  <c r="C170" i="7"/>
  <c r="F28" i="14"/>
  <c r="O28" i="14"/>
  <c r="P170" i="7"/>
  <c r="K170" i="7"/>
  <c r="B28" i="14"/>
  <c r="D28" i="14"/>
  <c r="H28" i="14"/>
  <c r="M40" i="14"/>
  <c r="M11" i="7"/>
  <c r="M4" i="12"/>
  <c r="F170" i="7"/>
  <c r="P168" i="7"/>
  <c r="P11" i="7"/>
  <c r="P40" i="14"/>
  <c r="P4" i="12"/>
  <c r="E170" i="7"/>
  <c r="N4" i="12"/>
  <c r="N40" i="14"/>
  <c r="N11" i="7"/>
  <c r="I40" i="14"/>
  <c r="I11" i="7"/>
  <c r="I4" i="12"/>
  <c r="M170" i="7"/>
  <c r="J170" i="7"/>
  <c r="L170" i="7"/>
  <c r="B170" i="7"/>
  <c r="G4" i="12"/>
  <c r="G40" i="14"/>
  <c r="G11" i="7"/>
  <c r="L4" i="12"/>
  <c r="L40" i="14"/>
  <c r="L11" i="7"/>
  <c r="N28" i="14"/>
  <c r="G28" i="14"/>
  <c r="L28" i="14"/>
  <c r="C15" i="12"/>
  <c r="C28" i="14"/>
  <c r="M28" i="14"/>
  <c r="K28" i="14"/>
  <c r="J28" i="14"/>
  <c r="I170" i="7"/>
  <c r="G170" i="7"/>
  <c r="O170" i="7"/>
  <c r="K4" i="12"/>
  <c r="K40" i="14"/>
  <c r="K11" i="7"/>
  <c r="Q40" i="14"/>
  <c r="Q11" i="7"/>
  <c r="Q4" i="12"/>
  <c r="Q170" i="7"/>
  <c r="M65" i="12" l="1"/>
  <c r="M87" i="12" s="1"/>
  <c r="O65" i="12"/>
  <c r="O87" i="12" s="1"/>
  <c r="K118" i="12"/>
  <c r="I118" i="12"/>
  <c r="L65" i="12"/>
  <c r="L87" i="12" s="1"/>
  <c r="K65" i="12"/>
  <c r="K87" i="12" s="1"/>
  <c r="H65" i="12"/>
  <c r="H87" i="12" s="1"/>
  <c r="Q65" i="12"/>
  <c r="Q87" i="12" s="1"/>
  <c r="J65" i="12"/>
  <c r="J87" i="12" s="1"/>
  <c r="M118" i="12"/>
  <c r="N118" i="12"/>
  <c r="C61" i="12"/>
  <c r="E65" i="12"/>
  <c r="E87" i="12" s="1"/>
  <c r="P65" i="12"/>
  <c r="P87" i="12" s="1"/>
  <c r="N65" i="12"/>
  <c r="N87" i="12" s="1"/>
  <c r="O118" i="12"/>
  <c r="G65" i="12"/>
  <c r="G87" i="12" s="1"/>
  <c r="E118" i="12"/>
  <c r="F65" i="12"/>
  <c r="F87" i="12" s="1"/>
  <c r="D65" i="12"/>
  <c r="D87" i="12" s="1"/>
  <c r="C128" i="12"/>
  <c r="Q116" i="12"/>
  <c r="Q38" i="14"/>
  <c r="Q119" i="12"/>
  <c r="Q117" i="12"/>
  <c r="Q121" i="12"/>
  <c r="Q120" i="12"/>
  <c r="F195" i="7"/>
  <c r="F9" i="7"/>
  <c r="E195" i="7"/>
  <c r="E9" i="7"/>
  <c r="E31" i="14"/>
  <c r="E17" i="12"/>
  <c r="M31" i="14"/>
  <c r="M17" i="12"/>
  <c r="O31" i="14"/>
  <c r="O17" i="12"/>
  <c r="Q118" i="12"/>
  <c r="K116" i="12"/>
  <c r="K38" i="14"/>
  <c r="K119" i="12"/>
  <c r="K117" i="12"/>
  <c r="K121" i="12"/>
  <c r="K120" i="12"/>
  <c r="L38" i="14"/>
  <c r="L116" i="12"/>
  <c r="L119" i="12"/>
  <c r="L117" i="12"/>
  <c r="L121" i="12"/>
  <c r="L120" i="12"/>
  <c r="D195" i="7"/>
  <c r="D9" i="7"/>
  <c r="D38" i="14"/>
  <c r="D116" i="12"/>
  <c r="D119" i="12"/>
  <c r="D117" i="12"/>
  <c r="D121" i="12"/>
  <c r="D120" i="12"/>
  <c r="J195" i="7"/>
  <c r="J9" i="7"/>
  <c r="H116" i="12"/>
  <c r="H38" i="14"/>
  <c r="H119" i="12"/>
  <c r="H121" i="12"/>
  <c r="H117" i="12"/>
  <c r="H120" i="12"/>
  <c r="D31" i="14"/>
  <c r="D17" i="12"/>
  <c r="G116" i="12"/>
  <c r="G38" i="14"/>
  <c r="G119" i="12"/>
  <c r="G121" i="12"/>
  <c r="G117" i="12"/>
  <c r="G120" i="12"/>
  <c r="F116" i="12"/>
  <c r="F38" i="14"/>
  <c r="F119" i="12"/>
  <c r="F117" i="12"/>
  <c r="F121" i="12"/>
  <c r="F120" i="12"/>
  <c r="J116" i="12"/>
  <c r="J38" i="14"/>
  <c r="J119" i="12"/>
  <c r="J121" i="12"/>
  <c r="J117" i="12"/>
  <c r="J120" i="12"/>
  <c r="J31" i="14"/>
  <c r="J17" i="12"/>
  <c r="K195" i="7"/>
  <c r="K9" i="7"/>
  <c r="G118" i="12"/>
  <c r="N116" i="12"/>
  <c r="N38" i="14"/>
  <c r="N119" i="12"/>
  <c r="N117" i="12"/>
  <c r="N121" i="12"/>
  <c r="N120" i="12"/>
  <c r="P116" i="12"/>
  <c r="P38" i="14"/>
  <c r="P119" i="12"/>
  <c r="P121" i="12"/>
  <c r="P117" i="12"/>
  <c r="P120" i="12"/>
  <c r="P195" i="7"/>
  <c r="P9" i="7"/>
  <c r="M116" i="12"/>
  <c r="M38" i="14"/>
  <c r="M119" i="12"/>
  <c r="M121" i="12"/>
  <c r="M117" i="12"/>
  <c r="M120" i="12"/>
  <c r="F118" i="12"/>
  <c r="O116" i="12"/>
  <c r="O38" i="14"/>
  <c r="O119" i="12"/>
  <c r="O121" i="12"/>
  <c r="O117" i="12"/>
  <c r="O120" i="12"/>
  <c r="Q168" i="7"/>
  <c r="H118" i="12"/>
  <c r="Q31" i="14"/>
  <c r="Q17" i="12"/>
  <c r="C27" i="14"/>
  <c r="C127" i="12"/>
  <c r="C130" i="12"/>
  <c r="C131" i="12"/>
  <c r="C129" i="12"/>
  <c r="C132" i="12"/>
  <c r="G195" i="7"/>
  <c r="G9" i="7"/>
  <c r="L31" i="14"/>
  <c r="L17" i="12"/>
  <c r="F31" i="14"/>
  <c r="F17" i="12"/>
  <c r="P31" i="14"/>
  <c r="P17" i="12"/>
  <c r="N31" i="14"/>
  <c r="N17" i="12"/>
  <c r="K31" i="14"/>
  <c r="K17" i="12"/>
  <c r="G31" i="14"/>
  <c r="G17" i="12"/>
  <c r="H31" i="14"/>
  <c r="H17" i="12"/>
  <c r="Q195" i="7"/>
  <c r="Q9" i="7"/>
  <c r="L118" i="12"/>
  <c r="L195" i="7"/>
  <c r="L9" i="7"/>
  <c r="I116" i="12"/>
  <c r="I38" i="14"/>
  <c r="I119" i="12"/>
  <c r="I117" i="12"/>
  <c r="I121" i="12"/>
  <c r="I120" i="12"/>
  <c r="I195" i="7"/>
  <c r="I9" i="7"/>
  <c r="N195" i="7"/>
  <c r="N9" i="7"/>
  <c r="P118" i="12"/>
  <c r="M195" i="7"/>
  <c r="M9" i="7"/>
  <c r="D118" i="12"/>
  <c r="O195" i="7"/>
  <c r="O9" i="7"/>
  <c r="E38" i="14"/>
  <c r="E116" i="12"/>
  <c r="E119" i="12"/>
  <c r="E121" i="12"/>
  <c r="E117" i="12"/>
  <c r="E120" i="12"/>
  <c r="J118" i="12"/>
  <c r="H195" i="7"/>
  <c r="H9" i="7"/>
  <c r="Q63" i="12" l="1"/>
  <c r="F63" i="12"/>
  <c r="O63" i="12"/>
  <c r="L63" i="12"/>
  <c r="K63" i="12"/>
  <c r="D63" i="12"/>
  <c r="P63" i="12"/>
  <c r="J63" i="12"/>
  <c r="M63" i="12"/>
  <c r="H63" i="12"/>
  <c r="I65" i="12"/>
  <c r="I87" i="12" s="1"/>
  <c r="G63" i="12"/>
  <c r="N63" i="12"/>
  <c r="E63" i="12"/>
  <c r="G29" i="14"/>
  <c r="G15" i="12"/>
  <c r="J193" i="7"/>
  <c r="K29" i="14"/>
  <c r="K15" i="12"/>
  <c r="L29" i="14"/>
  <c r="L15" i="12"/>
  <c r="G193" i="7"/>
  <c r="Q15" i="12"/>
  <c r="Q29" i="14"/>
  <c r="P193" i="7"/>
  <c r="D29" i="14"/>
  <c r="D15" i="12"/>
  <c r="O29" i="14"/>
  <c r="O15" i="12"/>
  <c r="F193" i="7"/>
  <c r="H193" i="7"/>
  <c r="O193" i="7"/>
  <c r="M193" i="7"/>
  <c r="I193" i="7"/>
  <c r="L193" i="7"/>
  <c r="Q193" i="7"/>
  <c r="I31" i="14"/>
  <c r="I17" i="12"/>
  <c r="N15" i="12"/>
  <c r="N29" i="14"/>
  <c r="K193" i="7"/>
  <c r="J15" i="12"/>
  <c r="J29" i="14"/>
  <c r="D193" i="7"/>
  <c r="M15" i="12"/>
  <c r="M29" i="14"/>
  <c r="E193" i="7"/>
  <c r="O36" i="7"/>
  <c r="O42" i="13"/>
  <c r="O31" i="13"/>
  <c r="F15" i="12"/>
  <c r="F29" i="14"/>
  <c r="N193" i="7"/>
  <c r="H29" i="14"/>
  <c r="H15" i="12"/>
  <c r="P29" i="14"/>
  <c r="P15" i="12"/>
  <c r="E15" i="12"/>
  <c r="E29" i="14"/>
  <c r="O61" i="12" l="1"/>
  <c r="Q61" i="12"/>
  <c r="D61" i="12"/>
  <c r="N61" i="12"/>
  <c r="H61" i="12"/>
  <c r="F61" i="12"/>
  <c r="M61" i="12"/>
  <c r="K61" i="12"/>
  <c r="E61" i="12"/>
  <c r="L61" i="12"/>
  <c r="J61" i="12"/>
  <c r="G61" i="12"/>
  <c r="I63" i="12"/>
  <c r="P61" i="12"/>
  <c r="P129" i="12"/>
  <c r="F129" i="12"/>
  <c r="J129" i="12"/>
  <c r="K129" i="12"/>
  <c r="O168" i="7"/>
  <c r="N127" i="12"/>
  <c r="N27" i="14"/>
  <c r="N130" i="12"/>
  <c r="N132" i="12"/>
  <c r="N128" i="12"/>
  <c r="N131" i="12"/>
  <c r="G27" i="14"/>
  <c r="G127" i="12"/>
  <c r="G130" i="12"/>
  <c r="G132" i="12"/>
  <c r="G128" i="12"/>
  <c r="G131" i="12"/>
  <c r="P127" i="12"/>
  <c r="P27" i="14"/>
  <c r="P130" i="12"/>
  <c r="P128" i="12"/>
  <c r="P132" i="12"/>
  <c r="P131" i="12"/>
  <c r="H127" i="12"/>
  <c r="H27" i="14"/>
  <c r="H130" i="12"/>
  <c r="H132" i="12"/>
  <c r="H128" i="12"/>
  <c r="H131" i="12"/>
  <c r="J127" i="12"/>
  <c r="J27" i="14"/>
  <c r="J130" i="12"/>
  <c r="J132" i="12"/>
  <c r="J128" i="12"/>
  <c r="J131" i="12"/>
  <c r="D27" i="14"/>
  <c r="D127" i="12"/>
  <c r="D130" i="12"/>
  <c r="D132" i="12"/>
  <c r="D128" i="12"/>
  <c r="D131" i="12"/>
  <c r="L127" i="12"/>
  <c r="L27" i="14"/>
  <c r="L130" i="12"/>
  <c r="L132" i="12"/>
  <c r="L128" i="12"/>
  <c r="L131" i="12"/>
  <c r="L129" i="12"/>
  <c r="N36" i="7"/>
  <c r="N31" i="13"/>
  <c r="N42" i="13"/>
  <c r="I46" i="14"/>
  <c r="I10" i="12"/>
  <c r="F27" i="14"/>
  <c r="F127" i="12"/>
  <c r="F130" i="12"/>
  <c r="F132" i="12"/>
  <c r="F128" i="12"/>
  <c r="F131" i="12"/>
  <c r="M27" i="14"/>
  <c r="M127" i="12"/>
  <c r="M130" i="12"/>
  <c r="M132" i="12"/>
  <c r="M128" i="12"/>
  <c r="M131" i="12"/>
  <c r="I15" i="12"/>
  <c r="I29" i="14"/>
  <c r="O127" i="12"/>
  <c r="O27" i="14"/>
  <c r="O130" i="12"/>
  <c r="O132" i="12"/>
  <c r="O128" i="12"/>
  <c r="O131" i="12"/>
  <c r="O129" i="12"/>
  <c r="D129" i="12"/>
  <c r="Q27" i="14"/>
  <c r="Q127" i="12"/>
  <c r="Q130" i="12"/>
  <c r="Q132" i="12"/>
  <c r="Q128" i="12"/>
  <c r="Q131" i="12"/>
  <c r="E127" i="12"/>
  <c r="E27" i="14"/>
  <c r="E130" i="12"/>
  <c r="E132" i="12"/>
  <c r="E128" i="12"/>
  <c r="E131" i="12"/>
  <c r="E129" i="12"/>
  <c r="H129" i="12"/>
  <c r="M129" i="12"/>
  <c r="N129" i="12"/>
  <c r="Q129" i="12"/>
  <c r="K127" i="12"/>
  <c r="K27" i="14"/>
  <c r="K130" i="12"/>
  <c r="K132" i="12"/>
  <c r="K128" i="12"/>
  <c r="K131" i="12"/>
  <c r="G129" i="12"/>
  <c r="I61" i="12" l="1"/>
  <c r="I124" i="12"/>
  <c r="I127" i="12"/>
  <c r="I27" i="14"/>
  <c r="I130" i="12"/>
  <c r="I132" i="12"/>
  <c r="I128" i="12"/>
  <c r="I131" i="12"/>
  <c r="N168" i="7"/>
  <c r="I129" i="12"/>
  <c r="M36" i="7"/>
  <c r="M42" i="13"/>
  <c r="M31" i="13"/>
  <c r="I21" i="7"/>
  <c r="I122" i="12"/>
  <c r="I44" i="14"/>
  <c r="I123" i="12"/>
  <c r="I205" i="7" l="1"/>
  <c r="M168" i="7"/>
  <c r="L36" i="7"/>
  <c r="L42" i="13"/>
  <c r="L31" i="13"/>
  <c r="I68" i="12" l="1"/>
  <c r="I90" i="12" s="1"/>
  <c r="K36" i="7"/>
  <c r="K42" i="13"/>
  <c r="K31" i="13"/>
  <c r="I34" i="14"/>
  <c r="I48" i="13"/>
  <c r="I37" i="13"/>
  <c r="L168" i="7"/>
  <c r="I69" i="12" l="1"/>
  <c r="I91" i="12" s="1"/>
  <c r="I44" i="13"/>
  <c r="I33" i="13"/>
  <c r="J36" i="7"/>
  <c r="J42" i="13"/>
  <c r="J31" i="13"/>
  <c r="K168" i="7"/>
  <c r="I21" i="12"/>
  <c r="I35" i="14"/>
  <c r="I67" i="12" l="1"/>
  <c r="I135" i="12"/>
  <c r="I45" i="13"/>
  <c r="I34" i="13"/>
  <c r="I19" i="13"/>
  <c r="I33" i="14"/>
  <c r="I133" i="12"/>
  <c r="I14" i="12"/>
  <c r="I134" i="12"/>
  <c r="J168" i="7"/>
  <c r="I36" i="7"/>
  <c r="I42" i="13"/>
  <c r="I31" i="13"/>
  <c r="I168" i="7" l="1"/>
  <c r="I49" i="13"/>
  <c r="I38" i="13"/>
  <c r="I23" i="13"/>
  <c r="I26" i="14"/>
  <c r="I17" i="13"/>
  <c r="I43" i="13"/>
  <c r="I32" i="13"/>
  <c r="I37" i="7"/>
  <c r="H36" i="7"/>
  <c r="H42" i="13"/>
  <c r="H31" i="13"/>
  <c r="I35" i="7" l="1"/>
  <c r="I169" i="7"/>
  <c r="H168" i="7"/>
  <c r="I16" i="13"/>
  <c r="I63" i="13" s="1"/>
  <c r="I30" i="13"/>
  <c r="I41" i="13"/>
  <c r="I36" i="13"/>
  <c r="I47" i="7"/>
  <c r="I47" i="13"/>
  <c r="I69" i="13"/>
  <c r="G36" i="7"/>
  <c r="G42" i="13"/>
  <c r="G31" i="13"/>
  <c r="I167" i="7" l="1"/>
  <c r="I62" i="13"/>
  <c r="I68" i="13"/>
  <c r="I70" i="13"/>
  <c r="I66" i="13"/>
  <c r="I64" i="13"/>
  <c r="I67" i="13"/>
  <c r="I65" i="13"/>
  <c r="I71" i="13"/>
  <c r="G168" i="7"/>
  <c r="F36" i="7"/>
  <c r="F42" i="13"/>
  <c r="F31" i="13"/>
  <c r="I179" i="7"/>
  <c r="E36" i="7" l="1"/>
  <c r="E42" i="13"/>
  <c r="E31" i="13"/>
  <c r="F168" i="7"/>
  <c r="D36" i="7" l="1"/>
  <c r="D42" i="13"/>
  <c r="D31" i="13"/>
  <c r="E168" i="7"/>
  <c r="B36" i="7" l="1"/>
  <c r="B168" i="7" s="1"/>
  <c r="B31" i="13"/>
  <c r="B42" i="13"/>
  <c r="C36" i="7"/>
  <c r="C42" i="13"/>
  <c r="C31" i="13"/>
  <c r="D168" i="7"/>
  <c r="C168" i="7" l="1"/>
  <c r="H46" i="14" l="1"/>
  <c r="H10" i="12"/>
  <c r="G46" i="14" l="1"/>
  <c r="G10" i="12"/>
  <c r="H122" i="12"/>
  <c r="H44" i="14"/>
  <c r="H21" i="7"/>
  <c r="H123" i="12"/>
  <c r="J46" i="14"/>
  <c r="J10" i="12"/>
  <c r="H124" i="12"/>
  <c r="J124" i="12" l="1"/>
  <c r="G124" i="12"/>
  <c r="K46" i="14"/>
  <c r="K10" i="12"/>
  <c r="H205" i="7"/>
  <c r="J21" i="7"/>
  <c r="J122" i="12"/>
  <c r="J44" i="14"/>
  <c r="J123" i="12"/>
  <c r="G44" i="14"/>
  <c r="G21" i="7"/>
  <c r="G122" i="12"/>
  <c r="G123" i="12"/>
  <c r="K124" i="12" l="1"/>
  <c r="H68" i="12"/>
  <c r="H90" i="12" s="1"/>
  <c r="H23" i="13"/>
  <c r="L46" i="14"/>
  <c r="L10" i="12"/>
  <c r="J205" i="7"/>
  <c r="G48" i="13"/>
  <c r="H48" i="13"/>
  <c r="H37" i="13"/>
  <c r="K21" i="7"/>
  <c r="K122" i="12"/>
  <c r="K44" i="14"/>
  <c r="K123" i="12"/>
  <c r="J48" i="13"/>
  <c r="F46" i="14"/>
  <c r="F10" i="12"/>
  <c r="G205" i="7"/>
  <c r="H34" i="14"/>
  <c r="G68" i="12" l="1"/>
  <c r="G90" i="12" s="1"/>
  <c r="J68" i="12"/>
  <c r="J90" i="12" s="1"/>
  <c r="H69" i="12"/>
  <c r="H91" i="12" s="1"/>
  <c r="L124" i="12"/>
  <c r="F124" i="12"/>
  <c r="H21" i="12"/>
  <c r="H14" i="12" s="1"/>
  <c r="H44" i="13"/>
  <c r="H33" i="13"/>
  <c r="F44" i="14"/>
  <c r="F21" i="7"/>
  <c r="F122" i="12"/>
  <c r="F123" i="12"/>
  <c r="G34" i="14"/>
  <c r="J34" i="14"/>
  <c r="G37" i="13"/>
  <c r="H35" i="14"/>
  <c r="H47" i="13"/>
  <c r="H47" i="7"/>
  <c r="H49" i="13"/>
  <c r="H38" i="13"/>
  <c r="M46" i="14"/>
  <c r="M10" i="12"/>
  <c r="K48" i="13"/>
  <c r="J37" i="13"/>
  <c r="K205" i="7"/>
  <c r="L44" i="14"/>
  <c r="L21" i="7"/>
  <c r="L122" i="12"/>
  <c r="L123" i="12"/>
  <c r="H134" i="12" l="1"/>
  <c r="J69" i="12"/>
  <c r="J91" i="12" s="1"/>
  <c r="H67" i="12"/>
  <c r="H133" i="12"/>
  <c r="G69" i="12"/>
  <c r="G91" i="12" s="1"/>
  <c r="K68" i="12"/>
  <c r="K90" i="12" s="1"/>
  <c r="H33" i="14"/>
  <c r="H36" i="13"/>
  <c r="H135" i="12"/>
  <c r="J21" i="12"/>
  <c r="J14" i="12" s="1"/>
  <c r="J19" i="13"/>
  <c r="L205" i="7"/>
  <c r="F48" i="13"/>
  <c r="J33" i="13"/>
  <c r="J44" i="13"/>
  <c r="N46" i="14"/>
  <c r="N10" i="12"/>
  <c r="K34" i="14"/>
  <c r="G44" i="13"/>
  <c r="G33" i="13"/>
  <c r="O46" i="14"/>
  <c r="O10" i="12"/>
  <c r="J35" i="14"/>
  <c r="J38" i="13"/>
  <c r="J49" i="13"/>
  <c r="J23" i="13"/>
  <c r="H26" i="14"/>
  <c r="M122" i="12"/>
  <c r="M44" i="14"/>
  <c r="M21" i="7"/>
  <c r="M123" i="12"/>
  <c r="G35" i="14"/>
  <c r="G21" i="12"/>
  <c r="K37" i="13"/>
  <c r="M124" i="12"/>
  <c r="H179" i="7"/>
  <c r="F205" i="7"/>
  <c r="O124" i="12" l="1"/>
  <c r="N124" i="12"/>
  <c r="K69" i="12"/>
  <c r="K91" i="12" s="1"/>
  <c r="J67" i="12"/>
  <c r="L68" i="12"/>
  <c r="L90" i="12" s="1"/>
  <c r="F68" i="12"/>
  <c r="F90" i="12" s="1"/>
  <c r="G67" i="12"/>
  <c r="J133" i="12"/>
  <c r="J33" i="14"/>
  <c r="J134" i="12"/>
  <c r="J135" i="12"/>
  <c r="K21" i="12"/>
  <c r="K134" i="12" s="1"/>
  <c r="G135" i="12"/>
  <c r="K14" i="12"/>
  <c r="B42" i="14"/>
  <c r="B6" i="12"/>
  <c r="J47" i="13"/>
  <c r="J36" i="13"/>
  <c r="J47" i="7"/>
  <c r="L48" i="13"/>
  <c r="L37" i="13"/>
  <c r="L34" i="14"/>
  <c r="F34" i="14"/>
  <c r="G133" i="12"/>
  <c r="G33" i="14"/>
  <c r="G14" i="12"/>
  <c r="G134" i="12"/>
  <c r="O21" i="7"/>
  <c r="O122" i="12"/>
  <c r="O44" i="14"/>
  <c r="O123" i="12"/>
  <c r="J26" i="14"/>
  <c r="J43" i="13"/>
  <c r="J37" i="7"/>
  <c r="J32" i="13"/>
  <c r="J17" i="13"/>
  <c r="G45" i="13"/>
  <c r="G34" i="13"/>
  <c r="K45" i="13"/>
  <c r="K34" i="13"/>
  <c r="H19" i="13"/>
  <c r="H45" i="13"/>
  <c r="H34" i="13"/>
  <c r="J34" i="13"/>
  <c r="J45" i="13"/>
  <c r="P46" i="14"/>
  <c r="P10" i="12"/>
  <c r="M205" i="7"/>
  <c r="K19" i="13"/>
  <c r="K44" i="13"/>
  <c r="K33" i="13"/>
  <c r="K35" i="14"/>
  <c r="G19" i="13"/>
  <c r="N21" i="7"/>
  <c r="N122" i="12"/>
  <c r="N44" i="14"/>
  <c r="N123" i="12"/>
  <c r="F37" i="13"/>
  <c r="K133" i="12" l="1"/>
  <c r="K33" i="14"/>
  <c r="K135" i="12"/>
  <c r="M69" i="12"/>
  <c r="M91" i="12" s="1"/>
  <c r="L69" i="12"/>
  <c r="L91" i="12" s="1"/>
  <c r="M68" i="12"/>
  <c r="M90" i="12" s="1"/>
  <c r="F69" i="12"/>
  <c r="F91" i="12" s="1"/>
  <c r="K67" i="12"/>
  <c r="L21" i="12"/>
  <c r="L14" i="12" s="1"/>
  <c r="M44" i="13"/>
  <c r="M33" i="13"/>
  <c r="Q46" i="14"/>
  <c r="Q10" i="12"/>
  <c r="O205" i="7"/>
  <c r="M21" i="12"/>
  <c r="M34" i="14"/>
  <c r="K26" i="14"/>
  <c r="L19" i="13"/>
  <c r="L44" i="13"/>
  <c r="L33" i="13"/>
  <c r="G43" i="13"/>
  <c r="G32" i="13"/>
  <c r="G37" i="7"/>
  <c r="G17" i="13"/>
  <c r="K37" i="7"/>
  <c r="K32" i="13"/>
  <c r="K43" i="13"/>
  <c r="K17" i="13"/>
  <c r="F35" i="14"/>
  <c r="J16" i="13"/>
  <c r="J63" i="13" s="1"/>
  <c r="J30" i="13"/>
  <c r="J41" i="13"/>
  <c r="B11" i="7"/>
  <c r="B40" i="14"/>
  <c r="B4" i="12"/>
  <c r="F44" i="13"/>
  <c r="F33" i="13"/>
  <c r="N205" i="7"/>
  <c r="M35" i="14"/>
  <c r="P21" i="7"/>
  <c r="P122" i="12"/>
  <c r="P44" i="14"/>
  <c r="P123" i="12"/>
  <c r="J35" i="7"/>
  <c r="J169" i="7"/>
  <c r="J179" i="7"/>
  <c r="L45" i="13"/>
  <c r="L34" i="13"/>
  <c r="O48" i="13"/>
  <c r="P124" i="12"/>
  <c r="K49" i="13"/>
  <c r="K38" i="13"/>
  <c r="K23" i="13"/>
  <c r="H37" i="7"/>
  <c r="H43" i="13"/>
  <c r="H32" i="13"/>
  <c r="H17" i="13"/>
  <c r="L35" i="14"/>
  <c r="G49" i="13"/>
  <c r="G38" i="13"/>
  <c r="G23" i="13"/>
  <c r="G26" i="14"/>
  <c r="F21" i="12"/>
  <c r="L134" i="12" l="1"/>
  <c r="L33" i="14"/>
  <c r="L67" i="12"/>
  <c r="B65" i="12"/>
  <c r="B87" i="12" s="1"/>
  <c r="F67" i="12"/>
  <c r="O68" i="12"/>
  <c r="O90" i="12" s="1"/>
  <c r="L135" i="12"/>
  <c r="N68" i="12"/>
  <c r="N90" i="12" s="1"/>
  <c r="M67" i="12"/>
  <c r="Q124" i="12"/>
  <c r="L133" i="12"/>
  <c r="O37" i="13"/>
  <c r="E46" i="14"/>
  <c r="E10" i="12"/>
  <c r="F133" i="12"/>
  <c r="F33" i="14"/>
  <c r="F14" i="12"/>
  <c r="F134" i="12"/>
  <c r="H169" i="7"/>
  <c r="H35" i="7"/>
  <c r="B38" i="14"/>
  <c r="B116" i="12"/>
  <c r="B119" i="12"/>
  <c r="B117" i="12"/>
  <c r="B121" i="12"/>
  <c r="B120" i="12"/>
  <c r="K16" i="13"/>
  <c r="K63" i="13" s="1"/>
  <c r="K41" i="13"/>
  <c r="K30" i="13"/>
  <c r="M48" i="13"/>
  <c r="M37" i="13"/>
  <c r="M133" i="12"/>
  <c r="M33" i="14"/>
  <c r="M14" i="12"/>
  <c r="L26" i="14"/>
  <c r="B31" i="14"/>
  <c r="B17" i="12"/>
  <c r="L49" i="13"/>
  <c r="L38" i="13"/>
  <c r="L23" i="13"/>
  <c r="N48" i="13"/>
  <c r="N37" i="13"/>
  <c r="B118" i="12"/>
  <c r="B195" i="7"/>
  <c r="B9" i="7"/>
  <c r="F135" i="12"/>
  <c r="G35" i="7"/>
  <c r="G169" i="7"/>
  <c r="M134" i="12"/>
  <c r="G47" i="13"/>
  <c r="G47" i="7"/>
  <c r="G36" i="13"/>
  <c r="K47" i="13"/>
  <c r="K47" i="7"/>
  <c r="K36" i="13"/>
  <c r="O34" i="14"/>
  <c r="M135" i="12"/>
  <c r="K35" i="7"/>
  <c r="K169" i="7"/>
  <c r="F45" i="13"/>
  <c r="F34" i="13"/>
  <c r="H16" i="13"/>
  <c r="H41" i="13"/>
  <c r="H63" i="13"/>
  <c r="H30" i="13"/>
  <c r="J167" i="7"/>
  <c r="P205" i="7"/>
  <c r="N34" i="14"/>
  <c r="F19" i="13"/>
  <c r="J62" i="13"/>
  <c r="J68" i="13"/>
  <c r="J64" i="13"/>
  <c r="J70" i="13"/>
  <c r="J66" i="13"/>
  <c r="J71" i="13"/>
  <c r="J65" i="13"/>
  <c r="J67" i="13"/>
  <c r="J69" i="13"/>
  <c r="G16" i="13"/>
  <c r="G63" i="13" s="1"/>
  <c r="G30" i="13"/>
  <c r="G41" i="13"/>
  <c r="L32" i="13"/>
  <c r="L43" i="13"/>
  <c r="L37" i="7"/>
  <c r="L17" i="13"/>
  <c r="Q44" i="14"/>
  <c r="Q21" i="7"/>
  <c r="Q122" i="12"/>
  <c r="Q123" i="12"/>
  <c r="P68" i="12" l="1"/>
  <c r="P90" i="12" s="1"/>
  <c r="N69" i="12"/>
  <c r="N91" i="12" s="1"/>
  <c r="B63" i="12"/>
  <c r="O69" i="12"/>
  <c r="O91" i="12" s="1"/>
  <c r="E124" i="12"/>
  <c r="N21" i="12"/>
  <c r="N135" i="12" s="1"/>
  <c r="O21" i="12"/>
  <c r="K69" i="13"/>
  <c r="N33" i="14"/>
  <c r="N133" i="12"/>
  <c r="F32" i="13"/>
  <c r="F43" i="13"/>
  <c r="F37" i="7"/>
  <c r="F17" i="13"/>
  <c r="H167" i="7"/>
  <c r="Q48" i="13"/>
  <c r="N44" i="13"/>
  <c r="N33" i="13"/>
  <c r="P23" i="13"/>
  <c r="G62" i="13"/>
  <c r="G68" i="13"/>
  <c r="G64" i="13"/>
  <c r="G70" i="13"/>
  <c r="G66" i="13"/>
  <c r="G67" i="13"/>
  <c r="G71" i="13"/>
  <c r="G65" i="13"/>
  <c r="H62" i="13"/>
  <c r="H68" i="13"/>
  <c r="H64" i="13"/>
  <c r="H70" i="13"/>
  <c r="H71" i="13"/>
  <c r="H66" i="13"/>
  <c r="H69" i="13"/>
  <c r="H67" i="13"/>
  <c r="H65" i="13"/>
  <c r="P48" i="13"/>
  <c r="P37" i="13"/>
  <c r="K179" i="7"/>
  <c r="G167" i="7"/>
  <c r="B193" i="7"/>
  <c r="B29" i="14"/>
  <c r="B15" i="12"/>
  <c r="M26" i="14"/>
  <c r="K62" i="13"/>
  <c r="K68" i="13"/>
  <c r="K64" i="13"/>
  <c r="K70" i="13"/>
  <c r="K67" i="13"/>
  <c r="K66" i="13"/>
  <c r="K71" i="13"/>
  <c r="K65" i="13"/>
  <c r="F26" i="14"/>
  <c r="N35" i="14"/>
  <c r="Q205" i="7"/>
  <c r="L35" i="7"/>
  <c r="L169" i="7"/>
  <c r="O35" i="14"/>
  <c r="K167" i="7"/>
  <c r="G69" i="13"/>
  <c r="G179" i="7"/>
  <c r="O44" i="13"/>
  <c r="O33" i="13"/>
  <c r="L47" i="13"/>
  <c r="L47" i="7"/>
  <c r="L36" i="13"/>
  <c r="D46" i="14"/>
  <c r="D10" i="12"/>
  <c r="L16" i="13"/>
  <c r="L63" i="13" s="1"/>
  <c r="L41" i="13"/>
  <c r="L30" i="13"/>
  <c r="F38" i="13"/>
  <c r="F49" i="13"/>
  <c r="F23" i="13"/>
  <c r="P34" i="14"/>
  <c r="E21" i="7"/>
  <c r="E122" i="12"/>
  <c r="E44" i="14"/>
  <c r="E123" i="12"/>
  <c r="N19" i="13"/>
  <c r="N134" i="12" l="1"/>
  <c r="Q69" i="12"/>
  <c r="Q91" i="12" s="1"/>
  <c r="D124" i="12"/>
  <c r="O33" i="14"/>
  <c r="O67" i="12"/>
  <c r="B61" i="12"/>
  <c r="Q68" i="12"/>
  <c r="Q90" i="12" s="1"/>
  <c r="N14" i="12"/>
  <c r="N26" i="14" s="1"/>
  <c r="N67" i="12"/>
  <c r="O14" i="12"/>
  <c r="O26" i="14" s="1"/>
  <c r="P69" i="12"/>
  <c r="P91" i="12" s="1"/>
  <c r="O135" i="12"/>
  <c r="O133" i="12"/>
  <c r="P21" i="12"/>
  <c r="P135" i="12" s="1"/>
  <c r="O134" i="12"/>
  <c r="N37" i="7"/>
  <c r="N43" i="13"/>
  <c r="N32" i="13"/>
  <c r="N17" i="13"/>
  <c r="P47" i="13"/>
  <c r="P47" i="7"/>
  <c r="P19" i="13"/>
  <c r="P45" i="13"/>
  <c r="P34" i="13"/>
  <c r="C46" i="14"/>
  <c r="C10" i="12"/>
  <c r="Q34" i="14"/>
  <c r="Q21" i="12"/>
  <c r="Q35" i="14"/>
  <c r="E205" i="7"/>
  <c r="L179" i="7"/>
  <c r="F16" i="13"/>
  <c r="F63" i="13" s="1"/>
  <c r="F30" i="13"/>
  <c r="F41" i="13"/>
  <c r="P44" i="13"/>
  <c r="P33" i="13"/>
  <c r="M45" i="13"/>
  <c r="M34" i="13"/>
  <c r="M19" i="13"/>
  <c r="P14" i="12"/>
  <c r="F47" i="7"/>
  <c r="F36" i="13"/>
  <c r="F47" i="13"/>
  <c r="L62" i="13"/>
  <c r="L68" i="13"/>
  <c r="L64" i="13"/>
  <c r="L70" i="13"/>
  <c r="L66" i="13"/>
  <c r="L67" i="13"/>
  <c r="L65" i="13"/>
  <c r="L71" i="13"/>
  <c r="L69" i="13"/>
  <c r="L167" i="7"/>
  <c r="M49" i="13"/>
  <c r="M38" i="13"/>
  <c r="M23" i="13"/>
  <c r="B46" i="14"/>
  <c r="B10" i="12"/>
  <c r="B27" i="14"/>
  <c r="B127" i="12"/>
  <c r="B130" i="12"/>
  <c r="B132" i="12"/>
  <c r="B128" i="12"/>
  <c r="B131" i="12"/>
  <c r="P49" i="13"/>
  <c r="P38" i="13"/>
  <c r="N45" i="13"/>
  <c r="N34" i="13"/>
  <c r="O45" i="13"/>
  <c r="O34" i="13"/>
  <c r="D44" i="14"/>
  <c r="D21" i="7"/>
  <c r="D122" i="12"/>
  <c r="D123" i="12"/>
  <c r="O19" i="13"/>
  <c r="P35" i="14"/>
  <c r="B129" i="12"/>
  <c r="Q37" i="13"/>
  <c r="F35" i="7"/>
  <c r="F169" i="7"/>
  <c r="E68" i="12" l="1"/>
  <c r="E90" i="12" s="1"/>
  <c r="Q67" i="12"/>
  <c r="C124" i="12"/>
  <c r="P133" i="12"/>
  <c r="P67" i="12"/>
  <c r="P33" i="14"/>
  <c r="P36" i="13"/>
  <c r="P134" i="12"/>
  <c r="F167" i="7"/>
  <c r="O49" i="13"/>
  <c r="O38" i="13"/>
  <c r="O23" i="13"/>
  <c r="Q44" i="13"/>
  <c r="Q33" i="13"/>
  <c r="M36" i="13"/>
  <c r="M47" i="7"/>
  <c r="M47" i="13"/>
  <c r="C122" i="12"/>
  <c r="C44" i="14"/>
  <c r="C21" i="7"/>
  <c r="C123" i="12"/>
  <c r="P179" i="7"/>
  <c r="N49" i="13"/>
  <c r="N38" i="13"/>
  <c r="N23" i="13"/>
  <c r="N16" i="13" s="1"/>
  <c r="B21" i="7"/>
  <c r="B122" i="12"/>
  <c r="B44" i="14"/>
  <c r="B123" i="12"/>
  <c r="N30" i="13"/>
  <c r="N41" i="13"/>
  <c r="O43" i="13"/>
  <c r="O32" i="13"/>
  <c r="O37" i="7"/>
  <c r="O17" i="13"/>
  <c r="B124" i="12"/>
  <c r="Q38" i="13"/>
  <c r="Q49" i="13"/>
  <c r="Q23" i="13"/>
  <c r="P26" i="14"/>
  <c r="Q133" i="12"/>
  <c r="Q33" i="14"/>
  <c r="Q14" i="12"/>
  <c r="P43" i="13"/>
  <c r="P37" i="7"/>
  <c r="P32" i="13"/>
  <c r="P17" i="13"/>
  <c r="F62" i="13"/>
  <c r="F68" i="13"/>
  <c r="F64" i="13"/>
  <c r="F70" i="13"/>
  <c r="F66" i="13"/>
  <c r="F67" i="13"/>
  <c r="F71" i="13"/>
  <c r="F65" i="13"/>
  <c r="E21" i="12"/>
  <c r="E34" i="14"/>
  <c r="D48" i="13"/>
  <c r="E44" i="13"/>
  <c r="E33" i="13"/>
  <c r="D205" i="7"/>
  <c r="F69" i="13"/>
  <c r="F179" i="7"/>
  <c r="M17" i="13"/>
  <c r="M32" i="13"/>
  <c r="M37" i="7"/>
  <c r="M43" i="13"/>
  <c r="Q135" i="12"/>
  <c r="Q134" i="12"/>
  <c r="N35" i="7"/>
  <c r="N169" i="7"/>
  <c r="E69" i="12" l="1"/>
  <c r="E91" i="12" s="1"/>
  <c r="E67" i="12"/>
  <c r="D68" i="12"/>
  <c r="D90" i="12" s="1"/>
  <c r="D37" i="13"/>
  <c r="E134" i="12"/>
  <c r="N62" i="13"/>
  <c r="N68" i="13"/>
  <c r="N64" i="13"/>
  <c r="N70" i="13"/>
  <c r="N66" i="13"/>
  <c r="N65" i="13"/>
  <c r="N67" i="13"/>
  <c r="N71" i="13"/>
  <c r="N63" i="13"/>
  <c r="P16" i="13"/>
  <c r="P63" i="13" s="1"/>
  <c r="P41" i="13"/>
  <c r="P30" i="13"/>
  <c r="N167" i="7"/>
  <c r="D34" i="14"/>
  <c r="E33" i="14"/>
  <c r="E133" i="12"/>
  <c r="E14" i="12"/>
  <c r="P169" i="7"/>
  <c r="P35" i="7"/>
  <c r="Q26" i="14"/>
  <c r="O16" i="13"/>
  <c r="O63" i="13" s="1"/>
  <c r="O30" i="13"/>
  <c r="O41" i="13"/>
  <c r="E23" i="13"/>
  <c r="E48" i="13"/>
  <c r="E37" i="13"/>
  <c r="M16" i="13"/>
  <c r="M63" i="13" s="1"/>
  <c r="M30" i="13"/>
  <c r="M41" i="13"/>
  <c r="N36" i="13"/>
  <c r="N47" i="13"/>
  <c r="N47" i="7"/>
  <c r="N69" i="13"/>
  <c r="M179" i="7"/>
  <c r="O36" i="13"/>
  <c r="O47" i="7"/>
  <c r="O47" i="13"/>
  <c r="B48" i="13"/>
  <c r="M35" i="7"/>
  <c r="M169" i="7"/>
  <c r="E49" i="13"/>
  <c r="E38" i="13"/>
  <c r="Q36" i="13"/>
  <c r="Q47" i="7"/>
  <c r="Q47" i="13"/>
  <c r="O35" i="7"/>
  <c r="O169" i="7"/>
  <c r="E35" i="14"/>
  <c r="E135" i="12"/>
  <c r="B205" i="7"/>
  <c r="C205" i="7"/>
  <c r="D69" i="12" l="1"/>
  <c r="D91" i="12" s="1"/>
  <c r="B68" i="12"/>
  <c r="B90" i="12" s="1"/>
  <c r="C68" i="12"/>
  <c r="C90" i="12" s="1"/>
  <c r="D21" i="12"/>
  <c r="O69" i="13"/>
  <c r="Q45" i="13"/>
  <c r="Q34" i="13"/>
  <c r="Q19" i="13"/>
  <c r="C48" i="13"/>
  <c r="C37" i="13"/>
  <c r="D44" i="13"/>
  <c r="D33" i="13"/>
  <c r="Q179" i="7"/>
  <c r="O179" i="7"/>
  <c r="C34" i="14"/>
  <c r="P62" i="13"/>
  <c r="P68" i="13"/>
  <c r="P64" i="13"/>
  <c r="P70" i="13"/>
  <c r="P69" i="13"/>
  <c r="P67" i="13"/>
  <c r="P66" i="13"/>
  <c r="P71" i="13"/>
  <c r="P65" i="13"/>
  <c r="B34" i="14"/>
  <c r="E45" i="13"/>
  <c r="E34" i="13"/>
  <c r="E19" i="13"/>
  <c r="O167" i="7"/>
  <c r="E36" i="13"/>
  <c r="E47" i="7"/>
  <c r="E47" i="13"/>
  <c r="P167" i="7"/>
  <c r="E26" i="14"/>
  <c r="D35" i="14"/>
  <c r="M167" i="7"/>
  <c r="B37" i="13"/>
  <c r="N179" i="7"/>
  <c r="M62" i="13"/>
  <c r="M68" i="13"/>
  <c r="M64" i="13"/>
  <c r="M66" i="13"/>
  <c r="M70" i="13"/>
  <c r="M67" i="13"/>
  <c r="M71" i="13"/>
  <c r="M69" i="13"/>
  <c r="M65" i="13"/>
  <c r="O62" i="13"/>
  <c r="O68" i="13"/>
  <c r="O64" i="13"/>
  <c r="O70" i="13"/>
  <c r="O66" i="13"/>
  <c r="O67" i="13"/>
  <c r="O71" i="13"/>
  <c r="O65" i="13"/>
  <c r="D19" i="13"/>
  <c r="B69" i="12" l="1"/>
  <c r="B91" i="12" s="1"/>
  <c r="D67" i="12"/>
  <c r="C69" i="12"/>
  <c r="C91" i="12" s="1"/>
  <c r="D133" i="12"/>
  <c r="B21" i="12"/>
  <c r="D14" i="12"/>
  <c r="D26" i="14" s="1"/>
  <c r="D134" i="12"/>
  <c r="D135" i="12"/>
  <c r="D33" i="14"/>
  <c r="D45" i="13"/>
  <c r="D34" i="13"/>
  <c r="C35" i="14"/>
  <c r="D49" i="13"/>
  <c r="D38" i="13"/>
  <c r="D23" i="13"/>
  <c r="D32" i="13"/>
  <c r="D43" i="13"/>
  <c r="D37" i="7"/>
  <c r="D17" i="13"/>
  <c r="C44" i="13"/>
  <c r="C33" i="13"/>
  <c r="E179" i="7"/>
  <c r="E43" i="13"/>
  <c r="E32" i="13"/>
  <c r="E37" i="7"/>
  <c r="E17" i="13"/>
  <c r="B33" i="14"/>
  <c r="B35" i="14"/>
  <c r="B135" i="12"/>
  <c r="B44" i="13"/>
  <c r="B33" i="13"/>
  <c r="C21" i="12"/>
  <c r="Q17" i="13"/>
  <c r="Q37" i="7"/>
  <c r="Q32" i="13"/>
  <c r="Q43" i="13"/>
  <c r="C19" i="13"/>
  <c r="C67" i="12" l="1"/>
  <c r="B67" i="12"/>
  <c r="B134" i="12"/>
  <c r="B14" i="12"/>
  <c r="B26" i="14" s="1"/>
  <c r="B133" i="12"/>
  <c r="C135" i="12"/>
  <c r="C43" i="13"/>
  <c r="C37" i="7"/>
  <c r="C32" i="13"/>
  <c r="C17" i="13"/>
  <c r="B19" i="13"/>
  <c r="B34" i="13"/>
  <c r="B45" i="13"/>
  <c r="E35" i="7"/>
  <c r="E169" i="7"/>
  <c r="Q16" i="13"/>
  <c r="Q63" i="13" s="1"/>
  <c r="Q30" i="13"/>
  <c r="Q41" i="13"/>
  <c r="E16" i="13"/>
  <c r="E63" i="13" s="1"/>
  <c r="E30" i="13"/>
  <c r="E41" i="13"/>
  <c r="C45" i="13"/>
  <c r="C34" i="13"/>
  <c r="Q35" i="7"/>
  <c r="Q169" i="7"/>
  <c r="C133" i="12"/>
  <c r="C33" i="14"/>
  <c r="C14" i="12"/>
  <c r="C134" i="12"/>
  <c r="D16" i="13"/>
  <c r="D69" i="13" s="1"/>
  <c r="D41" i="13"/>
  <c r="D30" i="13"/>
  <c r="D35" i="7"/>
  <c r="D169" i="7"/>
  <c r="D47" i="13"/>
  <c r="D47" i="7"/>
  <c r="D36" i="13"/>
  <c r="C35" i="7" l="1"/>
  <c r="C169" i="7"/>
  <c r="D167" i="7"/>
  <c r="Q62" i="13"/>
  <c r="Q68" i="13"/>
  <c r="Q64" i="13"/>
  <c r="Q70" i="13"/>
  <c r="Q66" i="13"/>
  <c r="Q71" i="13"/>
  <c r="Q69" i="13"/>
  <c r="Q67" i="13"/>
  <c r="Q65" i="13"/>
  <c r="E167" i="7"/>
  <c r="D179" i="7"/>
  <c r="Q167" i="7"/>
  <c r="B38" i="13"/>
  <c r="B49" i="13"/>
  <c r="B23" i="13"/>
  <c r="D62" i="13"/>
  <c r="D68" i="13"/>
  <c r="D64" i="13"/>
  <c r="D70" i="13"/>
  <c r="D66" i="13"/>
  <c r="D67" i="13"/>
  <c r="D71" i="13"/>
  <c r="D65" i="13"/>
  <c r="C26" i="14"/>
  <c r="C49" i="13"/>
  <c r="C38" i="13"/>
  <c r="C23" i="13"/>
  <c r="C16" i="13" s="1"/>
  <c r="C30" i="13"/>
  <c r="C41" i="13"/>
  <c r="D63" i="13"/>
  <c r="E62" i="13"/>
  <c r="E68" i="13"/>
  <c r="E64" i="13"/>
  <c r="E66" i="13"/>
  <c r="E70" i="13"/>
  <c r="E71" i="13"/>
  <c r="E69" i="13"/>
  <c r="E67" i="13"/>
  <c r="E65" i="13"/>
  <c r="B43" i="13"/>
  <c r="B37" i="7"/>
  <c r="B32" i="13"/>
  <c r="B17" i="13"/>
  <c r="C62" i="13" l="1"/>
  <c r="C68" i="13"/>
  <c r="C64" i="13"/>
  <c r="C70" i="13"/>
  <c r="C66" i="13"/>
  <c r="C65" i="13"/>
  <c r="C67" i="13"/>
  <c r="C47" i="13"/>
  <c r="C47" i="7"/>
  <c r="C36" i="13"/>
  <c r="C69" i="13"/>
  <c r="B47" i="13"/>
  <c r="B47" i="7"/>
  <c r="B36" i="13"/>
  <c r="B16" i="13"/>
  <c r="B30" i="13"/>
  <c r="B41" i="13"/>
  <c r="C71" i="13"/>
  <c r="C167" i="7"/>
  <c r="B35" i="7"/>
  <c r="B169" i="7"/>
  <c r="C63" i="13"/>
  <c r="B167" i="7" l="1"/>
  <c r="C179" i="7"/>
  <c r="B179" i="7"/>
  <c r="B63" i="13"/>
  <c r="B62" i="13"/>
  <c r="B68" i="13"/>
  <c r="B64" i="13"/>
  <c r="B70" i="13"/>
  <c r="B66" i="13"/>
  <c r="B67" i="13"/>
  <c r="B65" i="13"/>
  <c r="B71" i="13"/>
  <c r="B69" i="13"/>
  <c r="Q23" i="7" l="1"/>
  <c r="O23" i="7" l="1"/>
  <c r="N23" i="7" l="1"/>
  <c r="P23" i="7"/>
  <c r="M23" i="7" l="1"/>
  <c r="L23" i="7"/>
  <c r="K23" i="7" l="1"/>
  <c r="J23" i="7"/>
  <c r="I23" i="7" l="1"/>
  <c r="H23" i="7" l="1"/>
  <c r="G23" i="7" l="1"/>
  <c r="F23" i="7"/>
  <c r="E23" i="7" l="1"/>
  <c r="D23" i="7"/>
  <c r="C23" i="7" l="1"/>
  <c r="B23" i="7" l="1"/>
  <c r="O5" i="16" l="1"/>
  <c r="D5" i="16"/>
  <c r="G5" i="16"/>
  <c r="P5" i="16"/>
  <c r="K5" i="16"/>
  <c r="J5" i="16"/>
  <c r="F5" i="16"/>
  <c r="E5" i="16"/>
  <c r="H5" i="16"/>
  <c r="N5" i="16"/>
  <c r="Q5" i="16"/>
  <c r="M5" i="16"/>
  <c r="I5" i="16"/>
  <c r="B5" i="16"/>
  <c r="L5" i="16"/>
  <c r="C5" i="16"/>
  <c r="H5" i="17" l="1"/>
  <c r="H19" i="17"/>
  <c r="H20" i="17" s="1"/>
  <c r="E5" i="17"/>
  <c r="E19" i="17"/>
  <c r="E20" i="17" s="1"/>
  <c r="K19" i="17"/>
  <c r="K20" i="17" s="1"/>
  <c r="K5" i="17"/>
  <c r="L5" i="17"/>
  <c r="L19" i="17"/>
  <c r="L20" i="17" s="1"/>
  <c r="D5" i="17" l="1"/>
  <c r="D19" i="17"/>
  <c r="D20" i="17" s="1"/>
  <c r="M5" i="17"/>
  <c r="M19" i="17"/>
  <c r="M20" i="17" s="1"/>
  <c r="N5" i="17"/>
  <c r="N19" i="17"/>
  <c r="N20" i="17" s="1"/>
  <c r="P5" i="17"/>
  <c r="P19" i="17"/>
  <c r="P20" i="17" s="1"/>
  <c r="J5" i="17"/>
  <c r="J19" i="17"/>
  <c r="J20" i="17" s="1"/>
  <c r="I5" i="17"/>
  <c r="I19" i="17"/>
  <c r="I20" i="17" s="1"/>
  <c r="F19" i="17"/>
  <c r="F20" i="17" s="1"/>
  <c r="F5" i="17"/>
  <c r="G19" i="17"/>
  <c r="G20" i="17" s="1"/>
  <c r="G5" i="17"/>
  <c r="C19" i="17"/>
  <c r="C20" i="17" s="1"/>
  <c r="C5" i="17"/>
  <c r="B5" i="17"/>
  <c r="B19" i="17"/>
  <c r="B20" i="17" s="1"/>
  <c r="Q5" i="17"/>
  <c r="Q19" i="17"/>
  <c r="Q20" i="17" s="1"/>
  <c r="O5" i="17"/>
  <c r="O19" i="17"/>
  <c r="O20" i="17" s="1"/>
  <c r="O24" i="7" l="1"/>
  <c r="O8" i="15"/>
  <c r="O111" i="15" s="1"/>
  <c r="M8" i="15" l="1"/>
  <c r="O22" i="7"/>
  <c r="O109" i="15"/>
  <c r="O110" i="15"/>
  <c r="N8" i="15" l="1"/>
  <c r="N111" i="15" s="1"/>
  <c r="P24" i="7"/>
  <c r="P22" i="7" s="1"/>
  <c r="M24" i="7"/>
  <c r="N24" i="7"/>
  <c r="N22" i="7" s="1"/>
  <c r="P8" i="15"/>
  <c r="P111" i="15" s="1"/>
  <c r="O17" i="7"/>
  <c r="M109" i="15"/>
  <c r="M110" i="15"/>
  <c r="N109" i="15"/>
  <c r="M111" i="15"/>
  <c r="M22" i="7"/>
  <c r="N110" i="15" l="1"/>
  <c r="Q24" i="7"/>
  <c r="Q22" i="7" s="1"/>
  <c r="L8" i="15"/>
  <c r="Q8" i="15"/>
  <c r="Q111" i="15" s="1"/>
  <c r="L24" i="7"/>
  <c r="P110" i="15"/>
  <c r="P109" i="15"/>
  <c r="O100" i="7"/>
  <c r="O106" i="7"/>
  <c r="O97" i="7"/>
  <c r="O98" i="7"/>
  <c r="O101" i="7"/>
  <c r="O107" i="7"/>
  <c r="O99" i="7"/>
  <c r="O105" i="7"/>
  <c r="O103" i="7"/>
  <c r="O104" i="7"/>
  <c r="L109" i="15"/>
  <c r="L110" i="15"/>
  <c r="L111" i="15"/>
  <c r="L22" i="7"/>
  <c r="M17" i="7"/>
  <c r="M102" i="7" s="1"/>
  <c r="N17" i="7"/>
  <c r="N102" i="7" s="1"/>
  <c r="P17" i="7"/>
  <c r="P102" i="7" s="1"/>
  <c r="O102" i="7"/>
  <c r="Q110" i="15" l="1"/>
  <c r="Q109" i="15"/>
  <c r="M101" i="7"/>
  <c r="M106" i="7"/>
  <c r="M107" i="7"/>
  <c r="M97" i="7"/>
  <c r="M100" i="7"/>
  <c r="M99" i="7"/>
  <c r="M98" i="7"/>
  <c r="M105" i="7"/>
  <c r="M103" i="7"/>
  <c r="M104" i="7"/>
  <c r="N107" i="7"/>
  <c r="N98" i="7"/>
  <c r="N99" i="7"/>
  <c r="N106" i="7"/>
  <c r="N105" i="7"/>
  <c r="N101" i="7"/>
  <c r="N97" i="7"/>
  <c r="N100" i="7"/>
  <c r="N103" i="7"/>
  <c r="N104" i="7"/>
  <c r="P101" i="7"/>
  <c r="P106" i="7"/>
  <c r="P107" i="7"/>
  <c r="P105" i="7"/>
  <c r="P98" i="7"/>
  <c r="P97" i="7"/>
  <c r="P99" i="7"/>
  <c r="P100" i="7"/>
  <c r="P103" i="7"/>
  <c r="P104" i="7"/>
  <c r="L17" i="7"/>
  <c r="K24" i="7"/>
  <c r="Q17" i="7"/>
  <c r="Q102" i="7" s="1"/>
  <c r="K8" i="15" l="1"/>
  <c r="K111" i="15" s="1"/>
  <c r="K22" i="7"/>
  <c r="L98" i="7"/>
  <c r="L106" i="7"/>
  <c r="L105" i="7"/>
  <c r="L107" i="7"/>
  <c r="L100" i="7"/>
  <c r="L99" i="7"/>
  <c r="L101" i="7"/>
  <c r="L97" i="7"/>
  <c r="L103" i="7"/>
  <c r="L104" i="7"/>
  <c r="K109" i="15"/>
  <c r="Q101" i="7"/>
  <c r="Q106" i="7"/>
  <c r="Q98" i="7"/>
  <c r="Q107" i="7"/>
  <c r="Q97" i="7"/>
  <c r="Q100" i="7"/>
  <c r="Q99" i="7"/>
  <c r="Q105" i="7"/>
  <c r="Q103" i="7"/>
  <c r="Q104" i="7"/>
  <c r="L102" i="7"/>
  <c r="K110" i="15" l="1"/>
  <c r="J8" i="15"/>
  <c r="J111" i="15" s="1"/>
  <c r="J24" i="7"/>
  <c r="J22" i="7" s="1"/>
  <c r="K17" i="7"/>
  <c r="K102" i="7" s="1"/>
  <c r="J109" i="15" l="1"/>
  <c r="J110" i="15"/>
  <c r="I8" i="15"/>
  <c r="I110" i="15" s="1"/>
  <c r="I24" i="7"/>
  <c r="I22" i="7" s="1"/>
  <c r="H24" i="7"/>
  <c r="K100" i="7"/>
  <c r="K101" i="7"/>
  <c r="K107" i="7"/>
  <c r="K106" i="7"/>
  <c r="K97" i="7"/>
  <c r="K98" i="7"/>
  <c r="K105" i="7"/>
  <c r="K99" i="7"/>
  <c r="K103" i="7"/>
  <c r="K104" i="7"/>
  <c r="J17" i="7"/>
  <c r="J102" i="7" s="1"/>
  <c r="I109" i="15" l="1"/>
  <c r="I111" i="15"/>
  <c r="H8" i="15"/>
  <c r="H111" i="15" s="1"/>
  <c r="J97" i="7"/>
  <c r="J98" i="7"/>
  <c r="J99" i="7"/>
  <c r="J107" i="7"/>
  <c r="J100" i="7"/>
  <c r="J101" i="7"/>
  <c r="J105" i="7"/>
  <c r="J106" i="7"/>
  <c r="J103" i="7"/>
  <c r="J104" i="7"/>
  <c r="H110" i="15"/>
  <c r="H22" i="7"/>
  <c r="I17" i="7"/>
  <c r="I102" i="7" s="1"/>
  <c r="H109" i="15" l="1"/>
  <c r="G24" i="7"/>
  <c r="G22" i="7" s="1"/>
  <c r="G8" i="15"/>
  <c r="G111" i="15" s="1"/>
  <c r="G109" i="15"/>
  <c r="I101" i="7"/>
  <c r="I98" i="7"/>
  <c r="I106" i="7"/>
  <c r="I97" i="7"/>
  <c r="I99" i="7"/>
  <c r="I107" i="7"/>
  <c r="I100" i="7"/>
  <c r="I105" i="7"/>
  <c r="I103" i="7"/>
  <c r="I104" i="7"/>
  <c r="H17" i="7"/>
  <c r="H102" i="7" s="1"/>
  <c r="G110" i="15" l="1"/>
  <c r="H97" i="7"/>
  <c r="H98" i="7"/>
  <c r="H101" i="7"/>
  <c r="H106" i="7"/>
  <c r="H105" i="7"/>
  <c r="H107" i="7"/>
  <c r="H99" i="7"/>
  <c r="H100" i="7"/>
  <c r="H103" i="7"/>
  <c r="H104" i="7"/>
  <c r="G17" i="7"/>
  <c r="G102" i="7" s="1"/>
  <c r="G99" i="7" l="1"/>
  <c r="G100" i="7"/>
  <c r="G97" i="7"/>
  <c r="G107" i="7"/>
  <c r="G105" i="7"/>
  <c r="G101" i="7"/>
  <c r="G106" i="7"/>
  <c r="G98" i="7"/>
  <c r="G103" i="7"/>
  <c r="G104" i="7"/>
  <c r="L14" i="7" l="1"/>
  <c r="M15" i="7" l="1"/>
  <c r="L15" i="7"/>
  <c r="K15" i="7"/>
  <c r="M14" i="7" l="1"/>
  <c r="N14" i="7"/>
  <c r="K14" i="7"/>
  <c r="N15" i="7" l="1"/>
  <c r="J14" i="7"/>
  <c r="O14" i="7"/>
  <c r="J15" i="7"/>
  <c r="P14" i="7" l="1"/>
  <c r="O15" i="7"/>
  <c r="I14" i="7"/>
  <c r="I15" i="7"/>
  <c r="Q14" i="7"/>
  <c r="P15" i="7" l="1"/>
  <c r="H14" i="7"/>
  <c r="G14" i="7" l="1"/>
  <c r="H15" i="7"/>
  <c r="Q15" i="7"/>
  <c r="F14" i="7" l="1"/>
  <c r="G15" i="7"/>
  <c r="L70" i="15"/>
  <c r="L23" i="15" l="1"/>
  <c r="L14" i="15" s="1"/>
  <c r="E14" i="7"/>
  <c r="F15" i="7"/>
  <c r="D14" i="7" l="1"/>
  <c r="E15" i="7"/>
  <c r="L88" i="15"/>
  <c r="L97" i="15"/>
  <c r="L5" i="18"/>
  <c r="C14" i="7"/>
  <c r="D15" i="7" l="1"/>
  <c r="C15" i="7"/>
  <c r="B14" i="7" l="1"/>
  <c r="L53" i="15"/>
  <c r="B15" i="7" l="1"/>
  <c r="L28" i="15" l="1"/>
  <c r="K53" i="15"/>
  <c r="F8" i="15" l="1"/>
  <c r="F111" i="15" s="1"/>
  <c r="J53" i="15"/>
  <c r="F24" i="7"/>
  <c r="F22" i="7" s="1"/>
  <c r="L19" i="15"/>
  <c r="B27" i="15"/>
  <c r="F110" i="15" l="1"/>
  <c r="F109" i="15"/>
  <c r="E24" i="7"/>
  <c r="L102" i="15"/>
  <c r="L93" i="15"/>
  <c r="B18" i="15"/>
  <c r="E8" i="15"/>
  <c r="E111" i="15" s="1"/>
  <c r="I53" i="15"/>
  <c r="F17" i="7"/>
  <c r="D8" i="15"/>
  <c r="D111" i="15" s="1"/>
  <c r="E109" i="15"/>
  <c r="E110" i="15"/>
  <c r="E22" i="7"/>
  <c r="D24" i="7" l="1"/>
  <c r="B101" i="15"/>
  <c r="B92" i="15"/>
  <c r="H53" i="15"/>
  <c r="M70" i="15"/>
  <c r="F105" i="7"/>
  <c r="F97" i="7"/>
  <c r="F101" i="7"/>
  <c r="F107" i="7"/>
  <c r="F106" i="7"/>
  <c r="F99" i="7"/>
  <c r="F100" i="7"/>
  <c r="F98" i="7"/>
  <c r="F103" i="7"/>
  <c r="F104" i="7"/>
  <c r="D22" i="7"/>
  <c r="F102" i="7"/>
  <c r="E17" i="7"/>
  <c r="E102" i="7" s="1"/>
  <c r="D109" i="15"/>
  <c r="D110" i="15"/>
  <c r="M23" i="15" l="1"/>
  <c r="L16" i="7"/>
  <c r="L13" i="7" s="1"/>
  <c r="L31" i="15"/>
  <c r="C24" i="7"/>
  <c r="C22" i="7" s="1"/>
  <c r="C8" i="15"/>
  <c r="C110" i="15" s="1"/>
  <c r="L4" i="15"/>
  <c r="L108" i="15" s="1"/>
  <c r="K28" i="15"/>
  <c r="K19" i="15" s="1"/>
  <c r="K70" i="15"/>
  <c r="J28" i="15"/>
  <c r="M14" i="15"/>
  <c r="G53" i="15"/>
  <c r="C109" i="15"/>
  <c r="E98" i="7"/>
  <c r="E99" i="7"/>
  <c r="E107" i="7"/>
  <c r="E97" i="7"/>
  <c r="E100" i="7"/>
  <c r="E105" i="7"/>
  <c r="E101" i="7"/>
  <c r="E106" i="7"/>
  <c r="E103" i="7"/>
  <c r="E104" i="7"/>
  <c r="D17" i="7"/>
  <c r="D102" i="7" s="1"/>
  <c r="M97" i="15"/>
  <c r="K23" i="15" l="1"/>
  <c r="L107" i="15"/>
  <c r="C111" i="15"/>
  <c r="L106" i="15"/>
  <c r="L105" i="15"/>
  <c r="J19" i="15"/>
  <c r="B24" i="7"/>
  <c r="B22" i="7" s="1"/>
  <c r="K93" i="15"/>
  <c r="K102" i="15"/>
  <c r="I28" i="15"/>
  <c r="M5" i="18"/>
  <c r="M88" i="15"/>
  <c r="B8" i="15"/>
  <c r="B111" i="15" s="1"/>
  <c r="F53" i="15"/>
  <c r="C17" i="7"/>
  <c r="C102" i="7" s="1"/>
  <c r="D101" i="7"/>
  <c r="D106" i="7"/>
  <c r="D98" i="7"/>
  <c r="D100" i="7"/>
  <c r="D105" i="7"/>
  <c r="D97" i="7"/>
  <c r="D107" i="7"/>
  <c r="D99" i="7"/>
  <c r="D103" i="7"/>
  <c r="D104" i="7"/>
  <c r="L4" i="7"/>
  <c r="L93" i="7" s="1"/>
  <c r="B110" i="15" l="1"/>
  <c r="J93" i="15"/>
  <c r="J102" i="15"/>
  <c r="I19" i="15"/>
  <c r="B109" i="15"/>
  <c r="H28" i="15"/>
  <c r="E53" i="15"/>
  <c r="M53" i="15"/>
  <c r="L88" i="7"/>
  <c r="L87" i="7"/>
  <c r="L84" i="7"/>
  <c r="L85" i="7"/>
  <c r="L92" i="7"/>
  <c r="L91" i="7"/>
  <c r="L90" i="7"/>
  <c r="L89" i="7"/>
  <c r="L86" i="7"/>
  <c r="L95" i="7"/>
  <c r="L94" i="7"/>
  <c r="L96" i="7"/>
  <c r="C101" i="7"/>
  <c r="C97" i="7"/>
  <c r="C105" i="7"/>
  <c r="C98" i="7"/>
  <c r="C100" i="7"/>
  <c r="C99" i="7"/>
  <c r="C106" i="7"/>
  <c r="C107" i="7"/>
  <c r="C103" i="7"/>
  <c r="C104" i="7"/>
  <c r="B17" i="7"/>
  <c r="B102" i="7" s="1"/>
  <c r="K88" i="15" l="1"/>
  <c r="K14" i="15"/>
  <c r="K5" i="18"/>
  <c r="K97" i="15"/>
  <c r="G28" i="15"/>
  <c r="H19" i="15"/>
  <c r="I93" i="15"/>
  <c r="I102" i="15"/>
  <c r="D53" i="15"/>
  <c r="B105" i="7"/>
  <c r="B97" i="7"/>
  <c r="B107" i="7"/>
  <c r="B101" i="7"/>
  <c r="B99" i="7"/>
  <c r="B100" i="7"/>
  <c r="B98" i="7"/>
  <c r="B106" i="7"/>
  <c r="B103" i="7"/>
  <c r="B104" i="7"/>
  <c r="H102" i="15" l="1"/>
  <c r="H93" i="15"/>
  <c r="G19" i="15"/>
  <c r="C53" i="15"/>
  <c r="B53" i="15"/>
  <c r="L49" i="15"/>
  <c r="G93" i="15" l="1"/>
  <c r="G102" i="15"/>
  <c r="M28" i="15"/>
  <c r="E28" i="15"/>
  <c r="F28" i="15"/>
  <c r="F19" i="15" s="1"/>
  <c r="L48" i="15"/>
  <c r="M19" i="15" l="1"/>
  <c r="L72" i="15"/>
  <c r="E19" i="15"/>
  <c r="F102" i="15"/>
  <c r="F93" i="15"/>
  <c r="D28" i="15"/>
  <c r="B44" i="15"/>
  <c r="C44" i="15"/>
  <c r="C62" i="15"/>
  <c r="L25" i="15" l="1"/>
  <c r="L16" i="15" s="1"/>
  <c r="E93" i="15"/>
  <c r="E102" i="15"/>
  <c r="M102" i="15"/>
  <c r="M93" i="15"/>
  <c r="N70" i="15"/>
  <c r="D19" i="15"/>
  <c r="N23" i="15" l="1"/>
  <c r="D93" i="15"/>
  <c r="D102" i="15"/>
  <c r="D44" i="15"/>
  <c r="C28" i="15"/>
  <c r="C19" i="15" s="1"/>
  <c r="D62" i="15"/>
  <c r="E44" i="15"/>
  <c r="K31" i="15" l="1"/>
  <c r="B35" i="15"/>
  <c r="B28" i="15"/>
  <c r="B19" i="15" s="1"/>
  <c r="B102" i="15"/>
  <c r="L90" i="15"/>
  <c r="L7" i="18"/>
  <c r="L99" i="15"/>
  <c r="C102" i="15"/>
  <c r="C93" i="15"/>
  <c r="B17" i="15"/>
  <c r="B119" i="15" s="1"/>
  <c r="K16" i="7"/>
  <c r="K13" i="7" s="1"/>
  <c r="E62" i="15"/>
  <c r="F44" i="15"/>
  <c r="K4" i="15"/>
  <c r="K105" i="15" s="1"/>
  <c r="B26" i="15" l="1"/>
  <c r="B100" i="15" s="1"/>
  <c r="B93" i="15"/>
  <c r="B118" i="15"/>
  <c r="N14" i="15"/>
  <c r="B73" i="15"/>
  <c r="B91" i="15"/>
  <c r="B120" i="15"/>
  <c r="B82" i="15"/>
  <c r="K108" i="15"/>
  <c r="K107" i="15"/>
  <c r="K106" i="15"/>
  <c r="F62" i="15"/>
  <c r="G44" i="15"/>
  <c r="K4" i="7"/>
  <c r="K93" i="7" s="1"/>
  <c r="N97" i="15" l="1"/>
  <c r="N88" i="15"/>
  <c r="N5" i="18"/>
  <c r="N53" i="15"/>
  <c r="G62" i="15"/>
  <c r="K84" i="7"/>
  <c r="K90" i="7"/>
  <c r="K89" i="7"/>
  <c r="K86" i="7"/>
  <c r="K88" i="7"/>
  <c r="K87" i="7"/>
  <c r="K91" i="7"/>
  <c r="K85" i="7"/>
  <c r="K92" i="7"/>
  <c r="K95" i="7"/>
  <c r="K94" i="7"/>
  <c r="K96" i="7"/>
  <c r="H44" i="15" l="1"/>
  <c r="H62" i="15"/>
  <c r="I44" i="15"/>
  <c r="J70" i="15" l="1"/>
  <c r="I62" i="15"/>
  <c r="J23" i="15" l="1"/>
  <c r="J44" i="15"/>
  <c r="J62" i="15"/>
  <c r="K44" i="15" l="1"/>
  <c r="N28" i="15"/>
  <c r="N19" i="15" s="1"/>
  <c r="J14" i="15"/>
  <c r="K62" i="15"/>
  <c r="L44" i="15"/>
  <c r="K49" i="15"/>
  <c r="J97" i="15" l="1"/>
  <c r="J88" i="15"/>
  <c r="J5" i="18"/>
  <c r="N93" i="15"/>
  <c r="N102" i="15"/>
  <c r="L62" i="15"/>
  <c r="K48" i="15"/>
  <c r="K72" i="15" l="1"/>
  <c r="M44" i="15"/>
  <c r="M62" i="15"/>
  <c r="O70" i="15"/>
  <c r="O23" i="15" l="1"/>
  <c r="K25" i="15"/>
  <c r="K16" i="15" s="1"/>
  <c r="N44" i="15"/>
  <c r="N62" i="15"/>
  <c r="K7" i="18" l="1"/>
  <c r="K90" i="15"/>
  <c r="J31" i="15" l="1"/>
  <c r="J4" i="15"/>
  <c r="J105" i="15" s="1"/>
  <c r="K99" i="15"/>
  <c r="J16" i="7"/>
  <c r="J13" i="7" s="1"/>
  <c r="O14" i="15"/>
  <c r="J107" i="15"/>
  <c r="J108" i="15" l="1"/>
  <c r="J106" i="15"/>
  <c r="O53" i="15"/>
  <c r="O5" i="18"/>
  <c r="O88" i="15"/>
  <c r="O97" i="15"/>
  <c r="J4" i="7"/>
  <c r="J93" i="7" s="1"/>
  <c r="O44" i="15" l="1"/>
  <c r="J84" i="7"/>
  <c r="J92" i="7"/>
  <c r="J87" i="7"/>
  <c r="J91" i="7"/>
  <c r="J86" i="7"/>
  <c r="J89" i="7"/>
  <c r="J85" i="7"/>
  <c r="J90" i="7"/>
  <c r="J88" i="7"/>
  <c r="J94" i="7"/>
  <c r="J95" i="7"/>
  <c r="J96" i="7"/>
  <c r="O62" i="15" l="1"/>
  <c r="O28" i="15" l="1"/>
  <c r="J72" i="15"/>
  <c r="J25" i="15" l="1"/>
  <c r="O19" i="15"/>
  <c r="J49" i="15"/>
  <c r="O93" i="15" l="1"/>
  <c r="O102" i="15"/>
  <c r="J16" i="15"/>
  <c r="J48" i="15"/>
  <c r="I70" i="15" l="1"/>
  <c r="I23" i="15" l="1"/>
  <c r="I14" i="15"/>
  <c r="J90" i="15"/>
  <c r="J7" i="18"/>
  <c r="J99" i="15"/>
  <c r="P70" i="15"/>
  <c r="P23" i="15" l="1"/>
  <c r="P88" i="15" s="1"/>
  <c r="I97" i="15"/>
  <c r="I5" i="18"/>
  <c r="I88" i="15"/>
  <c r="P14" i="15" l="1"/>
  <c r="P97" i="15"/>
  <c r="P5" i="18"/>
  <c r="P53" i="15"/>
  <c r="P44" i="15" l="1"/>
  <c r="P62" i="15" l="1"/>
  <c r="P28" i="15" l="1"/>
  <c r="I31" i="15" l="1"/>
  <c r="P19" i="15"/>
  <c r="I4" i="15"/>
  <c r="I108" i="15" s="1"/>
  <c r="I16" i="7"/>
  <c r="I13" i="7" s="1"/>
  <c r="I106" i="15"/>
  <c r="I107" i="15"/>
  <c r="I105" i="15" l="1"/>
  <c r="P102" i="15"/>
  <c r="P93" i="15"/>
  <c r="I4" i="7"/>
  <c r="I86" i="7" l="1"/>
  <c r="I84" i="7"/>
  <c r="I92" i="7"/>
  <c r="I87" i="7"/>
  <c r="I88" i="7"/>
  <c r="I85" i="7"/>
  <c r="I89" i="7"/>
  <c r="I90" i="7"/>
  <c r="I91" i="7"/>
  <c r="I94" i="7"/>
  <c r="I95" i="7"/>
  <c r="I96" i="7"/>
  <c r="I93" i="7"/>
  <c r="Q70" i="15" l="1"/>
  <c r="H70" i="15"/>
  <c r="H23" i="15" l="1"/>
  <c r="Q23" i="15"/>
  <c r="Q14" i="15" s="1"/>
  <c r="H14" i="15" l="1"/>
  <c r="Q97" i="15"/>
  <c r="Q88" i="15"/>
  <c r="Q5" i="18"/>
  <c r="I72" i="15"/>
  <c r="I25" i="15" l="1"/>
  <c r="H88" i="15"/>
  <c r="H97" i="15"/>
  <c r="H5" i="18"/>
  <c r="I49" i="15"/>
  <c r="I16" i="15" l="1"/>
  <c r="Q53" i="15"/>
  <c r="I48" i="15"/>
  <c r="Q44" i="15" l="1"/>
  <c r="Q62" i="15"/>
  <c r="I90" i="15" l="1"/>
  <c r="I7" i="18"/>
  <c r="I99" i="15"/>
  <c r="Q28" i="15" l="1"/>
  <c r="Q19" i="15" s="1"/>
  <c r="H16" i="7"/>
  <c r="H4" i="15" l="1"/>
  <c r="H31" i="15"/>
  <c r="Q102" i="15"/>
  <c r="Q93" i="15"/>
  <c r="H105" i="15"/>
  <c r="H106" i="15"/>
  <c r="H107" i="15"/>
  <c r="H108" i="15"/>
  <c r="H13" i="7"/>
  <c r="H4" i="7" l="1"/>
  <c r="H93" i="7"/>
  <c r="H89" i="7" l="1"/>
  <c r="H90" i="7"/>
  <c r="H88" i="7"/>
  <c r="H86" i="7"/>
  <c r="H84" i="7"/>
  <c r="H87" i="7"/>
  <c r="H92" i="7"/>
  <c r="H91" i="7"/>
  <c r="H85" i="7"/>
  <c r="H94" i="7"/>
  <c r="H95" i="7"/>
  <c r="H96" i="7"/>
  <c r="G70" i="15" l="1"/>
  <c r="H49" i="15"/>
  <c r="G23" i="15" l="1"/>
  <c r="G14" i="15" s="1"/>
  <c r="H48" i="15"/>
  <c r="G97" i="15" l="1"/>
  <c r="G5" i="18"/>
  <c r="G88" i="15"/>
  <c r="H72" i="15"/>
  <c r="H25" i="15" l="1"/>
  <c r="H16" i="15" s="1"/>
  <c r="H99" i="15" l="1"/>
  <c r="H7" i="18"/>
  <c r="H90" i="15"/>
  <c r="G16" i="7"/>
  <c r="G4" i="15"/>
  <c r="G108" i="15" s="1"/>
  <c r="G31" i="15" l="1"/>
  <c r="G13" i="7"/>
  <c r="G105" i="15"/>
  <c r="G106" i="15"/>
  <c r="G107" i="15"/>
  <c r="G4" i="7" l="1"/>
  <c r="G93" i="7" s="1"/>
  <c r="F70" i="15" l="1"/>
  <c r="G88" i="7"/>
  <c r="G85" i="7"/>
  <c r="G90" i="7"/>
  <c r="G84" i="7"/>
  <c r="G91" i="7"/>
  <c r="G87" i="7"/>
  <c r="G92" i="7"/>
  <c r="G89" i="7"/>
  <c r="G86" i="7"/>
  <c r="G94" i="7"/>
  <c r="G95" i="7"/>
  <c r="G96" i="7"/>
  <c r="F23" i="15" l="1"/>
  <c r="F14" i="15"/>
  <c r="F88" i="15" l="1"/>
  <c r="F97" i="15"/>
  <c r="F5" i="18"/>
  <c r="G49" i="15"/>
  <c r="G48" i="15" l="1"/>
  <c r="G72" i="15" l="1"/>
  <c r="G25" i="15" l="1"/>
  <c r="G16" i="15"/>
  <c r="G90" i="15" l="1"/>
  <c r="G7" i="18"/>
  <c r="G99" i="15"/>
  <c r="F16" i="7" l="1"/>
  <c r="F4" i="15"/>
  <c r="F108" i="15" s="1"/>
  <c r="F106" i="15"/>
  <c r="F13" i="7"/>
  <c r="F31" i="15" l="1"/>
  <c r="F107" i="15"/>
  <c r="F105" i="15"/>
  <c r="F4" i="7"/>
  <c r="F93" i="7" s="1"/>
  <c r="F85" i="7" l="1"/>
  <c r="F90" i="7"/>
  <c r="F89" i="7"/>
  <c r="F92" i="7"/>
  <c r="F86" i="7"/>
  <c r="F87" i="7"/>
  <c r="F88" i="7"/>
  <c r="F84" i="7"/>
  <c r="F91" i="7"/>
  <c r="F94" i="7"/>
  <c r="F95" i="7"/>
  <c r="F96" i="7"/>
  <c r="E70" i="15" l="1"/>
  <c r="F49" i="15"/>
  <c r="E23" i="15" l="1"/>
  <c r="E14" i="15"/>
  <c r="E97" i="15"/>
  <c r="E5" i="18"/>
  <c r="F48" i="15"/>
  <c r="E88" i="15" l="1"/>
  <c r="F72" i="15" l="1"/>
  <c r="F25" i="15" l="1"/>
  <c r="F16" i="15" s="1"/>
  <c r="D70" i="15"/>
  <c r="D23" i="15" l="1"/>
  <c r="D14" i="15" s="1"/>
  <c r="D97" i="15" l="1"/>
  <c r="F90" i="15"/>
  <c r="F7" i="18"/>
  <c r="F99" i="15"/>
  <c r="D5" i="18"/>
  <c r="D88" i="15"/>
  <c r="E16" i="7" l="1"/>
  <c r="E4" i="15"/>
  <c r="E108" i="15" s="1"/>
  <c r="E31" i="15" l="1"/>
  <c r="E13" i="7"/>
  <c r="E105" i="15"/>
  <c r="E106" i="15"/>
  <c r="E107" i="15"/>
  <c r="E4" i="7" l="1"/>
  <c r="E93" i="7" s="1"/>
  <c r="E87" i="7" l="1"/>
  <c r="E86" i="7"/>
  <c r="E90" i="7"/>
  <c r="E92" i="7"/>
  <c r="E88" i="7"/>
  <c r="E85" i="7"/>
  <c r="E89" i="7"/>
  <c r="E84" i="7"/>
  <c r="E91" i="7"/>
  <c r="E94" i="7"/>
  <c r="E95" i="7"/>
  <c r="E96" i="7"/>
  <c r="E72" i="15" l="1"/>
  <c r="E25" i="15" l="1"/>
  <c r="E16" i="15" s="1"/>
  <c r="E49" i="15"/>
  <c r="E48" i="15" l="1"/>
  <c r="E90" i="15" l="1"/>
  <c r="E7" i="18"/>
  <c r="E99" i="15"/>
  <c r="D4" i="15" l="1"/>
  <c r="D108" i="15" s="1"/>
  <c r="D31" i="15" l="1"/>
  <c r="D16" i="7"/>
  <c r="D13" i="7" s="1"/>
  <c r="D105" i="15"/>
  <c r="D106" i="15"/>
  <c r="D107" i="15"/>
  <c r="D4" i="7" l="1"/>
  <c r="D93" i="7"/>
  <c r="D85" i="7" l="1"/>
  <c r="D92" i="7"/>
  <c r="D89" i="7"/>
  <c r="D90" i="7"/>
  <c r="D86" i="7"/>
  <c r="D87" i="7"/>
  <c r="D88" i="7"/>
  <c r="D84" i="7"/>
  <c r="D91" i="7"/>
  <c r="D94" i="7"/>
  <c r="D95" i="7"/>
  <c r="D96" i="7"/>
  <c r="B70" i="15" l="1"/>
  <c r="B23" i="15" l="1"/>
  <c r="B97" i="15" s="1"/>
  <c r="D72" i="15"/>
  <c r="D25" i="15" l="1"/>
  <c r="B14" i="15"/>
  <c r="D16" i="15"/>
  <c r="B88" i="15"/>
  <c r="B5" i="18"/>
  <c r="D49" i="15"/>
  <c r="D48" i="15" l="1"/>
  <c r="D90" i="15" l="1"/>
  <c r="D7" i="18"/>
  <c r="D99" i="15"/>
  <c r="C31" i="15" l="1"/>
  <c r="C4" i="15"/>
  <c r="C108" i="15" s="1"/>
  <c r="C16" i="7"/>
  <c r="C13" i="7" s="1"/>
  <c r="C107" i="15"/>
  <c r="C106" i="15" l="1"/>
  <c r="C105" i="15"/>
  <c r="C4" i="7"/>
  <c r="C93" i="7" s="1"/>
  <c r="C89" i="7" l="1"/>
  <c r="C87" i="7"/>
  <c r="C91" i="7"/>
  <c r="C85" i="7"/>
  <c r="C88" i="7"/>
  <c r="C84" i="7"/>
  <c r="C90" i="7"/>
  <c r="C86" i="7"/>
  <c r="C92" i="7"/>
  <c r="C94" i="7"/>
  <c r="C95" i="7"/>
  <c r="C96" i="7"/>
  <c r="B71" i="15" l="1"/>
  <c r="C49" i="15"/>
  <c r="B24" i="15" l="1"/>
  <c r="D25" i="18"/>
  <c r="C40" i="7"/>
  <c r="C29" i="16"/>
  <c r="C48" i="15"/>
  <c r="B15" i="15" l="1"/>
  <c r="C72" i="15"/>
  <c r="E25" i="18"/>
  <c r="C172" i="7"/>
  <c r="D40" i="7"/>
  <c r="D38" i="16"/>
  <c r="D20" i="16"/>
  <c r="D29" i="16"/>
  <c r="C66" i="7"/>
  <c r="C33" i="17"/>
  <c r="D65" i="16" l="1"/>
  <c r="C25" i="15"/>
  <c r="C16" i="15" s="1"/>
  <c r="B31" i="15"/>
  <c r="B89" i="15"/>
  <c r="B98" i="15"/>
  <c r="B6" i="18"/>
  <c r="B4" i="15"/>
  <c r="B108" i="15" s="1"/>
  <c r="F25" i="18"/>
  <c r="B16" i="7"/>
  <c r="B13" i="7" s="1"/>
  <c r="D66" i="7"/>
  <c r="D33" i="17"/>
  <c r="D24" i="17"/>
  <c r="D42" i="17"/>
  <c r="C198" i="7"/>
  <c r="E40" i="7"/>
  <c r="E20" i="16"/>
  <c r="E38" i="16"/>
  <c r="E29" i="16"/>
  <c r="D172" i="7"/>
  <c r="E65" i="16" l="1"/>
  <c r="B107" i="15"/>
  <c r="B106" i="15"/>
  <c r="B105" i="15"/>
  <c r="M31" i="15"/>
  <c r="M16" i="7"/>
  <c r="M13" i="7" s="1"/>
  <c r="M4" i="15"/>
  <c r="M108" i="15" s="1"/>
  <c r="G25" i="18"/>
  <c r="D198" i="7"/>
  <c r="E172" i="7"/>
  <c r="B4" i="7"/>
  <c r="B93" i="7" s="1"/>
  <c r="F40" i="7"/>
  <c r="F38" i="16"/>
  <c r="F20" i="16"/>
  <c r="F29" i="16"/>
  <c r="F65" i="16" l="1"/>
  <c r="M105" i="15"/>
  <c r="N4" i="15"/>
  <c r="N108" i="15" s="1"/>
  <c r="M107" i="15"/>
  <c r="M106" i="15"/>
  <c r="N16" i="7"/>
  <c r="N13" i="7" s="1"/>
  <c r="C90" i="15"/>
  <c r="C7" i="18"/>
  <c r="C99" i="15"/>
  <c r="E33" i="17"/>
  <c r="E24" i="17"/>
  <c r="E66" i="7"/>
  <c r="E198" i="7" s="1"/>
  <c r="E42" i="17"/>
  <c r="M4" i="7"/>
  <c r="M93" i="7" s="1"/>
  <c r="G40" i="7"/>
  <c r="G20" i="16"/>
  <c r="G29" i="16"/>
  <c r="G38" i="16"/>
  <c r="F66" i="7"/>
  <c r="F33" i="17"/>
  <c r="F42" i="17"/>
  <c r="F24" i="17"/>
  <c r="F172" i="7"/>
  <c r="N106" i="15"/>
  <c r="B86" i="7"/>
  <c r="B88" i="7"/>
  <c r="B92" i="7"/>
  <c r="B85" i="7"/>
  <c r="B84" i="7"/>
  <c r="B87" i="7"/>
  <c r="B91" i="7"/>
  <c r="B89" i="7"/>
  <c r="B90" i="7"/>
  <c r="B94" i="7"/>
  <c r="B95" i="7"/>
  <c r="B96" i="7"/>
  <c r="N105" i="15" l="1"/>
  <c r="N107" i="15"/>
  <c r="O31" i="15"/>
  <c r="N31" i="15"/>
  <c r="O16" i="7"/>
  <c r="O13" i="7" s="1"/>
  <c r="O4" i="15"/>
  <c r="O108" i="15" s="1"/>
  <c r="M89" i="7"/>
  <c r="M91" i="7"/>
  <c r="M86" i="7"/>
  <c r="M88" i="7"/>
  <c r="M85" i="7"/>
  <c r="M90" i="7"/>
  <c r="M84" i="7"/>
  <c r="M87" i="7"/>
  <c r="M92" i="7"/>
  <c r="M95" i="7"/>
  <c r="M94" i="7"/>
  <c r="M96" i="7"/>
  <c r="F198" i="7"/>
  <c r="G172" i="7"/>
  <c r="G66" i="7"/>
  <c r="G33" i="17"/>
  <c r="G42" i="17"/>
  <c r="G24" i="17"/>
  <c r="N4" i="7"/>
  <c r="G65" i="16"/>
  <c r="H20" i="16" l="1"/>
  <c r="H25" i="18"/>
  <c r="P31" i="15"/>
  <c r="P16" i="7"/>
  <c r="P13" i="7" s="1"/>
  <c r="O105" i="15"/>
  <c r="H29" i="16"/>
  <c r="H40" i="7"/>
  <c r="H172" i="7" s="1"/>
  <c r="H38" i="16"/>
  <c r="P4" i="15"/>
  <c r="P108" i="15" s="1"/>
  <c r="O106" i="15"/>
  <c r="O107" i="15"/>
  <c r="H66" i="7"/>
  <c r="H33" i="17"/>
  <c r="H42" i="17"/>
  <c r="H24" i="17"/>
  <c r="N84" i="7"/>
  <c r="N92" i="7"/>
  <c r="N89" i="7"/>
  <c r="N85" i="7"/>
  <c r="N86" i="7"/>
  <c r="N90" i="7"/>
  <c r="N87" i="7"/>
  <c r="N88" i="7"/>
  <c r="N91" i="7"/>
  <c r="N94" i="7"/>
  <c r="N95" i="7"/>
  <c r="N96" i="7"/>
  <c r="O4" i="7"/>
  <c r="O93" i="7" s="1"/>
  <c r="N93" i="7"/>
  <c r="G198" i="7"/>
  <c r="H65" i="16" l="1"/>
  <c r="I40" i="7"/>
  <c r="I25" i="18"/>
  <c r="Q31" i="15"/>
  <c r="I20" i="16"/>
  <c r="I29" i="16"/>
  <c r="I38" i="16"/>
  <c r="P105" i="15"/>
  <c r="P107" i="15"/>
  <c r="P106" i="15"/>
  <c r="B40" i="15"/>
  <c r="Q16" i="7"/>
  <c r="Q13" i="7" s="1"/>
  <c r="Q4" i="15"/>
  <c r="Q105" i="15" s="1"/>
  <c r="K25" i="18"/>
  <c r="N72" i="15"/>
  <c r="I172" i="7"/>
  <c r="H198" i="7"/>
  <c r="M49" i="15"/>
  <c r="O91" i="7"/>
  <c r="O84" i="7"/>
  <c r="O87" i="7"/>
  <c r="O89" i="7"/>
  <c r="O86" i="7"/>
  <c r="O90" i="7"/>
  <c r="O88" i="7"/>
  <c r="O85" i="7"/>
  <c r="O92" i="7"/>
  <c r="O94" i="7"/>
  <c r="O95" i="7"/>
  <c r="O96" i="7"/>
  <c r="P4" i="7"/>
  <c r="P93" i="7" s="1"/>
  <c r="Q108" i="15"/>
  <c r="I66" i="7"/>
  <c r="I33" i="17"/>
  <c r="I42" i="17"/>
  <c r="I24" i="17"/>
  <c r="I65" i="16" l="1"/>
  <c r="N25" i="15"/>
  <c r="J20" i="16"/>
  <c r="J25" i="18"/>
  <c r="Q107" i="15"/>
  <c r="Q106" i="15"/>
  <c r="J38" i="16"/>
  <c r="J40" i="7"/>
  <c r="J172" i="7" s="1"/>
  <c r="J29" i="16"/>
  <c r="B49" i="15"/>
  <c r="P89" i="7"/>
  <c r="P91" i="7"/>
  <c r="P87" i="7"/>
  <c r="P90" i="7"/>
  <c r="P84" i="7"/>
  <c r="P92" i="7"/>
  <c r="P85" i="7"/>
  <c r="P86" i="7"/>
  <c r="P88" i="7"/>
  <c r="P94" i="7"/>
  <c r="P95" i="7"/>
  <c r="P96" i="7"/>
  <c r="I198" i="7"/>
  <c r="K40" i="7"/>
  <c r="K38" i="16"/>
  <c r="K20" i="16"/>
  <c r="K29" i="16"/>
  <c r="M48" i="15"/>
  <c r="N49" i="15"/>
  <c r="Q4" i="7"/>
  <c r="J66" i="7"/>
  <c r="J33" i="17"/>
  <c r="J42" i="17"/>
  <c r="J24" i="17"/>
  <c r="B39" i="15"/>
  <c r="J65" i="16" l="1"/>
  <c r="O72" i="15"/>
  <c r="C40" i="15"/>
  <c r="C39" i="15" s="1"/>
  <c r="M72" i="15"/>
  <c r="N16" i="15"/>
  <c r="B72" i="15"/>
  <c r="K66" i="7"/>
  <c r="B59" i="16"/>
  <c r="Q89" i="7"/>
  <c r="Q90" i="7"/>
  <c r="Q91" i="7"/>
  <c r="Q85" i="7"/>
  <c r="Q87" i="7"/>
  <c r="Q86" i="7"/>
  <c r="Q92" i="7"/>
  <c r="Q84" i="7"/>
  <c r="Q88" i="7"/>
  <c r="Q94" i="7"/>
  <c r="Q95" i="7"/>
  <c r="Q96" i="7"/>
  <c r="K172" i="7"/>
  <c r="O49" i="15"/>
  <c r="M25" i="18"/>
  <c r="J198" i="7"/>
  <c r="B48" i="15"/>
  <c r="Q93" i="7"/>
  <c r="N48" i="15"/>
  <c r="K65" i="16"/>
  <c r="O25" i="15" l="1"/>
  <c r="B25" i="15"/>
  <c r="B16" i="15" s="1"/>
  <c r="M25" i="15"/>
  <c r="L38" i="16"/>
  <c r="L25" i="18"/>
  <c r="M16" i="15"/>
  <c r="O16" i="15"/>
  <c r="K33" i="17"/>
  <c r="L20" i="16"/>
  <c r="L29" i="16"/>
  <c r="L40" i="7"/>
  <c r="L172" i="7" s="1"/>
  <c r="K42" i="17"/>
  <c r="D40" i="15"/>
  <c r="D39" i="15" s="1"/>
  <c r="K24" i="17"/>
  <c r="B13" i="15"/>
  <c r="B115" i="15" s="1"/>
  <c r="C58" i="15"/>
  <c r="C57" i="15" s="1"/>
  <c r="N25" i="18"/>
  <c r="L66" i="7"/>
  <c r="L33" i="17"/>
  <c r="L42" i="17"/>
  <c r="L24" i="17"/>
  <c r="M40" i="7"/>
  <c r="M20" i="16"/>
  <c r="M38" i="16"/>
  <c r="M29" i="16"/>
  <c r="K198" i="7"/>
  <c r="P49" i="15"/>
  <c r="O48" i="15"/>
  <c r="L65" i="16" l="1"/>
  <c r="M65" i="16"/>
  <c r="B12" i="15"/>
  <c r="B54" i="16" s="1"/>
  <c r="D58" i="15"/>
  <c r="D57" i="15" s="1"/>
  <c r="B116" i="15"/>
  <c r="N7" i="18"/>
  <c r="N90" i="15"/>
  <c r="N99" i="15"/>
  <c r="O7" i="18"/>
  <c r="O90" i="15"/>
  <c r="O99" i="15"/>
  <c r="B55" i="16"/>
  <c r="B114" i="15"/>
  <c r="B117" i="15"/>
  <c r="E40" i="15"/>
  <c r="N40" i="7"/>
  <c r="N38" i="16"/>
  <c r="N20" i="16"/>
  <c r="N29" i="16"/>
  <c r="M172" i="7"/>
  <c r="L198" i="7"/>
  <c r="P48" i="15"/>
  <c r="N65" i="16" l="1"/>
  <c r="M7" i="18"/>
  <c r="M90" i="15"/>
  <c r="M99" i="15"/>
  <c r="P72" i="15"/>
  <c r="F58" i="15"/>
  <c r="F57" i="15" s="1"/>
  <c r="B22" i="15"/>
  <c r="B90" i="15"/>
  <c r="B7" i="18"/>
  <c r="B4" i="18" s="1"/>
  <c r="B99" i="15"/>
  <c r="M33" i="17"/>
  <c r="M42" i="17"/>
  <c r="M66" i="7"/>
  <c r="M198" i="7" s="1"/>
  <c r="M24" i="17"/>
  <c r="P25" i="18"/>
  <c r="E58" i="15"/>
  <c r="E57" i="15" s="1"/>
  <c r="B27" i="18"/>
  <c r="B26" i="18"/>
  <c r="E39" i="15"/>
  <c r="N172" i="7"/>
  <c r="P25" i="15" l="1"/>
  <c r="O40" i="7"/>
  <c r="O172" i="7" s="1"/>
  <c r="O25" i="18"/>
  <c r="O20" i="16"/>
  <c r="B12" i="18"/>
  <c r="B18" i="18"/>
  <c r="P16" i="15"/>
  <c r="H40" i="15"/>
  <c r="O29" i="16"/>
  <c r="B69" i="15"/>
  <c r="B78" i="15"/>
  <c r="B87" i="15"/>
  <c r="B21" i="15"/>
  <c r="B96" i="15"/>
  <c r="O38" i="16"/>
  <c r="N42" i="17"/>
  <c r="N33" i="17"/>
  <c r="N66" i="7"/>
  <c r="N198" i="7" s="1"/>
  <c r="N24" i="17"/>
  <c r="F40" i="15"/>
  <c r="B50" i="7"/>
  <c r="B25" i="16"/>
  <c r="B70" i="16" s="1"/>
  <c r="B34" i="16"/>
  <c r="B43" i="16"/>
  <c r="B76" i="7"/>
  <c r="B38" i="17"/>
  <c r="B47" i="17"/>
  <c r="B29" i="17"/>
  <c r="B42" i="7"/>
  <c r="B22" i="16"/>
  <c r="B67" i="16" s="1"/>
  <c r="B31" i="16"/>
  <c r="B40" i="16"/>
  <c r="B68" i="7"/>
  <c r="B35" i="17"/>
  <c r="B44" i="17"/>
  <c r="B26" i="17"/>
  <c r="C27" i="18"/>
  <c r="P40" i="7"/>
  <c r="P29" i="16"/>
  <c r="P38" i="16"/>
  <c r="P20" i="16"/>
  <c r="B41" i="7"/>
  <c r="B21" i="16"/>
  <c r="B66" i="16" s="1"/>
  <c r="B30" i="16"/>
  <c r="B39" i="16"/>
  <c r="O65" i="16" l="1"/>
  <c r="P65" i="16"/>
  <c r="B12" i="16"/>
  <c r="B32" i="16" s="1"/>
  <c r="B49" i="7"/>
  <c r="B48" i="7" s="1"/>
  <c r="B24" i="16"/>
  <c r="B69" i="16" s="1"/>
  <c r="B33" i="16"/>
  <c r="B42" i="16"/>
  <c r="P90" i="15"/>
  <c r="P7" i="18"/>
  <c r="P99" i="15"/>
  <c r="F39" i="15"/>
  <c r="G40" i="15"/>
  <c r="G39" i="15" s="1"/>
  <c r="Q25" i="18"/>
  <c r="O42" i="17"/>
  <c r="O66" i="7"/>
  <c r="O198" i="7" s="1"/>
  <c r="O24" i="17"/>
  <c r="O33" i="17"/>
  <c r="P42" i="17"/>
  <c r="G58" i="15"/>
  <c r="G57" i="15" s="1"/>
  <c r="B173" i="7"/>
  <c r="D27" i="18"/>
  <c r="C68" i="7"/>
  <c r="C35" i="17"/>
  <c r="C44" i="17"/>
  <c r="C26" i="17"/>
  <c r="P66" i="7"/>
  <c r="P33" i="17"/>
  <c r="B75" i="7"/>
  <c r="B12" i="17"/>
  <c r="B37" i="17"/>
  <c r="B46" i="17"/>
  <c r="B28" i="17"/>
  <c r="C76" i="7"/>
  <c r="C38" i="17"/>
  <c r="C47" i="17"/>
  <c r="C29" i="17"/>
  <c r="B208" i="7"/>
  <c r="H39" i="15"/>
  <c r="B182" i="7"/>
  <c r="C50" i="7"/>
  <c r="C34" i="16"/>
  <c r="C43" i="16"/>
  <c r="C25" i="16"/>
  <c r="C70" i="16" s="1"/>
  <c r="B200" i="7"/>
  <c r="P172" i="7"/>
  <c r="C42" i="7"/>
  <c r="C22" i="16"/>
  <c r="C67" i="16" s="1"/>
  <c r="C40" i="16"/>
  <c r="C31" i="16"/>
  <c r="B174" i="7"/>
  <c r="B67" i="7"/>
  <c r="B34" i="17"/>
  <c r="B43" i="17"/>
  <c r="B25" i="17"/>
  <c r="B23" i="16" l="1"/>
  <c r="B68" i="16" s="1"/>
  <c r="P24" i="17"/>
  <c r="B41" i="16"/>
  <c r="C8" i="16"/>
  <c r="C28" i="16" s="1"/>
  <c r="C41" i="7"/>
  <c r="C173" i="7" s="1"/>
  <c r="C30" i="16"/>
  <c r="B181" i="7"/>
  <c r="Q20" i="16"/>
  <c r="Q29" i="16"/>
  <c r="Q40" i="7"/>
  <c r="Q172" i="7" s="1"/>
  <c r="Q38" i="16"/>
  <c r="H58" i="15"/>
  <c r="H57" i="15" s="1"/>
  <c r="I58" i="15"/>
  <c r="I57" i="15" s="1"/>
  <c r="B180" i="7"/>
  <c r="B43" i="7"/>
  <c r="D41" i="7"/>
  <c r="D30" i="16"/>
  <c r="D8" i="16"/>
  <c r="E27" i="18"/>
  <c r="B36" i="17"/>
  <c r="B45" i="17"/>
  <c r="B27" i="17"/>
  <c r="D68" i="7"/>
  <c r="D35" i="17"/>
  <c r="D44" i="17"/>
  <c r="D26" i="17"/>
  <c r="C174" i="7"/>
  <c r="D76" i="7"/>
  <c r="D38" i="17"/>
  <c r="D47" i="17"/>
  <c r="D29" i="17"/>
  <c r="P198" i="7"/>
  <c r="C200" i="7"/>
  <c r="D50" i="7"/>
  <c r="D43" i="16"/>
  <c r="D25" i="16"/>
  <c r="D70" i="16" s="1"/>
  <c r="D34" i="16"/>
  <c r="B199" i="7"/>
  <c r="C182" i="7"/>
  <c r="C208" i="7"/>
  <c r="Q66" i="7"/>
  <c r="Q33" i="17"/>
  <c r="Q42" i="17"/>
  <c r="Q24" i="17"/>
  <c r="B74" i="7"/>
  <c r="B207" i="7"/>
  <c r="D42" i="7"/>
  <c r="D40" i="16"/>
  <c r="D22" i="16"/>
  <c r="D67" i="16" s="1"/>
  <c r="D31" i="16"/>
  <c r="C67" i="7"/>
  <c r="C34" i="17"/>
  <c r="C8" i="17"/>
  <c r="Q65" i="16" l="1"/>
  <c r="C39" i="7"/>
  <c r="C30" i="7" s="1"/>
  <c r="I40" i="15"/>
  <c r="J58" i="15"/>
  <c r="J57" i="15" s="1"/>
  <c r="B69" i="7"/>
  <c r="B201" i="7" s="1"/>
  <c r="B206" i="7"/>
  <c r="D67" i="7"/>
  <c r="D34" i="17"/>
  <c r="D8" i="17"/>
  <c r="C171" i="7"/>
  <c r="D208" i="7"/>
  <c r="F27" i="18"/>
  <c r="C199" i="7"/>
  <c r="C65" i="7"/>
  <c r="E50" i="7"/>
  <c r="E25" i="16"/>
  <c r="E70" i="16" s="1"/>
  <c r="E34" i="16"/>
  <c r="E43" i="16"/>
  <c r="E68" i="7"/>
  <c r="E35" i="17"/>
  <c r="E44" i="17"/>
  <c r="E26" i="17"/>
  <c r="D28" i="16"/>
  <c r="D173" i="7"/>
  <c r="D39" i="7"/>
  <c r="D174" i="7"/>
  <c r="D182" i="7"/>
  <c r="I39" i="15"/>
  <c r="B175" i="7"/>
  <c r="C32" i="17"/>
  <c r="Q198" i="7"/>
  <c r="E76" i="7"/>
  <c r="E38" i="17"/>
  <c r="E47" i="17"/>
  <c r="E29" i="17"/>
  <c r="D200" i="7"/>
  <c r="E42" i="7"/>
  <c r="E22" i="16"/>
  <c r="E67" i="16" s="1"/>
  <c r="E40" i="16"/>
  <c r="E31" i="16"/>
  <c r="E41" i="7" l="1"/>
  <c r="E173" i="7" s="1"/>
  <c r="E30" i="16"/>
  <c r="E8" i="16"/>
  <c r="K58" i="15"/>
  <c r="K57" i="15" s="1"/>
  <c r="J40" i="15"/>
  <c r="J39" i="15" s="1"/>
  <c r="D171" i="7"/>
  <c r="D30" i="7"/>
  <c r="C56" i="7"/>
  <c r="C197" i="7"/>
  <c r="C162" i="7"/>
  <c r="E67" i="7"/>
  <c r="E34" i="17"/>
  <c r="E8" i="17"/>
  <c r="E182" i="7"/>
  <c r="F50" i="7"/>
  <c r="F43" i="16"/>
  <c r="F25" i="16"/>
  <c r="F70" i="16" s="1"/>
  <c r="F34" i="16"/>
  <c r="F42" i="7"/>
  <c r="F40" i="16"/>
  <c r="F22" i="16"/>
  <c r="F67" i="16" s="1"/>
  <c r="F31" i="16"/>
  <c r="D199" i="7"/>
  <c r="D65" i="7"/>
  <c r="G27" i="18"/>
  <c r="E174" i="7"/>
  <c r="E208" i="7"/>
  <c r="F41" i="7"/>
  <c r="F30" i="16"/>
  <c r="F8" i="16"/>
  <c r="F76" i="7"/>
  <c r="F38" i="17"/>
  <c r="F47" i="17"/>
  <c r="F29" i="17"/>
  <c r="F68" i="7"/>
  <c r="F35" i="17"/>
  <c r="F44" i="17"/>
  <c r="F26" i="17"/>
  <c r="E200" i="7"/>
  <c r="D32" i="17"/>
  <c r="E39" i="7" l="1"/>
  <c r="E171" i="7" s="1"/>
  <c r="E28" i="16"/>
  <c r="K40" i="15"/>
  <c r="L40" i="15"/>
  <c r="L39" i="15" s="1"/>
  <c r="L58" i="15"/>
  <c r="L57" i="15" s="1"/>
  <c r="F28" i="16"/>
  <c r="G68" i="7"/>
  <c r="G35" i="17"/>
  <c r="G44" i="17"/>
  <c r="G26" i="17"/>
  <c r="F174" i="7"/>
  <c r="F173" i="7"/>
  <c r="F39" i="7"/>
  <c r="E30" i="7"/>
  <c r="G41" i="7"/>
  <c r="G30" i="16"/>
  <c r="G8" i="16"/>
  <c r="E32" i="17"/>
  <c r="G50" i="7"/>
  <c r="G34" i="16"/>
  <c r="G25" i="16"/>
  <c r="G70" i="16" s="1"/>
  <c r="G43" i="16"/>
  <c r="F200" i="7"/>
  <c r="F208" i="7"/>
  <c r="G42" i="7"/>
  <c r="G22" i="16"/>
  <c r="G67" i="16" s="1"/>
  <c r="G31" i="16"/>
  <c r="G40" i="16"/>
  <c r="C188" i="7"/>
  <c r="H27" i="18"/>
  <c r="D56" i="7"/>
  <c r="D197" i="7"/>
  <c r="F182" i="7"/>
  <c r="E199" i="7"/>
  <c r="E65" i="7"/>
  <c r="G76" i="7"/>
  <c r="G38" i="17"/>
  <c r="G47" i="17"/>
  <c r="G29" i="17"/>
  <c r="D162" i="7"/>
  <c r="F67" i="7"/>
  <c r="F34" i="17"/>
  <c r="F8" i="17"/>
  <c r="K39" i="15" l="1"/>
  <c r="F199" i="7"/>
  <c r="F65" i="7"/>
  <c r="G67" i="7"/>
  <c r="G34" i="17"/>
  <c r="G8" i="17"/>
  <c r="G174" i="7"/>
  <c r="G173" i="7"/>
  <c r="G39" i="7"/>
  <c r="H50" i="7"/>
  <c r="H43" i="16"/>
  <c r="H25" i="16"/>
  <c r="H70" i="16" s="1"/>
  <c r="H34" i="16"/>
  <c r="I27" i="18"/>
  <c r="G208" i="7"/>
  <c r="E56" i="7"/>
  <c r="E197" i="7"/>
  <c r="D188" i="7"/>
  <c r="H68" i="7"/>
  <c r="H35" i="17"/>
  <c r="H44" i="17"/>
  <c r="H26" i="17"/>
  <c r="G182" i="7"/>
  <c r="F171" i="7"/>
  <c r="F30" i="7"/>
  <c r="G200" i="7"/>
  <c r="H41" i="7"/>
  <c r="H30" i="16"/>
  <c r="H8" i="16"/>
  <c r="F32" i="17"/>
  <c r="E162" i="7"/>
  <c r="H76" i="7"/>
  <c r="H38" i="17"/>
  <c r="H47" i="17"/>
  <c r="H29" i="17"/>
  <c r="H42" i="7"/>
  <c r="H22" i="16"/>
  <c r="H67" i="16" s="1"/>
  <c r="H31" i="16"/>
  <c r="H40" i="16"/>
  <c r="G28" i="16"/>
  <c r="N58" i="15" l="1"/>
  <c r="N57" i="15" s="1"/>
  <c r="M40" i="15"/>
  <c r="M39" i="15" s="1"/>
  <c r="N40" i="15"/>
  <c r="M58" i="15"/>
  <c r="M57" i="15" s="1"/>
  <c r="H67" i="7"/>
  <c r="H34" i="17"/>
  <c r="H8" i="17"/>
  <c r="F162" i="7"/>
  <c r="H200" i="7"/>
  <c r="E188" i="7"/>
  <c r="H174" i="7"/>
  <c r="H208" i="7"/>
  <c r="I42" i="7"/>
  <c r="I40" i="16"/>
  <c r="I22" i="16"/>
  <c r="I67" i="16" s="1"/>
  <c r="I31" i="16"/>
  <c r="G32" i="17"/>
  <c r="I50" i="7"/>
  <c r="I34" i="16"/>
  <c r="I25" i="16"/>
  <c r="I70" i="16" s="1"/>
  <c r="I43" i="16"/>
  <c r="J27" i="18"/>
  <c r="H182" i="7"/>
  <c r="F56" i="7"/>
  <c r="F197" i="7"/>
  <c r="I41" i="7"/>
  <c r="I30" i="16"/>
  <c r="I8" i="16"/>
  <c r="H28" i="16"/>
  <c r="H173" i="7"/>
  <c r="H39" i="7"/>
  <c r="I68" i="7"/>
  <c r="I35" i="17"/>
  <c r="I44" i="17"/>
  <c r="I26" i="17"/>
  <c r="G171" i="7"/>
  <c r="G30" i="7"/>
  <c r="G199" i="7"/>
  <c r="G65" i="7"/>
  <c r="I76" i="7"/>
  <c r="I38" i="17"/>
  <c r="I47" i="17"/>
  <c r="I29" i="17"/>
  <c r="N39" i="15" l="1"/>
  <c r="I28" i="16"/>
  <c r="J76" i="7"/>
  <c r="J38" i="17"/>
  <c r="J47" i="17"/>
  <c r="J29" i="17"/>
  <c r="J41" i="7"/>
  <c r="J30" i="16"/>
  <c r="J8" i="16"/>
  <c r="F188" i="7"/>
  <c r="J68" i="7"/>
  <c r="J35" i="17"/>
  <c r="J44" i="17"/>
  <c r="J26" i="17"/>
  <c r="I208" i="7"/>
  <c r="G56" i="7"/>
  <c r="G197" i="7"/>
  <c r="G162" i="7"/>
  <c r="H171" i="7"/>
  <c r="H30" i="7"/>
  <c r="I173" i="7"/>
  <c r="I39" i="7"/>
  <c r="I174" i="7"/>
  <c r="K27" i="18"/>
  <c r="J50" i="7"/>
  <c r="J25" i="16"/>
  <c r="J70" i="16" s="1"/>
  <c r="J34" i="16"/>
  <c r="J43" i="16"/>
  <c r="J42" i="7"/>
  <c r="J22" i="16"/>
  <c r="J67" i="16" s="1"/>
  <c r="J31" i="16"/>
  <c r="J40" i="16"/>
  <c r="I182" i="7"/>
  <c r="I67" i="7"/>
  <c r="I34" i="17"/>
  <c r="I8" i="17"/>
  <c r="H32" i="17"/>
  <c r="H199" i="7"/>
  <c r="H65" i="7"/>
  <c r="I200" i="7"/>
  <c r="O40" i="15" l="1"/>
  <c r="P58" i="15"/>
  <c r="P57" i="15" s="1"/>
  <c r="P40" i="15"/>
  <c r="P39" i="15" s="1"/>
  <c r="O58" i="15"/>
  <c r="O57" i="15" s="1"/>
  <c r="L27" i="18"/>
  <c r="O39" i="15"/>
  <c r="I199" i="7"/>
  <c r="I65" i="7"/>
  <c r="H162" i="7"/>
  <c r="G188" i="7"/>
  <c r="J173" i="7"/>
  <c r="J39" i="7"/>
  <c r="K76" i="7"/>
  <c r="K38" i="17"/>
  <c r="K47" i="17"/>
  <c r="K29" i="17"/>
  <c r="J67" i="7"/>
  <c r="J34" i="17"/>
  <c r="J8" i="17"/>
  <c r="K42" i="7"/>
  <c r="K40" i="16"/>
  <c r="K22" i="16"/>
  <c r="K67" i="16" s="1"/>
  <c r="K31" i="16"/>
  <c r="J200" i="7"/>
  <c r="H56" i="7"/>
  <c r="H197" i="7"/>
  <c r="J182" i="7"/>
  <c r="I30" i="7"/>
  <c r="I171" i="7"/>
  <c r="K41" i="7"/>
  <c r="K30" i="16"/>
  <c r="K8" i="16"/>
  <c r="J208" i="7"/>
  <c r="K50" i="7"/>
  <c r="K43" i="16"/>
  <c r="K25" i="16"/>
  <c r="K70" i="16" s="1"/>
  <c r="K34" i="16"/>
  <c r="I32" i="17"/>
  <c r="J174" i="7"/>
  <c r="K68" i="7"/>
  <c r="K35" i="17"/>
  <c r="K44" i="17"/>
  <c r="K26" i="17"/>
  <c r="J28" i="16"/>
  <c r="M27" i="18" l="1"/>
  <c r="H188" i="7"/>
  <c r="J171" i="7"/>
  <c r="J30" i="7"/>
  <c r="K67" i="7"/>
  <c r="K34" i="17"/>
  <c r="K8" i="17"/>
  <c r="L68" i="7"/>
  <c r="L35" i="17"/>
  <c r="L44" i="17"/>
  <c r="L26" i="17"/>
  <c r="L76" i="7"/>
  <c r="L38" i="17"/>
  <c r="L47" i="17"/>
  <c r="L29" i="17"/>
  <c r="K28" i="16"/>
  <c r="K174" i="7"/>
  <c r="J199" i="7"/>
  <c r="J65" i="7"/>
  <c r="K182" i="7"/>
  <c r="K173" i="7"/>
  <c r="K39" i="7"/>
  <c r="L42" i="7"/>
  <c r="L40" i="16"/>
  <c r="L22" i="16"/>
  <c r="L67" i="16" s="1"/>
  <c r="L31" i="16"/>
  <c r="L50" i="7"/>
  <c r="L43" i="16"/>
  <c r="L25" i="16"/>
  <c r="L70" i="16" s="1"/>
  <c r="L34" i="16"/>
  <c r="K200" i="7"/>
  <c r="I162" i="7"/>
  <c r="J32" i="17"/>
  <c r="K208" i="7"/>
  <c r="L41" i="7"/>
  <c r="L30" i="16"/>
  <c r="L8" i="16"/>
  <c r="I56" i="7"/>
  <c r="I197" i="7"/>
  <c r="L67" i="7" l="1"/>
  <c r="J56" i="7"/>
  <c r="J197" i="7"/>
  <c r="K32" i="17"/>
  <c r="J162" i="7"/>
  <c r="L174" i="7"/>
  <c r="K199" i="7"/>
  <c r="K65" i="7"/>
  <c r="L28" i="16"/>
  <c r="L173" i="7"/>
  <c r="L39" i="7"/>
  <c r="L182" i="7"/>
  <c r="M42" i="7"/>
  <c r="M22" i="16"/>
  <c r="M67" i="16" s="1"/>
  <c r="M31" i="16"/>
  <c r="M40" i="16"/>
  <c r="M76" i="7"/>
  <c r="M38" i="17"/>
  <c r="M47" i="17"/>
  <c r="M29" i="17"/>
  <c r="K171" i="7"/>
  <c r="K30" i="7"/>
  <c r="M41" i="7"/>
  <c r="M30" i="16"/>
  <c r="M8" i="16"/>
  <c r="N27" i="18"/>
  <c r="I188" i="7"/>
  <c r="L208" i="7"/>
  <c r="L200" i="7"/>
  <c r="M68" i="7"/>
  <c r="M35" i="17"/>
  <c r="M44" i="17"/>
  <c r="M26" i="17"/>
  <c r="M50" i="7"/>
  <c r="M25" i="16"/>
  <c r="M70" i="16" s="1"/>
  <c r="M43" i="16"/>
  <c r="M34" i="16"/>
  <c r="L8" i="17" l="1"/>
  <c r="L34" i="17"/>
  <c r="L171" i="7"/>
  <c r="L30" i="7"/>
  <c r="J188" i="7"/>
  <c r="N42" i="7"/>
  <c r="N40" i="16"/>
  <c r="N22" i="16"/>
  <c r="N67" i="16" s="1"/>
  <c r="N31" i="16"/>
  <c r="K162" i="7"/>
  <c r="N76" i="7"/>
  <c r="N38" i="17"/>
  <c r="N47" i="17"/>
  <c r="N29" i="17"/>
  <c r="M208" i="7"/>
  <c r="M67" i="7"/>
  <c r="M34" i="17"/>
  <c r="M8" i="17"/>
  <c r="L199" i="7"/>
  <c r="L65" i="7"/>
  <c r="O27" i="18"/>
  <c r="M28" i="16"/>
  <c r="M173" i="7"/>
  <c r="M39" i="7"/>
  <c r="M182" i="7"/>
  <c r="M174" i="7"/>
  <c r="K56" i="7"/>
  <c r="K197" i="7"/>
  <c r="M200" i="7"/>
  <c r="N68" i="7"/>
  <c r="N35" i="17"/>
  <c r="N44" i="17"/>
  <c r="N26" i="17"/>
  <c r="N50" i="7"/>
  <c r="N43" i="16"/>
  <c r="N25" i="16"/>
  <c r="N70" i="16" s="1"/>
  <c r="N34" i="16"/>
  <c r="N41" i="7"/>
  <c r="N30" i="16"/>
  <c r="N8" i="16"/>
  <c r="L32" i="17" l="1"/>
  <c r="O42" i="7"/>
  <c r="O22" i="16"/>
  <c r="O67" i="16" s="1"/>
  <c r="O31" i="16"/>
  <c r="O40" i="16"/>
  <c r="O50" i="7"/>
  <c r="O25" i="16"/>
  <c r="O70" i="16" s="1"/>
  <c r="O43" i="16"/>
  <c r="O34" i="16"/>
  <c r="M199" i="7"/>
  <c r="M65" i="7"/>
  <c r="K188" i="7"/>
  <c r="N208" i="7"/>
  <c r="N174" i="7"/>
  <c r="P27" i="18"/>
  <c r="N28" i="16"/>
  <c r="N182" i="7"/>
  <c r="O68" i="7"/>
  <c r="O35" i="17"/>
  <c r="O44" i="17"/>
  <c r="O26" i="17"/>
  <c r="L56" i="7"/>
  <c r="L197" i="7"/>
  <c r="N67" i="7"/>
  <c r="N34" i="17"/>
  <c r="N8" i="17"/>
  <c r="O41" i="7"/>
  <c r="O30" i="16"/>
  <c r="O8" i="16"/>
  <c r="N173" i="7"/>
  <c r="N39" i="7"/>
  <c r="N200" i="7"/>
  <c r="O76" i="7"/>
  <c r="O38" i="17"/>
  <c r="O47" i="17"/>
  <c r="O29" i="17"/>
  <c r="M171" i="7"/>
  <c r="M30" i="7"/>
  <c r="M32" i="17"/>
  <c r="L162" i="7"/>
  <c r="M162" i="7" l="1"/>
  <c r="O208" i="7"/>
  <c r="P76" i="7"/>
  <c r="P38" i="17"/>
  <c r="P47" i="17"/>
  <c r="P29" i="17"/>
  <c r="O200" i="7"/>
  <c r="P42" i="7"/>
  <c r="P22" i="16"/>
  <c r="P67" i="16" s="1"/>
  <c r="P31" i="16"/>
  <c r="P40" i="16"/>
  <c r="O182" i="7"/>
  <c r="O174" i="7"/>
  <c r="N171" i="7"/>
  <c r="N30" i="7"/>
  <c r="O173" i="7"/>
  <c r="O39" i="7"/>
  <c r="N32" i="17"/>
  <c r="L188" i="7"/>
  <c r="O67" i="7"/>
  <c r="O34" i="17"/>
  <c r="O8" i="17"/>
  <c r="P68" i="7"/>
  <c r="P35" i="17"/>
  <c r="P44" i="17"/>
  <c r="P26" i="17"/>
  <c r="P50" i="7"/>
  <c r="P25" i="16"/>
  <c r="P70" i="16" s="1"/>
  <c r="P34" i="16"/>
  <c r="P43" i="16"/>
  <c r="O28" i="16"/>
  <c r="N199" i="7"/>
  <c r="N65" i="7"/>
  <c r="M56" i="7"/>
  <c r="M197" i="7"/>
  <c r="P41" i="7" l="1"/>
  <c r="P173" i="7" s="1"/>
  <c r="P8" i="16"/>
  <c r="P30" i="16"/>
  <c r="P174" i="7"/>
  <c r="M188" i="7"/>
  <c r="P39" i="7"/>
  <c r="O171" i="7"/>
  <c r="O30" i="7"/>
  <c r="N162" i="7"/>
  <c r="P67" i="7"/>
  <c r="P34" i="17"/>
  <c r="P8" i="17"/>
  <c r="O199" i="7"/>
  <c r="O65" i="7"/>
  <c r="N56" i="7"/>
  <c r="N197" i="7"/>
  <c r="O32" i="17"/>
  <c r="P200" i="7"/>
  <c r="P208" i="7"/>
  <c r="P182" i="7"/>
  <c r="P28" i="16" l="1"/>
  <c r="O56" i="7"/>
  <c r="O197" i="7"/>
  <c r="O162" i="7"/>
  <c r="P32" i="17"/>
  <c r="N188" i="7"/>
  <c r="P199" i="7"/>
  <c r="P65" i="7"/>
  <c r="P171" i="7"/>
  <c r="P30" i="7"/>
  <c r="P56" i="7" l="1"/>
  <c r="P197" i="7"/>
  <c r="P162" i="7"/>
  <c r="O188" i="7"/>
  <c r="P188" i="7" l="1"/>
  <c r="Q49" i="15" l="1"/>
  <c r="Q72" i="15" l="1"/>
  <c r="Q40" i="15"/>
  <c r="Q39" i="15" s="1"/>
  <c r="Q58" i="15"/>
  <c r="Q57" i="15" s="1"/>
  <c r="Q48" i="15"/>
  <c r="Q25" i="15" l="1"/>
  <c r="Q16" i="15"/>
  <c r="Q90" i="15"/>
  <c r="Q7" i="18"/>
  <c r="Q99" i="15"/>
  <c r="Q27" i="18"/>
  <c r="Q41" i="7" l="1"/>
  <c r="Q30" i="16"/>
  <c r="Q8" i="16"/>
  <c r="Q42" i="7"/>
  <c r="Q40" i="16"/>
  <c r="Q22" i="16"/>
  <c r="Q67" i="16" s="1"/>
  <c r="Q31" i="16"/>
  <c r="Q76" i="7"/>
  <c r="Q38" i="17"/>
  <c r="Q47" i="17"/>
  <c r="Q29" i="17"/>
  <c r="Q68" i="7"/>
  <c r="Q35" i="17"/>
  <c r="Q44" i="17"/>
  <c r="Q26" i="17"/>
  <c r="Q50" i="7"/>
  <c r="Q43" i="16"/>
  <c r="Q34" i="16"/>
  <c r="Q25" i="16"/>
  <c r="Q70" i="16" s="1"/>
  <c r="Q200" i="7" l="1"/>
  <c r="Q174" i="7"/>
  <c r="Q67" i="7"/>
  <c r="Q34" i="17"/>
  <c r="Q8" i="17"/>
  <c r="Q208" i="7"/>
  <c r="Q28" i="16"/>
  <c r="Q182" i="7"/>
  <c r="Q173" i="7"/>
  <c r="Q39" i="7"/>
  <c r="Q32" i="17" l="1"/>
  <c r="Q199" i="7"/>
  <c r="Q65" i="7"/>
  <c r="Q171" i="7"/>
  <c r="Q30" i="7"/>
  <c r="Q162" i="7" l="1"/>
  <c r="Q56" i="7"/>
  <c r="Q197" i="7"/>
  <c r="Q188" i="7" l="1"/>
  <c r="B25" i="18" l="1"/>
  <c r="B29" i="16" l="1"/>
  <c r="B20" i="16"/>
  <c r="B40" i="7"/>
  <c r="B38" i="16"/>
  <c r="B8" i="16"/>
  <c r="B24" i="18" s="1"/>
  <c r="B65" i="16" l="1"/>
  <c r="B172" i="7"/>
  <c r="B39" i="7"/>
  <c r="B66" i="7"/>
  <c r="B33" i="17"/>
  <c r="B24" i="17"/>
  <c r="B42" i="17"/>
  <c r="B8" i="17"/>
  <c r="B37" i="16"/>
  <c r="B28" i="16"/>
  <c r="B7" i="16"/>
  <c r="B46" i="16" s="1"/>
  <c r="B19" i="16"/>
  <c r="B64" i="16" s="1"/>
  <c r="B30" i="7" l="1"/>
  <c r="B171" i="7"/>
  <c r="B51" i="16"/>
  <c r="B50" i="16"/>
  <c r="B48" i="16"/>
  <c r="B18" i="16"/>
  <c r="B63" i="16" s="1"/>
  <c r="B45" i="16"/>
  <c r="B52" i="16"/>
  <c r="B49" i="16"/>
  <c r="B47" i="16"/>
  <c r="B7" i="17"/>
  <c r="B50" i="17" s="1"/>
  <c r="B41" i="17"/>
  <c r="B32" i="17"/>
  <c r="B23" i="17"/>
  <c r="B198" i="7"/>
  <c r="B65" i="7"/>
  <c r="B197" i="7" l="1"/>
  <c r="B56" i="7"/>
  <c r="B162" i="7"/>
  <c r="B29" i="7"/>
  <c r="B110" i="7" s="1"/>
  <c r="B49" i="17"/>
  <c r="B56" i="17"/>
  <c r="B55" i="17"/>
  <c r="B53" i="17"/>
  <c r="B54" i="17"/>
  <c r="B22" i="17"/>
  <c r="B52" i="17"/>
  <c r="B51" i="17"/>
  <c r="B123" i="7" l="1"/>
  <c r="B125" i="7"/>
  <c r="B114" i="7"/>
  <c r="B117" i="7"/>
  <c r="B118" i="7"/>
  <c r="B121" i="7"/>
  <c r="B133" i="7"/>
  <c r="B115" i="7"/>
  <c r="B112" i="7"/>
  <c r="B126" i="7"/>
  <c r="B130" i="7"/>
  <c r="B113" i="7"/>
  <c r="B132" i="7"/>
  <c r="B109" i="7"/>
  <c r="B116" i="7"/>
  <c r="B122" i="7"/>
  <c r="B131" i="7"/>
  <c r="B127" i="7"/>
  <c r="B129" i="7"/>
  <c r="B124" i="7"/>
  <c r="B128" i="7"/>
  <c r="B111" i="7"/>
  <c r="B120" i="7"/>
  <c r="B119" i="7"/>
  <c r="B188" i="7"/>
  <c r="B55" i="7"/>
  <c r="B140" i="7" l="1"/>
  <c r="B150" i="7"/>
  <c r="B153" i="7"/>
  <c r="B158" i="7"/>
  <c r="B156" i="7"/>
  <c r="B154" i="7"/>
  <c r="B149" i="7"/>
  <c r="B138" i="7"/>
  <c r="B148" i="7"/>
  <c r="B151" i="7"/>
  <c r="B143" i="7"/>
  <c r="B135" i="7"/>
  <c r="B137" i="7"/>
  <c r="B155" i="7"/>
  <c r="B159" i="7"/>
  <c r="B141" i="7"/>
  <c r="B157" i="7"/>
  <c r="B152" i="7"/>
  <c r="B147" i="7"/>
  <c r="B139" i="7"/>
  <c r="B146" i="7"/>
  <c r="B145" i="7"/>
  <c r="B136" i="7"/>
  <c r="C70" i="15" l="1"/>
  <c r="C23" i="15" l="1"/>
  <c r="C14" i="15" s="1"/>
  <c r="C24" i="17" l="1"/>
  <c r="C20" i="16"/>
  <c r="C25" i="18"/>
  <c r="C38" i="16"/>
  <c r="C5" i="18"/>
  <c r="C97" i="15"/>
  <c r="C42" i="17"/>
  <c r="C88" i="15"/>
  <c r="C65" i="16"/>
  <c r="D71" i="15" l="1"/>
  <c r="E71" i="15"/>
  <c r="D24" i="15" l="1"/>
  <c r="D22" i="15" s="1"/>
  <c r="E24" i="15"/>
  <c r="D15" i="15"/>
  <c r="E15" i="15"/>
  <c r="E22" i="15"/>
  <c r="F71" i="15"/>
  <c r="F24" i="15" l="1"/>
  <c r="F22" i="15" s="1"/>
  <c r="E13" i="15"/>
  <c r="E116" i="15" s="1"/>
  <c r="E26" i="18"/>
  <c r="D13" i="15"/>
  <c r="D26" i="18"/>
  <c r="F15" i="15"/>
  <c r="E25" i="17"/>
  <c r="E21" i="16"/>
  <c r="D25" i="17"/>
  <c r="D21" i="16"/>
  <c r="E55" i="16" l="1"/>
  <c r="F13" i="15"/>
  <c r="F26" i="18"/>
  <c r="I71" i="15"/>
  <c r="D117" i="15"/>
  <c r="D114" i="15"/>
  <c r="D115" i="15"/>
  <c r="D19" i="16"/>
  <c r="D23" i="17"/>
  <c r="D98" i="15"/>
  <c r="D43" i="17"/>
  <c r="D89" i="15"/>
  <c r="D39" i="16"/>
  <c r="D6" i="18"/>
  <c r="D4" i="18" s="1"/>
  <c r="D55" i="16"/>
  <c r="E66" i="16"/>
  <c r="G71" i="15"/>
  <c r="D66" i="16"/>
  <c r="E23" i="17"/>
  <c r="E114" i="15"/>
  <c r="E19" i="16"/>
  <c r="E117" i="15"/>
  <c r="E115" i="15"/>
  <c r="D116" i="15"/>
  <c r="E39" i="16"/>
  <c r="E43" i="17"/>
  <c r="E78" i="15"/>
  <c r="E89" i="15"/>
  <c r="E98" i="15"/>
  <c r="E6" i="18"/>
  <c r="E4" i="18" s="1"/>
  <c r="F25" i="17"/>
  <c r="F21" i="16"/>
  <c r="E64" i="16" l="1"/>
  <c r="I24" i="15"/>
  <c r="I22" i="15" s="1"/>
  <c r="G24" i="15"/>
  <c r="G22" i="15" s="1"/>
  <c r="D12" i="18"/>
  <c r="D24" i="18" s="1"/>
  <c r="D18" i="18"/>
  <c r="E12" i="18"/>
  <c r="E24" i="18" s="1"/>
  <c r="E18" i="18"/>
  <c r="I15" i="15"/>
  <c r="G15" i="15"/>
  <c r="D64" i="16"/>
  <c r="K71" i="15"/>
  <c r="H71" i="15"/>
  <c r="F89" i="15"/>
  <c r="F39" i="16"/>
  <c r="F98" i="15"/>
  <c r="F43" i="17"/>
  <c r="F6" i="18"/>
  <c r="F4" i="18" s="1"/>
  <c r="E87" i="15"/>
  <c r="E37" i="16"/>
  <c r="E41" i="17"/>
  <c r="E96" i="15"/>
  <c r="D69" i="15"/>
  <c r="O71" i="15"/>
  <c r="F115" i="15"/>
  <c r="F78" i="15"/>
  <c r="F117" i="15"/>
  <c r="F23" i="17"/>
  <c r="F114" i="15"/>
  <c r="F19" i="16"/>
  <c r="F116" i="15"/>
  <c r="F66" i="16"/>
  <c r="F55" i="16"/>
  <c r="E69" i="15"/>
  <c r="D37" i="16"/>
  <c r="D87" i="15"/>
  <c r="D41" i="17"/>
  <c r="D96" i="15"/>
  <c r="M71" i="15"/>
  <c r="D78" i="15"/>
  <c r="P71" i="15"/>
  <c r="P24" i="15" l="1"/>
  <c r="M24" i="15"/>
  <c r="H24" i="15"/>
  <c r="K24" i="15"/>
  <c r="K15" i="15" s="1"/>
  <c r="O24" i="15"/>
  <c r="O15" i="15" s="1"/>
  <c r="G13" i="15"/>
  <c r="G26" i="18"/>
  <c r="I13" i="15"/>
  <c r="I55" i="16" s="1"/>
  <c r="I26" i="18"/>
  <c r="F12" i="18"/>
  <c r="F24" i="18" s="1"/>
  <c r="F18" i="18"/>
  <c r="M15" i="15"/>
  <c r="M22" i="15"/>
  <c r="H15" i="15"/>
  <c r="H22" i="15"/>
  <c r="P15" i="15"/>
  <c r="P22" i="15"/>
  <c r="F64" i="16"/>
  <c r="I25" i="17"/>
  <c r="I21" i="16"/>
  <c r="C71" i="15"/>
  <c r="G25" i="17"/>
  <c r="G21" i="16"/>
  <c r="L71" i="15"/>
  <c r="F69" i="15"/>
  <c r="J71" i="15"/>
  <c r="Q71" i="15"/>
  <c r="N71" i="15"/>
  <c r="F37" i="16"/>
  <c r="F96" i="15"/>
  <c r="F87" i="15"/>
  <c r="F41" i="17"/>
  <c r="L24" i="15" l="1"/>
  <c r="O22" i="15"/>
  <c r="N24" i="15"/>
  <c r="N15" i="15" s="1"/>
  <c r="Q24" i="15"/>
  <c r="Q15" i="15" s="1"/>
  <c r="C24" i="15"/>
  <c r="C22" i="15" s="1"/>
  <c r="I116" i="15"/>
  <c r="K22" i="15"/>
  <c r="J24" i="15"/>
  <c r="J15" i="15" s="1"/>
  <c r="P13" i="15"/>
  <c r="P26" i="18"/>
  <c r="O13" i="15"/>
  <c r="O116" i="15" s="1"/>
  <c r="O26" i="18"/>
  <c r="H13" i="15"/>
  <c r="H26" i="18"/>
  <c r="K13" i="15"/>
  <c r="K55" i="16" s="1"/>
  <c r="K26" i="18"/>
  <c r="M13" i="15"/>
  <c r="M116" i="15" s="1"/>
  <c r="M26" i="18"/>
  <c r="L15" i="15"/>
  <c r="L22" i="15"/>
  <c r="G115" i="15"/>
  <c r="G23" i="17"/>
  <c r="G19" i="16"/>
  <c r="G114" i="15"/>
  <c r="G117" i="15"/>
  <c r="G55" i="16"/>
  <c r="G116" i="15"/>
  <c r="P25" i="17"/>
  <c r="P21" i="16"/>
  <c r="H25" i="17"/>
  <c r="H21" i="16"/>
  <c r="H116" i="15"/>
  <c r="G66" i="16"/>
  <c r="I115" i="15"/>
  <c r="I117" i="15"/>
  <c r="I19" i="16"/>
  <c r="I64" i="16" s="1"/>
  <c r="I114" i="15"/>
  <c r="I23" i="17"/>
  <c r="K25" i="17"/>
  <c r="K21" i="16"/>
  <c r="O25" i="17"/>
  <c r="O21" i="16"/>
  <c r="G89" i="15"/>
  <c r="G39" i="16"/>
  <c r="G43" i="17"/>
  <c r="G98" i="15"/>
  <c r="G6" i="18"/>
  <c r="G4" i="18" s="1"/>
  <c r="M25" i="17"/>
  <c r="M21" i="16"/>
  <c r="I66" i="16"/>
  <c r="I43" i="17"/>
  <c r="I39" i="16"/>
  <c r="I98" i="15"/>
  <c r="I89" i="15"/>
  <c r="I6" i="18"/>
  <c r="I4" i="18" s="1"/>
  <c r="N22" i="15" l="1"/>
  <c r="C15" i="15"/>
  <c r="C13" i="15" s="1"/>
  <c r="C55" i="16" s="1"/>
  <c r="J22" i="15"/>
  <c r="Q22" i="15"/>
  <c r="N13" i="15"/>
  <c r="N26" i="18"/>
  <c r="L13" i="15"/>
  <c r="L26" i="18"/>
  <c r="C26" i="18"/>
  <c r="J13" i="15"/>
  <c r="J55" i="16" s="1"/>
  <c r="J26" i="18"/>
  <c r="Q13" i="15"/>
  <c r="Q116" i="15" s="1"/>
  <c r="Q26" i="18"/>
  <c r="G12" i="18"/>
  <c r="G24" i="18" s="1"/>
  <c r="G18" i="18"/>
  <c r="I12" i="18"/>
  <c r="I24" i="18" s="1"/>
  <c r="I18" i="18"/>
  <c r="M55" i="16"/>
  <c r="K116" i="15"/>
  <c r="G64" i="16"/>
  <c r="G69" i="15"/>
  <c r="K66" i="16"/>
  <c r="P23" i="17"/>
  <c r="P117" i="15"/>
  <c r="P19" i="16"/>
  <c r="P114" i="15"/>
  <c r="P115" i="15"/>
  <c r="I69" i="15"/>
  <c r="I96" i="15"/>
  <c r="I87" i="15"/>
  <c r="I41" i="17"/>
  <c r="I37" i="16"/>
  <c r="M89" i="15"/>
  <c r="M43" i="17"/>
  <c r="M78" i="15"/>
  <c r="M39" i="16"/>
  <c r="M98" i="15"/>
  <c r="M6" i="18"/>
  <c r="M4" i="18" s="1"/>
  <c r="K114" i="15"/>
  <c r="K23" i="17"/>
  <c r="K117" i="15"/>
  <c r="K115" i="15"/>
  <c r="K19" i="16"/>
  <c r="K64" i="16" s="1"/>
  <c r="J25" i="17"/>
  <c r="J21" i="16"/>
  <c r="H78" i="15"/>
  <c r="H39" i="16"/>
  <c r="H89" i="15"/>
  <c r="H43" i="17"/>
  <c r="H98" i="15"/>
  <c r="H6" i="18"/>
  <c r="H4" i="18" s="1"/>
  <c r="P116" i="15"/>
  <c r="N25" i="17"/>
  <c r="N55" i="16"/>
  <c r="N21" i="16"/>
  <c r="G41" i="17"/>
  <c r="G96" i="15"/>
  <c r="G87" i="15"/>
  <c r="G37" i="16"/>
  <c r="O89" i="15"/>
  <c r="O39" i="16"/>
  <c r="O78" i="15"/>
  <c r="O43" i="17"/>
  <c r="O98" i="15"/>
  <c r="O6" i="18"/>
  <c r="O4" i="18" s="1"/>
  <c r="H23" i="17"/>
  <c r="H19" i="16"/>
  <c r="H114" i="15"/>
  <c r="H117" i="15"/>
  <c r="H115" i="15"/>
  <c r="H55" i="16"/>
  <c r="P66" i="16"/>
  <c r="C25" i="17"/>
  <c r="C21" i="16"/>
  <c r="M66" i="16"/>
  <c r="O66" i="16"/>
  <c r="Q25" i="17"/>
  <c r="Q21" i="16"/>
  <c r="M23" i="17"/>
  <c r="M115" i="15"/>
  <c r="M19" i="16"/>
  <c r="M114" i="15"/>
  <c r="M117" i="15"/>
  <c r="L25" i="17"/>
  <c r="L21" i="16"/>
  <c r="O115" i="15"/>
  <c r="O23" i="17"/>
  <c r="O114" i="15"/>
  <c r="O19" i="16"/>
  <c r="O117" i="15"/>
  <c r="O55" i="16"/>
  <c r="K39" i="16"/>
  <c r="K43" i="17"/>
  <c r="K89" i="15"/>
  <c r="K98" i="15"/>
  <c r="K6" i="18"/>
  <c r="K4" i="18" s="1"/>
  <c r="I78" i="15"/>
  <c r="H66" i="16"/>
  <c r="P43" i="17"/>
  <c r="P39" i="16"/>
  <c r="P89" i="15"/>
  <c r="P78" i="15"/>
  <c r="P98" i="15"/>
  <c r="P6" i="18"/>
  <c r="P4" i="18" s="1"/>
  <c r="P55" i="16"/>
  <c r="G78" i="15"/>
  <c r="Q55" i="16" l="1"/>
  <c r="K12" i="18"/>
  <c r="K24" i="18" s="1"/>
  <c r="K18" i="18"/>
  <c r="H12" i="18"/>
  <c r="H24" i="18" s="1"/>
  <c r="H18" i="18"/>
  <c r="O12" i="18"/>
  <c r="O24" i="18" s="1"/>
  <c r="O18" i="18"/>
  <c r="P12" i="18"/>
  <c r="P24" i="18" s="1"/>
  <c r="P18" i="18"/>
  <c r="M12" i="18"/>
  <c r="M24" i="18" s="1"/>
  <c r="M18" i="18"/>
  <c r="M64" i="16"/>
  <c r="J116" i="15"/>
  <c r="P87" i="15"/>
  <c r="P41" i="17"/>
  <c r="P96" i="15"/>
  <c r="P37" i="16"/>
  <c r="K41" i="17"/>
  <c r="K37" i="16"/>
  <c r="K96" i="15"/>
  <c r="K87" i="15"/>
  <c r="K69" i="15"/>
  <c r="L89" i="15"/>
  <c r="L78" i="15"/>
  <c r="L39" i="16"/>
  <c r="L43" i="17"/>
  <c r="L98" i="15"/>
  <c r="L6" i="18"/>
  <c r="L4" i="18" s="1"/>
  <c r="C89" i="15"/>
  <c r="C43" i="17"/>
  <c r="C39" i="16"/>
  <c r="C6" i="18"/>
  <c r="C4" i="18" s="1"/>
  <c r="C98" i="15"/>
  <c r="C78" i="15"/>
  <c r="O87" i="15"/>
  <c r="O37" i="16"/>
  <c r="O41" i="17"/>
  <c r="O96" i="15"/>
  <c r="N115" i="15"/>
  <c r="N23" i="17"/>
  <c r="N114" i="15"/>
  <c r="N117" i="15"/>
  <c r="N19" i="16"/>
  <c r="N64" i="16" s="1"/>
  <c r="J39" i="16"/>
  <c r="J98" i="15"/>
  <c r="J89" i="15"/>
  <c r="J78" i="15"/>
  <c r="J43" i="17"/>
  <c r="J6" i="18"/>
  <c r="J4" i="18" s="1"/>
  <c r="K78" i="15"/>
  <c r="M69" i="15"/>
  <c r="P64" i="16"/>
  <c r="L66" i="16"/>
  <c r="Q89" i="15"/>
  <c r="Q39" i="16"/>
  <c r="Q43" i="17"/>
  <c r="Q78" i="15"/>
  <c r="Q6" i="18"/>
  <c r="Q4" i="18" s="1"/>
  <c r="Q98" i="15"/>
  <c r="J66" i="16"/>
  <c r="P69" i="15"/>
  <c r="O64" i="16"/>
  <c r="L114" i="15"/>
  <c r="L19" i="16"/>
  <c r="L117" i="15"/>
  <c r="L115" i="15"/>
  <c r="L23" i="17"/>
  <c r="L116" i="15"/>
  <c r="L55" i="16"/>
  <c r="Q23" i="17"/>
  <c r="Q117" i="15"/>
  <c r="Q115" i="15"/>
  <c r="Q114" i="15"/>
  <c r="Q19" i="16"/>
  <c r="Q64" i="16" s="1"/>
  <c r="Q66" i="16"/>
  <c r="C114" i="15"/>
  <c r="C115" i="15"/>
  <c r="C23" i="17"/>
  <c r="C19" i="16"/>
  <c r="C64" i="16" s="1"/>
  <c r="C117" i="15"/>
  <c r="C116" i="15"/>
  <c r="H64" i="16"/>
  <c r="O69" i="15"/>
  <c r="N66" i="16"/>
  <c r="N116" i="15"/>
  <c r="H96" i="15"/>
  <c r="H41" i="17"/>
  <c r="H37" i="16"/>
  <c r="H87" i="15"/>
  <c r="M96" i="15"/>
  <c r="M41" i="17"/>
  <c r="M37" i="16"/>
  <c r="M87" i="15"/>
  <c r="C66" i="16"/>
  <c r="N43" i="17"/>
  <c r="N39" i="16"/>
  <c r="N98" i="15"/>
  <c r="N89" i="15"/>
  <c r="N6" i="18"/>
  <c r="N4" i="18" s="1"/>
  <c r="H69" i="15"/>
  <c r="J23" i="17"/>
  <c r="J114" i="15"/>
  <c r="J117" i="15"/>
  <c r="J19" i="16"/>
  <c r="J64" i="16" s="1"/>
  <c r="J115" i="15"/>
  <c r="N12" i="18" l="1"/>
  <c r="N24" i="18" s="1"/>
  <c r="N18" i="18"/>
  <c r="C12" i="18"/>
  <c r="C24" i="18" s="1"/>
  <c r="C18" i="18"/>
  <c r="J12" i="18"/>
  <c r="J24" i="18" s="1"/>
  <c r="J18" i="18"/>
  <c r="Q12" i="18"/>
  <c r="Q24" i="18" s="1"/>
  <c r="Q18" i="18"/>
  <c r="L12" i="18"/>
  <c r="L24" i="18" s="1"/>
  <c r="L18" i="18"/>
  <c r="N96" i="15"/>
  <c r="N87" i="15"/>
  <c r="N37" i="16"/>
  <c r="N41" i="17"/>
  <c r="L64" i="16"/>
  <c r="J87" i="15"/>
  <c r="J37" i="16"/>
  <c r="J41" i="17"/>
  <c r="J96" i="15"/>
  <c r="N78" i="15"/>
  <c r="Q87" i="15"/>
  <c r="Q41" i="17"/>
  <c r="Q96" i="15"/>
  <c r="Q37" i="16"/>
  <c r="J69" i="15"/>
  <c r="C69" i="15"/>
  <c r="L69" i="15"/>
  <c r="N69" i="15"/>
  <c r="Q69" i="15"/>
  <c r="C87" i="15"/>
  <c r="C41" i="17"/>
  <c r="C37" i="16"/>
  <c r="C96" i="15"/>
  <c r="L87" i="15"/>
  <c r="L41" i="17"/>
  <c r="L37" i="16"/>
  <c r="L96" i="15"/>
  <c r="H27" i="15" l="1"/>
  <c r="L27" i="15"/>
  <c r="M27" i="15"/>
  <c r="O27" i="15"/>
  <c r="N49" i="7"/>
  <c r="M26" i="15" l="1"/>
  <c r="M21" i="15" s="1"/>
  <c r="M18" i="15"/>
  <c r="M24" i="16" s="1"/>
  <c r="L18" i="15"/>
  <c r="L26" i="15"/>
  <c r="L21" i="15" s="1"/>
  <c r="O26" i="15"/>
  <c r="O21" i="15" s="1"/>
  <c r="O18" i="15"/>
  <c r="H18" i="15"/>
  <c r="H26" i="15"/>
  <c r="H21" i="15" s="1"/>
  <c r="N33" i="16"/>
  <c r="G27" i="15"/>
  <c r="F27" i="15"/>
  <c r="C27" i="15"/>
  <c r="N181" i="7"/>
  <c r="N48" i="7"/>
  <c r="E33" i="16"/>
  <c r="E12" i="16"/>
  <c r="E49" i="7"/>
  <c r="N12" i="17"/>
  <c r="N37" i="17"/>
  <c r="N75" i="7"/>
  <c r="Q75" i="7"/>
  <c r="Q37" i="17"/>
  <c r="K27" i="15"/>
  <c r="N27" i="15"/>
  <c r="I33" i="16"/>
  <c r="I12" i="16"/>
  <c r="I49" i="7"/>
  <c r="M12" i="16"/>
  <c r="M33" i="16"/>
  <c r="M49" i="7"/>
  <c r="Q27" i="15"/>
  <c r="H33" i="16"/>
  <c r="H12" i="16"/>
  <c r="H49" i="7"/>
  <c r="H42" i="16"/>
  <c r="F42" i="16"/>
  <c r="F12" i="16"/>
  <c r="F33" i="16"/>
  <c r="F49" i="7"/>
  <c r="Q12" i="17"/>
  <c r="L33" i="16"/>
  <c r="L12" i="16"/>
  <c r="L49" i="7"/>
  <c r="D27" i="15"/>
  <c r="K12" i="16"/>
  <c r="K33" i="16"/>
  <c r="Q33" i="16"/>
  <c r="G33" i="16"/>
  <c r="G12" i="16"/>
  <c r="G49" i="7"/>
  <c r="N12" i="16"/>
  <c r="C33" i="16"/>
  <c r="C49" i="7"/>
  <c r="C12" i="16"/>
  <c r="I27" i="15"/>
  <c r="P27" i="15"/>
  <c r="E27" i="15"/>
  <c r="J27" i="15"/>
  <c r="Q49" i="7"/>
  <c r="Q12" i="16"/>
  <c r="K49" i="7"/>
  <c r="H17" i="15" l="1"/>
  <c r="H12" i="15" s="1"/>
  <c r="O17" i="15"/>
  <c r="O12" i="15" s="1"/>
  <c r="L17" i="15"/>
  <c r="L12" i="15" s="1"/>
  <c r="M17" i="15"/>
  <c r="M12" i="15" s="1"/>
  <c r="E26" i="15"/>
  <c r="E21" i="15" s="1"/>
  <c r="E18" i="15"/>
  <c r="N26" i="15"/>
  <c r="N21" i="15" s="1"/>
  <c r="N18" i="15"/>
  <c r="C26" i="15"/>
  <c r="C21" i="15" s="1"/>
  <c r="C18" i="15"/>
  <c r="D18" i="15"/>
  <c r="D26" i="15"/>
  <c r="D21" i="15" s="1"/>
  <c r="I26" i="15"/>
  <c r="I21" i="15" s="1"/>
  <c r="I18" i="15"/>
  <c r="J26" i="15"/>
  <c r="J21" i="15" s="1"/>
  <c r="J18" i="15"/>
  <c r="H24" i="16"/>
  <c r="G26" i="15"/>
  <c r="G21" i="15" s="1"/>
  <c r="G18" i="15"/>
  <c r="P18" i="15"/>
  <c r="P26" i="15"/>
  <c r="P21" i="15" s="1"/>
  <c r="K26" i="15"/>
  <c r="K21" i="15" s="1"/>
  <c r="K18" i="15"/>
  <c r="Q26" i="15"/>
  <c r="Q21" i="15" s="1"/>
  <c r="Q18" i="15"/>
  <c r="F26" i="15"/>
  <c r="F21" i="15" s="1"/>
  <c r="F18" i="15"/>
  <c r="M69" i="16"/>
  <c r="L23" i="16"/>
  <c r="L32" i="16"/>
  <c r="L7" i="16"/>
  <c r="L50" i="16" s="1"/>
  <c r="M32" i="16"/>
  <c r="M7" i="16"/>
  <c r="M50" i="16" s="1"/>
  <c r="I32" i="16"/>
  <c r="I7" i="16"/>
  <c r="I50" i="16" s="1"/>
  <c r="L59" i="16"/>
  <c r="K181" i="7"/>
  <c r="K48" i="7"/>
  <c r="C48" i="7"/>
  <c r="C181" i="7"/>
  <c r="N7" i="16"/>
  <c r="N50" i="16" s="1"/>
  <c r="N32" i="16"/>
  <c r="G181" i="7"/>
  <c r="G48" i="7"/>
  <c r="K32" i="16"/>
  <c r="K7" i="16"/>
  <c r="K50" i="16" s="1"/>
  <c r="F181" i="7"/>
  <c r="F48" i="7"/>
  <c r="F7" i="16"/>
  <c r="F32" i="16"/>
  <c r="H181" i="7"/>
  <c r="H48" i="7"/>
  <c r="Q207" i="7"/>
  <c r="Q74" i="7"/>
  <c r="F92" i="15"/>
  <c r="F35" i="15"/>
  <c r="F101" i="15"/>
  <c r="H120" i="15"/>
  <c r="H118" i="15"/>
  <c r="H59" i="16"/>
  <c r="O28" i="17"/>
  <c r="F46" i="17"/>
  <c r="M28" i="17"/>
  <c r="Q7" i="17"/>
  <c r="Q36" i="17"/>
  <c r="H92" i="15"/>
  <c r="H35" i="15"/>
  <c r="H101" i="15"/>
  <c r="P33" i="16"/>
  <c r="P12" i="16"/>
  <c r="P49" i="7"/>
  <c r="N74" i="7"/>
  <c r="N207" i="7"/>
  <c r="N7" i="17"/>
  <c r="N54" i="17" s="1"/>
  <c r="N36" i="17"/>
  <c r="O12" i="16"/>
  <c r="O42" i="16"/>
  <c r="O33" i="16"/>
  <c r="O24" i="16"/>
  <c r="O49" i="7"/>
  <c r="N180" i="7"/>
  <c r="N43" i="7"/>
  <c r="J33" i="16"/>
  <c r="J12" i="16"/>
  <c r="J49" i="7"/>
  <c r="H119" i="15"/>
  <c r="D12" i="16"/>
  <c r="D33" i="16"/>
  <c r="D49" i="7"/>
  <c r="O37" i="17"/>
  <c r="O75" i="7"/>
  <c r="O12" i="17"/>
  <c r="C32" i="16"/>
  <c r="C7" i="16"/>
  <c r="C50" i="16" s="1"/>
  <c r="M181" i="7"/>
  <c r="M48" i="7"/>
  <c r="E32" i="16"/>
  <c r="E7" i="16"/>
  <c r="E50" i="16" s="1"/>
  <c r="Q7" i="16"/>
  <c r="Q50" i="16" s="1"/>
  <c r="Q32" i="16"/>
  <c r="H46" i="17"/>
  <c r="Q181" i="7"/>
  <c r="Q48" i="7"/>
  <c r="G32" i="16"/>
  <c r="G7" i="16"/>
  <c r="G50" i="16" s="1"/>
  <c r="L24" i="16"/>
  <c r="L181" i="7"/>
  <c r="L48" i="7"/>
  <c r="H7" i="16"/>
  <c r="H23" i="16"/>
  <c r="H41" i="16"/>
  <c r="H32" i="16"/>
  <c r="I181" i="7"/>
  <c r="I48" i="7"/>
  <c r="E181" i="7"/>
  <c r="E48" i="7"/>
  <c r="J17" i="15" l="1"/>
  <c r="J12" i="15" s="1"/>
  <c r="K17" i="15"/>
  <c r="K12" i="15" s="1"/>
  <c r="E17" i="15"/>
  <c r="E12" i="15" s="1"/>
  <c r="D17" i="15"/>
  <c r="D12" i="15" s="1"/>
  <c r="C17" i="15"/>
  <c r="C12" i="15" s="1"/>
  <c r="N17" i="15"/>
  <c r="N12" i="15" s="1"/>
  <c r="D24" i="16"/>
  <c r="I17" i="15"/>
  <c r="I12" i="15" s="1"/>
  <c r="Q17" i="15"/>
  <c r="Q12" i="15" s="1"/>
  <c r="P17" i="15"/>
  <c r="P12" i="15" s="1"/>
  <c r="O119" i="15"/>
  <c r="G17" i="15"/>
  <c r="G12" i="15" s="1"/>
  <c r="G18" i="16" s="1"/>
  <c r="P24" i="16"/>
  <c r="J24" i="16"/>
  <c r="F17" i="15"/>
  <c r="F119" i="15"/>
  <c r="F24" i="16"/>
  <c r="G24" i="16"/>
  <c r="F41" i="16"/>
  <c r="H69" i="16"/>
  <c r="H68" i="16"/>
  <c r="L68" i="16"/>
  <c r="H73" i="15"/>
  <c r="M120" i="15"/>
  <c r="M118" i="15"/>
  <c r="M119" i="15"/>
  <c r="H52" i="16"/>
  <c r="H49" i="16"/>
  <c r="H48" i="16"/>
  <c r="H45" i="16"/>
  <c r="H46" i="16"/>
  <c r="H18" i="16"/>
  <c r="H47" i="16"/>
  <c r="H51" i="16"/>
  <c r="O36" i="17"/>
  <c r="O7" i="17"/>
  <c r="Q51" i="17"/>
  <c r="Q56" i="17"/>
  <c r="Q50" i="17"/>
  <c r="Q49" i="17"/>
  <c r="Q53" i="17"/>
  <c r="Q52" i="17"/>
  <c r="Q55" i="17"/>
  <c r="I37" i="17"/>
  <c r="I75" i="7"/>
  <c r="I12" i="17"/>
  <c r="Q28" i="17"/>
  <c r="Q119" i="15"/>
  <c r="Q24" i="16"/>
  <c r="C37" i="17"/>
  <c r="C12" i="17"/>
  <c r="C75" i="7"/>
  <c r="G46" i="17"/>
  <c r="G92" i="15"/>
  <c r="G35" i="15"/>
  <c r="G101" i="15"/>
  <c r="G42" i="16"/>
  <c r="D37" i="17"/>
  <c r="D12" i="17"/>
  <c r="D75" i="7"/>
  <c r="M59" i="16"/>
  <c r="E37" i="17"/>
  <c r="E12" i="17"/>
  <c r="E75" i="7"/>
  <c r="C59" i="16"/>
  <c r="C119" i="15"/>
  <c r="C28" i="17"/>
  <c r="C24" i="16"/>
  <c r="M92" i="15"/>
  <c r="M35" i="15"/>
  <c r="M46" i="17"/>
  <c r="M101" i="15"/>
  <c r="M42" i="16"/>
  <c r="I180" i="7"/>
  <c r="I43" i="7"/>
  <c r="H50" i="16"/>
  <c r="L180" i="7"/>
  <c r="L43" i="7"/>
  <c r="G46" i="16"/>
  <c r="G47" i="16"/>
  <c r="G45" i="16"/>
  <c r="G52" i="16"/>
  <c r="G48" i="16"/>
  <c r="G49" i="16"/>
  <c r="G51" i="16"/>
  <c r="Q52" i="16"/>
  <c r="Q45" i="16"/>
  <c r="Q46" i="16"/>
  <c r="Q48" i="16"/>
  <c r="Q51" i="16"/>
  <c r="Q49" i="16"/>
  <c r="Q47" i="16"/>
  <c r="E28" i="17"/>
  <c r="E24" i="16"/>
  <c r="D32" i="16"/>
  <c r="D7" i="16"/>
  <c r="J181" i="7"/>
  <c r="J48" i="7"/>
  <c r="O23" i="16"/>
  <c r="O32" i="16"/>
  <c r="O7" i="16"/>
  <c r="O50" i="16" s="1"/>
  <c r="H100" i="15"/>
  <c r="H91" i="15"/>
  <c r="Q54" i="17"/>
  <c r="M37" i="17"/>
  <c r="M12" i="17"/>
  <c r="M27" i="17" s="1"/>
  <c r="M75" i="7"/>
  <c r="F82" i="15"/>
  <c r="F43" i="7"/>
  <c r="F180" i="7"/>
  <c r="L37" i="17"/>
  <c r="L12" i="17"/>
  <c r="L75" i="7"/>
  <c r="C180" i="7"/>
  <c r="C43" i="7"/>
  <c r="K43" i="7"/>
  <c r="K180" i="7"/>
  <c r="E180" i="7"/>
  <c r="E43" i="7"/>
  <c r="G37" i="17"/>
  <c r="G12" i="17"/>
  <c r="G27" i="17" s="1"/>
  <c r="G75" i="7"/>
  <c r="J7" i="16"/>
  <c r="J32" i="16"/>
  <c r="I28" i="17"/>
  <c r="I24" i="16"/>
  <c r="K12" i="17"/>
  <c r="K37" i="17"/>
  <c r="K75" i="7"/>
  <c r="E45" i="16"/>
  <c r="E49" i="16"/>
  <c r="E47" i="16"/>
  <c r="E48" i="16"/>
  <c r="E46" i="16"/>
  <c r="E52" i="16"/>
  <c r="E51" i="16"/>
  <c r="C45" i="16"/>
  <c r="C49" i="16"/>
  <c r="C47" i="16"/>
  <c r="C48" i="16"/>
  <c r="C46" i="16"/>
  <c r="C52" i="16"/>
  <c r="C51" i="16"/>
  <c r="P28" i="17"/>
  <c r="O207" i="7"/>
  <c r="O74" i="7"/>
  <c r="D181" i="7"/>
  <c r="D48" i="7"/>
  <c r="O48" i="7"/>
  <c r="O181" i="7"/>
  <c r="P48" i="7"/>
  <c r="P181" i="7"/>
  <c r="P32" i="16"/>
  <c r="P7" i="16"/>
  <c r="P50" i="16" s="1"/>
  <c r="F37" i="17"/>
  <c r="F75" i="7"/>
  <c r="F12" i="17"/>
  <c r="F45" i="17" s="1"/>
  <c r="F28" i="17"/>
  <c r="O92" i="15"/>
  <c r="O41" i="16"/>
  <c r="O35" i="15"/>
  <c r="O46" i="17"/>
  <c r="O101" i="15"/>
  <c r="H54" i="16"/>
  <c r="H82" i="15"/>
  <c r="F73" i="15"/>
  <c r="Q69" i="7"/>
  <c r="Q206" i="7"/>
  <c r="D28" i="17"/>
  <c r="K46" i="16"/>
  <c r="K48" i="16"/>
  <c r="K45" i="16"/>
  <c r="K47" i="16"/>
  <c r="K49" i="16"/>
  <c r="K52" i="16"/>
  <c r="K51" i="16"/>
  <c r="J59" i="16"/>
  <c r="J28" i="17"/>
  <c r="L120" i="15"/>
  <c r="L118" i="15"/>
  <c r="L119" i="15"/>
  <c r="M23" i="16"/>
  <c r="Q180" i="7"/>
  <c r="Q43" i="7"/>
  <c r="H37" i="17"/>
  <c r="H12" i="17"/>
  <c r="H45" i="17" s="1"/>
  <c r="H75" i="7"/>
  <c r="H28" i="17"/>
  <c r="O69" i="16"/>
  <c r="N28" i="17"/>
  <c r="N24" i="16"/>
  <c r="G28" i="17"/>
  <c r="L69" i="16"/>
  <c r="M180" i="7"/>
  <c r="M43" i="7"/>
  <c r="N175" i="7"/>
  <c r="N29" i="7"/>
  <c r="N123" i="7" s="1"/>
  <c r="N49" i="17"/>
  <c r="N50" i="17"/>
  <c r="N51" i="17"/>
  <c r="N52" i="17"/>
  <c r="N53" i="17"/>
  <c r="N56" i="17"/>
  <c r="N55" i="17"/>
  <c r="N206" i="7"/>
  <c r="N69" i="7"/>
  <c r="K28" i="17"/>
  <c r="K24" i="16"/>
  <c r="O27" i="17"/>
  <c r="O120" i="15"/>
  <c r="O118" i="15"/>
  <c r="O82" i="15"/>
  <c r="O59" i="16"/>
  <c r="J37" i="17"/>
  <c r="J75" i="7"/>
  <c r="J12" i="17"/>
  <c r="F100" i="15"/>
  <c r="F91" i="15"/>
  <c r="P37" i="17"/>
  <c r="P75" i="7"/>
  <c r="P12" i="17"/>
  <c r="H180" i="7"/>
  <c r="H43" i="7"/>
  <c r="F46" i="16"/>
  <c r="F48" i="16"/>
  <c r="F52" i="16"/>
  <c r="F45" i="16"/>
  <c r="F47" i="16"/>
  <c r="F49" i="16"/>
  <c r="F51" i="16"/>
  <c r="F50" i="16"/>
  <c r="G180" i="7"/>
  <c r="G43" i="7"/>
  <c r="N52" i="16"/>
  <c r="N49" i="16"/>
  <c r="N45" i="16"/>
  <c r="N48" i="16"/>
  <c r="N46" i="16"/>
  <c r="N47" i="16"/>
  <c r="N51" i="16"/>
  <c r="L92" i="15"/>
  <c r="L46" i="17"/>
  <c r="L35" i="15"/>
  <c r="L101" i="15"/>
  <c r="L42" i="16"/>
  <c r="L28" i="17"/>
  <c r="I48" i="16"/>
  <c r="I46" i="16"/>
  <c r="I45" i="16"/>
  <c r="I49" i="16"/>
  <c r="I47" i="16"/>
  <c r="I52" i="16"/>
  <c r="I51" i="16"/>
  <c r="M52" i="16"/>
  <c r="M46" i="16"/>
  <c r="M47" i="16"/>
  <c r="M18" i="16"/>
  <c r="M45" i="16"/>
  <c r="M49" i="16"/>
  <c r="M48" i="16"/>
  <c r="M51" i="16"/>
  <c r="L45" i="16"/>
  <c r="L52" i="16"/>
  <c r="L48" i="16"/>
  <c r="L47" i="16"/>
  <c r="L46" i="16"/>
  <c r="L18" i="16"/>
  <c r="L49" i="16"/>
  <c r="L51" i="16"/>
  <c r="K59" i="16" l="1"/>
  <c r="N119" i="15"/>
  <c r="P59" i="16"/>
  <c r="G23" i="16"/>
  <c r="G119" i="15"/>
  <c r="K119" i="15"/>
  <c r="D69" i="16"/>
  <c r="P69" i="16"/>
  <c r="G69" i="16"/>
  <c r="G82" i="15"/>
  <c r="G120" i="15"/>
  <c r="G118" i="15"/>
  <c r="E59" i="16"/>
  <c r="I119" i="15"/>
  <c r="N59" i="16"/>
  <c r="G59" i="16"/>
  <c r="J69" i="16"/>
  <c r="M68" i="16"/>
  <c r="G68" i="16"/>
  <c r="F12" i="15"/>
  <c r="F120" i="15"/>
  <c r="F59" i="16"/>
  <c r="F118" i="15"/>
  <c r="F23" i="16"/>
  <c r="F69" i="16"/>
  <c r="E119" i="15"/>
  <c r="P119" i="15"/>
  <c r="P23" i="16"/>
  <c r="P68" i="16" s="1"/>
  <c r="O68" i="16"/>
  <c r="O22" i="17"/>
  <c r="O54" i="16"/>
  <c r="E92" i="15"/>
  <c r="E46" i="17"/>
  <c r="E35" i="15"/>
  <c r="E101" i="15"/>
  <c r="E42" i="16"/>
  <c r="M100" i="15"/>
  <c r="M45" i="17"/>
  <c r="M91" i="15"/>
  <c r="M41" i="16"/>
  <c r="O56" i="17"/>
  <c r="O53" i="17"/>
  <c r="O50" i="17"/>
  <c r="O49" i="17"/>
  <c r="O52" i="17"/>
  <c r="O51" i="17"/>
  <c r="O55" i="17"/>
  <c r="M82" i="15"/>
  <c r="K69" i="16"/>
  <c r="N46" i="17"/>
  <c r="N82" i="15"/>
  <c r="N92" i="15"/>
  <c r="N35" i="15"/>
  <c r="N101" i="15"/>
  <c r="N42" i="16"/>
  <c r="H207" i="7"/>
  <c r="H74" i="7"/>
  <c r="Q175" i="7"/>
  <c r="Q29" i="7"/>
  <c r="J118" i="15"/>
  <c r="J27" i="17"/>
  <c r="J120" i="15"/>
  <c r="J82" i="15"/>
  <c r="D27" i="17"/>
  <c r="D120" i="15"/>
  <c r="D118" i="15"/>
  <c r="D59" i="16"/>
  <c r="Q201" i="7"/>
  <c r="Q55" i="7"/>
  <c r="Q149" i="7" s="1"/>
  <c r="O73" i="15"/>
  <c r="F36" i="17"/>
  <c r="F7" i="17"/>
  <c r="F54" i="17" s="1"/>
  <c r="F27" i="17"/>
  <c r="P52" i="16"/>
  <c r="P47" i="16"/>
  <c r="P45" i="16"/>
  <c r="P46" i="16"/>
  <c r="P49" i="16"/>
  <c r="P48" i="16"/>
  <c r="P51" i="16"/>
  <c r="O180" i="7"/>
  <c r="O43" i="7"/>
  <c r="K175" i="7"/>
  <c r="K29" i="7"/>
  <c r="M207" i="7"/>
  <c r="M74" i="7"/>
  <c r="D45" i="16"/>
  <c r="D18" i="16"/>
  <c r="D46" i="16"/>
  <c r="D48" i="16"/>
  <c r="D52" i="16"/>
  <c r="D47" i="16"/>
  <c r="D49" i="16"/>
  <c r="D51" i="16"/>
  <c r="E69" i="16"/>
  <c r="L29" i="7"/>
  <c r="L123" i="7" s="1"/>
  <c r="L175" i="7"/>
  <c r="C69" i="16"/>
  <c r="E207" i="7"/>
  <c r="E74" i="7"/>
  <c r="C36" i="17"/>
  <c r="C7" i="17"/>
  <c r="C54" i="17" s="1"/>
  <c r="Q92" i="15"/>
  <c r="Q46" i="17"/>
  <c r="Q35" i="15"/>
  <c r="Q101" i="15"/>
  <c r="Q42" i="16"/>
  <c r="O54" i="17"/>
  <c r="H63" i="16"/>
  <c r="J207" i="7"/>
  <c r="J74" i="7"/>
  <c r="M175" i="7"/>
  <c r="M29" i="7"/>
  <c r="N69" i="16"/>
  <c r="J92" i="15"/>
  <c r="J35" i="15"/>
  <c r="J73" i="15" s="1"/>
  <c r="J46" i="17"/>
  <c r="J101" i="15"/>
  <c r="J42" i="16"/>
  <c r="D180" i="7"/>
  <c r="D43" i="7"/>
  <c r="D7" i="17"/>
  <c r="D54" i="17" s="1"/>
  <c r="D36" i="17"/>
  <c r="P36" i="17"/>
  <c r="P7" i="17"/>
  <c r="K120" i="15"/>
  <c r="K27" i="17"/>
  <c r="K118" i="15"/>
  <c r="K23" i="16"/>
  <c r="K68" i="16" s="1"/>
  <c r="J119" i="15"/>
  <c r="D92" i="15"/>
  <c r="D46" i="17"/>
  <c r="D35" i="15"/>
  <c r="D73" i="15" s="1"/>
  <c r="D101" i="15"/>
  <c r="D42" i="16"/>
  <c r="D119" i="15"/>
  <c r="O91" i="15"/>
  <c r="O45" i="17"/>
  <c r="O100" i="15"/>
  <c r="F207" i="7"/>
  <c r="F74" i="7"/>
  <c r="P180" i="7"/>
  <c r="P43" i="7"/>
  <c r="P35" i="15"/>
  <c r="P92" i="15"/>
  <c r="P82" i="15"/>
  <c r="P46" i="17"/>
  <c r="P101" i="15"/>
  <c r="P42" i="16"/>
  <c r="K207" i="7"/>
  <c r="K74" i="7"/>
  <c r="K36" i="17"/>
  <c r="K7" i="17"/>
  <c r="K54" i="17" s="1"/>
  <c r="I82" i="15"/>
  <c r="I46" i="17"/>
  <c r="I35" i="15"/>
  <c r="I92" i="15"/>
  <c r="I101" i="15"/>
  <c r="I42" i="16"/>
  <c r="J23" i="16"/>
  <c r="J68" i="16" s="1"/>
  <c r="G207" i="7"/>
  <c r="G74" i="7"/>
  <c r="M36" i="17"/>
  <c r="M7" i="17"/>
  <c r="M22" i="17" s="1"/>
  <c r="O45" i="16"/>
  <c r="O49" i="16"/>
  <c r="O48" i="16"/>
  <c r="O18" i="16"/>
  <c r="O46" i="16"/>
  <c r="O52" i="16"/>
  <c r="O47" i="16"/>
  <c r="O51" i="16"/>
  <c r="J180" i="7"/>
  <c r="J43" i="7"/>
  <c r="D23" i="16"/>
  <c r="I175" i="7"/>
  <c r="I29" i="7"/>
  <c r="I123" i="7" s="1"/>
  <c r="M73" i="15"/>
  <c r="C46" i="17"/>
  <c r="C92" i="15"/>
  <c r="C35" i="15"/>
  <c r="C101" i="15"/>
  <c r="C42" i="16"/>
  <c r="E7" i="17"/>
  <c r="E36" i="17"/>
  <c r="G73" i="15"/>
  <c r="C207" i="7"/>
  <c r="C74" i="7"/>
  <c r="Q120" i="15"/>
  <c r="Q27" i="17"/>
  <c r="Q118" i="15"/>
  <c r="Q82" i="15"/>
  <c r="Q23" i="16"/>
  <c r="Q59" i="16"/>
  <c r="I36" i="17"/>
  <c r="I7" i="17"/>
  <c r="L100" i="15"/>
  <c r="L45" i="17"/>
  <c r="L91" i="15"/>
  <c r="L41" i="16"/>
  <c r="N201" i="7"/>
  <c r="N55" i="7"/>
  <c r="I69" i="16"/>
  <c r="J48" i="16"/>
  <c r="J45" i="16"/>
  <c r="J46" i="16"/>
  <c r="J47" i="16"/>
  <c r="J49" i="16"/>
  <c r="J18" i="16"/>
  <c r="J52" i="16"/>
  <c r="J51" i="16"/>
  <c r="L36" i="17"/>
  <c r="L7" i="17"/>
  <c r="L22" i="17" s="1"/>
  <c r="F175" i="7"/>
  <c r="F29" i="7"/>
  <c r="F123" i="7" s="1"/>
  <c r="G100" i="15"/>
  <c r="G91" i="15"/>
  <c r="G45" i="17"/>
  <c r="G41" i="16"/>
  <c r="H29" i="7"/>
  <c r="H123" i="7" s="1"/>
  <c r="H175" i="7"/>
  <c r="H36" i="17"/>
  <c r="H7" i="17"/>
  <c r="H54" i="17" s="1"/>
  <c r="H27" i="17"/>
  <c r="L82" i="15"/>
  <c r="L73" i="15"/>
  <c r="G175" i="7"/>
  <c r="G29" i="7"/>
  <c r="P74" i="7"/>
  <c r="P207" i="7"/>
  <c r="J36" i="17"/>
  <c r="J7" i="17"/>
  <c r="J54" i="17" s="1"/>
  <c r="K46" i="17"/>
  <c r="K35" i="15"/>
  <c r="K92" i="15"/>
  <c r="K101" i="15"/>
  <c r="K42" i="16"/>
  <c r="N126" i="7"/>
  <c r="N121" i="7"/>
  <c r="N114" i="7"/>
  <c r="N116" i="7"/>
  <c r="N124" i="7"/>
  <c r="N120" i="7"/>
  <c r="N111" i="7"/>
  <c r="N132" i="7"/>
  <c r="N118" i="7"/>
  <c r="N112" i="7"/>
  <c r="N133" i="7"/>
  <c r="N110" i="7"/>
  <c r="N122" i="7"/>
  <c r="N113" i="7"/>
  <c r="N130" i="7"/>
  <c r="N125" i="7"/>
  <c r="N117" i="7"/>
  <c r="N109" i="7"/>
  <c r="N131" i="7"/>
  <c r="N127" i="7"/>
  <c r="N115" i="7"/>
  <c r="N119" i="7"/>
  <c r="N129" i="7"/>
  <c r="N128" i="7"/>
  <c r="N120" i="15"/>
  <c r="N27" i="17"/>
  <c r="N118" i="15"/>
  <c r="N23" i="16"/>
  <c r="L54" i="16"/>
  <c r="L63" i="16" s="1"/>
  <c r="L27" i="17"/>
  <c r="O206" i="7"/>
  <c r="O69" i="7"/>
  <c r="P118" i="15"/>
  <c r="P27" i="17"/>
  <c r="P120" i="15"/>
  <c r="I120" i="15"/>
  <c r="I27" i="17"/>
  <c r="I118" i="15"/>
  <c r="I23" i="16"/>
  <c r="I59" i="16"/>
  <c r="J50" i="16"/>
  <c r="G36" i="17"/>
  <c r="G7" i="17"/>
  <c r="G22" i="17" s="1"/>
  <c r="E29" i="7"/>
  <c r="E123" i="7" s="1"/>
  <c r="E175" i="7"/>
  <c r="G54" i="16"/>
  <c r="G63" i="16" s="1"/>
  <c r="C175" i="7"/>
  <c r="C29" i="7"/>
  <c r="C123" i="7" s="1"/>
  <c r="L74" i="7"/>
  <c r="L207" i="7"/>
  <c r="D50" i="16"/>
  <c r="E118" i="15"/>
  <c r="E120" i="15"/>
  <c r="E82" i="15"/>
  <c r="E27" i="17"/>
  <c r="E23" i="16"/>
  <c r="E68" i="16" s="1"/>
  <c r="C118" i="15"/>
  <c r="C27" i="17"/>
  <c r="C120" i="15"/>
  <c r="C82" i="15"/>
  <c r="C23" i="16"/>
  <c r="C68" i="16" s="1"/>
  <c r="D207" i="7"/>
  <c r="D74" i="7"/>
  <c r="Q69" i="16"/>
  <c r="I207" i="7"/>
  <c r="I74" i="7"/>
  <c r="M54" i="16"/>
  <c r="M63" i="16" s="1"/>
  <c r="L54" i="17" l="1"/>
  <c r="O63" i="16"/>
  <c r="N68" i="16"/>
  <c r="G54" i="17"/>
  <c r="F68" i="16"/>
  <c r="F54" i="16"/>
  <c r="F18" i="16"/>
  <c r="D68" i="16"/>
  <c r="Q68" i="16"/>
  <c r="I73" i="15"/>
  <c r="P73" i="15"/>
  <c r="N73" i="15"/>
  <c r="Q73" i="15"/>
  <c r="N158" i="7"/>
  <c r="N145" i="7"/>
  <c r="N151" i="7"/>
  <c r="N135" i="7"/>
  <c r="N137" i="7"/>
  <c r="N143" i="7"/>
  <c r="N140" i="7"/>
  <c r="N156" i="7"/>
  <c r="N157" i="7"/>
  <c r="N136" i="7"/>
  <c r="N139" i="7"/>
  <c r="N153" i="7"/>
  <c r="N150" i="7"/>
  <c r="N148" i="7"/>
  <c r="N146" i="7"/>
  <c r="N141" i="7"/>
  <c r="N152" i="7"/>
  <c r="N147" i="7"/>
  <c r="N159" i="7"/>
  <c r="N138" i="7"/>
  <c r="N155" i="7"/>
  <c r="N154" i="7"/>
  <c r="E52" i="17"/>
  <c r="E49" i="17"/>
  <c r="E50" i="17"/>
  <c r="E51" i="17"/>
  <c r="E56" i="17"/>
  <c r="E53" i="17"/>
  <c r="E55" i="17"/>
  <c r="P52" i="17"/>
  <c r="P49" i="17"/>
  <c r="P56" i="17"/>
  <c r="P53" i="17"/>
  <c r="P51" i="17"/>
  <c r="P50" i="17"/>
  <c r="P55" i="17"/>
  <c r="I69" i="7"/>
  <c r="I206" i="7"/>
  <c r="G52" i="17"/>
  <c r="G51" i="17"/>
  <c r="G56" i="17"/>
  <c r="G49" i="17"/>
  <c r="G50" i="17"/>
  <c r="G53" i="17"/>
  <c r="G55" i="17"/>
  <c r="D69" i="7"/>
  <c r="D206" i="7"/>
  <c r="C22" i="17"/>
  <c r="C54" i="16"/>
  <c r="C18" i="16"/>
  <c r="L206" i="7"/>
  <c r="L69" i="7"/>
  <c r="I68" i="16"/>
  <c r="K73" i="15"/>
  <c r="J52" i="17"/>
  <c r="J51" i="17"/>
  <c r="J56" i="17"/>
  <c r="J53" i="17"/>
  <c r="J50" i="17"/>
  <c r="J49" i="17"/>
  <c r="J55" i="17"/>
  <c r="H56" i="17"/>
  <c r="H53" i="17"/>
  <c r="H50" i="17"/>
  <c r="H52" i="17"/>
  <c r="H49" i="17"/>
  <c r="H51" i="17"/>
  <c r="H55" i="17"/>
  <c r="H22" i="17"/>
  <c r="E54" i="17"/>
  <c r="C73" i="15"/>
  <c r="J29" i="7"/>
  <c r="J123" i="7" s="1"/>
  <c r="J175" i="7"/>
  <c r="I91" i="15"/>
  <c r="I100" i="15"/>
  <c r="I45" i="17"/>
  <c r="I41" i="16"/>
  <c r="D45" i="17"/>
  <c r="D100" i="15"/>
  <c r="D91" i="15"/>
  <c r="D41" i="16"/>
  <c r="D175" i="7"/>
  <c r="D29" i="7"/>
  <c r="D123" i="7" s="1"/>
  <c r="J206" i="7"/>
  <c r="J69" i="7"/>
  <c r="Q91" i="15"/>
  <c r="Q45" i="17"/>
  <c r="Q100" i="15"/>
  <c r="Q41" i="16"/>
  <c r="C52" i="17"/>
  <c r="C50" i="17"/>
  <c r="C49" i="17"/>
  <c r="C56" i="17"/>
  <c r="C53" i="17"/>
  <c r="C51" i="17"/>
  <c r="C55" i="17"/>
  <c r="L109" i="7"/>
  <c r="L127" i="7"/>
  <c r="L115" i="7"/>
  <c r="L110" i="7"/>
  <c r="L121" i="7"/>
  <c r="L116" i="7"/>
  <c r="L113" i="7"/>
  <c r="L111" i="7"/>
  <c r="L130" i="7"/>
  <c r="L124" i="7"/>
  <c r="L132" i="7"/>
  <c r="L133" i="7"/>
  <c r="L125" i="7"/>
  <c r="L112" i="7"/>
  <c r="L120" i="7"/>
  <c r="L122" i="7"/>
  <c r="L126" i="7"/>
  <c r="L117" i="7"/>
  <c r="L114" i="7"/>
  <c r="L118" i="7"/>
  <c r="L119" i="7"/>
  <c r="L131" i="7"/>
  <c r="L129" i="7"/>
  <c r="L128" i="7"/>
  <c r="O29" i="7"/>
  <c r="O175" i="7"/>
  <c r="J22" i="17"/>
  <c r="J54" i="16"/>
  <c r="J63" i="16" s="1"/>
  <c r="H206" i="7"/>
  <c r="H69" i="7"/>
  <c r="E73" i="15"/>
  <c r="N22" i="17"/>
  <c r="N54" i="16"/>
  <c r="N18" i="16"/>
  <c r="K100" i="15"/>
  <c r="K45" i="17"/>
  <c r="K91" i="15"/>
  <c r="K41" i="16"/>
  <c r="G118" i="7"/>
  <c r="G115" i="7"/>
  <c r="G120" i="7"/>
  <c r="G112" i="7"/>
  <c r="G127" i="7"/>
  <c r="G113" i="7"/>
  <c r="G117" i="7"/>
  <c r="G126" i="7"/>
  <c r="G110" i="7"/>
  <c r="G109" i="7"/>
  <c r="G132" i="7"/>
  <c r="G122" i="7"/>
  <c r="G119" i="7"/>
  <c r="G133" i="7"/>
  <c r="G121" i="7"/>
  <c r="G131" i="7"/>
  <c r="G124" i="7"/>
  <c r="G114" i="7"/>
  <c r="G116" i="7"/>
  <c r="G130" i="7"/>
  <c r="G111" i="7"/>
  <c r="G125" i="7"/>
  <c r="G129" i="7"/>
  <c r="G128" i="7"/>
  <c r="I51" i="17"/>
  <c r="I56" i="17"/>
  <c r="I52" i="17"/>
  <c r="I50" i="17"/>
  <c r="I49" i="17"/>
  <c r="I53" i="17"/>
  <c r="I55" i="17"/>
  <c r="F206" i="7"/>
  <c r="F69" i="7"/>
  <c r="E206" i="7"/>
  <c r="E69" i="7"/>
  <c r="Q111" i="7"/>
  <c r="Q114" i="7"/>
  <c r="Q130" i="7"/>
  <c r="Q127" i="7"/>
  <c r="Q110" i="7"/>
  <c r="Q115" i="7"/>
  <c r="Q113" i="7"/>
  <c r="Q122" i="7"/>
  <c r="Q117" i="7"/>
  <c r="Q125" i="7"/>
  <c r="Q116" i="7"/>
  <c r="Q124" i="7"/>
  <c r="Q126" i="7"/>
  <c r="Q133" i="7"/>
  <c r="Q132" i="7"/>
  <c r="Q119" i="7"/>
  <c r="Q112" i="7"/>
  <c r="Q131" i="7"/>
  <c r="Q109" i="7"/>
  <c r="Q118" i="7"/>
  <c r="Q121" i="7"/>
  <c r="Q120" i="7"/>
  <c r="Q129" i="7"/>
  <c r="Q128" i="7"/>
  <c r="E91" i="15"/>
  <c r="E45" i="17"/>
  <c r="E100" i="15"/>
  <c r="E41" i="16"/>
  <c r="G123" i="7"/>
  <c r="N149" i="7"/>
  <c r="Q22" i="17"/>
  <c r="Q18" i="16"/>
  <c r="Q54" i="16"/>
  <c r="I124" i="7"/>
  <c r="I127" i="7"/>
  <c r="I114" i="7"/>
  <c r="I125" i="7"/>
  <c r="I120" i="7"/>
  <c r="I116" i="7"/>
  <c r="I121" i="7"/>
  <c r="I109" i="7"/>
  <c r="I119" i="7"/>
  <c r="I133" i="7"/>
  <c r="I131" i="7"/>
  <c r="I110" i="7"/>
  <c r="I113" i="7"/>
  <c r="I111" i="7"/>
  <c r="I132" i="7"/>
  <c r="I112" i="7"/>
  <c r="I126" i="7"/>
  <c r="I118" i="7"/>
  <c r="I117" i="7"/>
  <c r="I115" i="7"/>
  <c r="I130" i="7"/>
  <c r="I122" i="7"/>
  <c r="I129" i="7"/>
  <c r="I128" i="7"/>
  <c r="K51" i="17"/>
  <c r="K56" i="17"/>
  <c r="K53" i="17"/>
  <c r="K49" i="17"/>
  <c r="K52" i="17"/>
  <c r="K50" i="17"/>
  <c r="K55" i="17"/>
  <c r="K206" i="7"/>
  <c r="K69" i="7"/>
  <c r="P29" i="7"/>
  <c r="P123" i="7" s="1"/>
  <c r="P175" i="7"/>
  <c r="J100" i="15"/>
  <c r="J91" i="15"/>
  <c r="J45" i="17"/>
  <c r="J41" i="16"/>
  <c r="M133" i="7"/>
  <c r="M118" i="7"/>
  <c r="M132" i="7"/>
  <c r="M113" i="7"/>
  <c r="M112" i="7"/>
  <c r="M131" i="7"/>
  <c r="M130" i="7"/>
  <c r="M115" i="7"/>
  <c r="M114" i="7"/>
  <c r="M110" i="7"/>
  <c r="M116" i="7"/>
  <c r="M125" i="7"/>
  <c r="M120" i="7"/>
  <c r="M126" i="7"/>
  <c r="M111" i="7"/>
  <c r="M127" i="7"/>
  <c r="M109" i="7"/>
  <c r="M119" i="7"/>
  <c r="M124" i="7"/>
  <c r="M121" i="7"/>
  <c r="M122" i="7"/>
  <c r="M117" i="7"/>
  <c r="M129" i="7"/>
  <c r="M128" i="7"/>
  <c r="M69" i="7"/>
  <c r="M206" i="7"/>
  <c r="K109" i="7"/>
  <c r="K120" i="7"/>
  <c r="K125" i="7"/>
  <c r="K124" i="7"/>
  <c r="K111" i="7"/>
  <c r="K114" i="7"/>
  <c r="K127" i="7"/>
  <c r="K126" i="7"/>
  <c r="K130" i="7"/>
  <c r="K110" i="7"/>
  <c r="K119" i="7"/>
  <c r="K117" i="7"/>
  <c r="K132" i="7"/>
  <c r="K112" i="7"/>
  <c r="K121" i="7"/>
  <c r="K113" i="7"/>
  <c r="K122" i="7"/>
  <c r="K115" i="7"/>
  <c r="K131" i="7"/>
  <c r="K118" i="7"/>
  <c r="K116" i="7"/>
  <c r="K133" i="7"/>
  <c r="K129" i="7"/>
  <c r="K128" i="7"/>
  <c r="D82" i="15"/>
  <c r="I22" i="17"/>
  <c r="I54" i="16"/>
  <c r="I18" i="16"/>
  <c r="P22" i="17"/>
  <c r="P54" i="16"/>
  <c r="H121" i="7"/>
  <c r="H119" i="7"/>
  <c r="H132" i="7"/>
  <c r="H124" i="7"/>
  <c r="H120" i="7"/>
  <c r="H126" i="7"/>
  <c r="H111" i="7"/>
  <c r="H131" i="7"/>
  <c r="H109" i="7"/>
  <c r="H110" i="7"/>
  <c r="H117" i="7"/>
  <c r="H118" i="7"/>
  <c r="H114" i="7"/>
  <c r="H133" i="7"/>
  <c r="H122" i="7"/>
  <c r="H127" i="7"/>
  <c r="H125" i="7"/>
  <c r="H116" i="7"/>
  <c r="H112" i="7"/>
  <c r="H115" i="7"/>
  <c r="H130" i="7"/>
  <c r="H113" i="7"/>
  <c r="H129" i="7"/>
  <c r="H128" i="7"/>
  <c r="M50" i="17"/>
  <c r="M56" i="17"/>
  <c r="M53" i="17"/>
  <c r="M51" i="17"/>
  <c r="M52" i="17"/>
  <c r="M49" i="17"/>
  <c r="M55" i="17"/>
  <c r="K22" i="17"/>
  <c r="K54" i="16"/>
  <c r="K18" i="16"/>
  <c r="C109" i="7"/>
  <c r="C131" i="7"/>
  <c r="C125" i="7"/>
  <c r="C112" i="7"/>
  <c r="C121" i="7"/>
  <c r="C113" i="7"/>
  <c r="C111" i="7"/>
  <c r="C133" i="7"/>
  <c r="C118" i="7"/>
  <c r="C110" i="7"/>
  <c r="C115" i="7"/>
  <c r="C114" i="7"/>
  <c r="C120" i="7"/>
  <c r="C124" i="7"/>
  <c r="C126" i="7"/>
  <c r="C127" i="7"/>
  <c r="C116" i="7"/>
  <c r="C122" i="7"/>
  <c r="C130" i="7"/>
  <c r="C119" i="7"/>
  <c r="C132" i="7"/>
  <c r="C117" i="7"/>
  <c r="C129" i="7"/>
  <c r="C128" i="7"/>
  <c r="E132" i="7"/>
  <c r="E133" i="7"/>
  <c r="E120" i="7"/>
  <c r="E130" i="7"/>
  <c r="E124" i="7"/>
  <c r="E119" i="7"/>
  <c r="E121" i="7"/>
  <c r="E110" i="7"/>
  <c r="E112" i="7"/>
  <c r="E116" i="7"/>
  <c r="E111" i="7"/>
  <c r="E126" i="7"/>
  <c r="E117" i="7"/>
  <c r="E114" i="7"/>
  <c r="E127" i="7"/>
  <c r="E118" i="7"/>
  <c r="E115" i="7"/>
  <c r="E113" i="7"/>
  <c r="E131" i="7"/>
  <c r="E122" i="7"/>
  <c r="E125" i="7"/>
  <c r="E109" i="7"/>
  <c r="E129" i="7"/>
  <c r="E128" i="7"/>
  <c r="O201" i="7"/>
  <c r="O55" i="7"/>
  <c r="O149" i="7" s="1"/>
  <c r="E22" i="17"/>
  <c r="E18" i="16"/>
  <c r="E54" i="16"/>
  <c r="P206" i="7"/>
  <c r="P69" i="7"/>
  <c r="F110" i="7"/>
  <c r="F122" i="7"/>
  <c r="F112" i="7"/>
  <c r="F132" i="7"/>
  <c r="F126" i="7"/>
  <c r="F133" i="7"/>
  <c r="F120" i="7"/>
  <c r="F125" i="7"/>
  <c r="F130" i="7"/>
  <c r="F116" i="7"/>
  <c r="F109" i="7"/>
  <c r="F127" i="7"/>
  <c r="F117" i="7"/>
  <c r="F115" i="7"/>
  <c r="F113" i="7"/>
  <c r="F114" i="7"/>
  <c r="F118" i="7"/>
  <c r="F111" i="7"/>
  <c r="F119" i="7"/>
  <c r="F131" i="7"/>
  <c r="F121" i="7"/>
  <c r="F124" i="7"/>
  <c r="F129" i="7"/>
  <c r="F128" i="7"/>
  <c r="L52" i="17"/>
  <c r="L53" i="17"/>
  <c r="L51" i="17"/>
  <c r="L56" i="17"/>
  <c r="L49" i="17"/>
  <c r="L50" i="17"/>
  <c r="L55" i="17"/>
  <c r="I54" i="17"/>
  <c r="C69" i="7"/>
  <c r="C206" i="7"/>
  <c r="C45" i="17"/>
  <c r="C100" i="15"/>
  <c r="C91" i="15"/>
  <c r="C41" i="16"/>
  <c r="M54" i="17"/>
  <c r="G206" i="7"/>
  <c r="G69" i="7"/>
  <c r="P100" i="15"/>
  <c r="P45" i="17"/>
  <c r="P91" i="15"/>
  <c r="P41" i="16"/>
  <c r="K82" i="15"/>
  <c r="P54" i="17"/>
  <c r="D50" i="17"/>
  <c r="D49" i="17"/>
  <c r="D51" i="17"/>
  <c r="D53" i="17"/>
  <c r="D56" i="17"/>
  <c r="D52" i="17"/>
  <c r="D55" i="17"/>
  <c r="M123" i="7"/>
  <c r="K123" i="7"/>
  <c r="P18" i="16"/>
  <c r="F53" i="17"/>
  <c r="F56" i="17"/>
  <c r="F49" i="17"/>
  <c r="F51" i="17"/>
  <c r="F52" i="17"/>
  <c r="F50" i="17"/>
  <c r="F22" i="17"/>
  <c r="F55" i="17"/>
  <c r="Q153" i="7"/>
  <c r="Q159" i="7"/>
  <c r="Q137" i="7"/>
  <c r="Q139" i="7"/>
  <c r="Q152" i="7"/>
  <c r="Q147" i="7"/>
  <c r="Q150" i="7"/>
  <c r="Q157" i="7"/>
  <c r="Q135" i="7"/>
  <c r="Q156" i="7"/>
  <c r="Q140" i="7"/>
  <c r="Q148" i="7"/>
  <c r="Q146" i="7"/>
  <c r="Q136" i="7"/>
  <c r="Q145" i="7"/>
  <c r="Q158" i="7"/>
  <c r="Q151" i="7"/>
  <c r="Q138" i="7"/>
  <c r="Q141" i="7"/>
  <c r="Q143" i="7"/>
  <c r="Q155" i="7"/>
  <c r="Q154" i="7"/>
  <c r="D22" i="17"/>
  <c r="D54" i="16"/>
  <c r="D63" i="16" s="1"/>
  <c r="Q123" i="7"/>
  <c r="N100" i="15"/>
  <c r="N45" i="17"/>
  <c r="N91" i="15"/>
  <c r="N41" i="16"/>
  <c r="F63" i="16" l="1"/>
  <c r="N63" i="16"/>
  <c r="C201" i="7"/>
  <c r="C55" i="7"/>
  <c r="C149" i="7" s="1"/>
  <c r="G55" i="7"/>
  <c r="G149" i="7" s="1"/>
  <c r="G201" i="7"/>
  <c r="P201" i="7"/>
  <c r="P55" i="7"/>
  <c r="P149" i="7" s="1"/>
  <c r="K201" i="7"/>
  <c r="K55" i="7"/>
  <c r="K149" i="7" s="1"/>
  <c r="Q63" i="16"/>
  <c r="E55" i="7"/>
  <c r="E149" i="7" s="1"/>
  <c r="E201" i="7"/>
  <c r="J55" i="7"/>
  <c r="J149" i="7" s="1"/>
  <c r="J201" i="7"/>
  <c r="D120" i="7"/>
  <c r="D125" i="7"/>
  <c r="D132" i="7"/>
  <c r="D116" i="7"/>
  <c r="D110" i="7"/>
  <c r="D121" i="7"/>
  <c r="D113" i="7"/>
  <c r="D126" i="7"/>
  <c r="D127" i="7"/>
  <c r="D118" i="7"/>
  <c r="D130" i="7"/>
  <c r="D111" i="7"/>
  <c r="D112" i="7"/>
  <c r="D109" i="7"/>
  <c r="D133" i="7"/>
  <c r="D122" i="7"/>
  <c r="D117" i="7"/>
  <c r="D124" i="7"/>
  <c r="D119" i="7"/>
  <c r="D115" i="7"/>
  <c r="D114" i="7"/>
  <c r="D131" i="7"/>
  <c r="D129" i="7"/>
  <c r="D128" i="7"/>
  <c r="C63" i="16"/>
  <c r="I55" i="7"/>
  <c r="I149" i="7" s="1"/>
  <c r="I201" i="7"/>
  <c r="P110" i="7"/>
  <c r="P131" i="7"/>
  <c r="P127" i="7"/>
  <c r="P133" i="7"/>
  <c r="P111" i="7"/>
  <c r="P126" i="7"/>
  <c r="P121" i="7"/>
  <c r="P112" i="7"/>
  <c r="P118" i="7"/>
  <c r="P132" i="7"/>
  <c r="P109" i="7"/>
  <c r="P124" i="7"/>
  <c r="P130" i="7"/>
  <c r="P120" i="7"/>
  <c r="P113" i="7"/>
  <c r="P117" i="7"/>
  <c r="P116" i="7"/>
  <c r="P122" i="7"/>
  <c r="P125" i="7"/>
  <c r="P115" i="7"/>
  <c r="P119" i="7"/>
  <c r="P114" i="7"/>
  <c r="P129" i="7"/>
  <c r="P128" i="7"/>
  <c r="F55" i="7"/>
  <c r="F149" i="7" s="1"/>
  <c r="F201" i="7"/>
  <c r="O125" i="7"/>
  <c r="O116" i="7"/>
  <c r="O111" i="7"/>
  <c r="O118" i="7"/>
  <c r="O117" i="7"/>
  <c r="O113" i="7"/>
  <c r="O110" i="7"/>
  <c r="O121" i="7"/>
  <c r="O112" i="7"/>
  <c r="O122" i="7"/>
  <c r="O120" i="7"/>
  <c r="O126" i="7"/>
  <c r="O119" i="7"/>
  <c r="O109" i="7"/>
  <c r="O115" i="7"/>
  <c r="O124" i="7"/>
  <c r="O114" i="7"/>
  <c r="O131" i="7"/>
  <c r="O132" i="7"/>
  <c r="O133" i="7"/>
  <c r="O127" i="7"/>
  <c r="O130" i="7"/>
  <c r="O129" i="7"/>
  <c r="O128" i="7"/>
  <c r="D201" i="7"/>
  <c r="D55" i="7"/>
  <c r="D149" i="7" s="1"/>
  <c r="I63" i="16"/>
  <c r="P63" i="16"/>
  <c r="E63" i="16"/>
  <c r="O146" i="7"/>
  <c r="O143" i="7"/>
  <c r="O136" i="7"/>
  <c r="O140" i="7"/>
  <c r="O157" i="7"/>
  <c r="O138" i="7"/>
  <c r="O145" i="7"/>
  <c r="O151" i="7"/>
  <c r="O135" i="7"/>
  <c r="O148" i="7"/>
  <c r="O150" i="7"/>
  <c r="O153" i="7"/>
  <c r="O159" i="7"/>
  <c r="O139" i="7"/>
  <c r="O156" i="7"/>
  <c r="O158" i="7"/>
  <c r="O141" i="7"/>
  <c r="O147" i="7"/>
  <c r="O152" i="7"/>
  <c r="O137" i="7"/>
  <c r="O155" i="7"/>
  <c r="O154" i="7"/>
  <c r="K63" i="16"/>
  <c r="M55" i="7"/>
  <c r="M149" i="7" s="1"/>
  <c r="M201" i="7"/>
  <c r="H201" i="7"/>
  <c r="H55" i="7"/>
  <c r="H149" i="7" s="1"/>
  <c r="O123" i="7"/>
  <c r="J111" i="7"/>
  <c r="J109" i="7"/>
  <c r="J117" i="7"/>
  <c r="J122" i="7"/>
  <c r="J130" i="7"/>
  <c r="J121" i="7"/>
  <c r="J133" i="7"/>
  <c r="J120" i="7"/>
  <c r="J112" i="7"/>
  <c r="J132" i="7"/>
  <c r="J127" i="7"/>
  <c r="J125" i="7"/>
  <c r="J131" i="7"/>
  <c r="J119" i="7"/>
  <c r="J124" i="7"/>
  <c r="J126" i="7"/>
  <c r="J116" i="7"/>
  <c r="J118" i="7"/>
  <c r="J113" i="7"/>
  <c r="J114" i="7"/>
  <c r="J115" i="7"/>
  <c r="J110" i="7"/>
  <c r="J129" i="7"/>
  <c r="J128" i="7"/>
  <c r="L55" i="7"/>
  <c r="L201" i="7"/>
  <c r="D151" i="7" l="1"/>
  <c r="D138" i="7"/>
  <c r="D158" i="7"/>
  <c r="D147" i="7"/>
  <c r="D136" i="7"/>
  <c r="D137" i="7"/>
  <c r="D145" i="7"/>
  <c r="D153" i="7"/>
  <c r="D135" i="7"/>
  <c r="D143" i="7"/>
  <c r="D141" i="7"/>
  <c r="D139" i="7"/>
  <c r="D159" i="7"/>
  <c r="D152" i="7"/>
  <c r="D148" i="7"/>
  <c r="D140" i="7"/>
  <c r="D156" i="7"/>
  <c r="D157" i="7"/>
  <c r="D146" i="7"/>
  <c r="D150" i="7"/>
  <c r="D155" i="7"/>
  <c r="D154" i="7"/>
  <c r="F143" i="7"/>
  <c r="F136" i="7"/>
  <c r="F141" i="7"/>
  <c r="F157" i="7"/>
  <c r="F135" i="7"/>
  <c r="F156" i="7"/>
  <c r="F159" i="7"/>
  <c r="F139" i="7"/>
  <c r="F148" i="7"/>
  <c r="F158" i="7"/>
  <c r="F151" i="7"/>
  <c r="F137" i="7"/>
  <c r="F140" i="7"/>
  <c r="F153" i="7"/>
  <c r="F147" i="7"/>
  <c r="F145" i="7"/>
  <c r="F138" i="7"/>
  <c r="F152" i="7"/>
  <c r="F146" i="7"/>
  <c r="F150" i="7"/>
  <c r="F155" i="7"/>
  <c r="F154" i="7"/>
  <c r="I135" i="7"/>
  <c r="I148" i="7"/>
  <c r="I153" i="7"/>
  <c r="I151" i="7"/>
  <c r="I158" i="7"/>
  <c r="I138" i="7"/>
  <c r="I139" i="7"/>
  <c r="I137" i="7"/>
  <c r="I146" i="7"/>
  <c r="I147" i="7"/>
  <c r="I159" i="7"/>
  <c r="I156" i="7"/>
  <c r="I140" i="7"/>
  <c r="I145" i="7"/>
  <c r="I141" i="7"/>
  <c r="I157" i="7"/>
  <c r="I143" i="7"/>
  <c r="I136" i="7"/>
  <c r="I152" i="7"/>
  <c r="I150" i="7"/>
  <c r="I155" i="7"/>
  <c r="I154" i="7"/>
  <c r="C159" i="7"/>
  <c r="C158" i="7"/>
  <c r="C138" i="7"/>
  <c r="C156" i="7"/>
  <c r="C137" i="7"/>
  <c r="C152" i="7"/>
  <c r="C150" i="7"/>
  <c r="C136" i="7"/>
  <c r="C135" i="7"/>
  <c r="C151" i="7"/>
  <c r="C146" i="7"/>
  <c r="C140" i="7"/>
  <c r="C148" i="7"/>
  <c r="C153" i="7"/>
  <c r="C147" i="7"/>
  <c r="C139" i="7"/>
  <c r="C143" i="7"/>
  <c r="C141" i="7"/>
  <c r="C145" i="7"/>
  <c r="C157" i="7"/>
  <c r="C155" i="7"/>
  <c r="C154" i="7"/>
  <c r="J136" i="7"/>
  <c r="J145" i="7"/>
  <c r="J135" i="7"/>
  <c r="J140" i="7"/>
  <c r="J139" i="7"/>
  <c r="J143" i="7"/>
  <c r="J148" i="7"/>
  <c r="J138" i="7"/>
  <c r="J141" i="7"/>
  <c r="J137" i="7"/>
  <c r="J150" i="7"/>
  <c r="J159" i="7"/>
  <c r="J157" i="7"/>
  <c r="J156" i="7"/>
  <c r="J146" i="7"/>
  <c r="J147" i="7"/>
  <c r="J151" i="7"/>
  <c r="J153" i="7"/>
  <c r="J152" i="7"/>
  <c r="J158" i="7"/>
  <c r="J155" i="7"/>
  <c r="J154" i="7"/>
  <c r="E139" i="7"/>
  <c r="E151" i="7"/>
  <c r="E143" i="7"/>
  <c r="E141" i="7"/>
  <c r="E156" i="7"/>
  <c r="E140" i="7"/>
  <c r="E152" i="7"/>
  <c r="E158" i="7"/>
  <c r="E147" i="7"/>
  <c r="E148" i="7"/>
  <c r="E150" i="7"/>
  <c r="E138" i="7"/>
  <c r="E159" i="7"/>
  <c r="E146" i="7"/>
  <c r="E136" i="7"/>
  <c r="E137" i="7"/>
  <c r="E153" i="7"/>
  <c r="E157" i="7"/>
  <c r="E135" i="7"/>
  <c r="E145" i="7"/>
  <c r="E155" i="7"/>
  <c r="E154" i="7"/>
  <c r="P141" i="7"/>
  <c r="P136" i="7"/>
  <c r="P140" i="7"/>
  <c r="P145" i="7"/>
  <c r="P139" i="7"/>
  <c r="P147" i="7"/>
  <c r="P158" i="7"/>
  <c r="P135" i="7"/>
  <c r="P152" i="7"/>
  <c r="P157" i="7"/>
  <c r="P150" i="7"/>
  <c r="P137" i="7"/>
  <c r="P148" i="7"/>
  <c r="P159" i="7"/>
  <c r="P153" i="7"/>
  <c r="P138" i="7"/>
  <c r="P151" i="7"/>
  <c r="P156" i="7"/>
  <c r="P146" i="7"/>
  <c r="P143" i="7"/>
  <c r="P155" i="7"/>
  <c r="P154" i="7"/>
  <c r="G153" i="7"/>
  <c r="G136" i="7"/>
  <c r="G156" i="7"/>
  <c r="G148" i="7"/>
  <c r="G150" i="7"/>
  <c r="G143" i="7"/>
  <c r="G145" i="7"/>
  <c r="G138" i="7"/>
  <c r="G152" i="7"/>
  <c r="G140" i="7"/>
  <c r="G146" i="7"/>
  <c r="G159" i="7"/>
  <c r="G157" i="7"/>
  <c r="G141" i="7"/>
  <c r="G151" i="7"/>
  <c r="G139" i="7"/>
  <c r="G158" i="7"/>
  <c r="G135" i="7"/>
  <c r="G137" i="7"/>
  <c r="G147" i="7"/>
  <c r="G155" i="7"/>
  <c r="G154" i="7"/>
  <c r="K150" i="7"/>
  <c r="K145" i="7"/>
  <c r="K158" i="7"/>
  <c r="K140" i="7"/>
  <c r="K141" i="7"/>
  <c r="K156" i="7"/>
  <c r="K135" i="7"/>
  <c r="K138" i="7"/>
  <c r="K143" i="7"/>
  <c r="K146" i="7"/>
  <c r="K153" i="7"/>
  <c r="K151" i="7"/>
  <c r="K136" i="7"/>
  <c r="K148" i="7"/>
  <c r="K147" i="7"/>
  <c r="K137" i="7"/>
  <c r="K139" i="7"/>
  <c r="K152" i="7"/>
  <c r="K159" i="7"/>
  <c r="K157" i="7"/>
  <c r="K155" i="7"/>
  <c r="K154" i="7"/>
  <c r="L139" i="7"/>
  <c r="L147" i="7"/>
  <c r="L156" i="7"/>
  <c r="L148" i="7"/>
  <c r="L159" i="7"/>
  <c r="L150" i="7"/>
  <c r="L158" i="7"/>
  <c r="L137" i="7"/>
  <c r="L152" i="7"/>
  <c r="L145" i="7"/>
  <c r="L138" i="7"/>
  <c r="L141" i="7"/>
  <c r="L151" i="7"/>
  <c r="L143" i="7"/>
  <c r="L140" i="7"/>
  <c r="L135" i="7"/>
  <c r="L157" i="7"/>
  <c r="L153" i="7"/>
  <c r="L146" i="7"/>
  <c r="L136" i="7"/>
  <c r="L155" i="7"/>
  <c r="L154" i="7"/>
  <c r="L149" i="7"/>
  <c r="H139" i="7"/>
  <c r="H152" i="7"/>
  <c r="H158" i="7"/>
  <c r="H137" i="7"/>
  <c r="H151" i="7"/>
  <c r="H159" i="7"/>
  <c r="H141" i="7"/>
  <c r="H147" i="7"/>
  <c r="H148" i="7"/>
  <c r="H135" i="7"/>
  <c r="H150" i="7"/>
  <c r="H156" i="7"/>
  <c r="H140" i="7"/>
  <c r="H145" i="7"/>
  <c r="H146" i="7"/>
  <c r="H157" i="7"/>
  <c r="H136" i="7"/>
  <c r="H138" i="7"/>
  <c r="H143" i="7"/>
  <c r="H153" i="7"/>
  <c r="H155" i="7"/>
  <c r="H154" i="7"/>
  <c r="M143" i="7"/>
  <c r="M145" i="7"/>
  <c r="M151" i="7"/>
  <c r="M148" i="7"/>
  <c r="M137" i="7"/>
  <c r="M157" i="7"/>
  <c r="M156" i="7"/>
  <c r="M140" i="7"/>
  <c r="M147" i="7"/>
  <c r="M146" i="7"/>
  <c r="M159" i="7"/>
  <c r="M141" i="7"/>
  <c r="M139" i="7"/>
  <c r="M136" i="7"/>
  <c r="M135" i="7"/>
  <c r="M153" i="7"/>
  <c r="M150" i="7"/>
  <c r="M138" i="7"/>
  <c r="M152" i="7"/>
  <c r="M158" i="7"/>
  <c r="M155" i="7"/>
  <c r="M154" i="7"/>
  <c r="B110" i="12" l="1"/>
  <c r="B99" i="12"/>
  <c r="B57" i="13"/>
  <c r="B54" i="14"/>
  <c r="C110" i="12" l="1"/>
  <c r="C99" i="12"/>
  <c r="C57" i="13"/>
  <c r="C54" i="14"/>
  <c r="D110" i="12" l="1"/>
  <c r="D99" i="12"/>
  <c r="D57" i="13"/>
  <c r="D54" i="14"/>
  <c r="E110" i="12" l="1"/>
  <c r="E99" i="12"/>
  <c r="F110" i="12"/>
  <c r="F99" i="12"/>
  <c r="E54" i="14"/>
  <c r="E57" i="13"/>
  <c r="F54" i="14"/>
  <c r="F57" i="13"/>
  <c r="G110" i="12" l="1"/>
  <c r="G99" i="12"/>
  <c r="G57" i="13"/>
  <c r="G54" i="14"/>
  <c r="H110" i="12" l="1"/>
  <c r="H99" i="12"/>
  <c r="H54" i="14"/>
  <c r="H57" i="13"/>
  <c r="I110" i="12" l="1"/>
  <c r="I99" i="12"/>
  <c r="I54" i="14"/>
  <c r="I57" i="13"/>
  <c r="J110" i="12" l="1"/>
  <c r="J99" i="12"/>
  <c r="J54" i="14"/>
  <c r="J57" i="13"/>
  <c r="K110" i="12" l="1"/>
  <c r="K99" i="12"/>
  <c r="K54" i="14"/>
  <c r="K57" i="13"/>
  <c r="L110" i="12" l="1"/>
  <c r="L99" i="12"/>
  <c r="L54" i="14"/>
  <c r="L57" i="13"/>
  <c r="M110" i="12" l="1"/>
  <c r="M99" i="12"/>
  <c r="M54" i="14"/>
  <c r="M57" i="13"/>
  <c r="N110" i="12" l="1"/>
  <c r="N99" i="12"/>
  <c r="N57" i="13"/>
  <c r="N54" i="14"/>
  <c r="O110" i="12" l="1"/>
  <c r="O99" i="12"/>
  <c r="O54" i="14"/>
  <c r="O57" i="13"/>
  <c r="P110" i="12" l="1"/>
  <c r="P99" i="12"/>
  <c r="P54" i="14"/>
  <c r="P57" i="13"/>
  <c r="B106" i="12" l="1"/>
  <c r="B95" i="12"/>
  <c r="Q110" i="12"/>
  <c r="Q99" i="12"/>
  <c r="B50" i="14"/>
  <c r="B53" i="13"/>
  <c r="Q57" i="13"/>
  <c r="Q54" i="14"/>
  <c r="C106" i="12" l="1"/>
  <c r="C95" i="12"/>
  <c r="C50" i="14"/>
  <c r="C53" i="13"/>
  <c r="D106" i="12" l="1"/>
  <c r="D95" i="12"/>
  <c r="D50" i="14"/>
  <c r="D53" i="13"/>
  <c r="E106" i="12" l="1"/>
  <c r="E95" i="12"/>
  <c r="E50" i="14"/>
  <c r="E53" i="13"/>
  <c r="F106" i="12" l="1"/>
  <c r="F95" i="12"/>
  <c r="F50" i="14"/>
  <c r="F53" i="13"/>
  <c r="G106" i="12" l="1"/>
  <c r="G95" i="12"/>
  <c r="G50" i="14"/>
  <c r="G53" i="13"/>
  <c r="H106" i="12" l="1"/>
  <c r="H95" i="12"/>
  <c r="H50" i="14"/>
  <c r="H53" i="13"/>
  <c r="I106" i="12" l="1"/>
  <c r="I95" i="12"/>
  <c r="I50" i="14"/>
  <c r="I53" i="13"/>
  <c r="J106" i="12" l="1"/>
  <c r="J95" i="12"/>
  <c r="J53" i="13"/>
  <c r="J50" i="14"/>
  <c r="K106" i="12" l="1"/>
  <c r="K95" i="12"/>
  <c r="K53" i="13"/>
  <c r="K50" i="14"/>
  <c r="L106" i="12" l="1"/>
  <c r="L95" i="12"/>
  <c r="L50" i="14"/>
  <c r="L53" i="13"/>
  <c r="M106" i="12" l="1"/>
  <c r="M95" i="12"/>
  <c r="M53" i="13"/>
  <c r="M50" i="14"/>
  <c r="N106" i="12" l="1"/>
  <c r="N95" i="12"/>
  <c r="N53" i="13"/>
  <c r="N50" i="14"/>
  <c r="O106" i="12" l="1"/>
  <c r="O95" i="12"/>
  <c r="O50" i="14"/>
  <c r="O53" i="13"/>
  <c r="P106" i="12" l="1"/>
  <c r="P95" i="12"/>
  <c r="P53" i="13"/>
  <c r="P50" i="14"/>
  <c r="Q106" i="12" l="1"/>
  <c r="Q95" i="12"/>
  <c r="Q53" i="13"/>
  <c r="Q50" i="14"/>
  <c r="B113" i="12" l="1"/>
  <c r="B102" i="12"/>
  <c r="B57" i="14"/>
  <c r="B60" i="13"/>
  <c r="C113" i="12" l="1"/>
  <c r="C102" i="12"/>
  <c r="B112" i="12"/>
  <c r="B101" i="12"/>
  <c r="C60" i="13"/>
  <c r="C57" i="14"/>
  <c r="B43" i="12"/>
  <c r="B56" i="14"/>
  <c r="B59" i="13"/>
  <c r="B32" i="12"/>
  <c r="C54" i="12"/>
  <c r="B78" i="12" l="1"/>
  <c r="B89" i="12" s="1"/>
  <c r="B111" i="12"/>
  <c r="B100" i="12"/>
  <c r="D113" i="12"/>
  <c r="D102" i="12"/>
  <c r="C112" i="12"/>
  <c r="C101" i="12"/>
  <c r="C32" i="12"/>
  <c r="B55" i="14"/>
  <c r="B58" i="13"/>
  <c r="D60" i="13"/>
  <c r="D57" i="14"/>
  <c r="C43" i="12"/>
  <c r="C59" i="13"/>
  <c r="C56" i="14"/>
  <c r="D54" i="12"/>
  <c r="D112" i="12" l="1"/>
  <c r="D101" i="12"/>
  <c r="B108" i="12"/>
  <c r="B97" i="12"/>
  <c r="C111" i="12"/>
  <c r="C100" i="12"/>
  <c r="E113" i="12"/>
  <c r="E102" i="12"/>
  <c r="C78" i="12"/>
  <c r="C89" i="12" s="1"/>
  <c r="D56" i="14"/>
  <c r="D59" i="13"/>
  <c r="E60" i="13"/>
  <c r="E57" i="14"/>
  <c r="C58" i="13"/>
  <c r="C55" i="14"/>
  <c r="D32" i="12"/>
  <c r="D43" i="12"/>
  <c r="B52" i="14"/>
  <c r="B55" i="13"/>
  <c r="E54" i="12"/>
  <c r="E112" i="12" l="1"/>
  <c r="E101" i="12"/>
  <c r="C108" i="12"/>
  <c r="C97" i="12"/>
  <c r="D78" i="12"/>
  <c r="D89" i="12" s="1"/>
  <c r="D111" i="12"/>
  <c r="D100" i="12"/>
  <c r="F113" i="12"/>
  <c r="F102" i="12"/>
  <c r="F60" i="13"/>
  <c r="F57" i="14"/>
  <c r="E43" i="12"/>
  <c r="E59" i="13"/>
  <c r="E56" i="14"/>
  <c r="C52" i="14"/>
  <c r="C55" i="13"/>
  <c r="D58" i="13"/>
  <c r="D55" i="14"/>
  <c r="E32" i="12"/>
  <c r="F54" i="12"/>
  <c r="B109" i="12" l="1"/>
  <c r="B98" i="12"/>
  <c r="E78" i="12"/>
  <c r="E89" i="12" s="1"/>
  <c r="E111" i="12"/>
  <c r="E100" i="12"/>
  <c r="D108" i="12"/>
  <c r="D97" i="12"/>
  <c r="F112" i="12"/>
  <c r="F101" i="12"/>
  <c r="G113" i="12"/>
  <c r="G102" i="12"/>
  <c r="G60" i="13"/>
  <c r="G57" i="14"/>
  <c r="E58" i="13"/>
  <c r="E55" i="14"/>
  <c r="B53" i="14"/>
  <c r="B56" i="13"/>
  <c r="B39" i="12"/>
  <c r="F32" i="12"/>
  <c r="D52" i="14"/>
  <c r="D55" i="13"/>
  <c r="B28" i="12"/>
  <c r="F43" i="12"/>
  <c r="F59" i="13"/>
  <c r="F56" i="14"/>
  <c r="G54" i="12"/>
  <c r="C50" i="12"/>
  <c r="E108" i="12" l="1"/>
  <c r="E97" i="12"/>
  <c r="B74" i="12"/>
  <c r="B85" i="12" s="1"/>
  <c r="B107" i="12"/>
  <c r="B96" i="12"/>
  <c r="F78" i="12"/>
  <c r="F89" i="12" s="1"/>
  <c r="F111" i="12"/>
  <c r="F100" i="12"/>
  <c r="C109" i="12"/>
  <c r="C98" i="12"/>
  <c r="G112" i="12"/>
  <c r="G101" i="12"/>
  <c r="H113" i="12"/>
  <c r="H102" i="12"/>
  <c r="C48" i="12"/>
  <c r="B26" i="12"/>
  <c r="G43" i="12"/>
  <c r="G59" i="13"/>
  <c r="G56" i="14"/>
  <c r="C53" i="14"/>
  <c r="C56" i="13"/>
  <c r="C39" i="12"/>
  <c r="B51" i="14"/>
  <c r="B54" i="13"/>
  <c r="B37" i="12"/>
  <c r="B72" i="12" s="1"/>
  <c r="B83" i="12" s="1"/>
  <c r="E52" i="14"/>
  <c r="E55" i="13"/>
  <c r="G32" i="12"/>
  <c r="F58" i="13"/>
  <c r="F55" i="14"/>
  <c r="C28" i="12"/>
  <c r="H43" i="12"/>
  <c r="H57" i="14"/>
  <c r="H60" i="13"/>
  <c r="D50" i="12"/>
  <c r="H54" i="12"/>
  <c r="H112" i="12" l="1"/>
  <c r="H101" i="12"/>
  <c r="G78" i="12"/>
  <c r="G89" i="12" s="1"/>
  <c r="G111" i="12"/>
  <c r="G100" i="12"/>
  <c r="H78" i="12"/>
  <c r="H89" i="12" s="1"/>
  <c r="H111" i="12"/>
  <c r="H100" i="12"/>
  <c r="F108" i="12"/>
  <c r="F97" i="12"/>
  <c r="D109" i="12"/>
  <c r="D98" i="12"/>
  <c r="B105" i="12"/>
  <c r="B94" i="12"/>
  <c r="C74" i="12"/>
  <c r="C85" i="12" s="1"/>
  <c r="C107" i="12"/>
  <c r="C96" i="12"/>
  <c r="I113" i="12"/>
  <c r="I102" i="12"/>
  <c r="D48" i="12"/>
  <c r="C47" i="12"/>
  <c r="B25" i="12"/>
  <c r="D39" i="12"/>
  <c r="D56" i="13"/>
  <c r="D53" i="14"/>
  <c r="B36" i="12"/>
  <c r="B49" i="14"/>
  <c r="B52" i="13"/>
  <c r="G55" i="14"/>
  <c r="G58" i="13"/>
  <c r="C26" i="12"/>
  <c r="C37" i="12"/>
  <c r="C54" i="13"/>
  <c r="C51" i="14"/>
  <c r="I60" i="13"/>
  <c r="I57" i="14"/>
  <c r="H55" i="14"/>
  <c r="H58" i="13"/>
  <c r="D28" i="12"/>
  <c r="H59" i="13"/>
  <c r="H56" i="14"/>
  <c r="F52" i="14"/>
  <c r="F55" i="13"/>
  <c r="H32" i="12"/>
  <c r="E50" i="12"/>
  <c r="I54" i="12"/>
  <c r="G108" i="12" l="1"/>
  <c r="G97" i="12"/>
  <c r="C72" i="12"/>
  <c r="C83" i="12" s="1"/>
  <c r="C105" i="12"/>
  <c r="C94" i="12"/>
  <c r="J113" i="12"/>
  <c r="J102" i="12"/>
  <c r="E109" i="12"/>
  <c r="E98" i="12"/>
  <c r="D74" i="12"/>
  <c r="D85" i="12" s="1"/>
  <c r="D107" i="12"/>
  <c r="D96" i="12"/>
  <c r="I112" i="12"/>
  <c r="I101" i="12"/>
  <c r="E48" i="12"/>
  <c r="D47" i="12"/>
  <c r="C25" i="12"/>
  <c r="E53" i="14"/>
  <c r="E56" i="13"/>
  <c r="E39" i="12"/>
  <c r="D26" i="12"/>
  <c r="C36" i="12"/>
  <c r="C49" i="14"/>
  <c r="C52" i="13"/>
  <c r="I43" i="12"/>
  <c r="I56" i="14"/>
  <c r="I59" i="13"/>
  <c r="J60" i="13"/>
  <c r="J57" i="14"/>
  <c r="E28" i="12"/>
  <c r="G52" i="14"/>
  <c r="G55" i="13"/>
  <c r="I32" i="12"/>
  <c r="D51" i="14"/>
  <c r="D54" i="13"/>
  <c r="D37" i="12"/>
  <c r="F50" i="12"/>
  <c r="J54" i="12"/>
  <c r="F109" i="12" l="1"/>
  <c r="F98" i="12"/>
  <c r="K113" i="12"/>
  <c r="K102" i="12"/>
  <c r="H108" i="12"/>
  <c r="H97" i="12"/>
  <c r="I78" i="12"/>
  <c r="I89" i="12" s="1"/>
  <c r="I111" i="12"/>
  <c r="I100" i="12"/>
  <c r="J112" i="12"/>
  <c r="J101" i="12"/>
  <c r="D72" i="12"/>
  <c r="D83" i="12" s="1"/>
  <c r="D105" i="12"/>
  <c r="D94" i="12"/>
  <c r="E74" i="12"/>
  <c r="E85" i="12" s="1"/>
  <c r="E107" i="12"/>
  <c r="E96" i="12"/>
  <c r="F48" i="12"/>
  <c r="E47" i="12"/>
  <c r="D25" i="12"/>
  <c r="K60" i="13"/>
  <c r="K57" i="14"/>
  <c r="E26" i="12"/>
  <c r="I58" i="13"/>
  <c r="I55" i="14"/>
  <c r="J32" i="12"/>
  <c r="D36" i="12"/>
  <c r="D52" i="13"/>
  <c r="D49" i="14"/>
  <c r="H52" i="14"/>
  <c r="H55" i="13"/>
  <c r="F53" i="14"/>
  <c r="F56" i="13"/>
  <c r="F39" i="12"/>
  <c r="F28" i="12"/>
  <c r="J43" i="12"/>
  <c r="J59" i="13"/>
  <c r="J56" i="14"/>
  <c r="E51" i="14"/>
  <c r="E54" i="13"/>
  <c r="E37" i="12"/>
  <c r="K54" i="12"/>
  <c r="G50" i="12"/>
  <c r="G109" i="12" l="1"/>
  <c r="G98" i="12"/>
  <c r="I108" i="12"/>
  <c r="I97" i="12"/>
  <c r="L113" i="12"/>
  <c r="L102" i="12"/>
  <c r="E72" i="12"/>
  <c r="E83" i="12" s="1"/>
  <c r="E105" i="12"/>
  <c r="E94" i="12"/>
  <c r="F74" i="12"/>
  <c r="F85" i="12" s="1"/>
  <c r="F107" i="12"/>
  <c r="F96" i="12"/>
  <c r="J78" i="12"/>
  <c r="J89" i="12" s="1"/>
  <c r="J111" i="12"/>
  <c r="J100" i="12"/>
  <c r="K112" i="12"/>
  <c r="K101" i="12"/>
  <c r="G48" i="12"/>
  <c r="F47" i="12"/>
  <c r="E25" i="12"/>
  <c r="G53" i="14"/>
  <c r="G56" i="13"/>
  <c r="G39" i="12"/>
  <c r="K32" i="12"/>
  <c r="E36" i="12"/>
  <c r="E52" i="13"/>
  <c r="E49" i="14"/>
  <c r="I52" i="14"/>
  <c r="I55" i="13"/>
  <c r="L57" i="14"/>
  <c r="L60" i="13"/>
  <c r="G28" i="12"/>
  <c r="F26" i="12"/>
  <c r="K43" i="12"/>
  <c r="K59" i="13"/>
  <c r="K56" i="14"/>
  <c r="J58" i="13"/>
  <c r="J55" i="14"/>
  <c r="F37" i="12"/>
  <c r="F54" i="13"/>
  <c r="F51" i="14"/>
  <c r="H50" i="12"/>
  <c r="L54" i="12"/>
  <c r="L112" i="12" l="1"/>
  <c r="L101" i="12"/>
  <c r="H109" i="12"/>
  <c r="H98" i="12"/>
  <c r="M113" i="12"/>
  <c r="M102" i="12"/>
  <c r="K78" i="12"/>
  <c r="K89" i="12" s="1"/>
  <c r="K111" i="12"/>
  <c r="K100" i="12"/>
  <c r="F72" i="12"/>
  <c r="F83" i="12" s="1"/>
  <c r="F105" i="12"/>
  <c r="F94" i="12"/>
  <c r="G74" i="12"/>
  <c r="G85" i="12" s="1"/>
  <c r="G107" i="12"/>
  <c r="G96" i="12"/>
  <c r="J108" i="12"/>
  <c r="J97" i="12"/>
  <c r="H48" i="12"/>
  <c r="G47" i="12"/>
  <c r="F25" i="12"/>
  <c r="G37" i="12"/>
  <c r="G51" i="14"/>
  <c r="G54" i="13"/>
  <c r="J52" i="14"/>
  <c r="J55" i="13"/>
  <c r="L56" i="14"/>
  <c r="L59" i="13"/>
  <c r="H39" i="12"/>
  <c r="H53" i="14"/>
  <c r="H56" i="13"/>
  <c r="L32" i="12"/>
  <c r="F36" i="12"/>
  <c r="F49" i="14"/>
  <c r="F52" i="13"/>
  <c r="M60" i="13"/>
  <c r="M57" i="14"/>
  <c r="K55" i="14"/>
  <c r="K58" i="13"/>
  <c r="G26" i="12"/>
  <c r="H28" i="12"/>
  <c r="L43" i="12"/>
  <c r="I50" i="12"/>
  <c r="M54" i="12"/>
  <c r="G72" i="12" l="1"/>
  <c r="G83" i="12" s="1"/>
  <c r="G105" i="12"/>
  <c r="G94" i="12"/>
  <c r="M112" i="12"/>
  <c r="M101" i="12"/>
  <c r="L78" i="12"/>
  <c r="L89" i="12" s="1"/>
  <c r="L111" i="12"/>
  <c r="L100" i="12"/>
  <c r="K108" i="12"/>
  <c r="K97" i="12"/>
  <c r="H74" i="12"/>
  <c r="H85" i="12" s="1"/>
  <c r="H107" i="12"/>
  <c r="H96" i="12"/>
  <c r="I109" i="12"/>
  <c r="I98" i="12"/>
  <c r="N113" i="12"/>
  <c r="N102" i="12"/>
  <c r="H47" i="12"/>
  <c r="I48" i="12"/>
  <c r="G25" i="12"/>
  <c r="I28" i="12"/>
  <c r="N57" i="14"/>
  <c r="N60" i="13"/>
  <c r="L55" i="14"/>
  <c r="L58" i="13"/>
  <c r="K52" i="14"/>
  <c r="K55" i="13"/>
  <c r="H51" i="14"/>
  <c r="H54" i="13"/>
  <c r="H37" i="12"/>
  <c r="I56" i="13"/>
  <c r="I53" i="14"/>
  <c r="I39" i="12"/>
  <c r="H26" i="12"/>
  <c r="M43" i="12"/>
  <c r="M59" i="13"/>
  <c r="M56" i="14"/>
  <c r="G36" i="12"/>
  <c r="G49" i="14"/>
  <c r="G52" i="13"/>
  <c r="M32" i="12"/>
  <c r="J50" i="12"/>
  <c r="N54" i="12"/>
  <c r="O113" i="12" l="1"/>
  <c r="O102" i="12"/>
  <c r="I74" i="12"/>
  <c r="I85" i="12" s="1"/>
  <c r="I107" i="12"/>
  <c r="I96" i="12"/>
  <c r="M78" i="12"/>
  <c r="M89" i="12" s="1"/>
  <c r="M111" i="12"/>
  <c r="M100" i="12"/>
  <c r="H72" i="12"/>
  <c r="H83" i="12" s="1"/>
  <c r="H105" i="12"/>
  <c r="H94" i="12"/>
  <c r="J109" i="12"/>
  <c r="J98" i="12"/>
  <c r="N112" i="12"/>
  <c r="N101" i="12"/>
  <c r="L108" i="12"/>
  <c r="L97" i="12"/>
  <c r="J48" i="12"/>
  <c r="I47" i="12"/>
  <c r="H25" i="12"/>
  <c r="M58" i="13"/>
  <c r="M55" i="14"/>
  <c r="H36" i="12"/>
  <c r="H52" i="13"/>
  <c r="H49" i="14"/>
  <c r="O57" i="14"/>
  <c r="O60" i="13"/>
  <c r="L52" i="14"/>
  <c r="L55" i="13"/>
  <c r="I26" i="12"/>
  <c r="N32" i="12"/>
  <c r="J56" i="13"/>
  <c r="J53" i="14"/>
  <c r="J39" i="12"/>
  <c r="I54" i="13"/>
  <c r="I51" i="14"/>
  <c r="I37" i="12"/>
  <c r="N43" i="12"/>
  <c r="N59" i="13"/>
  <c r="N56" i="14"/>
  <c r="J28" i="12"/>
  <c r="K50" i="12"/>
  <c r="O54" i="12"/>
  <c r="M108" i="12" l="1"/>
  <c r="M97" i="12"/>
  <c r="K109" i="12"/>
  <c r="K98" i="12"/>
  <c r="N78" i="12"/>
  <c r="N89" i="12" s="1"/>
  <c r="N111" i="12"/>
  <c r="N100" i="12"/>
  <c r="J74" i="12"/>
  <c r="J85" i="12" s="1"/>
  <c r="J107" i="12"/>
  <c r="J96" i="12"/>
  <c r="P113" i="12"/>
  <c r="P102" i="12"/>
  <c r="O112" i="12"/>
  <c r="O101" i="12"/>
  <c r="I72" i="12"/>
  <c r="I83" i="12" s="1"/>
  <c r="I105" i="12"/>
  <c r="I94" i="12"/>
  <c r="K48" i="12"/>
  <c r="J47" i="12"/>
  <c r="I25" i="12"/>
  <c r="N58" i="13"/>
  <c r="N55" i="14"/>
  <c r="K53" i="14"/>
  <c r="K56" i="13"/>
  <c r="K39" i="12"/>
  <c r="I36" i="12"/>
  <c r="I52" i="13"/>
  <c r="I49" i="14"/>
  <c r="K28" i="12"/>
  <c r="J26" i="12"/>
  <c r="J37" i="12"/>
  <c r="J54" i="13"/>
  <c r="J51" i="14"/>
  <c r="O43" i="12"/>
  <c r="O56" i="14"/>
  <c r="O59" i="13"/>
  <c r="M52" i="14"/>
  <c r="M55" i="13"/>
  <c r="P57" i="14"/>
  <c r="P60" i="13"/>
  <c r="O32" i="12"/>
  <c r="L50" i="12"/>
  <c r="P54" i="12"/>
  <c r="O78" i="12" l="1"/>
  <c r="O89" i="12" s="1"/>
  <c r="O111" i="12"/>
  <c r="O100" i="12"/>
  <c r="J105" i="12"/>
  <c r="J94" i="12"/>
  <c r="L109" i="12"/>
  <c r="L98" i="12"/>
  <c r="K74" i="12"/>
  <c r="K85" i="12" s="1"/>
  <c r="K107" i="12"/>
  <c r="K96" i="12"/>
  <c r="J72" i="12"/>
  <c r="J83" i="12" s="1"/>
  <c r="P112" i="12"/>
  <c r="P101" i="12"/>
  <c r="N108" i="12"/>
  <c r="N97" i="12"/>
  <c r="Q113" i="12"/>
  <c r="Q102" i="12"/>
  <c r="L48" i="12"/>
  <c r="K47" i="12"/>
  <c r="J25" i="12"/>
  <c r="J36" i="12"/>
  <c r="J52" i="13"/>
  <c r="J49" i="14"/>
  <c r="O58" i="13"/>
  <c r="O55" i="14"/>
  <c r="L39" i="12"/>
  <c r="L56" i="13"/>
  <c r="L53" i="14"/>
  <c r="N52" i="14"/>
  <c r="N55" i="13"/>
  <c r="K26" i="12"/>
  <c r="P32" i="12"/>
  <c r="Q57" i="14"/>
  <c r="Q60" i="13"/>
  <c r="L28" i="12"/>
  <c r="P43" i="12"/>
  <c r="P56" i="14"/>
  <c r="P59" i="13"/>
  <c r="K37" i="12"/>
  <c r="K54" i="13"/>
  <c r="K51" i="14"/>
  <c r="Q54" i="12"/>
  <c r="M50" i="12"/>
  <c r="K72" i="12" l="1"/>
  <c r="K83" i="12" s="1"/>
  <c r="Q112" i="12"/>
  <c r="Q101" i="12"/>
  <c r="M109" i="12"/>
  <c r="M98" i="12"/>
  <c r="L74" i="12"/>
  <c r="L85" i="12" s="1"/>
  <c r="L107" i="12"/>
  <c r="L96" i="12"/>
  <c r="K105" i="12"/>
  <c r="K94" i="12"/>
  <c r="P78" i="12"/>
  <c r="P89" i="12" s="1"/>
  <c r="P111" i="12"/>
  <c r="P100" i="12"/>
  <c r="O108" i="12"/>
  <c r="O97" i="12"/>
  <c r="M48" i="12"/>
  <c r="L47" i="12"/>
  <c r="K25" i="12"/>
  <c r="P58" i="13"/>
  <c r="P55" i="14"/>
  <c r="Q32" i="12"/>
  <c r="K36" i="12"/>
  <c r="K52" i="13"/>
  <c r="K49" i="14"/>
  <c r="Q43" i="12"/>
  <c r="Q59" i="13"/>
  <c r="Q56" i="14"/>
  <c r="M28" i="12"/>
  <c r="L54" i="13"/>
  <c r="L51" i="14"/>
  <c r="L37" i="12"/>
  <c r="L26" i="12"/>
  <c r="M56" i="13"/>
  <c r="M53" i="14"/>
  <c r="M39" i="12"/>
  <c r="O52" i="14"/>
  <c r="O55" i="13"/>
  <c r="N50" i="12"/>
  <c r="M74" i="12" l="1"/>
  <c r="M85" i="12" s="1"/>
  <c r="M107" i="12"/>
  <c r="M96" i="12"/>
  <c r="N109" i="12"/>
  <c r="N98" i="12"/>
  <c r="Q78" i="12"/>
  <c r="Q89" i="12" s="1"/>
  <c r="Q111" i="12"/>
  <c r="Q100" i="12"/>
  <c r="L72" i="12"/>
  <c r="L83" i="12" s="1"/>
  <c r="L105" i="12"/>
  <c r="L94" i="12"/>
  <c r="P108" i="12"/>
  <c r="P97" i="12"/>
  <c r="N48" i="12"/>
  <c r="M47" i="12"/>
  <c r="L25" i="12"/>
  <c r="L36" i="12"/>
  <c r="L49" i="14"/>
  <c r="L52" i="13"/>
  <c r="M54" i="13"/>
  <c r="M51" i="14"/>
  <c r="M37" i="12"/>
  <c r="N56" i="13"/>
  <c r="N53" i="14"/>
  <c r="N39" i="12"/>
  <c r="M26" i="12"/>
  <c r="Q58" i="13"/>
  <c r="Q55" i="14"/>
  <c r="N28" i="12"/>
  <c r="P52" i="14"/>
  <c r="P55" i="13"/>
  <c r="O50" i="12"/>
  <c r="O109" i="12" l="1"/>
  <c r="O98" i="12"/>
  <c r="Q108" i="12"/>
  <c r="Q97" i="12"/>
  <c r="M72" i="12"/>
  <c r="M83" i="12" s="1"/>
  <c r="M105" i="12"/>
  <c r="M94" i="12"/>
  <c r="N74" i="12"/>
  <c r="N85" i="12" s="1"/>
  <c r="N107" i="12"/>
  <c r="N96" i="12"/>
  <c r="O48" i="12"/>
  <c r="N47" i="12"/>
  <c r="M25" i="12"/>
  <c r="N26" i="12"/>
  <c r="Q52" i="14"/>
  <c r="Q55" i="13"/>
  <c r="N37" i="12"/>
  <c r="N54" i="13"/>
  <c r="N51" i="14"/>
  <c r="M36" i="12"/>
  <c r="M49" i="14"/>
  <c r="M52" i="13"/>
  <c r="O56" i="13"/>
  <c r="O53" i="14"/>
  <c r="O39" i="12"/>
  <c r="O28" i="12"/>
  <c r="P50" i="12"/>
  <c r="N105" i="12" l="1"/>
  <c r="N94" i="12"/>
  <c r="N72" i="12"/>
  <c r="N83" i="12" s="1"/>
  <c r="O74" i="12"/>
  <c r="O85" i="12" s="1"/>
  <c r="O107" i="12"/>
  <c r="O96" i="12"/>
  <c r="P109" i="12"/>
  <c r="P98" i="12"/>
  <c r="P48" i="12"/>
  <c r="O47" i="12"/>
  <c r="N25" i="12"/>
  <c r="P28" i="12"/>
  <c r="N36" i="12"/>
  <c r="N52" i="13"/>
  <c r="N49" i="14"/>
  <c r="O26" i="12"/>
  <c r="P39" i="12"/>
  <c r="P56" i="13"/>
  <c r="P53" i="14"/>
  <c r="O37" i="12"/>
  <c r="O54" i="13"/>
  <c r="O51" i="14"/>
  <c r="Q50" i="12"/>
  <c r="P74" i="12" l="1"/>
  <c r="P85" i="12" s="1"/>
  <c r="P107" i="12"/>
  <c r="P96" i="12"/>
  <c r="Q109" i="12"/>
  <c r="Q98" i="12"/>
  <c r="O72" i="12"/>
  <c r="O83" i="12" s="1"/>
  <c r="O105" i="12"/>
  <c r="O94" i="12"/>
  <c r="Q48" i="12"/>
  <c r="P47" i="12"/>
  <c r="O25" i="12"/>
  <c r="O36" i="12"/>
  <c r="O52" i="13"/>
  <c r="O49" i="14"/>
  <c r="P54" i="13"/>
  <c r="P51" i="14"/>
  <c r="P37" i="12"/>
  <c r="P26" i="12"/>
  <c r="Q56" i="13"/>
  <c r="Q53" i="14"/>
  <c r="Q39" i="12"/>
  <c r="Q28" i="12"/>
  <c r="Q74" i="12" l="1"/>
  <c r="Q85" i="12" s="1"/>
  <c r="Q107" i="12"/>
  <c r="Q96" i="12"/>
  <c r="P72" i="12"/>
  <c r="P83" i="12" s="1"/>
  <c r="P105" i="12"/>
  <c r="P94" i="12"/>
  <c r="Q47" i="12"/>
  <c r="P25" i="12"/>
  <c r="Q51" i="14"/>
  <c r="Q54" i="13"/>
  <c r="Q37" i="12"/>
  <c r="P36" i="12"/>
  <c r="P52" i="13"/>
  <c r="P49" i="14"/>
  <c r="Q26" i="12"/>
  <c r="Q72" i="12" l="1"/>
  <c r="Q83" i="12" s="1"/>
  <c r="Q105" i="12"/>
  <c r="Q94" i="12"/>
  <c r="Q25" i="12"/>
  <c r="Q36" i="12"/>
  <c r="Q49" i="14"/>
  <c r="Q52" i="13"/>
</calcChain>
</file>

<file path=xl/sharedStrings.xml><?xml version="1.0" encoding="utf-8"?>
<sst xmlns="http://schemas.openxmlformats.org/spreadsheetml/2006/main" count="1762" uniqueCount="194">
  <si>
    <t>CO2 emissions</t>
  </si>
  <si>
    <t>energy consumption</t>
  </si>
  <si>
    <t>Coastal shipping and inland waterways - activity related data</t>
  </si>
  <si>
    <t>passenger transport specific data</t>
  </si>
  <si>
    <t>Aviation - activity related data</t>
  </si>
  <si>
    <t>Rail, metro and tram - activity related data</t>
  </si>
  <si>
    <t>technology data</t>
  </si>
  <si>
    <t>Road transport - activity related data</t>
  </si>
  <si>
    <t>Overview: Transport sectors</t>
  </si>
  <si>
    <t>Description</t>
  </si>
  <si>
    <t>Sheet</t>
  </si>
  <si>
    <t>Click on the link to jump to the sheet</t>
  </si>
  <si>
    <t>Occupancy ratio (%)</t>
  </si>
  <si>
    <t>Energy consumption per seat-km (kgoe/seat-km)</t>
  </si>
  <si>
    <t>Flights per year by airplance</t>
  </si>
  <si>
    <t>Load factor of flights</t>
  </si>
  <si>
    <t>Electric</t>
  </si>
  <si>
    <t>Diesel oil</t>
  </si>
  <si>
    <t>Freight transport</t>
  </si>
  <si>
    <t>High speed passenger trains</t>
  </si>
  <si>
    <t>Conventional passenger trains</t>
  </si>
  <si>
    <t>Metro and tram, urban light rail</t>
  </si>
  <si>
    <t>International</t>
  </si>
  <si>
    <t>Domestic</t>
  </si>
  <si>
    <t>Heavy duty vehicles</t>
  </si>
  <si>
    <t>Natural gas</t>
  </si>
  <si>
    <t>LPG</t>
  </si>
  <si>
    <t>Light duty vehicles</t>
  </si>
  <si>
    <t>Motor coaches, buses and trolley buses</t>
  </si>
  <si>
    <t>Passenger cars</t>
  </si>
  <si>
    <t>Powered 2-wheelers</t>
  </si>
  <si>
    <t>Age structure in 2015</t>
  </si>
  <si>
    <t>Coastal shipping and inland waterways</t>
  </si>
  <si>
    <t>Freight transport (kg of CO2 / 000 tkm)</t>
  </si>
  <si>
    <t>Passenger transport (kg of CO2 / 000 pkm)</t>
  </si>
  <si>
    <t>Emission intensity</t>
  </si>
  <si>
    <t>Freight transport (kgoe / 000 tkm)</t>
  </si>
  <si>
    <t>Passenger transport (kgoe / 000 pkm)</t>
  </si>
  <si>
    <t>Energy consumption per activity</t>
  </si>
  <si>
    <t>Passenger transport</t>
  </si>
  <si>
    <t>Shares of CO2 emissions (%)</t>
  </si>
  <si>
    <t>Shares of total energy consumption (%)</t>
  </si>
  <si>
    <t>Freight transport (% of tkm)</t>
  </si>
  <si>
    <t>Passenger transport (% of pkm)</t>
  </si>
  <si>
    <t>Market shares of activity</t>
  </si>
  <si>
    <t>Indicators</t>
  </si>
  <si>
    <t>CO2 emissions (kt of CO2)</t>
  </si>
  <si>
    <t>Energy consumption (ktoe)</t>
  </si>
  <si>
    <t>Aviation</t>
  </si>
  <si>
    <t>Rail transport</t>
  </si>
  <si>
    <t>Road transport</t>
  </si>
  <si>
    <t>Freight transport (mio tkm)</t>
  </si>
  <si>
    <t>Rail, metro and tram</t>
  </si>
  <si>
    <t>Passenger transport (mio pkm)</t>
  </si>
  <si>
    <t>Transport activity</t>
  </si>
  <si>
    <t>Battery electric vehicles</t>
  </si>
  <si>
    <t>Natural gas engine</t>
  </si>
  <si>
    <t>LPG engine</t>
  </si>
  <si>
    <t>Diesel oil engine</t>
  </si>
  <si>
    <t>Gasoline engine</t>
  </si>
  <si>
    <t>Plug-in hybrid electric</t>
  </si>
  <si>
    <t>Market shares of vehicle km (% of km)</t>
  </si>
  <si>
    <t>Freight transport (tkm/vehicle)</t>
  </si>
  <si>
    <t>Passenger transport (pkm/vehicle)</t>
  </si>
  <si>
    <t>Passenger-km and tonne-km driven per vehicle annum</t>
  </si>
  <si>
    <t>Vehicle-km driven per vehicle annum (km/vehicle)</t>
  </si>
  <si>
    <t>Freight transport (t/movement)</t>
  </si>
  <si>
    <t>Passenger transport (p/movement)</t>
  </si>
  <si>
    <t>Load factor of vehicles</t>
  </si>
  <si>
    <t>Stock of vehicles - in use (vehicles)</t>
  </si>
  <si>
    <t>Stock of vehicles - total (vehicles)</t>
  </si>
  <si>
    <t>Vehicle-km driven (mio km)</t>
  </si>
  <si>
    <t>Energy consumption per vehicle annum (kgoe/vehicle)</t>
  </si>
  <si>
    <t>Energy intensity over activity</t>
  </si>
  <si>
    <t>Vehicle-efficiency - effective (kgoe/100 km)</t>
  </si>
  <si>
    <t>of which biofuels</t>
  </si>
  <si>
    <t>Heavy duty vehicles (Diesel oil incl. biofuels)</t>
  </si>
  <si>
    <t>of which biogas</t>
  </si>
  <si>
    <t>of which electricity</t>
  </si>
  <si>
    <t>Plug-in hybrid electric (Gasoline and electricity)</t>
  </si>
  <si>
    <t>Powered 2-wheelers (Gasoline)</t>
  </si>
  <si>
    <t>Total energy consumption (ktoe)</t>
  </si>
  <si>
    <t>Electricity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</si>
  <si>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</si>
  <si>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</si>
  <si>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</si>
  <si>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</si>
  <si>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</si>
  <si>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</si>
  <si>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</si>
  <si>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</si>
  <si>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</si>
  <si>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</si>
  <si>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CO2 emissions per vehicle annum (kg of CO2 / vehicle)</t>
  </si>
  <si>
    <t>Freight transport  (kg of CO2 / 000 tkm)</t>
  </si>
  <si>
    <t>Passenger transport  (kg of CO2 / 000 pkm)</t>
  </si>
  <si>
    <t>Emission intensity over activity</t>
  </si>
  <si>
    <t>Emission intensity (g of CO2 / km)</t>
  </si>
  <si>
    <t>by fuel</t>
  </si>
  <si>
    <t>Emission factors (kt CO2 / ktoe)</t>
  </si>
  <si>
    <t>Split of CO2 emissions (kt CO2)</t>
  </si>
  <si>
    <t>CO2 emissions (kt CO2)</t>
  </si>
  <si>
    <t>Test cycle emission intensity of new vehicles (g of CO2 / km)</t>
  </si>
  <si>
    <t>Discrepancy between effective and test cycle emission intensities (ratio)</t>
  </si>
  <si>
    <t>Test cycle emission intensity of total stock (g of CO2 / km)</t>
  </si>
  <si>
    <t>Test cycle efficiency of new vehicles (kgoe/100 km)</t>
  </si>
  <si>
    <t>Discrepancy between effective and test cycle efficiencies (ratio)</t>
  </si>
  <si>
    <t>Test cycle efficiency of total stock (kgoe/100 km)</t>
  </si>
  <si>
    <t>&lt;=2000</t>
  </si>
  <si>
    <t>Year of registration:</t>
  </si>
  <si>
    <t>Passenger-km and tonne-km per vehicle annum</t>
  </si>
  <si>
    <t>Vehicle-km per vehicle annum (km/vehicle)</t>
  </si>
  <si>
    <t>New vehicles - total (representative train configuration)</t>
  </si>
  <si>
    <t>Stock of vehicles - in use (representative train configuration)</t>
  </si>
  <si>
    <t>Stock of vehicles - total (representative train configuration)</t>
  </si>
  <si>
    <t>Vehicle-km (mio km)</t>
  </si>
  <si>
    <t>Diesel</t>
  </si>
  <si>
    <t>Vehicle-efficiency (kgoe/100 km)</t>
  </si>
  <si>
    <t>Diesel oil (incl. biofuels)</t>
  </si>
  <si>
    <t>Biomass and wastes</t>
  </si>
  <si>
    <t>Liquids (Petroleum products)</t>
  </si>
  <si>
    <t>Solids</t>
  </si>
  <si>
    <t>CO2 emissions per vehicle annum (t of CO2 / vehicle)</t>
  </si>
  <si>
    <t>Emission intensity (kg of CO2 / 100 km)</t>
  </si>
  <si>
    <t>* The illustrated distance travelled per flight represents half of the actual distance as regards international flights (intra- and extra-EU ones) in line with the territoriality principle used by EUROSTAT</t>
  </si>
  <si>
    <t>International - Extra-EU</t>
  </si>
  <si>
    <t>Domestic and International - Intra-EU</t>
  </si>
  <si>
    <t>International - Intra-EU</t>
  </si>
  <si>
    <t>Freight transport (tkm/flight)</t>
  </si>
  <si>
    <t>Passenger transport (pkm/flight)</t>
  </si>
  <si>
    <t>Passenger-km and tonne-km per flight</t>
  </si>
  <si>
    <t>Distance travelled per flight (km/flight)*</t>
  </si>
  <si>
    <t>Freight transport (t/flight)</t>
  </si>
  <si>
    <t>Passenger transport (p/flight)</t>
  </si>
  <si>
    <t>New aircrafts</t>
  </si>
  <si>
    <t>Stock of aircrafts - in use</t>
  </si>
  <si>
    <t>Stock of aircrafts - total</t>
  </si>
  <si>
    <t>Freight transport (tonnes)</t>
  </si>
  <si>
    <t>Passenger transport (passengers)</t>
  </si>
  <si>
    <t>Volume carried</t>
  </si>
  <si>
    <t>Number of flights</t>
  </si>
  <si>
    <t>Discrepancy between effective and theoretical efficiencies (ratio)</t>
  </si>
  <si>
    <t>Energy consumption per flight (kgoe/flight)</t>
  </si>
  <si>
    <t>CO2 emissions per flight (kg of CO2 / flight)</t>
  </si>
  <si>
    <t>Seats available per flight</t>
  </si>
  <si>
    <t>Number of seats available</t>
  </si>
  <si>
    <t>Inland waterways</t>
  </si>
  <si>
    <t>Domestic coastal shipping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</si>
  <si>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</si>
  <si>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</si>
  <si>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</si>
  <si>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</si>
  <si>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</si>
  <si>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</si>
  <si>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</si>
  <si>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</si>
  <si>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JRC-IDEES - Integrated Database of the European Energy System (2000-2015)</t>
  </si>
  <si>
    <t>© European Union 2017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</si>
  <si>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</si>
  <si>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</si>
  <si>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</si>
  <si>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</si>
  <si>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</si>
  <si>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DRAFT version 0.9</t>
  </si>
  <si>
    <t>© European Union</t>
  </si>
  <si>
    <t>New vehicle-registrations</t>
  </si>
  <si>
    <t>Gasoline (incl. biofuels)</t>
  </si>
  <si>
    <t>Natural gas (incl. biogas)</t>
  </si>
  <si>
    <t>Vehicle-efficiency - theoretical (kgoe/100 km)*</t>
  </si>
  <si>
    <t>Discrepancy between the theoretical fuel consumption in the country to the EU28 (ratio)</t>
  </si>
  <si>
    <t>Prepared by JRC C.6</t>
  </si>
  <si>
    <t>The information made available is property of the Joint Research Centre of the European Commission.</t>
  </si>
  <si>
    <t>Transport sectors</t>
  </si>
  <si>
    <t>* Theoretical efficiency is derived for the representative aircraft based on the distance travelled per flight</t>
  </si>
  <si>
    <t>Passenger transport (passenger-seats)</t>
  </si>
  <si>
    <t>Occupancy / utilisation</t>
  </si>
  <si>
    <t>Capacity of representative train configuration</t>
  </si>
  <si>
    <t>UK</t>
  </si>
  <si>
    <t>United Kingdom</t>
  </si>
  <si>
    <t>UK - Aviation</t>
  </si>
  <si>
    <t>UK - Aviation / energy consumption</t>
  </si>
  <si>
    <t>UK - Aviation / passenger transport specific data</t>
  </si>
  <si>
    <t>UK - Road transport</t>
  </si>
  <si>
    <t/>
  </si>
  <si>
    <t>UK - Road transport / energy consumption</t>
  </si>
  <si>
    <t>UK - Road transport / CO2 emissions</t>
  </si>
  <si>
    <t>UK - Road transport / technologies</t>
  </si>
  <si>
    <t>UK - Rail, metro and tram</t>
  </si>
  <si>
    <t>UK - Rail, metro and tram / energy consumption</t>
  </si>
  <si>
    <t>UK - Rail, metro and tram / CO2 emissions</t>
  </si>
  <si>
    <t>UK - Aviation / CO2 emissions</t>
  </si>
  <si>
    <t>UK - Coastal shipping and inland waterways</t>
  </si>
  <si>
    <t>UK - Coastal shipping and inland waterways / energy consumption</t>
  </si>
  <si>
    <t>UK - Coastal shipping and inland waterways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</si>
</sst>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;\-#,##0;&quot;-&quot;"/>
    <numFmt numFmtId="169" formatCode="#,##0.0"/>
    <numFmt numFmtId="170" formatCode="0.0"/>
    <numFmt numFmtId="171" formatCode="0.0%"/>
    <numFmt numFmtId="172" formatCode="#,##0.0;\-#,##0.0;&quot;-&quot;"/>
    <numFmt numFmtId="173" formatCode="#,##0.00_ ;\-#,##0.00\ "/>
    <numFmt numFmtId="174" formatCode="#,##0;\-#,##0;&quot;0&quot;"/>
    <numFmt numFmtId="175" formatCode="0.0%;\-0.0%;&quot;-&quot;"/>
    <numFmt numFmtId="176" formatCode="0.00000000000000"/>
    <numFmt numFmtId="177" formatCode="mmmm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4" fillId="0" borderId="0" xfId="2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166" fontId="10" fillId="0" borderId="1" xfId="4" applyNumberFormat="1" applyFont="1" applyFill="1" applyBorder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166" fontId="10" fillId="0" borderId="0" xfId="4" applyNumberFormat="1" applyFont="1" applyFill="1" applyBorder="1" applyAlignment="1">
      <alignment vertical="center"/>
    </xf>
    <xf numFmtId="0" fontId="10" fillId="2" borderId="0" xfId="4" applyFont="1" applyFill="1" applyBorder="1" applyAlignment="1">
      <alignment horizontal="left" vertical="center" indent="3"/>
    </xf>
    <xf numFmtId="166" fontId="10" fillId="0" borderId="4" xfId="4" applyNumberFormat="1" applyFont="1" applyFill="1" applyBorder="1" applyAlignment="1">
      <alignment vertical="center"/>
    </xf>
    <xf numFmtId="0" fontId="10" fillId="2" borderId="4" xfId="4" applyFont="1" applyFill="1" applyBorder="1" applyAlignment="1">
      <alignment horizontal="left" vertical="center" indent="2"/>
    </xf>
    <xf numFmtId="166" fontId="10" fillId="0" borderId="0" xfId="4" applyNumberFormat="1" applyFont="1" applyBorder="1" applyAlignment="1">
      <alignment vertical="center"/>
    </xf>
    <xf numFmtId="166" fontId="10" fillId="0" borderId="4" xfId="4" applyNumberFormat="1" applyFont="1" applyBorder="1" applyAlignment="1">
      <alignment vertical="center"/>
    </xf>
    <xf numFmtId="166" fontId="10" fillId="0" borderId="5" xfId="4" applyNumberFormat="1" applyFont="1" applyBorder="1" applyAlignment="1">
      <alignment vertical="center"/>
    </xf>
    <xf numFmtId="0" fontId="10" fillId="2" borderId="5" xfId="4" applyFont="1" applyFill="1" applyBorder="1" applyAlignment="1">
      <alignment horizontal="left" vertical="center" indent="2"/>
    </xf>
    <xf numFmtId="166" fontId="13" fillId="4" borderId="2" xfId="4" applyNumberFormat="1" applyFont="1" applyFill="1" applyBorder="1" applyAlignment="1">
      <alignment vertical="center"/>
    </xf>
    <xf numFmtId="0" fontId="13" fillId="4" borderId="2" xfId="4" applyFont="1" applyFill="1" applyBorder="1" applyAlignment="1">
      <alignment horizontal="left" vertical="center" indent="1"/>
    </xf>
    <xf numFmtId="165" fontId="14" fillId="5" borderId="2" xfId="4" applyNumberFormat="1" applyFont="1" applyFill="1" applyBorder="1" applyAlignment="1">
      <alignment vertical="center"/>
    </xf>
    <xf numFmtId="0" fontId="15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0" fillId="0" borderId="0" xfId="4" applyNumberFormat="1" applyFont="1" applyBorder="1" applyAlignment="1">
      <alignment vertical="center"/>
    </xf>
    <xf numFmtId="167" fontId="10" fillId="0" borderId="4" xfId="4" applyNumberFormat="1" applyFont="1" applyBorder="1" applyAlignment="1">
      <alignment vertical="center"/>
    </xf>
    <xf numFmtId="167" fontId="10" fillId="0" borderId="5" xfId="4" applyNumberFormat="1" applyFont="1" applyBorder="1" applyAlignment="1">
      <alignment vertical="center"/>
    </xf>
    <xf numFmtId="167" fontId="13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165" fontId="16" fillId="6" borderId="2" xfId="4" applyNumberFormat="1" applyFont="1" applyFill="1" applyBorder="1" applyAlignment="1">
      <alignment vertical="center"/>
    </xf>
    <xf numFmtId="0" fontId="17" fillId="6" borderId="2" xfId="4" applyFont="1" applyFill="1" applyBorder="1" applyAlignment="1">
      <alignment horizontal="left"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Border="1" applyAlignment="1">
      <alignment vertical="center"/>
    </xf>
    <xf numFmtId="168" fontId="10" fillId="0" borderId="4" xfId="4" applyNumberFormat="1" applyFont="1" applyBorder="1" applyAlignment="1">
      <alignment vertical="center"/>
    </xf>
    <xf numFmtId="168" fontId="10" fillId="0" borderId="5" xfId="4" applyNumberFormat="1" applyFont="1" applyBorder="1" applyAlignment="1">
      <alignment vertical="center"/>
    </xf>
    <xf numFmtId="168" fontId="13" fillId="4" borderId="2" xfId="4" applyNumberFormat="1" applyFont="1" applyFill="1" applyBorder="1" applyAlignment="1">
      <alignment vertical="center"/>
    </xf>
    <xf numFmtId="168" fontId="14" fillId="5" borderId="2" xfId="4" applyNumberFormat="1" applyFont="1" applyFill="1" applyBorder="1" applyAlignment="1">
      <alignment vertical="center"/>
    </xf>
    <xf numFmtId="168" fontId="10" fillId="0" borderId="0" xfId="4" applyNumberFormat="1" applyFont="1" applyAlignment="1">
      <alignment vertical="center"/>
    </xf>
    <xf numFmtId="169" fontId="14" fillId="5" borderId="2" xfId="4" applyNumberFormat="1" applyFont="1" applyFill="1" applyBorder="1" applyAlignment="1">
      <alignment vertical="center"/>
    </xf>
    <xf numFmtId="168" fontId="10" fillId="2" borderId="6" xfId="4" applyNumberFormat="1" applyFont="1" applyFill="1" applyBorder="1" applyAlignment="1">
      <alignment vertical="center"/>
    </xf>
    <xf numFmtId="170" fontId="10" fillId="0" borderId="6" xfId="4" applyNumberFormat="1" applyFont="1" applyBorder="1" applyAlignment="1">
      <alignment vertical="center"/>
    </xf>
    <xf numFmtId="167" fontId="10" fillId="0" borderId="1" xfId="1" applyNumberFormat="1" applyFont="1" applyBorder="1" applyAlignment="1">
      <alignment vertical="center"/>
    </xf>
    <xf numFmtId="171" fontId="10" fillId="2" borderId="1" xfId="1" applyNumberFormat="1" applyFont="1" applyFill="1" applyBorder="1" applyAlignment="1">
      <alignment horizontal="left" vertical="center" indent="3"/>
    </xf>
    <xf numFmtId="167" fontId="10" fillId="0" borderId="0" xfId="1" applyNumberFormat="1" applyFont="1" applyBorder="1" applyAlignment="1">
      <alignment vertical="center"/>
    </xf>
    <xf numFmtId="171" fontId="10" fillId="2" borderId="0" xfId="1" applyNumberFormat="1" applyFont="1" applyFill="1" applyBorder="1" applyAlignment="1">
      <alignment horizontal="left" vertical="center" indent="3"/>
    </xf>
    <xf numFmtId="167" fontId="10" fillId="0" borderId="4" xfId="1" applyNumberFormat="1" applyFont="1" applyBorder="1" applyAlignment="1">
      <alignment vertical="center"/>
    </xf>
    <xf numFmtId="171" fontId="10" fillId="2" borderId="4" xfId="1" applyNumberFormat="1" applyFont="1" applyFill="1" applyBorder="1" applyAlignment="1">
      <alignment horizontal="left" vertical="center" indent="2"/>
    </xf>
    <xf numFmtId="167" fontId="10" fillId="0" borderId="0" xfId="1" applyNumberFormat="1" applyFont="1" applyAlignment="1">
      <alignment vertical="center"/>
    </xf>
    <xf numFmtId="171" fontId="10" fillId="2" borderId="0" xfId="1" applyNumberFormat="1" applyFont="1" applyFill="1" applyAlignment="1">
      <alignment horizontal="left" vertical="center" indent="3"/>
    </xf>
    <xf numFmtId="167" fontId="10" fillId="0" borderId="5" xfId="1" applyNumberFormat="1" applyFont="1" applyBorder="1" applyAlignment="1">
      <alignment vertical="center"/>
    </xf>
    <xf numFmtId="171" fontId="10" fillId="2" borderId="5" xfId="1" applyNumberFormat="1" applyFont="1" applyFill="1" applyBorder="1" applyAlignment="1">
      <alignment horizontal="left" vertical="center" indent="2"/>
    </xf>
    <xf numFmtId="167" fontId="13" fillId="4" borderId="2" xfId="1" applyNumberFormat="1" applyFont="1" applyFill="1" applyBorder="1" applyAlignment="1">
      <alignment vertical="center"/>
    </xf>
    <xf numFmtId="167" fontId="14" fillId="5" borderId="2" xfId="1" applyNumberFormat="1" applyFont="1" applyFill="1" applyBorder="1" applyAlignment="1">
      <alignment vertical="center"/>
    </xf>
    <xf numFmtId="0" fontId="10" fillId="0" borderId="0" xfId="4" applyNumberFormat="1" applyFont="1" applyAlignment="1">
      <alignment vertical="center"/>
    </xf>
    <xf numFmtId="0" fontId="10" fillId="2" borderId="0" xfId="4" applyNumberFormat="1" applyFont="1" applyFill="1" applyAlignment="1">
      <alignment vertical="center"/>
    </xf>
    <xf numFmtId="169" fontId="10" fillId="0" borderId="1" xfId="4" applyNumberFormat="1" applyFont="1" applyBorder="1" applyAlignment="1">
      <alignment vertical="center"/>
    </xf>
    <xf numFmtId="169" fontId="10" fillId="0" borderId="3" xfId="4" applyNumberFormat="1" applyFont="1" applyBorder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169" fontId="10" fillId="0" borderId="4" xfId="4" applyNumberFormat="1" applyFont="1" applyBorder="1" applyAlignment="1">
      <alignment vertical="center"/>
    </xf>
    <xf numFmtId="169" fontId="10" fillId="0" borderId="0" xfId="4" applyNumberFormat="1" applyFont="1" applyAlignment="1">
      <alignment vertical="center"/>
    </xf>
    <xf numFmtId="169" fontId="10" fillId="0" borderId="5" xfId="4" applyNumberFormat="1" applyFont="1" applyBorder="1" applyAlignment="1">
      <alignment vertical="center"/>
    </xf>
    <xf numFmtId="169" fontId="13" fillId="4" borderId="2" xfId="4" applyNumberFormat="1" applyFont="1" applyFill="1" applyBorder="1" applyAlignment="1">
      <alignment vertical="center"/>
    </xf>
    <xf numFmtId="169" fontId="10" fillId="0" borderId="0" xfId="4" applyNumberFormat="1" applyFont="1" applyBorder="1" applyAlignment="1">
      <alignment vertical="center"/>
    </xf>
    <xf numFmtId="172" fontId="14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4" fillId="5" borderId="2" xfId="4" applyNumberFormat="1" applyFont="1" applyFill="1" applyBorder="1" applyAlignment="1">
      <alignment vertical="center"/>
    </xf>
    <xf numFmtId="0" fontId="18" fillId="6" borderId="2" xfId="4" applyNumberFormat="1" applyFont="1" applyFill="1" applyBorder="1" applyAlignment="1">
      <alignment vertical="center"/>
    </xf>
    <xf numFmtId="0" fontId="17" fillId="6" borderId="2" xfId="4" applyNumberFormat="1" applyFont="1" applyFill="1" applyBorder="1" applyAlignment="1">
      <alignment horizontal="left" vertical="center"/>
    </xf>
    <xf numFmtId="172" fontId="10" fillId="0" borderId="1" xfId="4" applyNumberFormat="1" applyFont="1" applyBorder="1" applyAlignment="1">
      <alignment vertical="center"/>
    </xf>
    <xf numFmtId="172" fontId="10" fillId="0" borderId="0" xfId="4" applyNumberFormat="1" applyFont="1" applyBorder="1" applyAlignment="1">
      <alignment vertical="center"/>
    </xf>
    <xf numFmtId="172" fontId="10" fillId="0" borderId="4" xfId="4" applyNumberFormat="1" applyFont="1" applyBorder="1" applyAlignment="1">
      <alignment vertical="center"/>
    </xf>
    <xf numFmtId="172" fontId="10" fillId="0" borderId="0" xfId="4" applyNumberFormat="1" applyFont="1" applyAlignment="1">
      <alignment vertical="center"/>
    </xf>
    <xf numFmtId="172" fontId="10" fillId="0" borderId="5" xfId="4" applyNumberFormat="1" applyFont="1" applyBorder="1" applyAlignment="1">
      <alignment vertical="center"/>
    </xf>
    <xf numFmtId="172" fontId="13" fillId="4" borderId="2" xfId="4" applyNumberFormat="1" applyFont="1" applyFill="1" applyBorder="1" applyAlignment="1">
      <alignment vertical="center"/>
    </xf>
    <xf numFmtId="0" fontId="10" fillId="2" borderId="0" xfId="4" applyNumberFormat="1" applyFont="1" applyFill="1" applyBorder="1" applyAlignment="1">
      <alignment vertical="center"/>
    </xf>
    <xf numFmtId="0" fontId="10" fillId="0" borderId="0" xfId="4" applyNumberFormat="1" applyFont="1" applyBorder="1" applyAlignment="1">
      <alignment vertical="center"/>
    </xf>
    <xf numFmtId="0" fontId="10" fillId="2" borderId="6" xfId="4" applyNumberFormat="1" applyFont="1" applyFill="1" applyBorder="1" applyAlignment="1">
      <alignment vertical="center"/>
    </xf>
    <xf numFmtId="0" fontId="10" fillId="0" borderId="6" xfId="4" applyNumberFormat="1" applyFont="1" applyBorder="1" applyAlignment="1">
      <alignment vertical="center"/>
    </xf>
    <xf numFmtId="165" fontId="19" fillId="6" borderId="2" xfId="4" applyNumberFormat="1" applyFont="1" applyFill="1" applyBorder="1" applyAlignment="1">
      <alignment vertical="center"/>
    </xf>
    <xf numFmtId="165" fontId="18" fillId="6" borderId="2" xfId="4" applyNumberFormat="1" applyFont="1" applyFill="1" applyBorder="1" applyAlignment="1">
      <alignment vertical="center"/>
    </xf>
    <xf numFmtId="0" fontId="20" fillId="2" borderId="1" xfId="4" applyFont="1" applyFill="1" applyBorder="1" applyAlignment="1">
      <alignment horizontal="left" vertical="center" indent="4"/>
    </xf>
    <xf numFmtId="0" fontId="20" fillId="2" borderId="0" xfId="4" applyFont="1" applyFill="1" applyAlignment="1">
      <alignment horizontal="left" vertical="center" indent="4"/>
    </xf>
    <xf numFmtId="166" fontId="10" fillId="0" borderId="7" xfId="4" applyNumberFormat="1" applyFont="1" applyBorder="1" applyAlignment="1">
      <alignment vertical="center"/>
    </xf>
    <xf numFmtId="0" fontId="20" fillId="2" borderId="7" xfId="4" applyFont="1" applyFill="1" applyBorder="1" applyAlignment="1">
      <alignment horizontal="left" vertical="center" indent="3"/>
    </xf>
    <xf numFmtId="166" fontId="10" fillId="0" borderId="6" xfId="4" applyNumberFormat="1" applyFont="1" applyBorder="1" applyAlignment="1">
      <alignment vertical="center"/>
    </xf>
    <xf numFmtId="0" fontId="10" fillId="2" borderId="6" xfId="4" applyFont="1" applyFill="1" applyBorder="1" applyAlignment="1">
      <alignment horizontal="left" vertical="center" indent="2"/>
    </xf>
    <xf numFmtId="4" fontId="10" fillId="0" borderId="1" xfId="4" applyNumberFormat="1" applyFont="1" applyBorder="1" applyAlignment="1">
      <alignment vertical="center"/>
    </xf>
    <xf numFmtId="0" fontId="10" fillId="2" borderId="1" xfId="4" applyFont="1" applyFill="1" applyBorder="1" applyAlignment="1">
      <alignment horizontal="left" vertical="center" indent="2"/>
    </xf>
    <xf numFmtId="4" fontId="10" fillId="0" borderId="0" xfId="4" applyNumberFormat="1" applyFont="1" applyBorder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4" fontId="14" fillId="4" borderId="2" xfId="4" applyNumberFormat="1" applyFont="1" applyFill="1" applyBorder="1" applyAlignment="1">
      <alignment vertical="center"/>
    </xf>
    <xf numFmtId="0" fontId="21" fillId="4" borderId="2" xfId="4" applyFont="1" applyFill="1" applyBorder="1" applyAlignment="1">
      <alignment horizontal="left" vertical="center" indent="1"/>
    </xf>
    <xf numFmtId="3" fontId="14" fillId="5" borderId="2" xfId="4" applyNumberFormat="1" applyFont="1" applyFill="1" applyBorder="1" applyAlignment="1">
      <alignment vertical="center"/>
    </xf>
    <xf numFmtId="1" fontId="10" fillId="2" borderId="6" xfId="4" applyNumberFormat="1" applyFont="1" applyFill="1" applyBorder="1" applyAlignment="1">
      <alignment vertical="center"/>
    </xf>
    <xf numFmtId="166" fontId="14" fillId="4" borderId="2" xfId="4" applyNumberFormat="1" applyFont="1" applyFill="1" applyBorder="1" applyAlignment="1">
      <alignment vertical="center"/>
    </xf>
    <xf numFmtId="166" fontId="10" fillId="0" borderId="0" xfId="4" applyNumberFormat="1" applyFont="1" applyFill="1" applyAlignment="1">
      <alignment vertical="center"/>
    </xf>
    <xf numFmtId="166" fontId="10" fillId="0" borderId="5" xfId="4" applyNumberFormat="1" applyFont="1" applyFill="1" applyBorder="1" applyAlignment="1">
      <alignment vertical="center"/>
    </xf>
    <xf numFmtId="173" fontId="10" fillId="0" borderId="0" xfId="4" applyNumberFormat="1" applyFont="1" applyAlignment="1">
      <alignment vertical="center"/>
    </xf>
    <xf numFmtId="172" fontId="14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Border="1" applyAlignment="1">
      <alignment vertical="center"/>
    </xf>
    <xf numFmtId="165" fontId="10" fillId="0" borderId="4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5" fontId="10" fillId="0" borderId="5" xfId="4" applyNumberFormat="1" applyFont="1" applyFill="1" applyBorder="1" applyAlignment="1">
      <alignment vertical="center"/>
    </xf>
    <xf numFmtId="165" fontId="13" fillId="4" borderId="2" xfId="4" applyNumberFormat="1" applyFont="1" applyFill="1" applyBorder="1" applyAlignment="1">
      <alignment vertical="center"/>
    </xf>
    <xf numFmtId="165" fontId="10" fillId="0" borderId="5" xfId="4" applyNumberFormat="1" applyFont="1" applyBorder="1" applyAlignment="1">
      <alignment vertical="center"/>
    </xf>
    <xf numFmtId="174" fontId="10" fillId="2" borderId="0" xfId="4" applyNumberFormat="1" applyFont="1" applyFill="1" applyAlignment="1">
      <alignment vertical="center"/>
    </xf>
    <xf numFmtId="1" fontId="11" fillId="7" borderId="2" xfId="4" applyNumberFormat="1" applyFont="1" applyFill="1" applyBorder="1" applyAlignment="1">
      <alignment horizontal="center" vertical="center"/>
    </xf>
    <xf numFmtId="1" fontId="11" fillId="7" borderId="2" xfId="4" applyNumberFormat="1" applyFont="1" applyFill="1" applyBorder="1" applyAlignment="1">
      <alignment horizontal="right" vertical="center"/>
    </xf>
    <xf numFmtId="167" fontId="10" fillId="0" borderId="0" xfId="4" applyNumberFormat="1" applyFont="1" applyAlignment="1">
      <alignment vertical="center"/>
    </xf>
    <xf numFmtId="0" fontId="10" fillId="2" borderId="0" xfId="4" applyFont="1" applyFill="1" applyAlignment="1">
      <alignment horizontal="left" vertical="center" indent="2"/>
    </xf>
    <xf numFmtId="167" fontId="10" fillId="0" borderId="8" xfId="4" applyNumberFormat="1" applyFont="1" applyBorder="1" applyAlignment="1">
      <alignment vertical="center"/>
    </xf>
    <xf numFmtId="0" fontId="10" fillId="2" borderId="8" xfId="4" applyFont="1" applyFill="1" applyBorder="1" applyAlignment="1">
      <alignment horizontal="left" vertical="center" indent="2"/>
    </xf>
    <xf numFmtId="167" fontId="10" fillId="0" borderId="6" xfId="4" applyNumberFormat="1" applyFont="1" applyBorder="1" applyAlignment="1">
      <alignment vertical="center"/>
    </xf>
    <xf numFmtId="168" fontId="10" fillId="0" borderId="8" xfId="4" applyNumberFormat="1" applyFont="1" applyBorder="1" applyAlignment="1">
      <alignment vertical="center"/>
    </xf>
    <xf numFmtId="168" fontId="10" fillId="0" borderId="6" xfId="4" applyNumberFormat="1" applyFont="1" applyBorder="1" applyAlignment="1">
      <alignment vertical="center"/>
    </xf>
    <xf numFmtId="172" fontId="10" fillId="0" borderId="8" xfId="4" applyNumberFormat="1" applyFont="1" applyBorder="1" applyAlignment="1">
      <alignment vertical="center"/>
    </xf>
    <xf numFmtId="172" fontId="10" fillId="0" borderId="6" xfId="4" applyNumberFormat="1" applyFont="1" applyBorder="1" applyAlignment="1">
      <alignment vertical="center"/>
    </xf>
    <xf numFmtId="166" fontId="14" fillId="4" borderId="0" xfId="4" applyNumberFormat="1" applyFont="1" applyFill="1" applyBorder="1" applyAlignment="1">
      <alignment vertical="center"/>
    </xf>
    <xf numFmtId="166" fontId="10" fillId="0" borderId="8" xfId="4" applyNumberFormat="1" applyFont="1" applyBorder="1" applyAlignment="1">
      <alignment vertical="center"/>
    </xf>
    <xf numFmtId="0" fontId="20" fillId="2" borderId="0" xfId="4" applyFont="1" applyFill="1" applyAlignment="1">
      <alignment vertical="center"/>
    </xf>
    <xf numFmtId="167" fontId="13" fillId="4" borderId="4" xfId="1" applyNumberFormat="1" applyFont="1" applyFill="1" applyBorder="1" applyAlignment="1">
      <alignment vertical="center"/>
    </xf>
    <xf numFmtId="0" fontId="13" fillId="4" borderId="4" xfId="4" applyFont="1" applyFill="1" applyBorder="1" applyAlignment="1">
      <alignment horizontal="left" vertical="center" indent="1"/>
    </xf>
    <xf numFmtId="167" fontId="13" fillId="4" borderId="5" xfId="1" applyNumberFormat="1" applyFont="1" applyFill="1" applyBorder="1" applyAlignment="1">
      <alignment vertical="center"/>
    </xf>
    <xf numFmtId="0" fontId="13" fillId="4" borderId="5" xfId="4" applyFont="1" applyFill="1" applyBorder="1" applyAlignment="1">
      <alignment horizontal="left" vertical="center" indent="1"/>
    </xf>
    <xf numFmtId="168" fontId="13" fillId="4" borderId="4" xfId="4" applyNumberFormat="1" applyFont="1" applyFill="1" applyBorder="1" applyAlignment="1">
      <alignment vertical="center"/>
    </xf>
    <xf numFmtId="168" fontId="13" fillId="4" borderId="5" xfId="4" applyNumberFormat="1" applyFont="1" applyFill="1" applyBorder="1" applyAlignment="1">
      <alignment vertical="center"/>
    </xf>
    <xf numFmtId="172" fontId="13" fillId="4" borderId="4" xfId="4" applyNumberFormat="1" applyFont="1" applyFill="1" applyBorder="1" applyAlignment="1">
      <alignment vertical="center"/>
    </xf>
    <xf numFmtId="172" fontId="13" fillId="4" borderId="5" xfId="4" applyNumberFormat="1" applyFont="1" applyFill="1" applyBorder="1" applyAlignment="1">
      <alignment vertical="center"/>
    </xf>
    <xf numFmtId="172" fontId="10" fillId="2" borderId="0" xfId="4" applyNumberFormat="1" applyFont="1" applyFill="1" applyAlignment="1">
      <alignment vertical="center"/>
    </xf>
    <xf numFmtId="165" fontId="13" fillId="4" borderId="4" xfId="4" applyNumberFormat="1" applyFont="1" applyFill="1" applyBorder="1" applyAlignment="1">
      <alignment vertical="center"/>
    </xf>
    <xf numFmtId="165" fontId="13" fillId="4" borderId="5" xfId="4" applyNumberFormat="1" applyFont="1" applyFill="1" applyBorder="1" applyAlignment="1">
      <alignment vertical="center"/>
    </xf>
    <xf numFmtId="166" fontId="13" fillId="4" borderId="4" xfId="4" applyNumberFormat="1" applyFont="1" applyFill="1" applyBorder="1" applyAlignment="1">
      <alignment vertical="center"/>
    </xf>
    <xf numFmtId="166" fontId="13" fillId="4" borderId="5" xfId="4" applyNumberFormat="1" applyFont="1" applyFill="1" applyBorder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175" fontId="10" fillId="0" borderId="1" xfId="1" applyNumberFormat="1" applyFont="1" applyBorder="1" applyAlignment="1">
      <alignment vertical="center"/>
    </xf>
    <xf numFmtId="175" fontId="10" fillId="0" borderId="0" xfId="1" applyNumberFormat="1" applyFont="1" applyAlignment="1">
      <alignment vertical="center"/>
    </xf>
    <xf numFmtId="175" fontId="13" fillId="4" borderId="5" xfId="1" applyNumberFormat="1" applyFont="1" applyFill="1" applyBorder="1" applyAlignment="1">
      <alignment vertical="center"/>
    </xf>
    <xf numFmtId="175" fontId="14" fillId="5" borderId="2" xfId="1" applyNumberFormat="1" applyFont="1" applyFill="1" applyBorder="1" applyAlignment="1">
      <alignment vertical="center"/>
    </xf>
    <xf numFmtId="176" fontId="10" fillId="0" borderId="0" xfId="4" applyNumberFormat="1" applyFont="1" applyAlignment="1">
      <alignment vertical="center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22" fillId="0" borderId="2" xfId="5" applyFont="1" applyBorder="1" applyAlignment="1">
      <alignment vertical="center"/>
    </xf>
    <xf numFmtId="0" fontId="23" fillId="0" borderId="2" xfId="5" applyFont="1" applyBorder="1" applyAlignment="1">
      <alignment vertical="center"/>
    </xf>
    <xf numFmtId="0" fontId="24" fillId="0" borderId="2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24" fillId="0" borderId="0" xfId="5" applyFont="1" applyAlignment="1">
      <alignment horizontal="center" vertical="center"/>
    </xf>
    <xf numFmtId="0" fontId="22" fillId="0" borderId="0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right" vertical="center"/>
    </xf>
    <xf numFmtId="0" fontId="26" fillId="0" borderId="0" xfId="5" applyFont="1" applyAlignment="1">
      <alignment vertical="center"/>
    </xf>
    <xf numFmtId="0" fontId="23" fillId="0" borderId="0" xfId="5" applyFont="1" applyAlignment="1">
      <alignment vertical="center"/>
    </xf>
    <xf numFmtId="0" fontId="27" fillId="0" borderId="0" xfId="5" applyFont="1" applyAlignment="1">
      <alignment horizontal="left" vertical="center"/>
    </xf>
    <xf numFmtId="177" fontId="28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172" fontId="14" fillId="4" borderId="0" xfId="4" applyNumberFormat="1" applyFont="1" applyFill="1" applyBorder="1" applyAlignment="1">
      <alignment vertical="center"/>
    </xf>
    <xf numFmtId="175" fontId="14" fillId="5" borderId="2" xfId="4" applyNumberFormat="1" applyFont="1" applyFill="1" applyBorder="1" applyAlignment="1">
      <alignment vertical="center"/>
    </xf>
    <xf numFmtId="175" fontId="13" fillId="4" borderId="2" xfId="4" applyNumberFormat="1" applyFont="1" applyFill="1" applyBorder="1" applyAlignment="1">
      <alignment vertical="center"/>
    </xf>
    <xf numFmtId="175" fontId="10" fillId="0" borderId="6" xfId="4" applyNumberFormat="1" applyFont="1" applyBorder="1" applyAlignment="1">
      <alignment vertical="center"/>
    </xf>
    <xf numFmtId="175" fontId="10" fillId="0" borderId="4" xfId="4" applyNumberFormat="1" applyFont="1" applyBorder="1" applyAlignment="1">
      <alignment vertical="center"/>
    </xf>
    <xf numFmtId="175" fontId="10" fillId="0" borderId="0" xfId="4" applyNumberFormat="1" applyFont="1" applyAlignment="1">
      <alignment vertical="center"/>
    </xf>
    <xf numFmtId="175" fontId="10" fillId="0" borderId="8" xfId="4" applyNumberFormat="1" applyFont="1" applyBorder="1" applyAlignment="1">
      <alignment vertical="center"/>
    </xf>
    <xf numFmtId="175" fontId="10" fillId="0" borderId="1" xfId="4" applyNumberFormat="1" applyFont="1" applyBorder="1" applyAlignment="1">
      <alignment vertical="center"/>
    </xf>
    <xf numFmtId="0" fontId="9" fillId="0" borderId="0" xfId="5" applyFont="1" applyAlignment="1">
      <alignment horizontal="center" vertical="center"/>
    </xf>
    <xf numFmtId="1" fontId="11" fillId="3" borderId="2" xfId="4" applyNumberFormat="1" applyFont="1" applyFill="1" applyBorder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3" customWidth="1"/>
    <col min="2" max="2" width="9.7109375" style="154" customWidth="1"/>
    <col min="3" max="3" width="107.42578125" style="152" customWidth="1"/>
    <col min="4" max="4" width="44.7109375" style="152" customWidth="1"/>
    <col min="5" max="6" width="9.7109375" style="152" customWidth="1"/>
    <col min="7" max="16384" width="9.140625" style="152"/>
  </cols>
  <sheetData>
    <row r="9" spans="1:10" ht="30" x14ac:dyDescent="0.25">
      <c r="A9" s="149"/>
      <c r="B9" s="150" t="s">
        <v>156</v>
      </c>
      <c r="C9" s="151"/>
      <c r="D9" s="151"/>
      <c r="E9" s="151"/>
      <c r="F9" s="151"/>
    </row>
    <row r="10" spans="1:10" hidden="1" x14ac:dyDescent="0.25"/>
    <row r="11" spans="1:10" hidden="1" x14ac:dyDescent="0.25">
      <c r="B11" s="153"/>
      <c r="C11" s="153"/>
    </row>
    <row r="12" spans="1:10" ht="11.25" hidden="1" customHeight="1" x14ac:dyDescent="0.25">
      <c r="B12" s="153"/>
      <c r="C12" s="153"/>
    </row>
    <row r="13" spans="1:10" s="153" customFormat="1" ht="11.25" hidden="1" customHeight="1" x14ac:dyDescent="0.25">
      <c r="D13" s="152"/>
      <c r="E13" s="152"/>
      <c r="F13" s="152"/>
      <c r="G13" s="152"/>
      <c r="H13" s="152"/>
      <c r="I13" s="152"/>
      <c r="J13" s="152"/>
    </row>
    <row r="14" spans="1:10" s="153" customFormat="1" ht="12.75" customHeight="1" x14ac:dyDescent="0.25">
      <c r="D14" s="152"/>
      <c r="E14" s="152"/>
      <c r="F14" s="152"/>
      <c r="G14" s="152"/>
      <c r="H14" s="152"/>
      <c r="I14" s="152"/>
      <c r="J14" s="152"/>
    </row>
    <row r="15" spans="1:10" s="153" customFormat="1" ht="12.75" customHeight="1" x14ac:dyDescent="0.25">
      <c r="D15" s="152"/>
      <c r="E15" s="152"/>
      <c r="F15" s="152"/>
      <c r="G15" s="152"/>
      <c r="H15" s="152"/>
      <c r="I15" s="152"/>
      <c r="J15" s="152"/>
    </row>
    <row r="16" spans="1:10" s="153" customFormat="1" ht="12.75" customHeight="1" x14ac:dyDescent="0.25">
      <c r="D16" s="152"/>
      <c r="E16" s="152"/>
      <c r="F16" s="152"/>
      <c r="G16" s="152"/>
      <c r="H16" s="152"/>
      <c r="I16" s="152"/>
      <c r="J16" s="152"/>
    </row>
    <row r="17" spans="1:10" s="153" customFormat="1" ht="12.75" customHeight="1" x14ac:dyDescent="0.25">
      <c r="D17" s="152"/>
      <c r="E17" s="152"/>
      <c r="F17" s="152"/>
      <c r="G17" s="152"/>
      <c r="H17" s="152"/>
      <c r="I17" s="152"/>
      <c r="J17" s="152"/>
    </row>
    <row r="18" spans="1:10" s="153" customFormat="1" ht="12.75" customHeight="1" x14ac:dyDescent="0.25">
      <c r="D18" s="152"/>
      <c r="E18" s="152"/>
      <c r="F18" s="152"/>
      <c r="G18" s="152"/>
      <c r="H18" s="152"/>
      <c r="I18" s="152"/>
      <c r="J18" s="152"/>
    </row>
    <row r="19" spans="1:10" s="153" customFormat="1" x14ac:dyDescent="0.25">
      <c r="D19" s="152"/>
      <c r="E19" s="152"/>
      <c r="F19" s="152"/>
      <c r="G19" s="152"/>
      <c r="H19" s="152"/>
      <c r="I19" s="152"/>
      <c r="J19" s="152"/>
    </row>
    <row r="20" spans="1:10" s="153" customFormat="1" ht="11.25" customHeight="1" x14ac:dyDescent="0.25">
      <c r="D20" s="152"/>
      <c r="E20" s="152"/>
      <c r="F20" s="152"/>
      <c r="G20" s="152"/>
      <c r="H20" s="152"/>
      <c r="I20" s="152"/>
      <c r="J20" s="152"/>
    </row>
    <row r="21" spans="1:10" s="153" customFormat="1" ht="11.25" customHeight="1" x14ac:dyDescent="0.25">
      <c r="D21" s="152"/>
      <c r="E21" s="152"/>
      <c r="F21" s="152"/>
      <c r="G21" s="152"/>
      <c r="H21" s="152"/>
      <c r="I21" s="152"/>
      <c r="J21" s="152"/>
    </row>
    <row r="22" spans="1:10" s="153" customFormat="1" ht="11.25" customHeight="1" x14ac:dyDescent="0.25">
      <c r="B22" s="154"/>
      <c r="C22" s="152"/>
      <c r="D22" s="152"/>
      <c r="E22" s="152"/>
      <c r="F22" s="152"/>
      <c r="G22" s="152"/>
      <c r="H22" s="152"/>
      <c r="I22" s="152"/>
      <c r="J22" s="152"/>
    </row>
    <row r="23" spans="1:10" s="153" customFormat="1" ht="27.75" x14ac:dyDescent="0.25">
      <c r="B23" s="155"/>
      <c r="C23" s="156" t="s">
        <v>178</v>
      </c>
      <c r="D23" s="157"/>
      <c r="E23" s="152"/>
      <c r="F23" s="152"/>
      <c r="G23" s="152"/>
      <c r="H23" s="152"/>
      <c r="I23" s="152"/>
      <c r="J23" s="152"/>
    </row>
    <row r="24" spans="1:10" s="153" customFormat="1" ht="11.25" customHeight="1" x14ac:dyDescent="0.25">
      <c r="B24" s="154"/>
      <c r="C24" s="152"/>
      <c r="D24" s="152"/>
      <c r="E24" s="152"/>
      <c r="F24" s="152"/>
      <c r="G24" s="152"/>
      <c r="H24" s="152"/>
      <c r="I24" s="152"/>
      <c r="J24" s="152"/>
    </row>
    <row r="25" spans="1:10" s="153" customFormat="1" ht="13.5" customHeight="1" x14ac:dyDescent="0.25">
      <c r="B25" s="154"/>
      <c r="C25" s="152"/>
      <c r="D25" s="152"/>
      <c r="E25" s="152"/>
      <c r="F25" s="152"/>
      <c r="G25" s="152"/>
      <c r="H25" s="152"/>
      <c r="I25" s="152"/>
      <c r="J25" s="152"/>
    </row>
    <row r="26" spans="1:10" s="153" customFormat="1" ht="10.5" customHeight="1" x14ac:dyDescent="0.25">
      <c r="B26" s="154"/>
      <c r="C26" s="152"/>
      <c r="D26" s="152"/>
      <c r="E26" s="152"/>
      <c r="F26" s="152"/>
      <c r="G26" s="152"/>
      <c r="H26" s="152"/>
      <c r="I26" s="152"/>
      <c r="J26" s="152"/>
    </row>
    <row r="27" spans="1:10" x14ac:dyDescent="0.25">
      <c r="A27" s="152"/>
    </row>
    <row r="28" spans="1:10" s="153" customFormat="1" ht="11.25" customHeight="1" x14ac:dyDescent="0.25">
      <c r="B28" s="154"/>
      <c r="C28" s="152"/>
      <c r="D28" s="152"/>
      <c r="E28" s="152"/>
      <c r="F28" s="152"/>
      <c r="G28" s="152"/>
      <c r="H28" s="152"/>
      <c r="I28" s="152"/>
      <c r="J28" s="152"/>
    </row>
    <row r="29" spans="1:10" s="153" customFormat="1" x14ac:dyDescent="0.25">
      <c r="B29" s="154"/>
      <c r="C29" s="152"/>
      <c r="D29" s="152"/>
      <c r="E29" s="152"/>
      <c r="F29" s="152"/>
      <c r="G29" s="152"/>
      <c r="H29" s="152"/>
      <c r="I29" s="152"/>
      <c r="J29" s="152"/>
    </row>
    <row r="30" spans="1:10" s="153" customFormat="1" ht="27.75" x14ac:dyDescent="0.25">
      <c r="B30" s="154"/>
      <c r="C30" s="158" t="s">
        <v>172</v>
      </c>
      <c r="D30" s="152"/>
      <c r="E30" s="152"/>
      <c r="F30" s="152"/>
      <c r="G30" s="152"/>
      <c r="H30" s="152"/>
      <c r="I30" s="152"/>
      <c r="J30" s="152"/>
    </row>
    <row r="31" spans="1:10" s="153" customFormat="1" ht="11.25" customHeight="1" x14ac:dyDescent="0.25">
      <c r="B31" s="154"/>
      <c r="C31" s="159"/>
      <c r="D31" s="152"/>
      <c r="E31" s="152"/>
      <c r="F31" s="152"/>
      <c r="G31" s="152"/>
      <c r="H31" s="152"/>
      <c r="I31" s="152"/>
      <c r="J31" s="152"/>
    </row>
    <row r="32" spans="1:10" s="153" customFormat="1" ht="11.25" customHeight="1" x14ac:dyDescent="0.25">
      <c r="B32" s="154"/>
      <c r="C32" s="159"/>
      <c r="D32" s="152"/>
      <c r="E32" s="152"/>
      <c r="F32" s="152"/>
      <c r="G32" s="152"/>
      <c r="H32" s="152"/>
      <c r="I32" s="152"/>
      <c r="J32" s="152"/>
    </row>
    <row r="33" spans="1:12" s="153" customFormat="1" ht="11.25" customHeight="1" x14ac:dyDescent="0.25">
      <c r="B33" s="154"/>
      <c r="C33" s="152"/>
      <c r="D33" s="152"/>
      <c r="E33" s="152"/>
      <c r="F33" s="152"/>
      <c r="G33" s="152"/>
      <c r="H33" s="152"/>
      <c r="I33" s="152"/>
      <c r="J33" s="152"/>
    </row>
    <row r="34" spans="1:12" s="153" customFormat="1" ht="11.25" customHeight="1" x14ac:dyDescent="0.25">
      <c r="B34" s="154"/>
      <c r="C34" s="152"/>
      <c r="D34" s="152"/>
      <c r="E34" s="152"/>
      <c r="F34" s="152"/>
      <c r="G34" s="152"/>
      <c r="H34" s="152"/>
      <c r="I34" s="152"/>
      <c r="J34" s="152"/>
    </row>
    <row r="35" spans="1:12" s="153" customFormat="1" ht="11.25" customHeight="1" x14ac:dyDescent="0.25">
      <c r="B35" s="154"/>
      <c r="C35" s="152"/>
      <c r="D35" s="152"/>
      <c r="E35" s="152"/>
      <c r="F35" s="152"/>
      <c r="G35" s="152"/>
      <c r="H35" s="152"/>
      <c r="I35" s="152"/>
      <c r="J35" s="152"/>
    </row>
    <row r="36" spans="1:12" s="153" customFormat="1" ht="13.5" customHeight="1" x14ac:dyDescent="0.25">
      <c r="B36" s="154"/>
      <c r="C36" s="152"/>
      <c r="D36" s="152"/>
      <c r="E36" s="152"/>
      <c r="F36" s="152"/>
      <c r="G36" s="152"/>
      <c r="H36" s="152"/>
      <c r="I36" s="152"/>
      <c r="J36" s="152"/>
    </row>
    <row r="37" spans="1:12" s="153" customFormat="1" ht="10.5" customHeight="1" x14ac:dyDescent="0.25">
      <c r="B37" s="154"/>
      <c r="C37" s="152"/>
      <c r="D37" s="152"/>
      <c r="E37" s="152"/>
      <c r="F37" s="152"/>
      <c r="G37" s="152"/>
      <c r="H37" s="152"/>
      <c r="I37" s="152"/>
      <c r="J37" s="152"/>
    </row>
    <row r="38" spans="1:12" x14ac:dyDescent="0.25">
      <c r="A38" s="152"/>
    </row>
    <row r="39" spans="1:12" s="153" customFormat="1" ht="12.75" customHeight="1" x14ac:dyDescent="0.25">
      <c r="B39" s="154"/>
      <c r="C39" s="152"/>
      <c r="E39" s="152"/>
      <c r="F39" s="152"/>
      <c r="G39" s="152"/>
      <c r="H39" s="152"/>
      <c r="I39" s="152"/>
      <c r="J39" s="152"/>
    </row>
    <row r="40" spans="1:12" s="153" customFormat="1" x14ac:dyDescent="0.25">
      <c r="B40" s="154"/>
      <c r="C40" s="152"/>
      <c r="E40" s="152"/>
      <c r="F40" s="152"/>
      <c r="G40" s="152"/>
      <c r="H40" s="152"/>
      <c r="I40" s="152"/>
      <c r="J40" s="152"/>
    </row>
    <row r="41" spans="1:12" s="153" customFormat="1" x14ac:dyDescent="0.25">
      <c r="B41" s="154"/>
      <c r="C41" s="152"/>
      <c r="D41" s="152"/>
      <c r="E41" s="152"/>
      <c r="F41" s="152"/>
      <c r="G41" s="152"/>
      <c r="H41" s="152"/>
      <c r="I41" s="152"/>
      <c r="J41" s="152"/>
    </row>
    <row r="42" spans="1:12" s="153" customFormat="1" ht="12.75" customHeight="1" x14ac:dyDescent="0.25">
      <c r="B42" s="154"/>
      <c r="C42" s="152"/>
      <c r="D42" s="152"/>
      <c r="E42" s="152"/>
      <c r="F42" s="152"/>
      <c r="G42" s="152"/>
      <c r="H42" s="152"/>
      <c r="I42" s="152"/>
      <c r="J42" s="152"/>
    </row>
    <row r="43" spans="1:12" ht="20.25" x14ac:dyDescent="0.25">
      <c r="D43" s="160" t="s">
        <v>170</v>
      </c>
    </row>
    <row r="44" spans="1:12" x14ac:dyDescent="0.25">
      <c r="A44" s="152"/>
      <c r="B44" s="152"/>
    </row>
    <row r="45" spans="1:12" ht="18" x14ac:dyDescent="0.25">
      <c r="A45" s="152"/>
      <c r="B45" s="152"/>
      <c r="D45" s="161">
        <v>43297.741736111115</v>
      </c>
    </row>
    <row r="46" spans="1:12" ht="12.75" x14ac:dyDescent="0.25">
      <c r="A46" s="152"/>
      <c r="B46" s="152"/>
      <c r="G46" s="162"/>
      <c r="H46" s="162"/>
      <c r="I46" s="162"/>
      <c r="J46" s="162"/>
      <c r="K46" s="162"/>
      <c r="L46" s="162"/>
    </row>
    <row r="47" spans="1:12" x14ac:dyDescent="0.25">
      <c r="A47" s="152"/>
      <c r="B47" s="152"/>
    </row>
    <row r="48" spans="1:12" x14ac:dyDescent="0.25">
      <c r="A48" s="152"/>
      <c r="B48" s="152"/>
    </row>
    <row r="49" spans="1:12" ht="15" x14ac:dyDescent="0.25">
      <c r="B49" s="163" t="s">
        <v>157</v>
      </c>
    </row>
    <row r="50" spans="1:12" ht="15" x14ac:dyDescent="0.25">
      <c r="B50" s="163"/>
    </row>
    <row r="51" spans="1:12" ht="15" x14ac:dyDescent="0.25">
      <c r="A51" s="162"/>
      <c r="B51" s="163" t="s">
        <v>158</v>
      </c>
      <c r="C51" s="162"/>
      <c r="D51" s="162"/>
      <c r="E51" s="162"/>
      <c r="F51" s="162"/>
    </row>
    <row r="52" spans="1:12" ht="15" x14ac:dyDescent="0.25">
      <c r="B52" s="163"/>
    </row>
    <row r="53" spans="1:12" ht="15" x14ac:dyDescent="0.25">
      <c r="B53" s="163" t="s">
        <v>171</v>
      </c>
    </row>
    <row r="54" spans="1:12" ht="15" x14ac:dyDescent="0.25">
      <c r="B54" s="163" t="s">
        <v>159</v>
      </c>
    </row>
    <row r="55" spans="1:12" ht="12.75" x14ac:dyDescent="0.25">
      <c r="B55" s="153"/>
      <c r="G55" s="162"/>
      <c r="H55" s="162"/>
      <c r="I55" s="162"/>
      <c r="J55" s="162"/>
      <c r="K55" s="162"/>
      <c r="L55" s="162"/>
    </row>
    <row r="56" spans="1:12" ht="15" x14ac:dyDescent="0.25">
      <c r="B56" s="163" t="s">
        <v>160</v>
      </c>
    </row>
    <row r="57" spans="1:12" ht="15" x14ac:dyDescent="0.25">
      <c r="B57" s="163" t="s">
        <v>161</v>
      </c>
    </row>
    <row r="62" spans="1:12" ht="12.75" x14ac:dyDescent="0.25">
      <c r="A62" s="162" t="s">
        <v>162</v>
      </c>
      <c r="B62" s="164"/>
      <c r="C62" s="174" t="s">
        <v>163</v>
      </c>
      <c r="D62" s="174"/>
      <c r="E62" s="165"/>
      <c r="F62" s="165" t="s">
        <v>164</v>
      </c>
    </row>
    <row r="65" spans="1:10" s="153" customFormat="1" ht="11.25" customHeight="1" x14ac:dyDescent="0.25">
      <c r="B65" s="154"/>
      <c r="C65" s="152"/>
      <c r="D65" s="152"/>
      <c r="E65" s="152"/>
      <c r="F65" s="152"/>
      <c r="G65" s="152"/>
      <c r="H65" s="152"/>
      <c r="I65" s="152"/>
      <c r="J65" s="152"/>
    </row>
    <row r="69" spans="1:10" x14ac:dyDescent="0.25">
      <c r="A69" s="152"/>
      <c r="B69" s="152"/>
    </row>
    <row r="70" spans="1:10" x14ac:dyDescent="0.25">
      <c r="A70" s="152"/>
      <c r="B70" s="152"/>
    </row>
    <row r="71" spans="1:10" x14ac:dyDescent="0.25">
      <c r="A71" s="152"/>
      <c r="B71" s="152"/>
    </row>
    <row r="72" spans="1:10" x14ac:dyDescent="0.25">
      <c r="A72" s="152"/>
      <c r="B72" s="152"/>
    </row>
    <row r="73" spans="1:10" x14ac:dyDescent="0.25">
      <c r="A73" s="152"/>
      <c r="B73" s="152"/>
    </row>
    <row r="74" spans="1:10" x14ac:dyDescent="0.25">
      <c r="A74" s="152"/>
      <c r="B74" s="152"/>
    </row>
    <row r="75" spans="1:10" x14ac:dyDescent="0.25">
      <c r="A75" s="152"/>
      <c r="B75" s="15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Q6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24">
        <v>1864.9973438673414</v>
      </c>
      <c r="C4" s="124">
        <v>1937.961696415068</v>
      </c>
      <c r="D4" s="124">
        <v>1928.353002849864</v>
      </c>
      <c r="E4" s="124">
        <v>1944.4003845052321</v>
      </c>
      <c r="F4" s="124">
        <v>2040.555038297832</v>
      </c>
      <c r="G4" s="124">
        <v>1995.150013220328</v>
      </c>
      <c r="H4" s="124">
        <v>1897.6440026385724</v>
      </c>
      <c r="I4" s="124">
        <v>1941.7905982421998</v>
      </c>
      <c r="J4" s="124">
        <v>1976.659576933464</v>
      </c>
      <c r="K4" s="124">
        <v>1970.0536500899279</v>
      </c>
      <c r="L4" s="124">
        <v>1963.685797470255</v>
      </c>
      <c r="M4" s="124">
        <v>1939.5875850712421</v>
      </c>
      <c r="N4" s="124">
        <v>2021.6673540436602</v>
      </c>
      <c r="O4" s="124">
        <v>1992.807270131671</v>
      </c>
      <c r="P4" s="124">
        <v>2018.4258265961769</v>
      </c>
      <c r="Q4" s="124">
        <v>1977.9439552001106</v>
      </c>
    </row>
    <row r="5" spans="1:17" ht="11.45" customHeight="1" x14ac:dyDescent="0.25">
      <c r="A5" s="91" t="s">
        <v>116</v>
      </c>
      <c r="B5" s="90">
        <f t="shared" ref="B5:Q5" si="0">B4-B6</f>
        <v>1864.9973438673414</v>
      </c>
      <c r="C5" s="90">
        <f t="shared" si="0"/>
        <v>1937.961696415068</v>
      </c>
      <c r="D5" s="90">
        <f t="shared" si="0"/>
        <v>1928.353002849864</v>
      </c>
      <c r="E5" s="90">
        <f t="shared" si="0"/>
        <v>1944.4003845052321</v>
      </c>
      <c r="F5" s="90">
        <f t="shared" si="0"/>
        <v>2040.555038297832</v>
      </c>
      <c r="G5" s="90">
        <f t="shared" si="0"/>
        <v>1995.150013220328</v>
      </c>
      <c r="H5" s="90">
        <f t="shared" si="0"/>
        <v>1897.6440026385724</v>
      </c>
      <c r="I5" s="90">
        <f t="shared" si="0"/>
        <v>1941.7905982421998</v>
      </c>
      <c r="J5" s="90">
        <f t="shared" si="0"/>
        <v>1976.659576933464</v>
      </c>
      <c r="K5" s="90">
        <f t="shared" si="0"/>
        <v>1970.0536500899279</v>
      </c>
      <c r="L5" s="90">
        <f t="shared" si="0"/>
        <v>1963.685797470255</v>
      </c>
      <c r="M5" s="90">
        <f t="shared" si="0"/>
        <v>1939.5875850712421</v>
      </c>
      <c r="N5" s="90">
        <f t="shared" si="0"/>
        <v>2021.6673540436602</v>
      </c>
      <c r="O5" s="90">
        <f t="shared" si="0"/>
        <v>1992.807270131671</v>
      </c>
      <c r="P5" s="90">
        <f t="shared" si="0"/>
        <v>2018.4258265961769</v>
      </c>
      <c r="Q5" s="90">
        <f t="shared" si="0"/>
        <v>1977.9439552001106</v>
      </c>
    </row>
    <row r="6" spans="1:17" ht="11.45" customHeight="1" x14ac:dyDescent="0.25">
      <c r="A6" s="93" t="s">
        <v>82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</row>
    <row r="8" spans="1:17" ht="11.45" customHeight="1" x14ac:dyDescent="0.25">
      <c r="A8" s="27" t="s">
        <v>100</v>
      </c>
      <c r="B8" s="71">
        <f t="shared" ref="B8:Q8" si="1">SUM(B9,B15)</f>
        <v>1864.9973438673414</v>
      </c>
      <c r="C8" s="71">
        <f t="shared" si="1"/>
        <v>1937.9616964150682</v>
      </c>
      <c r="D8" s="71">
        <f t="shared" si="1"/>
        <v>1928.3530028498644</v>
      </c>
      <c r="E8" s="71">
        <f t="shared" si="1"/>
        <v>1944.4003845052318</v>
      </c>
      <c r="F8" s="71">
        <f t="shared" si="1"/>
        <v>2040.555038297832</v>
      </c>
      <c r="G8" s="71">
        <f t="shared" si="1"/>
        <v>1995.1500132203282</v>
      </c>
      <c r="H8" s="71">
        <f t="shared" si="1"/>
        <v>1897.6440026385721</v>
      </c>
      <c r="I8" s="71">
        <f t="shared" si="1"/>
        <v>1941.7905982421998</v>
      </c>
      <c r="J8" s="71">
        <f t="shared" si="1"/>
        <v>1976.6595769334642</v>
      </c>
      <c r="K8" s="71">
        <f t="shared" si="1"/>
        <v>1970.0536500899277</v>
      </c>
      <c r="L8" s="71">
        <f t="shared" si="1"/>
        <v>1963.6857974702548</v>
      </c>
      <c r="M8" s="71">
        <f t="shared" si="1"/>
        <v>1939.5875850712414</v>
      </c>
      <c r="N8" s="71">
        <f t="shared" si="1"/>
        <v>2021.6673540436605</v>
      </c>
      <c r="O8" s="71">
        <f t="shared" si="1"/>
        <v>1992.8072701316707</v>
      </c>
      <c r="P8" s="71">
        <f t="shared" si="1"/>
        <v>2018.4258265961764</v>
      </c>
      <c r="Q8" s="71">
        <f t="shared" si="1"/>
        <v>1977.9439552001113</v>
      </c>
    </row>
    <row r="9" spans="1:17" ht="11.45" customHeight="1" x14ac:dyDescent="0.25">
      <c r="A9" s="25" t="s">
        <v>39</v>
      </c>
      <c r="B9" s="24">
        <f t="shared" ref="B9:Q9" si="2">SUM(B10,B11,B14)</f>
        <v>1663.0894754574927</v>
      </c>
      <c r="C9" s="24">
        <f t="shared" si="2"/>
        <v>1722.1321599407433</v>
      </c>
      <c r="D9" s="24">
        <f t="shared" si="2"/>
        <v>1724.6570009468533</v>
      </c>
      <c r="E9" s="24">
        <f t="shared" si="2"/>
        <v>1742.203043107635</v>
      </c>
      <c r="F9" s="24">
        <f t="shared" si="2"/>
        <v>1757.4996996948428</v>
      </c>
      <c r="G9" s="24">
        <f t="shared" si="2"/>
        <v>1671.1405203679508</v>
      </c>
      <c r="H9" s="24">
        <f t="shared" si="2"/>
        <v>1557.5883176055938</v>
      </c>
      <c r="I9" s="24">
        <f t="shared" si="2"/>
        <v>1655.772970966789</v>
      </c>
      <c r="J9" s="24">
        <f t="shared" si="2"/>
        <v>1699.351832285844</v>
      </c>
      <c r="K9" s="24">
        <f t="shared" si="2"/>
        <v>1722.3288041912333</v>
      </c>
      <c r="L9" s="24">
        <f t="shared" si="2"/>
        <v>1722.8243694696234</v>
      </c>
      <c r="M9" s="24">
        <f t="shared" si="2"/>
        <v>1697.6125717987613</v>
      </c>
      <c r="N9" s="24">
        <f t="shared" si="2"/>
        <v>1741.7281572880456</v>
      </c>
      <c r="O9" s="24">
        <f t="shared" si="2"/>
        <v>1710.119998485178</v>
      </c>
      <c r="P9" s="24">
        <f t="shared" si="2"/>
        <v>1744.5249483225723</v>
      </c>
      <c r="Q9" s="24">
        <f t="shared" si="2"/>
        <v>1712.8218290476605</v>
      </c>
    </row>
    <row r="10" spans="1:17" ht="11.45" customHeight="1" x14ac:dyDescent="0.25">
      <c r="A10" s="91" t="s">
        <v>21</v>
      </c>
      <c r="B10" s="90">
        <v>0</v>
      </c>
      <c r="C10" s="90">
        <v>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>
        <v>0</v>
      </c>
      <c r="Q10" s="90">
        <v>0</v>
      </c>
    </row>
    <row r="11" spans="1:17" ht="11.45" customHeight="1" x14ac:dyDescent="0.25">
      <c r="A11" s="19" t="s">
        <v>20</v>
      </c>
      <c r="B11" s="21">
        <f t="shared" ref="B11:Q11" si="3">SUM(B12:B13)</f>
        <v>1663.0894754574927</v>
      </c>
      <c r="C11" s="21">
        <f t="shared" si="3"/>
        <v>1722.1321599407433</v>
      </c>
      <c r="D11" s="21">
        <f t="shared" si="3"/>
        <v>1724.6570009468533</v>
      </c>
      <c r="E11" s="21">
        <f t="shared" si="3"/>
        <v>1742.203043107635</v>
      </c>
      <c r="F11" s="21">
        <f t="shared" si="3"/>
        <v>1757.4996996948428</v>
      </c>
      <c r="G11" s="21">
        <f t="shared" si="3"/>
        <v>1671.1405203679508</v>
      </c>
      <c r="H11" s="21">
        <f t="shared" si="3"/>
        <v>1557.5883176055938</v>
      </c>
      <c r="I11" s="21">
        <f t="shared" si="3"/>
        <v>1655.772970966789</v>
      </c>
      <c r="J11" s="21">
        <f t="shared" si="3"/>
        <v>1699.351832285844</v>
      </c>
      <c r="K11" s="21">
        <f t="shared" si="3"/>
        <v>1722.3288041912333</v>
      </c>
      <c r="L11" s="21">
        <f t="shared" si="3"/>
        <v>1722.8243694696234</v>
      </c>
      <c r="M11" s="21">
        <f t="shared" si="3"/>
        <v>1697.6125717987613</v>
      </c>
      <c r="N11" s="21">
        <f t="shared" si="3"/>
        <v>1741.7281572880456</v>
      </c>
      <c r="O11" s="21">
        <f t="shared" si="3"/>
        <v>1710.119998485178</v>
      </c>
      <c r="P11" s="21">
        <f t="shared" si="3"/>
        <v>1744.5249483225723</v>
      </c>
      <c r="Q11" s="21">
        <f t="shared" si="3"/>
        <v>1712.8218290476605</v>
      </c>
    </row>
    <row r="12" spans="1:17" ht="11.45" customHeight="1" x14ac:dyDescent="0.25">
      <c r="A12" s="62" t="s">
        <v>17</v>
      </c>
      <c r="B12" s="70">
        <v>1663.0894754574927</v>
      </c>
      <c r="C12" s="70">
        <v>1722.1321599407433</v>
      </c>
      <c r="D12" s="70">
        <v>1724.6570009468533</v>
      </c>
      <c r="E12" s="70">
        <v>1742.203043107635</v>
      </c>
      <c r="F12" s="70">
        <v>1757.4996996948428</v>
      </c>
      <c r="G12" s="70">
        <v>1671.1405203679508</v>
      </c>
      <c r="H12" s="70">
        <v>1557.5883176055938</v>
      </c>
      <c r="I12" s="70">
        <v>1655.772970966789</v>
      </c>
      <c r="J12" s="70">
        <v>1699.351832285844</v>
      </c>
      <c r="K12" s="70">
        <v>1722.3288041912333</v>
      </c>
      <c r="L12" s="70">
        <v>1722.8243694696234</v>
      </c>
      <c r="M12" s="70">
        <v>1697.6125717987613</v>
      </c>
      <c r="N12" s="70">
        <v>1741.7281572880456</v>
      </c>
      <c r="O12" s="70">
        <v>1710.119998485178</v>
      </c>
      <c r="P12" s="70">
        <v>1744.5249483225723</v>
      </c>
      <c r="Q12" s="70">
        <v>1712.8218290476605</v>
      </c>
    </row>
    <row r="13" spans="1:17" ht="11.45" customHeight="1" x14ac:dyDescent="0.25">
      <c r="A13" s="62" t="s">
        <v>16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</row>
    <row r="14" spans="1:17" ht="11.45" customHeight="1" x14ac:dyDescent="0.25">
      <c r="A14" s="118" t="s">
        <v>19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</row>
    <row r="15" spans="1:17" ht="11.45" customHeight="1" x14ac:dyDescent="0.25">
      <c r="A15" s="25" t="s">
        <v>18</v>
      </c>
      <c r="B15" s="24">
        <f t="shared" ref="B15:Q15" si="4">SUM(B16:B17)</f>
        <v>201.9078684098487</v>
      </c>
      <c r="C15" s="24">
        <f t="shared" si="4"/>
        <v>215.82953647432475</v>
      </c>
      <c r="D15" s="24">
        <f t="shared" si="4"/>
        <v>203.69600190301119</v>
      </c>
      <c r="E15" s="24">
        <f t="shared" si="4"/>
        <v>202.19734139759672</v>
      </c>
      <c r="F15" s="24">
        <f t="shared" si="4"/>
        <v>283.0553386029892</v>
      </c>
      <c r="G15" s="24">
        <f t="shared" si="4"/>
        <v>324.00949285237732</v>
      </c>
      <c r="H15" s="24">
        <f t="shared" si="4"/>
        <v>340.05568503297832</v>
      </c>
      <c r="I15" s="24">
        <f t="shared" si="4"/>
        <v>286.01762727541097</v>
      </c>
      <c r="J15" s="24">
        <f t="shared" si="4"/>
        <v>277.30774464762027</v>
      </c>
      <c r="K15" s="24">
        <f t="shared" si="4"/>
        <v>247.72484589869441</v>
      </c>
      <c r="L15" s="24">
        <f t="shared" si="4"/>
        <v>240.86142800063132</v>
      </c>
      <c r="M15" s="24">
        <f t="shared" si="4"/>
        <v>241.97501327248017</v>
      </c>
      <c r="N15" s="24">
        <f t="shared" si="4"/>
        <v>279.93919675561477</v>
      </c>
      <c r="O15" s="24">
        <f t="shared" si="4"/>
        <v>282.68727164649272</v>
      </c>
      <c r="P15" s="24">
        <f t="shared" si="4"/>
        <v>273.90087827360412</v>
      </c>
      <c r="Q15" s="24">
        <f t="shared" si="4"/>
        <v>265.12212615245073</v>
      </c>
    </row>
    <row r="16" spans="1:17" ht="11.45" customHeight="1" x14ac:dyDescent="0.25">
      <c r="A16" s="116" t="s">
        <v>17</v>
      </c>
      <c r="B16" s="70">
        <v>201.9078684098487</v>
      </c>
      <c r="C16" s="70">
        <v>215.82953647432475</v>
      </c>
      <c r="D16" s="70">
        <v>203.69600190301119</v>
      </c>
      <c r="E16" s="70">
        <v>202.19734139759672</v>
      </c>
      <c r="F16" s="70">
        <v>283.0553386029892</v>
      </c>
      <c r="G16" s="70">
        <v>324.00949285237732</v>
      </c>
      <c r="H16" s="70">
        <v>340.05568503297832</v>
      </c>
      <c r="I16" s="70">
        <v>286.01762727541097</v>
      </c>
      <c r="J16" s="70">
        <v>277.30774464762027</v>
      </c>
      <c r="K16" s="70">
        <v>247.72484589869441</v>
      </c>
      <c r="L16" s="70">
        <v>240.86142800063132</v>
      </c>
      <c r="M16" s="70">
        <v>241.97501327248017</v>
      </c>
      <c r="N16" s="70">
        <v>279.93919675561477</v>
      </c>
      <c r="O16" s="70">
        <v>282.68727164649272</v>
      </c>
      <c r="P16" s="70">
        <v>273.90087827360412</v>
      </c>
      <c r="Q16" s="70">
        <v>265.12212615245073</v>
      </c>
    </row>
    <row r="17" spans="1:17" ht="11.45" customHeight="1" x14ac:dyDescent="0.25">
      <c r="A17" s="93" t="s">
        <v>16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35" t="s">
        <v>45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1" spans="1:17" ht="11.45" customHeight="1" x14ac:dyDescent="0.25">
      <c r="A21" s="27" t="s">
        <v>99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7" ht="11.45" customHeight="1" x14ac:dyDescent="0.25">
      <c r="A22" s="97" t="s">
        <v>98</v>
      </c>
      <c r="B22" s="124">
        <v>1.3887230350981838</v>
      </c>
      <c r="C22" s="124">
        <v>1.4001348638398778</v>
      </c>
      <c r="D22" s="124">
        <v>1.4296450568690426</v>
      </c>
      <c r="E22" s="124">
        <v>1.4584404663843507</v>
      </c>
      <c r="F22" s="124">
        <v>2.0295845654379616</v>
      </c>
      <c r="G22" s="124">
        <v>2.0159823001733663</v>
      </c>
      <c r="H22" s="124">
        <v>1.9966737073721703</v>
      </c>
      <c r="I22" s="124">
        <v>2.0200482155346742</v>
      </c>
      <c r="J22" s="124">
        <v>2.0358985444191213</v>
      </c>
      <c r="K22" s="124">
        <v>2.0160243476815896</v>
      </c>
      <c r="L22" s="124">
        <v>1.977096708827506</v>
      </c>
      <c r="M22" s="124">
        <v>1.9669011654696085</v>
      </c>
      <c r="N22" s="124">
        <v>1.9963003672812447</v>
      </c>
      <c r="O22" s="124">
        <v>1.9712891979801097</v>
      </c>
      <c r="P22" s="124">
        <v>1.9605201765652716</v>
      </c>
      <c r="Q22" s="124">
        <v>1.9554339314858502</v>
      </c>
    </row>
    <row r="23" spans="1:17" ht="11.45" customHeight="1" x14ac:dyDescent="0.25">
      <c r="A23" s="91" t="s">
        <v>116</v>
      </c>
      <c r="B23" s="90">
        <v>3.100531545422669</v>
      </c>
      <c r="C23" s="90">
        <v>3.1006061075421019</v>
      </c>
      <c r="D23" s="90">
        <v>3.1005971204357357</v>
      </c>
      <c r="E23" s="90">
        <v>3.1006121403599702</v>
      </c>
      <c r="F23" s="90">
        <v>3.1006553280476759</v>
      </c>
      <c r="G23" s="90">
        <v>3.1063126874966556</v>
      </c>
      <c r="H23" s="90">
        <v>3.1216217940186866</v>
      </c>
      <c r="I23" s="90">
        <v>3.1210427307378787</v>
      </c>
      <c r="J23" s="90">
        <v>3.1207125470105153</v>
      </c>
      <c r="K23" s="90">
        <v>3.1206377505210696</v>
      </c>
      <c r="L23" s="90">
        <v>3.1207283605058747</v>
      </c>
      <c r="M23" s="90">
        <v>3.1171456296035789</v>
      </c>
      <c r="N23" s="90">
        <v>3.1174976073039127</v>
      </c>
      <c r="O23" s="90">
        <v>3.1159134554490975</v>
      </c>
      <c r="P23" s="90">
        <v>3.1147248308296147</v>
      </c>
      <c r="Q23" s="90">
        <v>3.1150100018533053</v>
      </c>
    </row>
    <row r="24" spans="1:17" ht="11.45" customHeight="1" x14ac:dyDescent="0.25">
      <c r="A24" s="93" t="s">
        <v>82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</row>
    <row r="26" spans="1:17" ht="11.45" customHeight="1" x14ac:dyDescent="0.25">
      <c r="A26" s="27" t="s">
        <v>123</v>
      </c>
      <c r="B26" s="68">
        <f>IF(TrRail_act!B14=0,"",B8/TrRail_act!B14*100)</f>
        <v>323.52068495756805</v>
      </c>
      <c r="C26" s="68">
        <f>IF(TrRail_act!C14=0,"",C8/TrRail_act!C14*100)</f>
        <v>313.69387156744352</v>
      </c>
      <c r="D26" s="68">
        <f>IF(TrRail_act!D14=0,"",D8/TrRail_act!D14*100)</f>
        <v>315.36891999054376</v>
      </c>
      <c r="E26" s="68">
        <f>IF(TrRail_act!E14=0,"",E8/TrRail_act!E14*100)</f>
        <v>303.27082639056238</v>
      </c>
      <c r="F26" s="68">
        <f>IF(TrRail_act!F14=0,"",F8/TrRail_act!F14*100)</f>
        <v>396.64571593155841</v>
      </c>
      <c r="G26" s="68">
        <f>IF(TrRail_act!G14=0,"",G8/TrRail_act!G14*100)</f>
        <v>386.86137004127119</v>
      </c>
      <c r="H26" s="68">
        <f>IF(TrRail_act!H14=0,"",H8/TrRail_act!H14*100)</f>
        <v>362.74217633826231</v>
      </c>
      <c r="I26" s="68">
        <f>IF(TrRail_act!I14=0,"",I8/TrRail_act!I14*100)</f>
        <v>363.04737870658772</v>
      </c>
      <c r="J26" s="68">
        <f>IF(TrRail_act!J14=0,"",J8/TrRail_act!J14*100)</f>
        <v>358.94391796282258</v>
      </c>
      <c r="K26" s="68">
        <f>IF(TrRail_act!K14=0,"",K8/TrRail_act!K14*100)</f>
        <v>349.34268112893017</v>
      </c>
      <c r="L26" s="68">
        <f>IF(TrRail_act!L14=0,"",L8/TrRail_act!L14*100)</f>
        <v>333.21612134774369</v>
      </c>
      <c r="M26" s="68">
        <f>IF(TrRail_act!M14=0,"",M8/TrRail_act!M14*100)</f>
        <v>317.94106818469265</v>
      </c>
      <c r="N26" s="68">
        <f>IF(TrRail_act!N14=0,"",N8/TrRail_act!N14*100)</f>
        <v>310.62799398347181</v>
      </c>
      <c r="O26" s="68">
        <f>IF(TrRail_act!O14=0,"",O8/TrRail_act!O14*100)</f>
        <v>290.64634818777785</v>
      </c>
      <c r="P26" s="68">
        <f>IF(TrRail_act!P14=0,"",P8/TrRail_act!P14*100)</f>
        <v>280.88663602533563</v>
      </c>
      <c r="Q26" s="68">
        <f>IF(TrRail_act!Q14=0,"",Q8/TrRail_act!Q14*100)</f>
        <v>269.92025846961394</v>
      </c>
    </row>
    <row r="27" spans="1:17" ht="11.45" customHeight="1" x14ac:dyDescent="0.25">
      <c r="A27" s="25" t="s">
        <v>39</v>
      </c>
      <c r="B27" s="79">
        <f>IF(TrRail_act!B15=0,"",B9/TrRail_act!B15*100)</f>
        <v>304.39107170338229</v>
      </c>
      <c r="C27" s="79">
        <f>IF(TrRail_act!C15=0,"",C9/TrRail_act!C15*100)</f>
        <v>294.93162412040181</v>
      </c>
      <c r="D27" s="79">
        <f>IF(TrRail_act!D15=0,"",D9/TrRail_act!D15*100)</f>
        <v>297.78977866971957</v>
      </c>
      <c r="E27" s="79">
        <f>IF(TrRail_act!E15=0,"",E9/TrRail_act!E15*100)</f>
        <v>288.06618702619568</v>
      </c>
      <c r="F27" s="79">
        <f>IF(TrRail_act!F15=0,"",F9/TrRail_act!F15*100)</f>
        <v>369.94556509893118</v>
      </c>
      <c r="G27" s="79">
        <f>IF(TrRail_act!G15=0,"",G9/TrRail_act!G15*100)</f>
        <v>355.73485032611967</v>
      </c>
      <c r="H27" s="79">
        <f>IF(TrRail_act!H15=0,"",H9/TrRail_act!H15*100)</f>
        <v>325.11009454670841</v>
      </c>
      <c r="I27" s="79">
        <f>IF(TrRail_act!I15=0,"",I9/TrRail_act!I15*100)</f>
        <v>335.75665638345322</v>
      </c>
      <c r="J27" s="79">
        <f>IF(TrRail_act!J15=0,"",J9/TrRail_act!J15*100)</f>
        <v>333.10919553091054</v>
      </c>
      <c r="K27" s="79">
        <f>IF(TrRail_act!K15=0,"",K9/TrRail_act!K15*100)</f>
        <v>326.76207564104203</v>
      </c>
      <c r="L27" s="79">
        <f>IF(TrRail_act!L15=0,"",L9/TrRail_act!L15*100)</f>
        <v>310.42385997868689</v>
      </c>
      <c r="M27" s="79">
        <f>IF(TrRail_act!M15=0,"",M9/TrRail_act!M15*100)</f>
        <v>296.50536391826</v>
      </c>
      <c r="N27" s="79">
        <f>IF(TrRail_act!N15=0,"",N9/TrRail_act!N15*100)</f>
        <v>284.0649622021964</v>
      </c>
      <c r="O27" s="79">
        <f>IF(TrRail_act!O15=0,"",O9/TrRail_act!O15*100)</f>
        <v>264.45232578106794</v>
      </c>
      <c r="P27" s="79">
        <f>IF(TrRail_act!P15=0,"",P9/TrRail_act!P15*100)</f>
        <v>256.42639599461131</v>
      </c>
      <c r="Q27" s="79">
        <f>IF(TrRail_act!Q15=0,"",Q9/TrRail_act!Q15*100)</f>
        <v>246.3746490712648</v>
      </c>
    </row>
    <row r="28" spans="1:17" ht="11.45" customHeight="1" x14ac:dyDescent="0.25">
      <c r="A28" s="91" t="s">
        <v>21</v>
      </c>
      <c r="B28" s="123">
        <f>IF(TrRail_act!B16=0,"",B10/TrRail_act!B16*100)</f>
        <v>0</v>
      </c>
      <c r="C28" s="123">
        <f>IF(TrRail_act!C16=0,"",C10/TrRail_act!C16*100)</f>
        <v>0</v>
      </c>
      <c r="D28" s="123">
        <f>IF(TrRail_act!D16=0,"",D10/TrRail_act!D16*100)</f>
        <v>0</v>
      </c>
      <c r="E28" s="123">
        <f>IF(TrRail_act!E16=0,"",E10/TrRail_act!E16*100)</f>
        <v>0</v>
      </c>
      <c r="F28" s="123">
        <f>IF(TrRail_act!F16=0,"",F10/TrRail_act!F16*100)</f>
        <v>0</v>
      </c>
      <c r="G28" s="123">
        <f>IF(TrRail_act!G16=0,"",G10/TrRail_act!G16*100)</f>
        <v>0</v>
      </c>
      <c r="H28" s="123">
        <f>IF(TrRail_act!H16=0,"",H10/TrRail_act!H16*100)</f>
        <v>0</v>
      </c>
      <c r="I28" s="123">
        <f>IF(TrRail_act!I16=0,"",I10/TrRail_act!I16*100)</f>
        <v>0</v>
      </c>
      <c r="J28" s="123">
        <f>IF(TrRail_act!J16=0,"",J10/TrRail_act!J16*100)</f>
        <v>0</v>
      </c>
      <c r="K28" s="123">
        <f>IF(TrRail_act!K16=0,"",K10/TrRail_act!K16*100)</f>
        <v>0</v>
      </c>
      <c r="L28" s="123">
        <f>IF(TrRail_act!L16=0,"",L10/TrRail_act!L16*100)</f>
        <v>0</v>
      </c>
      <c r="M28" s="123">
        <f>IF(TrRail_act!M16=0,"",M10/TrRail_act!M16*100)</f>
        <v>0</v>
      </c>
      <c r="N28" s="123">
        <f>IF(TrRail_act!N16=0,"",N10/TrRail_act!N16*100)</f>
        <v>0</v>
      </c>
      <c r="O28" s="123">
        <f>IF(TrRail_act!O16=0,"",O10/TrRail_act!O16*100)</f>
        <v>0</v>
      </c>
      <c r="P28" s="123">
        <f>IF(TrRail_act!P16=0,"",P10/TrRail_act!P16*100)</f>
        <v>0</v>
      </c>
      <c r="Q28" s="123">
        <f>IF(TrRail_act!Q16=0,"",Q10/TrRail_act!Q16*100)</f>
        <v>0</v>
      </c>
    </row>
    <row r="29" spans="1:17" ht="11.45" customHeight="1" x14ac:dyDescent="0.25">
      <c r="A29" s="19" t="s">
        <v>20</v>
      </c>
      <c r="B29" s="76">
        <f>IF(TrRail_act!B17=0,"",B11/TrRail_act!B17*100)</f>
        <v>380.53365874656436</v>
      </c>
      <c r="C29" s="76">
        <f>IF(TrRail_act!C17=0,"",C11/TrRail_act!C17*100)</f>
        <v>362.9419194554452</v>
      </c>
      <c r="D29" s="76">
        <f>IF(TrRail_act!D17=0,"",D11/TrRail_act!D17*100)</f>
        <v>366.97013070997497</v>
      </c>
      <c r="E29" s="76">
        <f>IF(TrRail_act!E17=0,"",E11/TrRail_act!E17*100)</f>
        <v>351.26532819118512</v>
      </c>
      <c r="F29" s="76">
        <f>IF(TrRail_act!F17=0,"",F11/TrRail_act!F17*100)</f>
        <v>487.97403561544206</v>
      </c>
      <c r="G29" s="76">
        <f>IF(TrRail_act!G17=0,"",G11/TrRail_act!G17*100)</f>
        <v>470.37879306756167</v>
      </c>
      <c r="H29" s="76">
        <f>IF(TrRail_act!H17=0,"",H11/TrRail_act!H17*100)</f>
        <v>434.02044534529472</v>
      </c>
      <c r="I29" s="76">
        <f>IF(TrRail_act!I17=0,"",I11/TrRail_act!I17*100)</f>
        <v>448.99139984783301</v>
      </c>
      <c r="J29" s="76">
        <f>IF(TrRail_act!J17=0,"",J11/TrRail_act!J17*100)</f>
        <v>444.70175853820723</v>
      </c>
      <c r="K29" s="76">
        <f>IF(TrRail_act!K17=0,"",K11/TrRail_act!K17*100)</f>
        <v>431.79390874487808</v>
      </c>
      <c r="L29" s="76">
        <f>IF(TrRail_act!L17=0,"",L11/TrRail_act!L17*100)</f>
        <v>408.01097542700342</v>
      </c>
      <c r="M29" s="76">
        <f>IF(TrRail_act!M17=0,"",M11/TrRail_act!M17*100)</f>
        <v>402.02429568408587</v>
      </c>
      <c r="N29" s="76">
        <f>IF(TrRail_act!N17=0,"",N11/TrRail_act!N17*100)</f>
        <v>382.48504931362828</v>
      </c>
      <c r="O29" s="76">
        <f>IF(TrRail_act!O17=0,"",O11/TrRail_act!O17*100)</f>
        <v>352.70085185642091</v>
      </c>
      <c r="P29" s="76">
        <f>IF(TrRail_act!P17=0,"",P11/TrRail_act!P17*100)</f>
        <v>339.91353018655718</v>
      </c>
      <c r="Q29" s="76">
        <f>IF(TrRail_act!Q17=0,"",Q11/TrRail_act!Q17*100)</f>
        <v>329.57543755599244</v>
      </c>
    </row>
    <row r="30" spans="1:17" ht="11.45" customHeight="1" x14ac:dyDescent="0.25">
      <c r="A30" s="62" t="s">
        <v>17</v>
      </c>
      <c r="B30" s="77">
        <f>IF(TrRail_act!B18=0,"",B12/TrRail_act!B18*100)</f>
        <v>963.47179513262961</v>
      </c>
      <c r="C30" s="77">
        <f>IF(TrRail_act!C18=0,"",C12/TrRail_act!C18*100)</f>
        <v>940.95200774969783</v>
      </c>
      <c r="D30" s="77">
        <f>IF(TrRail_act!D18=0,"",D12/TrRail_act!D18*100)</f>
        <v>910.33473739945089</v>
      </c>
      <c r="E30" s="77">
        <f>IF(TrRail_act!E18=0,"",E12/TrRail_act!E18*100)</f>
        <v>874.27414502091381</v>
      </c>
      <c r="F30" s="77">
        <f>IF(TrRail_act!F18=0,"",F12/TrRail_act!F18*100)</f>
        <v>785.21247984694935</v>
      </c>
      <c r="G30" s="77">
        <f>IF(TrRail_act!G18=0,"",G12/TrRail_act!G18*100)</f>
        <v>766.97085846609002</v>
      </c>
      <c r="H30" s="77">
        <f>IF(TrRail_act!H18=0,"",H12/TrRail_act!H18*100)</f>
        <v>715.93840120098332</v>
      </c>
      <c r="I30" s="77">
        <f>IF(TrRail_act!I18=0,"",I12/TrRail_act!I18*100)</f>
        <v>712.02827318951131</v>
      </c>
      <c r="J30" s="77">
        <f>IF(TrRail_act!J18=0,"",J12/TrRail_act!J18*100)</f>
        <v>701.65345851540553</v>
      </c>
      <c r="K30" s="77">
        <f>IF(TrRail_act!K18=0,"",K12/TrRail_act!K18*100)</f>
        <v>691.34482305587915</v>
      </c>
      <c r="L30" s="77">
        <f>IF(TrRail_act!L18=0,"",L12/TrRail_act!L18*100)</f>
        <v>674.18348210878935</v>
      </c>
      <c r="M30" s="77">
        <f>IF(TrRail_act!M18=0,"",M12/TrRail_act!M18*100)</f>
        <v>615.77353425161812</v>
      </c>
      <c r="N30" s="77">
        <f>IF(TrRail_act!N18=0,"",N12/TrRail_act!N18*100)</f>
        <v>575.3249641354704</v>
      </c>
      <c r="O30" s="77">
        <f>IF(TrRail_act!O18=0,"",O12/TrRail_act!O18*100)</f>
        <v>539.13323072121329</v>
      </c>
      <c r="P30" s="77">
        <f>IF(TrRail_act!P18=0,"",P12/TrRail_act!P18*100)</f>
        <v>523.93463430294162</v>
      </c>
      <c r="Q30" s="77">
        <f>IF(TrRail_act!Q18=0,"",Q12/TrRail_act!Q18*100)</f>
        <v>503.89790083777058</v>
      </c>
    </row>
    <row r="31" spans="1:17" ht="11.45" customHeight="1" x14ac:dyDescent="0.25">
      <c r="A31" s="62" t="s">
        <v>16</v>
      </c>
      <c r="B31" s="77">
        <f>IF(TrRail_act!B19=0,"",B13/TrRail_act!B19*100)</f>
        <v>0</v>
      </c>
      <c r="C31" s="77">
        <f>IF(TrRail_act!C19=0,"",C13/TrRail_act!C19*100)</f>
        <v>0</v>
      </c>
      <c r="D31" s="77">
        <f>IF(TrRail_act!D19=0,"",D13/TrRail_act!D19*100)</f>
        <v>0</v>
      </c>
      <c r="E31" s="77">
        <f>IF(TrRail_act!E19=0,"",E13/TrRail_act!E19*100)</f>
        <v>0</v>
      </c>
      <c r="F31" s="77">
        <f>IF(TrRail_act!F19=0,"",F13/TrRail_act!F19*100)</f>
        <v>0</v>
      </c>
      <c r="G31" s="77">
        <f>IF(TrRail_act!G19=0,"",G13/TrRail_act!G19*100)</f>
        <v>0</v>
      </c>
      <c r="H31" s="77">
        <f>IF(TrRail_act!H19=0,"",H13/TrRail_act!H19*100)</f>
        <v>0</v>
      </c>
      <c r="I31" s="77">
        <f>IF(TrRail_act!I19=0,"",I13/TrRail_act!I19*100)</f>
        <v>0</v>
      </c>
      <c r="J31" s="77">
        <f>IF(TrRail_act!J19=0,"",J13/TrRail_act!J19*100)</f>
        <v>0</v>
      </c>
      <c r="K31" s="77">
        <f>IF(TrRail_act!K19=0,"",K13/TrRail_act!K19*100)</f>
        <v>0</v>
      </c>
      <c r="L31" s="77">
        <f>IF(TrRail_act!L19=0,"",L13/TrRail_act!L19*100)</f>
        <v>0</v>
      </c>
      <c r="M31" s="77">
        <f>IF(TrRail_act!M19=0,"",M13/TrRail_act!M19*100)</f>
        <v>0</v>
      </c>
      <c r="N31" s="77">
        <f>IF(TrRail_act!N19=0,"",N13/TrRail_act!N19*100)</f>
        <v>0</v>
      </c>
      <c r="O31" s="77">
        <f>IF(TrRail_act!O19=0,"",O13/TrRail_act!O19*100)</f>
        <v>0</v>
      </c>
      <c r="P31" s="77">
        <f>IF(TrRail_act!P19=0,"",P13/TrRail_act!P19*100)</f>
        <v>0</v>
      </c>
      <c r="Q31" s="77">
        <f>IF(TrRail_act!Q19=0,"",Q13/TrRail_act!Q19*100)</f>
        <v>0</v>
      </c>
    </row>
    <row r="32" spans="1:17" ht="11.45" customHeight="1" x14ac:dyDescent="0.25">
      <c r="A32" s="118" t="s">
        <v>19</v>
      </c>
      <c r="B32" s="122" t="str">
        <f>IF(TrRail_act!B20=0,"",B14/TrRail_act!B20*100)</f>
        <v/>
      </c>
      <c r="C32" s="122" t="str">
        <f>IF(TrRail_act!C20=0,"",C14/TrRail_act!C20*100)</f>
        <v/>
      </c>
      <c r="D32" s="122" t="str">
        <f>IF(TrRail_act!D20=0,"",D14/TrRail_act!D20*100)</f>
        <v/>
      </c>
      <c r="E32" s="122" t="str">
        <f>IF(TrRail_act!E20=0,"",E14/TrRail_act!E20*100)</f>
        <v/>
      </c>
      <c r="F32" s="122">
        <f>IF(TrRail_act!F20=0,"",F14/TrRail_act!F20*100)</f>
        <v>0</v>
      </c>
      <c r="G32" s="122">
        <f>IF(TrRail_act!G20=0,"",G14/TrRail_act!G20*100)</f>
        <v>0</v>
      </c>
      <c r="H32" s="122">
        <f>IF(TrRail_act!H20=0,"",H14/TrRail_act!H20*100)</f>
        <v>0</v>
      </c>
      <c r="I32" s="122">
        <f>IF(TrRail_act!I20=0,"",I14/TrRail_act!I20*100)</f>
        <v>0</v>
      </c>
      <c r="J32" s="122">
        <f>IF(TrRail_act!J20=0,"",J14/TrRail_act!J20*100)</f>
        <v>0</v>
      </c>
      <c r="K32" s="122">
        <f>IF(TrRail_act!K20=0,"",K14/TrRail_act!K20*100)</f>
        <v>0</v>
      </c>
      <c r="L32" s="122">
        <f>IF(TrRail_act!L20=0,"",L14/TrRail_act!L20*100)</f>
        <v>0</v>
      </c>
      <c r="M32" s="122">
        <f>IF(TrRail_act!M20=0,"",M14/TrRail_act!M20*100)</f>
        <v>0</v>
      </c>
      <c r="N32" s="122">
        <f>IF(TrRail_act!N20=0,"",N14/TrRail_act!N20*100)</f>
        <v>0</v>
      </c>
      <c r="O32" s="122">
        <f>IF(TrRail_act!O20=0,"",O14/TrRail_act!O20*100)</f>
        <v>0</v>
      </c>
      <c r="P32" s="122">
        <f>IF(TrRail_act!P20=0,"",P14/TrRail_act!P20*100)</f>
        <v>0</v>
      </c>
      <c r="Q32" s="122">
        <f>IF(TrRail_act!Q20=0,"",Q14/TrRail_act!Q20*100)</f>
        <v>0</v>
      </c>
    </row>
    <row r="33" spans="1:17" ht="11.45" customHeight="1" x14ac:dyDescent="0.25">
      <c r="A33" s="25" t="s">
        <v>18</v>
      </c>
      <c r="B33" s="79">
        <f>IF(TrRail_act!B21=0,"",B15/TrRail_act!B21*100)</f>
        <v>670.71842294433816</v>
      </c>
      <c r="C33" s="79">
        <f>IF(TrRail_act!C21=0,"",C15/TrRail_act!C21*100)</f>
        <v>637.06744924074621</v>
      </c>
      <c r="D33" s="79">
        <f>IF(TrRail_act!D21=0,"",D15/TrRail_act!D21*100)</f>
        <v>630.50283527694523</v>
      </c>
      <c r="E33" s="79">
        <f>IF(TrRail_act!E21=0,"",E15/TrRail_act!E21*100)</f>
        <v>556.24190266259052</v>
      </c>
      <c r="F33" s="79">
        <f>IF(TrRail_act!F21=0,"",F15/TrRail_act!F21*100)</f>
        <v>718.72467461338431</v>
      </c>
      <c r="G33" s="79">
        <f>IF(TrRail_act!G21=0,"",G15/TrRail_act!G21*100)</f>
        <v>705.04285153707315</v>
      </c>
      <c r="H33" s="79">
        <f>IF(TrRail_act!H21=0,"",H15/TrRail_act!H21*100)</f>
        <v>772.10178242972722</v>
      </c>
      <c r="I33" s="79">
        <f>IF(TrRail_act!I21=0,"",I15/TrRail_act!I21*100)</f>
        <v>685.69626792148779</v>
      </c>
      <c r="J33" s="79">
        <f>IF(TrRail_act!J21=0,"",J15/TrRail_act!J21*100)</f>
        <v>684.05176409783235</v>
      </c>
      <c r="K33" s="79">
        <f>IF(TrRail_act!K21=0,"",K15/TrRail_act!K21*100)</f>
        <v>672.3979314334033</v>
      </c>
      <c r="L33" s="79">
        <f>IF(TrRail_act!L21=0,"",L15/TrRail_act!L21*100)</f>
        <v>701.76979197200421</v>
      </c>
      <c r="M33" s="79">
        <f>IF(TrRail_act!M21=0,"",M15/TrRail_act!M21*100)</f>
        <v>645.16347590380246</v>
      </c>
      <c r="N33" s="79">
        <f>IF(TrRail_act!N21=0,"",N15/TrRail_act!N21*100)</f>
        <v>742.78071735198137</v>
      </c>
      <c r="O33" s="79">
        <f>IF(TrRail_act!O21=0,"",O15/TrRail_act!O21*100)</f>
        <v>725.1738536927113</v>
      </c>
      <c r="P33" s="79">
        <f>IF(TrRail_act!P21=0,"",P15/TrRail_act!P21*100)</f>
        <v>715.72520388200405</v>
      </c>
      <c r="Q33" s="79">
        <f>IF(TrRail_act!Q21=0,"",Q15/TrRail_act!Q21*100)</f>
        <v>705.52484472949789</v>
      </c>
    </row>
    <row r="34" spans="1:17" ht="11.45" customHeight="1" x14ac:dyDescent="0.25">
      <c r="A34" s="116" t="s">
        <v>17</v>
      </c>
      <c r="B34" s="77">
        <f>IF(TrRail_act!B22=0,"",B16/TrRail_act!B22*100)</f>
        <v>1576.8902971021264</v>
      </c>
      <c r="C34" s="77">
        <f>IF(TrRail_act!C22=0,"",C16/TrRail_act!C22*100)</f>
        <v>1559.8835326486585</v>
      </c>
      <c r="D34" s="77">
        <f>IF(TrRail_act!D22=0,"",D16/TrRail_act!D22*100)</f>
        <v>1511.9387077688323</v>
      </c>
      <c r="E34" s="77">
        <f>IF(TrRail_act!E22=0,"",E16/TrRail_act!E22*100)</f>
        <v>1452.8138092264267</v>
      </c>
      <c r="F34" s="77">
        <f>IF(TrRail_act!F22=0,"",F16/TrRail_act!F22*100)</f>
        <v>1387.4932282294737</v>
      </c>
      <c r="G34" s="77">
        <f>IF(TrRail_act!G22=0,"",G16/TrRail_act!G22*100)</f>
        <v>1372.7642032447204</v>
      </c>
      <c r="H34" s="77">
        <f>IF(TrRail_act!H22=0,"",H16/TrRail_act!H22*100)</f>
        <v>1355.867322835463</v>
      </c>
      <c r="I34" s="77">
        <f>IF(TrRail_act!I22=0,"",I16/TrRail_act!I22*100)</f>
        <v>1338.726133337083</v>
      </c>
      <c r="J34" s="77">
        <f>IF(TrRail_act!J22=0,"",J16/TrRail_act!J22*100)</f>
        <v>1324.9777303335322</v>
      </c>
      <c r="K34" s="77">
        <f>IF(TrRail_act!K22=0,"",K16/TrRail_act!K22*100)</f>
        <v>1315.2125072940623</v>
      </c>
      <c r="L34" s="77">
        <f>IF(TrRail_act!L22=0,"",L16/TrRail_act!L22*100)</f>
        <v>1306.4159604838926</v>
      </c>
      <c r="M34" s="77">
        <f>IF(TrRail_act!M22=0,"",M16/TrRail_act!M22*100)</f>
        <v>1292.0112771978295</v>
      </c>
      <c r="N34" s="77">
        <f>IF(TrRail_act!N22=0,"",N16/TrRail_act!N22*100)</f>
        <v>1282.5399223911766</v>
      </c>
      <c r="O34" s="77">
        <f>IF(TrRail_act!O22=0,"",O16/TrRail_act!O22*100)</f>
        <v>1267.3810555113866</v>
      </c>
      <c r="P34" s="77">
        <f>IF(TrRail_act!P22=0,"",P16/TrRail_act!P22*100)</f>
        <v>1257.2588731668641</v>
      </c>
      <c r="Q34" s="77">
        <f>IF(TrRail_act!Q22=0,"",Q16/TrRail_act!Q22*100)</f>
        <v>1242.6780859220582</v>
      </c>
    </row>
    <row r="35" spans="1:17" ht="11.45" customHeight="1" x14ac:dyDescent="0.25">
      <c r="A35" s="93" t="s">
        <v>16</v>
      </c>
      <c r="B35" s="74">
        <f>IF(TrRail_act!B23=0,"",B17/TrRail_act!B23*100)</f>
        <v>0</v>
      </c>
      <c r="C35" s="74">
        <f>IF(TrRail_act!C23=0,"",C17/TrRail_act!C23*100)</f>
        <v>0</v>
      </c>
      <c r="D35" s="74">
        <f>IF(TrRail_act!D23=0,"",D17/TrRail_act!D23*100)</f>
        <v>0</v>
      </c>
      <c r="E35" s="74">
        <f>IF(TrRail_act!E23=0,"",E17/TrRail_act!E23*100)</f>
        <v>0</v>
      </c>
      <c r="F35" s="74">
        <f>IF(TrRail_act!F23=0,"",F17/TrRail_act!F23*100)</f>
        <v>0</v>
      </c>
      <c r="G35" s="74">
        <f>IF(TrRail_act!G23=0,"",G17/TrRail_act!G23*100)</f>
        <v>0</v>
      </c>
      <c r="H35" s="74">
        <f>IF(TrRail_act!H23=0,"",H17/TrRail_act!H23*100)</f>
        <v>0</v>
      </c>
      <c r="I35" s="74">
        <f>IF(TrRail_act!I23=0,"",I17/TrRail_act!I23*100)</f>
        <v>0</v>
      </c>
      <c r="J35" s="74">
        <f>IF(TrRail_act!J23=0,"",J17/TrRail_act!J23*100)</f>
        <v>0</v>
      </c>
      <c r="K35" s="74">
        <f>IF(TrRail_act!K23=0,"",K17/TrRail_act!K23*100)</f>
        <v>0</v>
      </c>
      <c r="L35" s="74">
        <f>IF(TrRail_act!L23=0,"",L17/TrRail_act!L23*100)</f>
        <v>0</v>
      </c>
      <c r="M35" s="74">
        <f>IF(TrRail_act!M23=0,"",M17/TrRail_act!M23*100)</f>
        <v>0</v>
      </c>
      <c r="N35" s="74">
        <f>IF(TrRail_act!N23=0,"",N17/TrRail_act!N23*100)</f>
        <v>0</v>
      </c>
      <c r="O35" s="74">
        <f>IF(TrRail_act!O23=0,"",O17/TrRail_act!O23*100)</f>
        <v>0</v>
      </c>
      <c r="P35" s="74">
        <f>IF(TrRail_act!P23=0,"",P17/TrRail_act!P23*100)</f>
        <v>0</v>
      </c>
      <c r="Q35" s="74">
        <f>IF(TrRail_act!Q23=0,"",Q17/TrRail_act!Q23*100)</f>
        <v>0</v>
      </c>
    </row>
    <row r="37" spans="1:17" ht="11.45" customHeight="1" x14ac:dyDescent="0.25">
      <c r="A37" s="27" t="s">
        <v>96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1.45" customHeight="1" x14ac:dyDescent="0.25">
      <c r="A38" s="25" t="s">
        <v>34</v>
      </c>
      <c r="B38" s="79">
        <f>IF(TrRail_act!B4=0,"",B9/TrRail_act!B4*1000)</f>
        <v>35.577835440666355</v>
      </c>
      <c r="C38" s="79">
        <f>IF(TrRail_act!C4=0,"",C9/TrRail_act!C4*1000)</f>
        <v>36.083202063849868</v>
      </c>
      <c r="D38" s="79">
        <f>IF(TrRail_act!D4=0,"",D9/TrRail_act!D4*1000)</f>
        <v>35.74322351826487</v>
      </c>
      <c r="E38" s="79">
        <f>IF(TrRail_act!E4=0,"",E9/TrRail_act!E4*1000)</f>
        <v>35.221636808742424</v>
      </c>
      <c r="F38" s="79">
        <f>IF(TrRail_act!F4=0,"",F9/TrRail_act!F4*1000)</f>
        <v>33.695042077011493</v>
      </c>
      <c r="G38" s="79">
        <f>IF(TrRail_act!G4=0,"",G9/TrRail_act!G4*1000)</f>
        <v>31.337018458744954</v>
      </c>
      <c r="H38" s="79">
        <f>IF(TrRail_act!H4=0,"",H9/TrRail_act!H4*1000)</f>
        <v>27.60653511291175</v>
      </c>
      <c r="I38" s="79">
        <f>IF(TrRail_act!I4=0,"",I9/TrRail_act!I4*1000)</f>
        <v>27.619047929067843</v>
      </c>
      <c r="J38" s="79">
        <f>IF(TrRail_act!J4=0,"",J9/TrRail_act!J4*1000)</f>
        <v>27.01715181935872</v>
      </c>
      <c r="K38" s="79">
        <f>IF(TrRail_act!K4=0,"",K9/TrRail_act!K4*1000)</f>
        <v>27.560347625993842</v>
      </c>
      <c r="L38" s="79">
        <f>IF(TrRail_act!L4=0,"",L9/TrRail_act!L4*1000)</f>
        <v>26.097072974273257</v>
      </c>
      <c r="M38" s="79">
        <f>IF(TrRail_act!M4=0,"",M9/TrRail_act!M4*1000)</f>
        <v>24.479002517206776</v>
      </c>
      <c r="N38" s="79">
        <f>IF(TrRail_act!N4=0,"",N9/TrRail_act!N4*1000)</f>
        <v>24.076419619114766</v>
      </c>
      <c r="O38" s="79">
        <f>IF(TrRail_act!O4=0,"",O9/TrRail_act!O4*1000)</f>
        <v>23.141909472566283</v>
      </c>
      <c r="P38" s="79">
        <f>IF(TrRail_act!P4=0,"",P9/TrRail_act!P4*1000)</f>
        <v>22.596273362717422</v>
      </c>
      <c r="Q38" s="79">
        <f>IF(TrRail_act!Q4=0,"",Q9/TrRail_act!Q4*1000)</f>
        <v>21.512462199159735</v>
      </c>
    </row>
    <row r="39" spans="1:17" ht="11.45" customHeight="1" x14ac:dyDescent="0.25">
      <c r="A39" s="91" t="s">
        <v>21</v>
      </c>
      <c r="B39" s="123">
        <f>IF(TrRail_act!B5=0,"",B10/TrRail_act!B5*1000)</f>
        <v>0</v>
      </c>
      <c r="C39" s="123">
        <f>IF(TrRail_act!C5=0,"",C10/TrRail_act!C5*1000)</f>
        <v>0</v>
      </c>
      <c r="D39" s="123">
        <f>IF(TrRail_act!D5=0,"",D10/TrRail_act!D5*1000)</f>
        <v>0</v>
      </c>
      <c r="E39" s="123">
        <f>IF(TrRail_act!E5=0,"",E10/TrRail_act!E5*1000)</f>
        <v>0</v>
      </c>
      <c r="F39" s="123">
        <f>IF(TrRail_act!F5=0,"",F10/TrRail_act!F5*1000)</f>
        <v>0</v>
      </c>
      <c r="G39" s="123">
        <f>IF(TrRail_act!G5=0,"",G10/TrRail_act!G5*1000)</f>
        <v>0</v>
      </c>
      <c r="H39" s="123">
        <f>IF(TrRail_act!H5=0,"",H10/TrRail_act!H5*1000)</f>
        <v>0</v>
      </c>
      <c r="I39" s="123">
        <f>IF(TrRail_act!I5=0,"",I10/TrRail_act!I5*1000)</f>
        <v>0</v>
      </c>
      <c r="J39" s="123">
        <f>IF(TrRail_act!J5=0,"",J10/TrRail_act!J5*1000)</f>
        <v>0</v>
      </c>
      <c r="K39" s="123">
        <f>IF(TrRail_act!K5=0,"",K10/TrRail_act!K5*1000)</f>
        <v>0</v>
      </c>
      <c r="L39" s="123">
        <f>IF(TrRail_act!L5=0,"",L10/TrRail_act!L5*1000)</f>
        <v>0</v>
      </c>
      <c r="M39" s="123">
        <f>IF(TrRail_act!M5=0,"",M10/TrRail_act!M5*1000)</f>
        <v>0</v>
      </c>
      <c r="N39" s="123">
        <f>IF(TrRail_act!N5=0,"",N10/TrRail_act!N5*1000)</f>
        <v>0</v>
      </c>
      <c r="O39" s="123">
        <f>IF(TrRail_act!O5=0,"",O10/TrRail_act!O5*1000)</f>
        <v>0</v>
      </c>
      <c r="P39" s="123">
        <f>IF(TrRail_act!P5=0,"",P10/TrRail_act!P5*1000)</f>
        <v>0</v>
      </c>
      <c r="Q39" s="123">
        <f>IF(TrRail_act!Q5=0,"",Q10/TrRail_act!Q5*1000)</f>
        <v>0</v>
      </c>
    </row>
    <row r="40" spans="1:17" ht="11.45" customHeight="1" x14ac:dyDescent="0.25">
      <c r="A40" s="19" t="s">
        <v>20</v>
      </c>
      <c r="B40" s="76">
        <f>IF(TrRail_act!B6=0,"",B11/TrRail_act!B6*1000)</f>
        <v>43.302742935562136</v>
      </c>
      <c r="C40" s="76">
        <f>IF(TrRail_act!C6=0,"",C11/TrRail_act!C6*1000)</f>
        <v>43.73035928616666</v>
      </c>
      <c r="D40" s="76">
        <f>IF(TrRail_act!D6=0,"",D11/TrRail_act!D6*1000)</f>
        <v>43.199259603961934</v>
      </c>
      <c r="E40" s="76">
        <f>IF(TrRail_act!E6=0,"",E11/TrRail_act!E6*1000)</f>
        <v>42.323463295783583</v>
      </c>
      <c r="F40" s="76">
        <f>IF(TrRail_act!F6=0,"",F11/TrRail_act!F6*1000)</f>
        <v>40.839794109189079</v>
      </c>
      <c r="G40" s="76">
        <f>IF(TrRail_act!G6=0,"",G11/TrRail_act!G6*1000)</f>
        <v>37.815453484068399</v>
      </c>
      <c r="H40" s="76">
        <f>IF(TrRail_act!H6=0,"",H11/TrRail_act!H6*1000)</f>
        <v>33.573778751225269</v>
      </c>
      <c r="I40" s="76">
        <f>IF(TrRail_act!I6=0,"",I11/TrRail_act!I6*1000)</f>
        <v>33.734830914933973</v>
      </c>
      <c r="J40" s="76">
        <f>IF(TrRail_act!J6=0,"",J11/TrRail_act!J6*1000)</f>
        <v>32.674187780688804</v>
      </c>
      <c r="K40" s="76">
        <f>IF(TrRail_act!K6=0,"",K11/TrRail_act!K6*1000)</f>
        <v>33.281072910498992</v>
      </c>
      <c r="L40" s="76">
        <f>IF(TrRail_act!L6=0,"",L11/TrRail_act!L6*1000)</f>
        <v>31.428651138690977</v>
      </c>
      <c r="M40" s="76">
        <f>IF(TrRail_act!M6=0,"",M11/TrRail_act!M6*1000)</f>
        <v>31.380320377809927</v>
      </c>
      <c r="N40" s="76">
        <f>IF(TrRail_act!N6=0,"",N11/TrRail_act!N6*1000)</f>
        <v>30.871305008739</v>
      </c>
      <c r="O40" s="76">
        <f>IF(TrRail_act!O6=0,"",O11/TrRail_act!O6*1000)</f>
        <v>29.69680127956757</v>
      </c>
      <c r="P40" s="76">
        <f>IF(TrRail_act!P6=0,"",P11/TrRail_act!P6*1000)</f>
        <v>28.906313869241142</v>
      </c>
      <c r="Q40" s="76">
        <f>IF(TrRail_act!Q6=0,"",Q11/TrRail_act!Q6*1000)</f>
        <v>27.608791712433476</v>
      </c>
    </row>
    <row r="41" spans="1:17" ht="11.45" customHeight="1" x14ac:dyDescent="0.25">
      <c r="A41" s="62" t="s">
        <v>17</v>
      </c>
      <c r="B41" s="77">
        <f>IF(TrRail_act!B7=0,"",B12/TrRail_act!B7*1000)</f>
        <v>115.65158290009627</v>
      </c>
      <c r="C41" s="77">
        <f>IF(TrRail_act!C7=0,"",C12/TrRail_act!C7*1000)</f>
        <v>112.89903246656108</v>
      </c>
      <c r="D41" s="77">
        <f>IF(TrRail_act!D7=0,"",D12/TrRail_act!D7*1000)</f>
        <v>109.10159024497844</v>
      </c>
      <c r="E41" s="77">
        <f>IF(TrRail_act!E7=0,"",E12/TrRail_act!E7*1000)</f>
        <v>104.66377631284408</v>
      </c>
      <c r="F41" s="77">
        <f>IF(TrRail_act!F7=0,"",F12/TrRail_act!F7*1000)</f>
        <v>80.853065699555984</v>
      </c>
      <c r="G41" s="77">
        <f>IF(TrRail_act!G7=0,"",G12/TrRail_act!G7*1000)</f>
        <v>75.557815575954493</v>
      </c>
      <c r="H41" s="77">
        <f>IF(TrRail_act!H7=0,"",H12/TrRail_act!H7*1000)</f>
        <v>67.926946296360015</v>
      </c>
      <c r="I41" s="77">
        <f>IF(TrRail_act!I7=0,"",I12/TrRail_act!I7*1000)</f>
        <v>67.164810745844605</v>
      </c>
      <c r="J41" s="77">
        <f>IF(TrRail_act!J7=0,"",J12/TrRail_act!J7*1000)</f>
        <v>64.697329769536907</v>
      </c>
      <c r="K41" s="77">
        <f>IF(TrRail_act!K7=0,"",K12/TrRail_act!K7*1000)</f>
        <v>68.570658802238654</v>
      </c>
      <c r="L41" s="77">
        <f>IF(TrRail_act!L7=0,"",L12/TrRail_act!L7*1000)</f>
        <v>64.253506558515085</v>
      </c>
      <c r="M41" s="77">
        <f>IF(TrRail_act!M7=0,"",M12/TrRail_act!M7*1000)</f>
        <v>58.903257109663322</v>
      </c>
      <c r="N41" s="77">
        <f>IF(TrRail_act!N7=0,"",N12/TrRail_act!N7*1000)</f>
        <v>53.499200081507738</v>
      </c>
      <c r="O41" s="77">
        <f>IF(TrRail_act!O7=0,"",O12/TrRail_act!O7*1000)</f>
        <v>49.07783091703854</v>
      </c>
      <c r="P41" s="77">
        <f>IF(TrRail_act!P7=0,"",P12/TrRail_act!P7*1000)</f>
        <v>45.897338380772709</v>
      </c>
      <c r="Q41" s="77">
        <f>IF(TrRail_act!Q7=0,"",Q12/TrRail_act!Q7*1000)</f>
        <v>43.493641151287349</v>
      </c>
    </row>
    <row r="42" spans="1:17" ht="11.45" customHeight="1" x14ac:dyDescent="0.25">
      <c r="A42" s="62" t="s">
        <v>16</v>
      </c>
      <c r="B42" s="77">
        <f>IF(TrRail_act!B8=0,"",B13/TrRail_act!B8*1000)</f>
        <v>0</v>
      </c>
      <c r="C42" s="77">
        <f>IF(TrRail_act!C8=0,"",C13/TrRail_act!C8*1000)</f>
        <v>0</v>
      </c>
      <c r="D42" s="77">
        <f>IF(TrRail_act!D8=0,"",D13/TrRail_act!D8*1000)</f>
        <v>0</v>
      </c>
      <c r="E42" s="77">
        <f>IF(TrRail_act!E8=0,"",E13/TrRail_act!E8*1000)</f>
        <v>0</v>
      </c>
      <c r="F42" s="77">
        <f>IF(TrRail_act!F8=0,"",F13/TrRail_act!F8*1000)</f>
        <v>0</v>
      </c>
      <c r="G42" s="77">
        <f>IF(TrRail_act!G8=0,"",G13/TrRail_act!G8*1000)</f>
        <v>0</v>
      </c>
      <c r="H42" s="77">
        <f>IF(TrRail_act!H8=0,"",H13/TrRail_act!H8*1000)</f>
        <v>0</v>
      </c>
      <c r="I42" s="77">
        <f>IF(TrRail_act!I8=0,"",I13/TrRail_act!I8*1000)</f>
        <v>0</v>
      </c>
      <c r="J42" s="77">
        <f>IF(TrRail_act!J8=0,"",J13/TrRail_act!J8*1000)</f>
        <v>0</v>
      </c>
      <c r="K42" s="77">
        <f>IF(TrRail_act!K8=0,"",K13/TrRail_act!K8*1000)</f>
        <v>0</v>
      </c>
      <c r="L42" s="77">
        <f>IF(TrRail_act!L8=0,"",L13/TrRail_act!L8*1000)</f>
        <v>0</v>
      </c>
      <c r="M42" s="77">
        <f>IF(TrRail_act!M8=0,"",M13/TrRail_act!M8*1000)</f>
        <v>0</v>
      </c>
      <c r="N42" s="77">
        <f>IF(TrRail_act!N8=0,"",N13/TrRail_act!N8*1000)</f>
        <v>0</v>
      </c>
      <c r="O42" s="77">
        <f>IF(TrRail_act!O8=0,"",O13/TrRail_act!O8*1000)</f>
        <v>0</v>
      </c>
      <c r="P42" s="77">
        <f>IF(TrRail_act!P8=0,"",P13/TrRail_act!P8*1000)</f>
        <v>0</v>
      </c>
      <c r="Q42" s="77">
        <f>IF(TrRail_act!Q8=0,"",Q13/TrRail_act!Q8*1000)</f>
        <v>0</v>
      </c>
    </row>
    <row r="43" spans="1:17" ht="11.45" customHeight="1" x14ac:dyDescent="0.25">
      <c r="A43" s="118" t="s">
        <v>19</v>
      </c>
      <c r="B43" s="122" t="str">
        <f>IF(TrRail_act!B9=0,"",B14/TrRail_act!B9*1000)</f>
        <v/>
      </c>
      <c r="C43" s="122" t="str">
        <f>IF(TrRail_act!C9=0,"",C14/TrRail_act!C9*1000)</f>
        <v/>
      </c>
      <c r="D43" s="122" t="str">
        <f>IF(TrRail_act!D9=0,"",D14/TrRail_act!D9*1000)</f>
        <v/>
      </c>
      <c r="E43" s="122" t="str">
        <f>IF(TrRail_act!E9=0,"",E14/TrRail_act!E9*1000)</f>
        <v/>
      </c>
      <c r="F43" s="122">
        <f>IF(TrRail_act!F9=0,"",F14/TrRail_act!F9*1000)</f>
        <v>0</v>
      </c>
      <c r="G43" s="122">
        <f>IF(TrRail_act!G9=0,"",G14/TrRail_act!G9*1000)</f>
        <v>0</v>
      </c>
      <c r="H43" s="122">
        <f>IF(TrRail_act!H9=0,"",H14/TrRail_act!H9*1000)</f>
        <v>0</v>
      </c>
      <c r="I43" s="122">
        <f>IF(TrRail_act!I9=0,"",I14/TrRail_act!I9*1000)</f>
        <v>0</v>
      </c>
      <c r="J43" s="122">
        <f>IF(TrRail_act!J9=0,"",J14/TrRail_act!J9*1000)</f>
        <v>0</v>
      </c>
      <c r="K43" s="122">
        <f>IF(TrRail_act!K9=0,"",K14/TrRail_act!K9*1000)</f>
        <v>0</v>
      </c>
      <c r="L43" s="122">
        <f>IF(TrRail_act!L9=0,"",L14/TrRail_act!L9*1000)</f>
        <v>0</v>
      </c>
      <c r="M43" s="122">
        <f>IF(TrRail_act!M9=0,"",M14/TrRail_act!M9*1000)</f>
        <v>0</v>
      </c>
      <c r="N43" s="122">
        <f>IF(TrRail_act!N9=0,"",N14/TrRail_act!N9*1000)</f>
        <v>0</v>
      </c>
      <c r="O43" s="122">
        <f>IF(TrRail_act!O9=0,"",O14/TrRail_act!O9*1000)</f>
        <v>0</v>
      </c>
      <c r="P43" s="122">
        <f>IF(TrRail_act!P9=0,"",P14/TrRail_act!P9*1000)</f>
        <v>0</v>
      </c>
      <c r="Q43" s="122">
        <f>IF(TrRail_act!Q9=0,"",Q14/TrRail_act!Q9*1000)</f>
        <v>0</v>
      </c>
    </row>
    <row r="44" spans="1:17" ht="11.45" customHeight="1" x14ac:dyDescent="0.25">
      <c r="A44" s="25" t="s">
        <v>33</v>
      </c>
      <c r="B44" s="79">
        <f>IF(TrRail_act!B10=0,"",B15/TrRail_act!B10*1000)</f>
        <v>11.155130851372856</v>
      </c>
      <c r="C44" s="79">
        <f>IF(TrRail_act!C10=0,"",C15/TrRail_act!C10*1000)</f>
        <v>11.125233838882718</v>
      </c>
      <c r="D44" s="79">
        <f>IF(TrRail_act!D10=0,"",D15/TrRail_act!D10*1000)</f>
        <v>11.010594697460064</v>
      </c>
      <c r="E44" s="79">
        <f>IF(TrRail_act!E10=0,"",E15/TrRail_act!E10*1000)</f>
        <v>10.793068292815027</v>
      </c>
      <c r="F44" s="79">
        <f>IF(TrRail_act!F10=0,"",F15/TrRail_act!F10*1000)</f>
        <v>12.551229984169439</v>
      </c>
      <c r="G44" s="79">
        <f>IF(TrRail_act!G10=0,"",G15/TrRail_act!G10*1000)</f>
        <v>15.121551913584604</v>
      </c>
      <c r="H44" s="79">
        <f>IF(TrRail_act!H10=0,"",H15/TrRail_act!H10*1000)</f>
        <v>15.514197045165304</v>
      </c>
      <c r="I44" s="79">
        <f>IF(TrRail_act!I10=0,"",I15/TrRail_act!I10*1000)</f>
        <v>13.450158818500398</v>
      </c>
      <c r="J44" s="79">
        <f>IF(TrRail_act!J10=0,"",J15/TrRail_act!J10*1000)</f>
        <v>13.156888772008363</v>
      </c>
      <c r="K44" s="79">
        <f>IF(TrRail_act!K10=0,"",K15/TrRail_act!K10*1000)</f>
        <v>12.921853106186136</v>
      </c>
      <c r="L44" s="79">
        <f>IF(TrRail_act!L10=0,"",L15/TrRail_act!L10*1000)</f>
        <v>12.966269810542169</v>
      </c>
      <c r="M44" s="79">
        <f>IF(TrRail_act!M10=0,"",M15/TrRail_act!M10*1000)</f>
        <v>11.53690346488415</v>
      </c>
      <c r="N44" s="79">
        <f>IF(TrRail_act!N10=0,"",N15/TrRail_act!N10*1000)</f>
        <v>13.054429992334208</v>
      </c>
      <c r="O44" s="79">
        <f>IF(TrRail_act!O10=0,"",O15/TrRail_act!O10*1000)</f>
        <v>12.619404117963159</v>
      </c>
      <c r="P44" s="79">
        <f>IF(TrRail_act!P10=0,"",P15/TrRail_act!P10*1000)</f>
        <v>12.369637279212577</v>
      </c>
      <c r="Q44" s="79">
        <f>IF(TrRail_act!Q10=0,"",Q15/TrRail_act!Q10*1000)</f>
        <v>12.056485955090984</v>
      </c>
    </row>
    <row r="45" spans="1:17" ht="11.45" customHeight="1" x14ac:dyDescent="0.25">
      <c r="A45" s="116" t="s">
        <v>17</v>
      </c>
      <c r="B45" s="77">
        <f>IF(TrRail_act!B11=0,"",B16/TrRail_act!B11*1000)</f>
        <v>26.301759955889835</v>
      </c>
      <c r="C45" s="77">
        <f>IF(TrRail_act!C11=0,"",C16/TrRail_act!C11*1000)</f>
        <v>26.028369419153769</v>
      </c>
      <c r="D45" s="77">
        <f>IF(TrRail_act!D11=0,"",D16/TrRail_act!D11*1000)</f>
        <v>25.254187805666863</v>
      </c>
      <c r="E45" s="77">
        <f>IF(TrRail_act!E11=0,"",E16/TrRail_act!E11*1000)</f>
        <v>24.290823712675721</v>
      </c>
      <c r="F45" s="77">
        <f>IF(TrRail_act!F11=0,"",F16/TrRail_act!F11*1000)</f>
        <v>23.657362984008593</v>
      </c>
      <c r="G45" s="77">
        <f>IF(TrRail_act!G11=0,"",G16/TrRail_act!G11*1000)</f>
        <v>28.729877242842552</v>
      </c>
      <c r="H45" s="77">
        <f>IF(TrRail_act!H11=0,"",H16/TrRail_act!H11*1000)</f>
        <v>27.886209202047908</v>
      </c>
      <c r="I45" s="77">
        <f>IF(TrRail_act!I11=0,"",I16/TrRail_act!I11*1000)</f>
        <v>25.619096927384248</v>
      </c>
      <c r="J45" s="77">
        <f>IF(TrRail_act!J11=0,"",J16/TrRail_act!J11*1000)</f>
        <v>24.876237958327167</v>
      </c>
      <c r="K45" s="77">
        <f>IF(TrRail_act!K11=0,"",K16/TrRail_act!K11*1000)</f>
        <v>24.655604612890293</v>
      </c>
      <c r="L45" s="77">
        <f>IF(TrRail_act!L11=0,"",L16/TrRail_act!L11*1000)</f>
        <v>23.515334695013724</v>
      </c>
      <c r="M45" s="77">
        <f>IF(TrRail_act!M11=0,"",M16/TrRail_act!M11*1000)</f>
        <v>22.501868489330679</v>
      </c>
      <c r="N45" s="77">
        <f>IF(TrRail_act!N11=0,"",N16/TrRail_act!N11*1000)</f>
        <v>21.97504050911628</v>
      </c>
      <c r="O45" s="77">
        <f>IF(TrRail_act!O11=0,"",O16/TrRail_act!O11*1000)</f>
        <v>21.483878236574679</v>
      </c>
      <c r="P45" s="77">
        <f>IF(TrRail_act!P11=0,"",P16/TrRail_act!P11*1000)</f>
        <v>21.159077892723236</v>
      </c>
      <c r="Q45" s="77">
        <f>IF(TrRail_act!Q11=0,"",Q16/TrRail_act!Q11*1000)</f>
        <v>20.67525887373796</v>
      </c>
    </row>
    <row r="46" spans="1:17" ht="11.45" customHeight="1" x14ac:dyDescent="0.25">
      <c r="A46" s="93" t="s">
        <v>16</v>
      </c>
      <c r="B46" s="74">
        <f>IF(TrRail_act!B12=0,"",B17/TrRail_act!B12*1000)</f>
        <v>0</v>
      </c>
      <c r="C46" s="74">
        <f>IF(TrRail_act!C12=0,"",C17/TrRail_act!C12*1000)</f>
        <v>0</v>
      </c>
      <c r="D46" s="74">
        <f>IF(TrRail_act!D12=0,"",D17/TrRail_act!D12*1000)</f>
        <v>0</v>
      </c>
      <c r="E46" s="74">
        <f>IF(TrRail_act!E12=0,"",E17/TrRail_act!E12*1000)</f>
        <v>0</v>
      </c>
      <c r="F46" s="74">
        <f>IF(TrRail_act!F12=0,"",F17/TrRail_act!F12*1000)</f>
        <v>0</v>
      </c>
      <c r="G46" s="74">
        <f>IF(TrRail_act!G12=0,"",G17/TrRail_act!G12*1000)</f>
        <v>0</v>
      </c>
      <c r="H46" s="74">
        <f>IF(TrRail_act!H12=0,"",H17/TrRail_act!H12*1000)</f>
        <v>0</v>
      </c>
      <c r="I46" s="74">
        <f>IF(TrRail_act!I12=0,"",I17/TrRail_act!I12*1000)</f>
        <v>0</v>
      </c>
      <c r="J46" s="74">
        <f>IF(TrRail_act!J12=0,"",J17/TrRail_act!J12*1000)</f>
        <v>0</v>
      </c>
      <c r="K46" s="74">
        <f>IF(TrRail_act!K12=0,"",K17/TrRail_act!K12*1000)</f>
        <v>0</v>
      </c>
      <c r="L46" s="74">
        <f>IF(TrRail_act!L12=0,"",L17/TrRail_act!L12*1000)</f>
        <v>0</v>
      </c>
      <c r="M46" s="74">
        <f>IF(TrRail_act!M12=0,"",M17/TrRail_act!M12*1000)</f>
        <v>0</v>
      </c>
      <c r="N46" s="74">
        <f>IF(TrRail_act!N12=0,"",N17/TrRail_act!N12*1000)</f>
        <v>0</v>
      </c>
      <c r="O46" s="74">
        <f>IF(TrRail_act!O12=0,"",O17/TrRail_act!O12*1000)</f>
        <v>0</v>
      </c>
      <c r="P46" s="74">
        <f>IF(TrRail_act!P12=0,"",P17/TrRail_act!P12*1000)</f>
        <v>0</v>
      </c>
      <c r="Q46" s="74">
        <f>IF(TrRail_act!Q12=0,"",Q17/TrRail_act!Q12*1000)</f>
        <v>0</v>
      </c>
    </row>
    <row r="48" spans="1:17" ht="11.45" customHeight="1" x14ac:dyDescent="0.25">
      <c r="A48" s="27" t="s">
        <v>122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</row>
    <row r="49" spans="1:17" ht="11.45" customHeight="1" x14ac:dyDescent="0.25">
      <c r="A49" s="25" t="s">
        <v>39</v>
      </c>
      <c r="B49" s="79">
        <f>IF(TrRail_act!B37=0,"",1000000*B9/TrRail_act!B37/1000)</f>
        <v>625.5743748194443</v>
      </c>
      <c r="C49" s="79">
        <f>IF(TrRail_act!C37=0,"",1000000*C9/TrRail_act!C37/1000)</f>
        <v>633.48617249981373</v>
      </c>
      <c r="D49" s="79">
        <f>IF(TrRail_act!D37=0,"",1000000*D9/TrRail_act!D37/1000)</f>
        <v>626.46458443401855</v>
      </c>
      <c r="E49" s="79">
        <f>IF(TrRail_act!E37=0,"",1000000*E9/TrRail_act!E37/1000)</f>
        <v>622.77141844776952</v>
      </c>
      <c r="F49" s="79">
        <f>IF(TrRail_act!F37=0,"",1000000*F9/TrRail_act!F37/1000)</f>
        <v>743.12883708027175</v>
      </c>
      <c r="G49" s="79">
        <f>IF(TrRail_act!G37=0,"",1000000*G9/TrRail_act!G37/1000)</f>
        <v>706.61332785114189</v>
      </c>
      <c r="H49" s="79">
        <f>IF(TrRail_act!H37=0,"",1000000*H9/TrRail_act!H37/1000)</f>
        <v>648.45475337451876</v>
      </c>
      <c r="I49" s="79">
        <f>IF(TrRail_act!I37=0,"",1000000*I9/TrRail_act!I37/1000)</f>
        <v>672.94166672090591</v>
      </c>
      <c r="J49" s="79">
        <f>IF(TrRail_act!J37=0,"",1000000*J9/TrRail_act!J37/1000)</f>
        <v>665.10834923125014</v>
      </c>
      <c r="K49" s="79">
        <f>IF(TrRail_act!K37=0,"",1000000*K9/TrRail_act!K37/1000)</f>
        <v>662.81654962140988</v>
      </c>
      <c r="L49" s="79">
        <f>IF(TrRail_act!L37=0,"",1000000*L9/TrRail_act!L37/1000)</f>
        <v>636.19806848952112</v>
      </c>
      <c r="M49" s="79">
        <f>IF(TrRail_act!M37=0,"",1000000*M9/TrRail_act!M37/1000)</f>
        <v>592.53492907461123</v>
      </c>
      <c r="N49" s="79">
        <f>IF(TrRail_act!N37=0,"",1000000*N9/TrRail_act!N37/1000)</f>
        <v>574.54334728287836</v>
      </c>
      <c r="O49" s="79">
        <f>IF(TrRail_act!O37=0,"",1000000*O9/TrRail_act!O37/1000)</f>
        <v>547.32597167072424</v>
      </c>
      <c r="P49" s="79">
        <f>IF(TrRail_act!P37=0,"",1000000*P9/TrRail_act!P37/1000)</f>
        <v>532.43550994127031</v>
      </c>
      <c r="Q49" s="79">
        <f>IF(TrRail_act!Q37=0,"",1000000*Q9/TrRail_act!Q37/1000)</f>
        <v>507.57796089721745</v>
      </c>
    </row>
    <row r="50" spans="1:17" ht="11.45" customHeight="1" x14ac:dyDescent="0.25">
      <c r="A50" s="91" t="s">
        <v>21</v>
      </c>
      <c r="B50" s="123">
        <f>IF(TrRail_act!B38=0,"",1000000*B10/TrRail_act!B38/1000)</f>
        <v>0</v>
      </c>
      <c r="C50" s="123">
        <f>IF(TrRail_act!C38=0,"",1000000*C10/TrRail_act!C38/1000)</f>
        <v>0</v>
      </c>
      <c r="D50" s="123">
        <f>IF(TrRail_act!D38=0,"",1000000*D10/TrRail_act!D38/1000)</f>
        <v>0</v>
      </c>
      <c r="E50" s="123">
        <f>IF(TrRail_act!E38=0,"",1000000*E10/TrRail_act!E38/1000)</f>
        <v>0</v>
      </c>
      <c r="F50" s="123">
        <f>IF(TrRail_act!F38=0,"",1000000*F10/TrRail_act!F38/1000)</f>
        <v>0</v>
      </c>
      <c r="G50" s="123">
        <f>IF(TrRail_act!G38=0,"",1000000*G10/TrRail_act!G38/1000)</f>
        <v>0</v>
      </c>
      <c r="H50" s="123">
        <f>IF(TrRail_act!H38=0,"",1000000*H10/TrRail_act!H38/1000)</f>
        <v>0</v>
      </c>
      <c r="I50" s="123">
        <f>IF(TrRail_act!I38=0,"",1000000*I10/TrRail_act!I38/1000)</f>
        <v>0</v>
      </c>
      <c r="J50" s="123">
        <f>IF(TrRail_act!J38=0,"",1000000*J10/TrRail_act!J38/1000)</f>
        <v>0</v>
      </c>
      <c r="K50" s="123">
        <f>IF(TrRail_act!K38=0,"",1000000*K10/TrRail_act!K38/1000)</f>
        <v>0</v>
      </c>
      <c r="L50" s="123">
        <f>IF(TrRail_act!L38=0,"",1000000*L10/TrRail_act!L38/1000)</f>
        <v>0</v>
      </c>
      <c r="M50" s="123">
        <f>IF(TrRail_act!M38=0,"",1000000*M10/TrRail_act!M38/1000)</f>
        <v>0</v>
      </c>
      <c r="N50" s="123">
        <f>IF(TrRail_act!N38=0,"",1000000*N10/TrRail_act!N38/1000)</f>
        <v>0</v>
      </c>
      <c r="O50" s="123">
        <f>IF(TrRail_act!O38=0,"",1000000*O10/TrRail_act!O38/1000)</f>
        <v>0</v>
      </c>
      <c r="P50" s="123">
        <f>IF(TrRail_act!P38=0,"",1000000*P10/TrRail_act!P38/1000)</f>
        <v>0</v>
      </c>
      <c r="Q50" s="123">
        <f>IF(TrRail_act!Q38=0,"",1000000*Q10/TrRail_act!Q38/1000)</f>
        <v>0</v>
      </c>
    </row>
    <row r="51" spans="1:17" ht="11.45" customHeight="1" x14ac:dyDescent="0.25">
      <c r="A51" s="19" t="s">
        <v>20</v>
      </c>
      <c r="B51" s="76">
        <f>IF(TrRail_act!B39=0,"",1000000*B11/TrRail_act!B39/1000)</f>
        <v>979.72870424594555</v>
      </c>
      <c r="C51" s="76">
        <f>IF(TrRail_act!C39=0,"",1000000*C11/TrRail_act!C39/1000)</f>
        <v>980.4339083067141</v>
      </c>
      <c r="D51" s="76">
        <f>IF(TrRail_act!D39=0,"",1000000*D11/TrRail_act!D39/1000)</f>
        <v>962.95756613447975</v>
      </c>
      <c r="E51" s="76">
        <f>IF(TrRail_act!E39=0,"",1000000*E11/TrRail_act!E39/1000)</f>
        <v>949.17082163314353</v>
      </c>
      <c r="F51" s="76">
        <f>IF(TrRail_act!F39=0,"",1000000*F11/TrRail_act!F39/1000)</f>
        <v>1288.4895159053099</v>
      </c>
      <c r="G51" s="76">
        <f>IF(TrRail_act!G39=0,"",1000000*G11/TrRail_act!G39/1000)</f>
        <v>1225.1763345806091</v>
      </c>
      <c r="H51" s="76">
        <f>IF(TrRail_act!H39=0,"",1000000*H11/TrRail_act!H39/1000)</f>
        <v>1141.9269190656848</v>
      </c>
      <c r="I51" s="76">
        <f>IF(TrRail_act!I39=0,"",1000000*I11/TrRail_act!I39/1000)</f>
        <v>1186.0837900908232</v>
      </c>
      <c r="J51" s="76">
        <f>IF(TrRail_act!J39=0,"",1000000*J11/TrRail_act!J39/1000)</f>
        <v>1173.5855195344227</v>
      </c>
      <c r="K51" s="76">
        <f>IF(TrRail_act!K39=0,"",1000000*K11/TrRail_act!K39/1000)</f>
        <v>1155.1501034146436</v>
      </c>
      <c r="L51" s="76">
        <f>IF(TrRail_act!L39=0,"",1000000*L11/TrRail_act!L39/1000)</f>
        <v>1104.0207430116138</v>
      </c>
      <c r="M51" s="76">
        <f>IF(TrRail_act!M39=0,"",1000000*M11/TrRail_act!M39/1000)</f>
        <v>1038.6127695312091</v>
      </c>
      <c r="N51" s="76">
        <f>IF(TrRail_act!N39=0,"",1000000*N11/TrRail_act!N39/1000)</f>
        <v>1004.4568381130598</v>
      </c>
      <c r="O51" s="76">
        <f>IF(TrRail_act!O39=0,"",1000000*O11/TrRail_act!O39/1000)</f>
        <v>954.84087017597881</v>
      </c>
      <c r="P51" s="76">
        <f>IF(TrRail_act!P39=0,"",1000000*P11/TrRail_act!P39/1000)</f>
        <v>920.35080365210877</v>
      </c>
      <c r="Q51" s="76">
        <f>IF(TrRail_act!Q39=0,"",1000000*Q11/TrRail_act!Q39/1000)</f>
        <v>892.32707947260246</v>
      </c>
    </row>
    <row r="52" spans="1:17" ht="11.45" customHeight="1" x14ac:dyDescent="0.25">
      <c r="A52" s="62" t="s">
        <v>17</v>
      </c>
      <c r="B52" s="77">
        <f>IF(TrRail_act!B40=0,"",1000000*B12/TrRail_act!B40/1000)</f>
        <v>2614.9205588954287</v>
      </c>
      <c r="C52" s="77">
        <f>IF(TrRail_act!C40=0,"",1000000*C12/TrRail_act!C40/1000)</f>
        <v>2553.1981615133336</v>
      </c>
      <c r="D52" s="77">
        <f>IF(TrRail_act!D40=0,"",1000000*D12/TrRail_act!D40/1000)</f>
        <v>2470.8553022161218</v>
      </c>
      <c r="E52" s="77">
        <f>IF(TrRail_act!E40=0,"",1000000*E12/TrRail_act!E40/1000)</f>
        <v>2373.573628212037</v>
      </c>
      <c r="F52" s="77">
        <f>IF(TrRail_act!F40=0,"",1000000*F12/TrRail_act!F40/1000)</f>
        <v>2131.5945417766434</v>
      </c>
      <c r="G52" s="77">
        <f>IF(TrRail_act!G40=0,"",1000000*G12/TrRail_act!G40/1000)</f>
        <v>2026.8532690939364</v>
      </c>
      <c r="H52" s="77">
        <f>IF(TrRail_act!H40=0,"",1000000*H12/TrRail_act!H40/1000)</f>
        <v>1889.1307672596652</v>
      </c>
      <c r="I52" s="77">
        <f>IF(TrRail_act!I40=0,"",1000000*I12/TrRail_act!I40/1000)</f>
        <v>1933.1850215607576</v>
      </c>
      <c r="J52" s="77">
        <f>IF(TrRail_act!J40=0,"",1000000*J12/TrRail_act!J40/1000)</f>
        <v>1904.035666426716</v>
      </c>
      <c r="K52" s="77">
        <f>IF(TrRail_act!K40=0,"",1000000*K12/TrRail_act!K40/1000)</f>
        <v>1876.1751679643064</v>
      </c>
      <c r="L52" s="77">
        <f>IF(TrRail_act!L40=0,"",1000000*L12/TrRail_act!L40/1000)</f>
        <v>1829.8718741047512</v>
      </c>
      <c r="M52" s="77">
        <f>IF(TrRail_act!M40=0,"",1000000*M12/TrRail_act!M40/1000)</f>
        <v>1671.7012031499373</v>
      </c>
      <c r="N52" s="77">
        <f>IF(TrRail_act!N40=0,"",1000000*N12/TrRail_act!N40/1000)</f>
        <v>1562.0880334421934</v>
      </c>
      <c r="O52" s="77">
        <f>IF(TrRail_act!O40=0,"",1000000*O12/TrRail_act!O40/1000)</f>
        <v>1463.5173286137594</v>
      </c>
      <c r="P52" s="77">
        <f>IF(TrRail_act!P40=0,"",1000000*P12/TrRail_act!P40/1000)</f>
        <v>1422.3603329168955</v>
      </c>
      <c r="Q52" s="77">
        <f>IF(TrRail_act!Q40=0,"",1000000*Q12/TrRail_act!Q40/1000)</f>
        <v>1368.0685535524444</v>
      </c>
    </row>
    <row r="53" spans="1:17" ht="11.45" customHeight="1" x14ac:dyDescent="0.25">
      <c r="A53" s="62" t="s">
        <v>16</v>
      </c>
      <c r="B53" s="77">
        <f>IF(TrRail_act!B41=0,"",1000000*B13/TrRail_act!B41/1000)</f>
        <v>0</v>
      </c>
      <c r="C53" s="77">
        <f>IF(TrRail_act!C41=0,"",1000000*C13/TrRail_act!C41/1000)</f>
        <v>0</v>
      </c>
      <c r="D53" s="77">
        <f>IF(TrRail_act!D41=0,"",1000000*D13/TrRail_act!D41/1000)</f>
        <v>0</v>
      </c>
      <c r="E53" s="77">
        <f>IF(TrRail_act!E41=0,"",1000000*E13/TrRail_act!E41/1000)</f>
        <v>0</v>
      </c>
      <c r="F53" s="77">
        <f>IF(TrRail_act!F41=0,"",1000000*F13/TrRail_act!F41/1000)</f>
        <v>0</v>
      </c>
      <c r="G53" s="77">
        <f>IF(TrRail_act!G41=0,"",1000000*G13/TrRail_act!G41/1000)</f>
        <v>0</v>
      </c>
      <c r="H53" s="77">
        <f>IF(TrRail_act!H41=0,"",1000000*H13/TrRail_act!H41/1000)</f>
        <v>0</v>
      </c>
      <c r="I53" s="77">
        <f>IF(TrRail_act!I41=0,"",1000000*I13/TrRail_act!I41/1000)</f>
        <v>0</v>
      </c>
      <c r="J53" s="77">
        <f>IF(TrRail_act!J41=0,"",1000000*J13/TrRail_act!J41/1000)</f>
        <v>0</v>
      </c>
      <c r="K53" s="77">
        <f>IF(TrRail_act!K41=0,"",1000000*K13/TrRail_act!K41/1000)</f>
        <v>0</v>
      </c>
      <c r="L53" s="77">
        <f>IF(TrRail_act!L41=0,"",1000000*L13/TrRail_act!L41/1000)</f>
        <v>0</v>
      </c>
      <c r="M53" s="77">
        <f>IF(TrRail_act!M41=0,"",1000000*M13/TrRail_act!M41/1000)</f>
        <v>0</v>
      </c>
      <c r="N53" s="77">
        <f>IF(TrRail_act!N41=0,"",1000000*N13/TrRail_act!N41/1000)</f>
        <v>0</v>
      </c>
      <c r="O53" s="77">
        <f>IF(TrRail_act!O41=0,"",1000000*O13/TrRail_act!O41/1000)</f>
        <v>0</v>
      </c>
      <c r="P53" s="77">
        <f>IF(TrRail_act!P41=0,"",1000000*P13/TrRail_act!P41/1000)</f>
        <v>0</v>
      </c>
      <c r="Q53" s="77">
        <f>IF(TrRail_act!Q41=0,"",1000000*Q13/TrRail_act!Q41/1000)</f>
        <v>0</v>
      </c>
    </row>
    <row r="54" spans="1:17" ht="11.45" customHeight="1" x14ac:dyDescent="0.25">
      <c r="A54" s="118" t="s">
        <v>19</v>
      </c>
      <c r="B54" s="122" t="str">
        <f>IF(TrRail_act!B42=0,"",1000000*B14/TrRail_act!B42/1000)</f>
        <v/>
      </c>
      <c r="C54" s="122" t="str">
        <f>IF(TrRail_act!C42=0,"",1000000*C14/TrRail_act!C42/1000)</f>
        <v/>
      </c>
      <c r="D54" s="122" t="str">
        <f>IF(TrRail_act!D42=0,"",1000000*D14/TrRail_act!D42/1000)</f>
        <v/>
      </c>
      <c r="E54" s="122" t="str">
        <f>IF(TrRail_act!E42=0,"",1000000*E14/TrRail_act!E42/1000)</f>
        <v/>
      </c>
      <c r="F54" s="122">
        <f>IF(TrRail_act!F42=0,"",1000000*F14/TrRail_act!F42/1000)</f>
        <v>0</v>
      </c>
      <c r="G54" s="122">
        <f>IF(TrRail_act!G42=0,"",1000000*G14/TrRail_act!G42/1000)</f>
        <v>0</v>
      </c>
      <c r="H54" s="122">
        <f>IF(TrRail_act!H42=0,"",1000000*H14/TrRail_act!H42/1000)</f>
        <v>0</v>
      </c>
      <c r="I54" s="122">
        <f>IF(TrRail_act!I42=0,"",1000000*I14/TrRail_act!I42/1000)</f>
        <v>0</v>
      </c>
      <c r="J54" s="122">
        <f>IF(TrRail_act!J42=0,"",1000000*J14/TrRail_act!J42/1000)</f>
        <v>0</v>
      </c>
      <c r="K54" s="122">
        <f>IF(TrRail_act!K42=0,"",1000000*K14/TrRail_act!K42/1000)</f>
        <v>0</v>
      </c>
      <c r="L54" s="122">
        <f>IF(TrRail_act!L42=0,"",1000000*L14/TrRail_act!L42/1000)</f>
        <v>0</v>
      </c>
      <c r="M54" s="122">
        <f>IF(TrRail_act!M42=0,"",1000000*M14/TrRail_act!M42/1000)</f>
        <v>0</v>
      </c>
      <c r="N54" s="122">
        <f>IF(TrRail_act!N42=0,"",1000000*N14/TrRail_act!N42/1000)</f>
        <v>0</v>
      </c>
      <c r="O54" s="122">
        <f>IF(TrRail_act!O42=0,"",1000000*O14/TrRail_act!O42/1000)</f>
        <v>0</v>
      </c>
      <c r="P54" s="122">
        <f>IF(TrRail_act!P42=0,"",1000000*P14/TrRail_act!P42/1000)</f>
        <v>0</v>
      </c>
      <c r="Q54" s="122">
        <f>IF(TrRail_act!Q42=0,"",1000000*Q14/TrRail_act!Q42/1000)</f>
        <v>0</v>
      </c>
    </row>
    <row r="55" spans="1:17" ht="11.45" customHeight="1" x14ac:dyDescent="0.25">
      <c r="A55" s="25" t="s">
        <v>18</v>
      </c>
      <c r="B55" s="79">
        <f>IF(TrRail_act!B43=0,"",1000000*B15/TrRail_act!B43/1000)</f>
        <v>862.85413850362693</v>
      </c>
      <c r="C55" s="79">
        <f>IF(TrRail_act!C43=0,"",1000000*C15/TrRail_act!C43/1000)</f>
        <v>826.93308993994162</v>
      </c>
      <c r="D55" s="79">
        <f>IF(TrRail_act!D43=0,"",1000000*D15/TrRail_act!D43/1000)</f>
        <v>780.4444517356751</v>
      </c>
      <c r="E55" s="79">
        <f>IF(TrRail_act!E43=0,"",1000000*E15/TrRail_act!E43/1000)</f>
        <v>732.59906303477067</v>
      </c>
      <c r="F55" s="79">
        <f>IF(TrRail_act!F43=0,"",1000000*F15/TrRail_act!F43/1000)</f>
        <v>826.4389448262458</v>
      </c>
      <c r="G55" s="79">
        <f>IF(TrRail_act!G43=0,"",1000000*G15/TrRail_act!G43/1000)</f>
        <v>864.02531427300619</v>
      </c>
      <c r="H55" s="79">
        <f>IF(TrRail_act!H43=0,"",1000000*H15/TrRail_act!H43/1000)</f>
        <v>870.82121647369604</v>
      </c>
      <c r="I55" s="79">
        <f>IF(TrRail_act!I43=0,"",1000000*I15/TrRail_act!I43/1000)</f>
        <v>741.93937036423074</v>
      </c>
      <c r="J55" s="79">
        <f>IF(TrRail_act!J43=0,"",1000000*J15/TrRail_act!J43/1000)</f>
        <v>719.34564110926146</v>
      </c>
      <c r="K55" s="79">
        <f>IF(TrRail_act!K43=0,"",1000000*K15/TrRail_act!K43/1000)</f>
        <v>642.60660414706729</v>
      </c>
      <c r="L55" s="79">
        <f>IF(TrRail_act!L43=0,"",1000000*L15/TrRail_act!L43/1000)</f>
        <v>624.80266666830437</v>
      </c>
      <c r="M55" s="79">
        <f>IF(TrRail_act!M43=0,"",1000000*M15/TrRail_act!M43/1000)</f>
        <v>627.69134441629103</v>
      </c>
      <c r="N55" s="79">
        <f>IF(TrRail_act!N43=0,"",1000000*N15/TrRail_act!N43/1000)</f>
        <v>750.50722990781446</v>
      </c>
      <c r="O55" s="79">
        <f>IF(TrRail_act!O43=0,"",1000000*O15/TrRail_act!O43/1000)</f>
        <v>757.87472291284917</v>
      </c>
      <c r="P55" s="79">
        <f>IF(TrRail_act!P43=0,"",1000000*P15/TrRail_act!P43/1000)</f>
        <v>744.29586487392419</v>
      </c>
      <c r="Q55" s="79">
        <f>IF(TrRail_act!Q43=0,"",1000000*Q15/TrRail_act!Q43/1000)</f>
        <v>732.3815639570463</v>
      </c>
    </row>
    <row r="56" spans="1:17" ht="11.45" customHeight="1" x14ac:dyDescent="0.25">
      <c r="A56" s="116" t="s">
        <v>17</v>
      </c>
      <c r="B56" s="77">
        <f>IF(TrRail_act!B44=0,"",1000000*B16/TrRail_act!B44/1000)</f>
        <v>1535.4210525463777</v>
      </c>
      <c r="C56" s="77">
        <f>IF(TrRail_act!C44=0,"",1000000*C16/TrRail_act!C44/1000)</f>
        <v>1519.9263131994701</v>
      </c>
      <c r="D56" s="77">
        <f>IF(TrRail_act!D44=0,"",1000000*D16/TrRail_act!D44/1000)</f>
        <v>1434.478886640924</v>
      </c>
      <c r="E56" s="77">
        <f>IF(TrRail_act!E44=0,"",1000000*E16/TrRail_act!E44/1000)</f>
        <v>1413.9674223608163</v>
      </c>
      <c r="F56" s="77">
        <f>IF(TrRail_act!F44=0,"",1000000*F16/TrRail_act!F44/1000)</f>
        <v>1351.0994682720248</v>
      </c>
      <c r="G56" s="77">
        <f>IF(TrRail_act!G44=0,"",1000000*G16/TrRail_act!G44/1000)</f>
        <v>1338.8822018693277</v>
      </c>
      <c r="H56" s="77">
        <f>IF(TrRail_act!H44=0,"",1000000*H16/TrRail_act!H44/1000)</f>
        <v>1320.6046020698186</v>
      </c>
      <c r="I56" s="77">
        <f>IF(TrRail_act!I44=0,"",1000000*I16/TrRail_act!I44/1000)</f>
        <v>1132.7430783184593</v>
      </c>
      <c r="J56" s="77">
        <f>IF(TrRail_act!J44=0,"",1000000*J16/TrRail_act!J44/1000)</f>
        <v>1098.2484936539418</v>
      </c>
      <c r="K56" s="77">
        <f>IF(TrRail_act!K44=0,"",1000000*K16/TrRail_act!K44/1000)</f>
        <v>981.08849860869077</v>
      </c>
      <c r="L56" s="77">
        <f>IF(TrRail_act!L44=0,"",1000000*L16/TrRail_act!L44/1000)</f>
        <v>953.90664554705484</v>
      </c>
      <c r="M56" s="77">
        <f>IF(TrRail_act!M44=0,"",1000000*M16/TrRail_act!M44/1000)</f>
        <v>958.31688424744618</v>
      </c>
      <c r="N56" s="77">
        <f>IF(TrRail_act!N44=0,"",1000000*N16/TrRail_act!N44/1000)</f>
        <v>1108.6700861608506</v>
      </c>
      <c r="O56" s="77">
        <f>IF(TrRail_act!O44=0,"",1000000*O16/TrRail_act!O44/1000)</f>
        <v>1119.5535510752188</v>
      </c>
      <c r="P56" s="77">
        <f>IF(TrRail_act!P44=0,"",1000000*P16/TrRail_act!P44/1000)</f>
        <v>1102.2168139782859</v>
      </c>
      <c r="Q56" s="77">
        <f>IF(TrRail_act!Q44=0,"",1000000*Q16/TrRail_act!Q44/1000)</f>
        <v>1086.5660907887325</v>
      </c>
    </row>
    <row r="57" spans="1:17" ht="11.45" customHeight="1" x14ac:dyDescent="0.25">
      <c r="A57" s="93" t="s">
        <v>16</v>
      </c>
      <c r="B57" s="74">
        <f>IF(TrRail_act!B45=0,"",1000000*B17/TrRail_act!B45/1000)</f>
        <v>0</v>
      </c>
      <c r="C57" s="74">
        <f>IF(TrRail_act!C45=0,"",1000000*C17/TrRail_act!C45/1000)</f>
        <v>0</v>
      </c>
      <c r="D57" s="74">
        <f>IF(TrRail_act!D45=0,"",1000000*D17/TrRail_act!D45/1000)</f>
        <v>0</v>
      </c>
      <c r="E57" s="74">
        <f>IF(TrRail_act!E45=0,"",1000000*E17/TrRail_act!E45/1000)</f>
        <v>0</v>
      </c>
      <c r="F57" s="74">
        <f>IF(TrRail_act!F45=0,"",1000000*F17/TrRail_act!F45/1000)</f>
        <v>0</v>
      </c>
      <c r="G57" s="74">
        <f>IF(TrRail_act!G45=0,"",1000000*G17/TrRail_act!G45/1000)</f>
        <v>0</v>
      </c>
      <c r="H57" s="74">
        <f>IF(TrRail_act!H45=0,"",1000000*H17/TrRail_act!H45/1000)</f>
        <v>0</v>
      </c>
      <c r="I57" s="74">
        <f>IF(TrRail_act!I45=0,"",1000000*I17/TrRail_act!I45/1000)</f>
        <v>0</v>
      </c>
      <c r="J57" s="74">
        <f>IF(TrRail_act!J45=0,"",1000000*J17/TrRail_act!J45/1000)</f>
        <v>0</v>
      </c>
      <c r="K57" s="74">
        <f>IF(TrRail_act!K45=0,"",1000000*K17/TrRail_act!K45/1000)</f>
        <v>0</v>
      </c>
      <c r="L57" s="74">
        <f>IF(TrRail_act!L45=0,"",1000000*L17/TrRail_act!L45/1000)</f>
        <v>0</v>
      </c>
      <c r="M57" s="74">
        <f>IF(TrRail_act!M45=0,"",1000000*M17/TrRail_act!M45/1000)</f>
        <v>0</v>
      </c>
      <c r="N57" s="74">
        <f>IF(TrRail_act!N45=0,"",1000000*N17/TrRail_act!N45/1000)</f>
        <v>0</v>
      </c>
      <c r="O57" s="74">
        <f>IF(TrRail_act!O45=0,"",1000000*O17/TrRail_act!O45/1000)</f>
        <v>0</v>
      </c>
      <c r="P57" s="74">
        <f>IF(TrRail_act!P45=0,"",1000000*P17/TrRail_act!P45/1000)</f>
        <v>0</v>
      </c>
      <c r="Q57" s="74">
        <f>IF(TrRail_act!Q45=0,"",1000000*Q17/TrRail_act!Q45/1000)</f>
        <v>0</v>
      </c>
    </row>
    <row r="59" spans="1:17" ht="11.45" customHeight="1" x14ac:dyDescent="0.25">
      <c r="A59" s="27" t="s">
        <v>40</v>
      </c>
      <c r="B59" s="33">
        <f t="shared" ref="B59:Q59" si="5">IF(B8=0,0,B8/B$8)</f>
        <v>1</v>
      </c>
      <c r="C59" s="33">
        <f t="shared" si="5"/>
        <v>1</v>
      </c>
      <c r="D59" s="33">
        <f t="shared" si="5"/>
        <v>1</v>
      </c>
      <c r="E59" s="33">
        <f t="shared" si="5"/>
        <v>1</v>
      </c>
      <c r="F59" s="33">
        <f t="shared" si="5"/>
        <v>1</v>
      </c>
      <c r="G59" s="33">
        <f t="shared" si="5"/>
        <v>1</v>
      </c>
      <c r="H59" s="33">
        <f t="shared" si="5"/>
        <v>1</v>
      </c>
      <c r="I59" s="33">
        <f t="shared" si="5"/>
        <v>1</v>
      </c>
      <c r="J59" s="33">
        <f t="shared" si="5"/>
        <v>1</v>
      </c>
      <c r="K59" s="33">
        <f t="shared" si="5"/>
        <v>1</v>
      </c>
      <c r="L59" s="33">
        <f t="shared" si="5"/>
        <v>1</v>
      </c>
      <c r="M59" s="33">
        <f t="shared" si="5"/>
        <v>1</v>
      </c>
      <c r="N59" s="33">
        <f t="shared" si="5"/>
        <v>1</v>
      </c>
      <c r="O59" s="33">
        <f t="shared" si="5"/>
        <v>1</v>
      </c>
      <c r="P59" s="33">
        <f t="shared" si="5"/>
        <v>1</v>
      </c>
      <c r="Q59" s="33">
        <f t="shared" si="5"/>
        <v>1</v>
      </c>
    </row>
    <row r="60" spans="1:17" ht="11.45" customHeight="1" x14ac:dyDescent="0.25">
      <c r="A60" s="25" t="s">
        <v>39</v>
      </c>
      <c r="B60" s="32">
        <f t="shared" ref="B60:Q60" si="6">IF(B9=0,0,B9/B$8)</f>
        <v>0.89173825417297181</v>
      </c>
      <c r="C60" s="32">
        <f t="shared" si="6"/>
        <v>0.88863064895783217</v>
      </c>
      <c r="D60" s="32">
        <f t="shared" si="6"/>
        <v>0.89436788720634963</v>
      </c>
      <c r="E60" s="32">
        <f t="shared" si="6"/>
        <v>0.89601043951189741</v>
      </c>
      <c r="F60" s="32">
        <f t="shared" si="6"/>
        <v>0.8612851242478099</v>
      </c>
      <c r="G60" s="32">
        <f t="shared" si="6"/>
        <v>0.83760143813476928</v>
      </c>
      <c r="H60" s="32">
        <f t="shared" si="6"/>
        <v>0.82080111730116445</v>
      </c>
      <c r="I60" s="32">
        <f t="shared" si="6"/>
        <v>0.85270418574776941</v>
      </c>
      <c r="J60" s="32">
        <f t="shared" si="6"/>
        <v>0.85970890087314489</v>
      </c>
      <c r="K60" s="32">
        <f t="shared" si="6"/>
        <v>0.87425477174827881</v>
      </c>
      <c r="L60" s="32">
        <f t="shared" si="6"/>
        <v>0.87734217545855631</v>
      </c>
      <c r="M60" s="32">
        <f t="shared" si="6"/>
        <v>0.8752440904783414</v>
      </c>
      <c r="N60" s="32">
        <f t="shared" si="6"/>
        <v>0.86153053508249444</v>
      </c>
      <c r="O60" s="32">
        <f t="shared" si="6"/>
        <v>0.85814620616683379</v>
      </c>
      <c r="P60" s="32">
        <f t="shared" si="6"/>
        <v>0.86429975545075943</v>
      </c>
      <c r="Q60" s="32">
        <f t="shared" si="6"/>
        <v>0.86596074906195808</v>
      </c>
    </row>
    <row r="61" spans="1:17" ht="11.45" customHeight="1" x14ac:dyDescent="0.25">
      <c r="A61" s="91" t="s">
        <v>21</v>
      </c>
      <c r="B61" s="119">
        <f t="shared" ref="B61:Q61" si="7">IF(B10=0,0,B10/B$8)</f>
        <v>0</v>
      </c>
      <c r="C61" s="119">
        <f t="shared" si="7"/>
        <v>0</v>
      </c>
      <c r="D61" s="119">
        <f t="shared" si="7"/>
        <v>0</v>
      </c>
      <c r="E61" s="119">
        <f t="shared" si="7"/>
        <v>0</v>
      </c>
      <c r="F61" s="119">
        <f t="shared" si="7"/>
        <v>0</v>
      </c>
      <c r="G61" s="119">
        <f t="shared" si="7"/>
        <v>0</v>
      </c>
      <c r="H61" s="119">
        <f t="shared" si="7"/>
        <v>0</v>
      </c>
      <c r="I61" s="119">
        <f t="shared" si="7"/>
        <v>0</v>
      </c>
      <c r="J61" s="119">
        <f t="shared" si="7"/>
        <v>0</v>
      </c>
      <c r="K61" s="119">
        <f t="shared" si="7"/>
        <v>0</v>
      </c>
      <c r="L61" s="119">
        <f t="shared" si="7"/>
        <v>0</v>
      </c>
      <c r="M61" s="119">
        <f t="shared" si="7"/>
        <v>0</v>
      </c>
      <c r="N61" s="119">
        <f t="shared" si="7"/>
        <v>0</v>
      </c>
      <c r="O61" s="119">
        <f t="shared" si="7"/>
        <v>0</v>
      </c>
      <c r="P61" s="119">
        <f t="shared" si="7"/>
        <v>0</v>
      </c>
      <c r="Q61" s="119">
        <f t="shared" si="7"/>
        <v>0</v>
      </c>
    </row>
    <row r="62" spans="1:17" ht="11.45" customHeight="1" x14ac:dyDescent="0.25">
      <c r="A62" s="19" t="s">
        <v>20</v>
      </c>
      <c r="B62" s="30">
        <f t="shared" ref="B62:Q62" si="8">IF(B11=0,0,B11/B$8)</f>
        <v>0.89173825417297181</v>
      </c>
      <c r="C62" s="30">
        <f t="shared" si="8"/>
        <v>0.88863064895783217</v>
      </c>
      <c r="D62" s="30">
        <f t="shared" si="8"/>
        <v>0.89436788720634963</v>
      </c>
      <c r="E62" s="30">
        <f t="shared" si="8"/>
        <v>0.89601043951189741</v>
      </c>
      <c r="F62" s="30">
        <f t="shared" si="8"/>
        <v>0.8612851242478099</v>
      </c>
      <c r="G62" s="30">
        <f t="shared" si="8"/>
        <v>0.83760143813476928</v>
      </c>
      <c r="H62" s="30">
        <f t="shared" si="8"/>
        <v>0.82080111730116445</v>
      </c>
      <c r="I62" s="30">
        <f t="shared" si="8"/>
        <v>0.85270418574776941</v>
      </c>
      <c r="J62" s="30">
        <f t="shared" si="8"/>
        <v>0.85970890087314489</v>
      </c>
      <c r="K62" s="30">
        <f t="shared" si="8"/>
        <v>0.87425477174827881</v>
      </c>
      <c r="L62" s="30">
        <f t="shared" si="8"/>
        <v>0.87734217545855631</v>
      </c>
      <c r="M62" s="30">
        <f t="shared" si="8"/>
        <v>0.8752440904783414</v>
      </c>
      <c r="N62" s="30">
        <f t="shared" si="8"/>
        <v>0.86153053508249444</v>
      </c>
      <c r="O62" s="30">
        <f t="shared" si="8"/>
        <v>0.85814620616683379</v>
      </c>
      <c r="P62" s="30">
        <f t="shared" si="8"/>
        <v>0.86429975545075943</v>
      </c>
      <c r="Q62" s="30">
        <f t="shared" si="8"/>
        <v>0.86596074906195808</v>
      </c>
    </row>
    <row r="63" spans="1:17" ht="11.45" customHeight="1" x14ac:dyDescent="0.25">
      <c r="A63" s="62" t="s">
        <v>17</v>
      </c>
      <c r="B63" s="115">
        <f t="shared" ref="B63:Q63" si="9">IF(B12=0,0,B12/B$8)</f>
        <v>0.89173825417297181</v>
      </c>
      <c r="C63" s="115">
        <f t="shared" si="9"/>
        <v>0.88863064895783217</v>
      </c>
      <c r="D63" s="115">
        <f t="shared" si="9"/>
        <v>0.89436788720634963</v>
      </c>
      <c r="E63" s="115">
        <f t="shared" si="9"/>
        <v>0.89601043951189741</v>
      </c>
      <c r="F63" s="115">
        <f t="shared" si="9"/>
        <v>0.8612851242478099</v>
      </c>
      <c r="G63" s="115">
        <f t="shared" si="9"/>
        <v>0.83760143813476928</v>
      </c>
      <c r="H63" s="115">
        <f t="shared" si="9"/>
        <v>0.82080111730116445</v>
      </c>
      <c r="I63" s="115">
        <f t="shared" si="9"/>
        <v>0.85270418574776941</v>
      </c>
      <c r="J63" s="115">
        <f t="shared" si="9"/>
        <v>0.85970890087314489</v>
      </c>
      <c r="K63" s="115">
        <f t="shared" si="9"/>
        <v>0.87425477174827881</v>
      </c>
      <c r="L63" s="115">
        <f t="shared" si="9"/>
        <v>0.87734217545855631</v>
      </c>
      <c r="M63" s="115">
        <f t="shared" si="9"/>
        <v>0.8752440904783414</v>
      </c>
      <c r="N63" s="115">
        <f t="shared" si="9"/>
        <v>0.86153053508249444</v>
      </c>
      <c r="O63" s="115">
        <f t="shared" si="9"/>
        <v>0.85814620616683379</v>
      </c>
      <c r="P63" s="115">
        <f t="shared" si="9"/>
        <v>0.86429975545075943</v>
      </c>
      <c r="Q63" s="115">
        <f t="shared" si="9"/>
        <v>0.86596074906195808</v>
      </c>
    </row>
    <row r="64" spans="1:17" ht="11.45" customHeight="1" x14ac:dyDescent="0.25">
      <c r="A64" s="62" t="s">
        <v>16</v>
      </c>
      <c r="B64" s="115">
        <f t="shared" ref="B64:Q64" si="10">IF(B13=0,0,B13/B$8)</f>
        <v>0</v>
      </c>
      <c r="C64" s="115">
        <f t="shared" si="10"/>
        <v>0</v>
      </c>
      <c r="D64" s="115">
        <f t="shared" si="10"/>
        <v>0</v>
      </c>
      <c r="E64" s="115">
        <f t="shared" si="10"/>
        <v>0</v>
      </c>
      <c r="F64" s="115">
        <f t="shared" si="10"/>
        <v>0</v>
      </c>
      <c r="G64" s="115">
        <f t="shared" si="10"/>
        <v>0</v>
      </c>
      <c r="H64" s="115">
        <f t="shared" si="10"/>
        <v>0</v>
      </c>
      <c r="I64" s="115">
        <f t="shared" si="10"/>
        <v>0</v>
      </c>
      <c r="J64" s="115">
        <f t="shared" si="10"/>
        <v>0</v>
      </c>
      <c r="K64" s="115">
        <f t="shared" si="10"/>
        <v>0</v>
      </c>
      <c r="L64" s="115">
        <f t="shared" si="10"/>
        <v>0</v>
      </c>
      <c r="M64" s="115">
        <f t="shared" si="10"/>
        <v>0</v>
      </c>
      <c r="N64" s="115">
        <f t="shared" si="10"/>
        <v>0</v>
      </c>
      <c r="O64" s="115">
        <f t="shared" si="10"/>
        <v>0</v>
      </c>
      <c r="P64" s="115">
        <f t="shared" si="10"/>
        <v>0</v>
      </c>
      <c r="Q64" s="115">
        <f t="shared" si="10"/>
        <v>0</v>
      </c>
    </row>
    <row r="65" spans="1:17" ht="11.45" customHeight="1" x14ac:dyDescent="0.25">
      <c r="A65" s="118" t="s">
        <v>19</v>
      </c>
      <c r="B65" s="117">
        <f t="shared" ref="B65:Q65" si="11">IF(B14=0,0,B14/B$8)</f>
        <v>0</v>
      </c>
      <c r="C65" s="117">
        <f t="shared" si="11"/>
        <v>0</v>
      </c>
      <c r="D65" s="117">
        <f t="shared" si="11"/>
        <v>0</v>
      </c>
      <c r="E65" s="117">
        <f t="shared" si="11"/>
        <v>0</v>
      </c>
      <c r="F65" s="117">
        <f t="shared" si="11"/>
        <v>0</v>
      </c>
      <c r="G65" s="117">
        <f t="shared" si="11"/>
        <v>0</v>
      </c>
      <c r="H65" s="117">
        <f t="shared" si="11"/>
        <v>0</v>
      </c>
      <c r="I65" s="117">
        <f t="shared" si="11"/>
        <v>0</v>
      </c>
      <c r="J65" s="117">
        <f t="shared" si="11"/>
        <v>0</v>
      </c>
      <c r="K65" s="117">
        <f t="shared" si="11"/>
        <v>0</v>
      </c>
      <c r="L65" s="117">
        <f t="shared" si="11"/>
        <v>0</v>
      </c>
      <c r="M65" s="117">
        <f t="shared" si="11"/>
        <v>0</v>
      </c>
      <c r="N65" s="117">
        <f t="shared" si="11"/>
        <v>0</v>
      </c>
      <c r="O65" s="117">
        <f t="shared" si="11"/>
        <v>0</v>
      </c>
      <c r="P65" s="117">
        <f t="shared" si="11"/>
        <v>0</v>
      </c>
      <c r="Q65" s="117">
        <f t="shared" si="11"/>
        <v>0</v>
      </c>
    </row>
    <row r="66" spans="1:17" ht="11.45" customHeight="1" x14ac:dyDescent="0.25">
      <c r="A66" s="25" t="s">
        <v>18</v>
      </c>
      <c r="B66" s="32">
        <f t="shared" ref="B66:Q66" si="12">IF(B15=0,0,B15/B$8)</f>
        <v>0.10826174582702813</v>
      </c>
      <c r="C66" s="32">
        <f t="shared" si="12"/>
        <v>0.1113693510421678</v>
      </c>
      <c r="D66" s="32">
        <f t="shared" si="12"/>
        <v>0.10563211279365033</v>
      </c>
      <c r="E66" s="32">
        <f t="shared" si="12"/>
        <v>0.10398956048810258</v>
      </c>
      <c r="F66" s="32">
        <f t="shared" si="12"/>
        <v>0.13871487575219008</v>
      </c>
      <c r="G66" s="32">
        <f t="shared" si="12"/>
        <v>0.16239856186523069</v>
      </c>
      <c r="H66" s="32">
        <f t="shared" si="12"/>
        <v>0.17919888269883558</v>
      </c>
      <c r="I66" s="32">
        <f t="shared" si="12"/>
        <v>0.14729581425223068</v>
      </c>
      <c r="J66" s="32">
        <f t="shared" si="12"/>
        <v>0.1402910991268552</v>
      </c>
      <c r="K66" s="32">
        <f t="shared" si="12"/>
        <v>0.12574522825172119</v>
      </c>
      <c r="L66" s="32">
        <f t="shared" si="12"/>
        <v>0.12265782454144362</v>
      </c>
      <c r="M66" s="32">
        <f t="shared" si="12"/>
        <v>0.12475590952165865</v>
      </c>
      <c r="N66" s="32">
        <f t="shared" si="12"/>
        <v>0.13846946491750547</v>
      </c>
      <c r="O66" s="32">
        <f t="shared" si="12"/>
        <v>0.14185379383316618</v>
      </c>
      <c r="P66" s="32">
        <f t="shared" si="12"/>
        <v>0.13570024454924054</v>
      </c>
      <c r="Q66" s="32">
        <f t="shared" si="12"/>
        <v>0.13403925093804187</v>
      </c>
    </row>
    <row r="67" spans="1:17" ht="11.45" customHeight="1" x14ac:dyDescent="0.25">
      <c r="A67" s="116" t="s">
        <v>17</v>
      </c>
      <c r="B67" s="115">
        <f t="shared" ref="B67:Q67" si="13">IF(B16=0,0,B16/B$8)</f>
        <v>0.10826174582702813</v>
      </c>
      <c r="C67" s="115">
        <f t="shared" si="13"/>
        <v>0.1113693510421678</v>
      </c>
      <c r="D67" s="115">
        <f t="shared" si="13"/>
        <v>0.10563211279365033</v>
      </c>
      <c r="E67" s="115">
        <f t="shared" si="13"/>
        <v>0.10398956048810258</v>
      </c>
      <c r="F67" s="115">
        <f t="shared" si="13"/>
        <v>0.13871487575219008</v>
      </c>
      <c r="G67" s="115">
        <f t="shared" si="13"/>
        <v>0.16239856186523069</v>
      </c>
      <c r="H67" s="115">
        <f t="shared" si="13"/>
        <v>0.17919888269883558</v>
      </c>
      <c r="I67" s="115">
        <f t="shared" si="13"/>
        <v>0.14729581425223068</v>
      </c>
      <c r="J67" s="115">
        <f t="shared" si="13"/>
        <v>0.1402910991268552</v>
      </c>
      <c r="K67" s="115">
        <f t="shared" si="13"/>
        <v>0.12574522825172119</v>
      </c>
      <c r="L67" s="115">
        <f t="shared" si="13"/>
        <v>0.12265782454144362</v>
      </c>
      <c r="M67" s="115">
        <f t="shared" si="13"/>
        <v>0.12475590952165865</v>
      </c>
      <c r="N67" s="115">
        <f t="shared" si="13"/>
        <v>0.13846946491750547</v>
      </c>
      <c r="O67" s="115">
        <f t="shared" si="13"/>
        <v>0.14185379383316618</v>
      </c>
      <c r="P67" s="115">
        <f t="shared" si="13"/>
        <v>0.13570024454924054</v>
      </c>
      <c r="Q67" s="115">
        <f t="shared" si="13"/>
        <v>0.13403925093804187</v>
      </c>
    </row>
    <row r="68" spans="1:17" ht="11.45" customHeight="1" x14ac:dyDescent="0.25">
      <c r="A68" s="93" t="s">
        <v>16</v>
      </c>
      <c r="B68" s="28">
        <f t="shared" ref="B68:Q68" si="14">IF(B17=0,0,B17/B$8)</f>
        <v>0</v>
      </c>
      <c r="C68" s="28">
        <f t="shared" si="14"/>
        <v>0</v>
      </c>
      <c r="D68" s="28">
        <f t="shared" si="14"/>
        <v>0</v>
      </c>
      <c r="E68" s="28">
        <f t="shared" si="14"/>
        <v>0</v>
      </c>
      <c r="F68" s="28">
        <f t="shared" si="14"/>
        <v>0</v>
      </c>
      <c r="G68" s="28">
        <f t="shared" si="14"/>
        <v>0</v>
      </c>
      <c r="H68" s="28">
        <f t="shared" si="14"/>
        <v>0</v>
      </c>
      <c r="I68" s="28">
        <f t="shared" si="14"/>
        <v>0</v>
      </c>
      <c r="J68" s="28">
        <f t="shared" si="14"/>
        <v>0</v>
      </c>
      <c r="K68" s="28">
        <f t="shared" si="14"/>
        <v>0</v>
      </c>
      <c r="L68" s="28">
        <f t="shared" si="14"/>
        <v>0</v>
      </c>
      <c r="M68" s="28">
        <f t="shared" si="14"/>
        <v>0</v>
      </c>
      <c r="N68" s="28">
        <f t="shared" si="14"/>
        <v>0</v>
      </c>
      <c r="O68" s="28">
        <f t="shared" si="14"/>
        <v>0</v>
      </c>
      <c r="P68" s="28">
        <f t="shared" si="14"/>
        <v>0</v>
      </c>
      <c r="Q68" s="28">
        <f t="shared" si="14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122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179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130" t="s">
        <v>53</v>
      </c>
      <c r="B4" s="132">
        <f t="shared" ref="B4:Q4" si="0">SUM(B5:B7)</f>
        <v>281232.78469150071</v>
      </c>
      <c r="C4" s="132">
        <f t="shared" si="0"/>
        <v>271608.42581587145</v>
      </c>
      <c r="D4" s="132">
        <f t="shared" si="0"/>
        <v>273793.59916686441</v>
      </c>
      <c r="E4" s="132">
        <f t="shared" si="0"/>
        <v>281248.74810925382</v>
      </c>
      <c r="F4" s="132">
        <f t="shared" si="0"/>
        <v>310579.98185688094</v>
      </c>
      <c r="G4" s="132">
        <f t="shared" si="0"/>
        <v>331667.4228319063</v>
      </c>
      <c r="H4" s="132">
        <f t="shared" si="0"/>
        <v>340000.25106570049</v>
      </c>
      <c r="I4" s="132">
        <f t="shared" si="0"/>
        <v>370260.56051145762</v>
      </c>
      <c r="J4" s="132">
        <f t="shared" si="0"/>
        <v>350822.30362157302</v>
      </c>
      <c r="K4" s="132">
        <f t="shared" si="0"/>
        <v>335699.01364730322</v>
      </c>
      <c r="L4" s="132">
        <f t="shared" si="0"/>
        <v>308465.81625636754</v>
      </c>
      <c r="M4" s="132">
        <f t="shared" si="0"/>
        <v>328646.25573714799</v>
      </c>
      <c r="N4" s="132">
        <f t="shared" si="0"/>
        <v>327778.88113292499</v>
      </c>
      <c r="O4" s="132">
        <f t="shared" si="0"/>
        <v>339390.51423185534</v>
      </c>
      <c r="P4" s="132">
        <f t="shared" si="0"/>
        <v>358119.97024724702</v>
      </c>
      <c r="Q4" s="132">
        <f t="shared" si="0"/>
        <v>377464.49938113766</v>
      </c>
    </row>
    <row r="5" spans="1:17" ht="11.45" customHeight="1" x14ac:dyDescent="0.25">
      <c r="A5" s="116" t="s">
        <v>23</v>
      </c>
      <c r="B5" s="42">
        <v>9630.6367751229154</v>
      </c>
      <c r="C5" s="42">
        <v>10248.225169633222</v>
      </c>
      <c r="D5" s="42">
        <v>11090.201353717161</v>
      </c>
      <c r="E5" s="42">
        <v>11867.392180428267</v>
      </c>
      <c r="F5" s="42">
        <v>12513.734311568394</v>
      </c>
      <c r="G5" s="42">
        <v>12875.635005202637</v>
      </c>
      <c r="H5" s="42">
        <v>12912.833309621208</v>
      </c>
      <c r="I5" s="42">
        <v>12725.174115541267</v>
      </c>
      <c r="J5" s="42">
        <v>12084.152198602889</v>
      </c>
      <c r="K5" s="42">
        <v>11105.172484337041</v>
      </c>
      <c r="L5" s="42">
        <v>10220.884435400001</v>
      </c>
      <c r="M5" s="42">
        <v>10182.702011269123</v>
      </c>
      <c r="N5" s="42">
        <v>10014.800141724767</v>
      </c>
      <c r="O5" s="42">
        <v>10223.242555836603</v>
      </c>
      <c r="P5" s="42">
        <v>10442.04138171894</v>
      </c>
      <c r="Q5" s="42">
        <v>10913.60207637002</v>
      </c>
    </row>
    <row r="6" spans="1:17" ht="11.45" customHeight="1" x14ac:dyDescent="0.25">
      <c r="A6" s="116" t="s">
        <v>127</v>
      </c>
      <c r="B6" s="42">
        <v>68142.677670683057</v>
      </c>
      <c r="C6" s="42">
        <v>70758.891919937858</v>
      </c>
      <c r="D6" s="42">
        <v>71198.270154728831</v>
      </c>
      <c r="E6" s="42">
        <v>75737.55189398209</v>
      </c>
      <c r="F6" s="42">
        <v>80188.262451006231</v>
      </c>
      <c r="G6" s="42">
        <v>84144.279269943523</v>
      </c>
      <c r="H6" s="42">
        <v>81914.001502019208</v>
      </c>
      <c r="I6" s="42">
        <v>85942.683135056839</v>
      </c>
      <c r="J6" s="42">
        <v>80787.528290640825</v>
      </c>
      <c r="K6" s="42">
        <v>74986.03793478648</v>
      </c>
      <c r="L6" s="42">
        <v>73598.247501429112</v>
      </c>
      <c r="M6" s="42">
        <v>78573.844858913799</v>
      </c>
      <c r="N6" s="42">
        <v>78980.949925485766</v>
      </c>
      <c r="O6" s="42">
        <v>82626.835556882404</v>
      </c>
      <c r="P6" s="42">
        <v>86839.045174655825</v>
      </c>
      <c r="Q6" s="42">
        <v>92736.437017180739</v>
      </c>
    </row>
    <row r="7" spans="1:17" ht="11.45" customHeight="1" x14ac:dyDescent="0.25">
      <c r="A7" s="116" t="s">
        <v>125</v>
      </c>
      <c r="B7" s="42">
        <v>203459.47024569474</v>
      </c>
      <c r="C7" s="42">
        <v>190601.3087263004</v>
      </c>
      <c r="D7" s="42">
        <v>191505.12765841844</v>
      </c>
      <c r="E7" s="42">
        <v>193643.80403484349</v>
      </c>
      <c r="F7" s="42">
        <v>217877.98509430629</v>
      </c>
      <c r="G7" s="42">
        <v>234647.50855676015</v>
      </c>
      <c r="H7" s="42">
        <v>245173.41625406008</v>
      </c>
      <c r="I7" s="42">
        <v>271592.70326085953</v>
      </c>
      <c r="J7" s="42">
        <v>257950.62313232935</v>
      </c>
      <c r="K7" s="42">
        <v>249607.80322817966</v>
      </c>
      <c r="L7" s="42">
        <v>224646.68431953841</v>
      </c>
      <c r="M7" s="42">
        <v>239889.70886696505</v>
      </c>
      <c r="N7" s="42">
        <v>238783.13106571446</v>
      </c>
      <c r="O7" s="42">
        <v>246540.43611913634</v>
      </c>
      <c r="P7" s="42">
        <v>260838.88369087223</v>
      </c>
      <c r="Q7" s="42">
        <v>273814.4602875869</v>
      </c>
    </row>
    <row r="8" spans="1:17" ht="11.45" customHeight="1" x14ac:dyDescent="0.25">
      <c r="A8" s="128" t="s">
        <v>51</v>
      </c>
      <c r="B8" s="131">
        <f t="shared" ref="B8:Q8" si="1">SUM(B9:B10)</f>
        <v>5964.2663651808962</v>
      </c>
      <c r="C8" s="131">
        <f t="shared" si="1"/>
        <v>5918.5581474875598</v>
      </c>
      <c r="D8" s="131">
        <f t="shared" si="1"/>
        <v>5919.5583149838194</v>
      </c>
      <c r="E8" s="131">
        <f t="shared" si="1"/>
        <v>5991.5524264423757</v>
      </c>
      <c r="F8" s="131">
        <f t="shared" si="1"/>
        <v>6460.486221243701</v>
      </c>
      <c r="G8" s="131">
        <f t="shared" si="1"/>
        <v>6412.9182129999999</v>
      </c>
      <c r="H8" s="131">
        <f t="shared" si="1"/>
        <v>6404.7767649999996</v>
      </c>
      <c r="I8" s="131">
        <f t="shared" si="1"/>
        <v>6598.4093444999999</v>
      </c>
      <c r="J8" s="131">
        <f t="shared" si="1"/>
        <v>6606.9619105000002</v>
      </c>
      <c r="K8" s="131">
        <f t="shared" si="1"/>
        <v>5843.8854320000009</v>
      </c>
      <c r="L8" s="131">
        <f t="shared" si="1"/>
        <v>6653.7699725000002</v>
      </c>
      <c r="M8" s="131">
        <f t="shared" si="1"/>
        <v>6644.1173456232909</v>
      </c>
      <c r="N8" s="131">
        <f t="shared" si="1"/>
        <v>6645.8563033971413</v>
      </c>
      <c r="O8" s="131">
        <f t="shared" si="1"/>
        <v>6649.649893730907</v>
      </c>
      <c r="P8" s="131">
        <f t="shared" si="1"/>
        <v>6651.1709463397647</v>
      </c>
      <c r="Q8" s="131">
        <f t="shared" si="1"/>
        <v>6658.1409445442414</v>
      </c>
    </row>
    <row r="9" spans="1:17" ht="11.45" customHeight="1" x14ac:dyDescent="0.25">
      <c r="A9" s="95" t="s">
        <v>126</v>
      </c>
      <c r="B9" s="37">
        <v>261.65351014583513</v>
      </c>
      <c r="C9" s="37">
        <v>218.36207771482236</v>
      </c>
      <c r="D9" s="37">
        <v>215.02019262861828</v>
      </c>
      <c r="E9" s="37">
        <v>243.41613331029862</v>
      </c>
      <c r="F9" s="37">
        <v>257.60276413871122</v>
      </c>
      <c r="G9" s="37">
        <v>270.39646091433536</v>
      </c>
      <c r="H9" s="37">
        <v>261.45363873671283</v>
      </c>
      <c r="I9" s="37">
        <v>282.28527290799013</v>
      </c>
      <c r="J9" s="37">
        <v>266.39806463232685</v>
      </c>
      <c r="K9" s="37">
        <v>239.73482286108887</v>
      </c>
      <c r="L9" s="37">
        <v>242.24095147492159</v>
      </c>
      <c r="M9" s="37">
        <v>227.26590958332989</v>
      </c>
      <c r="N9" s="37">
        <v>225.98449748652567</v>
      </c>
      <c r="O9" s="37">
        <v>213.57028232728001</v>
      </c>
      <c r="P9" s="37">
        <v>213.02381061114926</v>
      </c>
      <c r="Q9" s="37">
        <v>215.38927813957602</v>
      </c>
    </row>
    <row r="10" spans="1:17" ht="11.45" customHeight="1" x14ac:dyDescent="0.25">
      <c r="A10" s="93" t="s">
        <v>125</v>
      </c>
      <c r="B10" s="36">
        <v>5702.6128550350613</v>
      </c>
      <c r="C10" s="36">
        <v>5700.1960697727372</v>
      </c>
      <c r="D10" s="36">
        <v>5704.5381223552013</v>
      </c>
      <c r="E10" s="36">
        <v>5748.1362931320773</v>
      </c>
      <c r="F10" s="36">
        <v>6202.8834571049902</v>
      </c>
      <c r="G10" s="36">
        <v>6142.521752085665</v>
      </c>
      <c r="H10" s="36">
        <v>6143.3231262632871</v>
      </c>
      <c r="I10" s="36">
        <v>6316.1240715920094</v>
      </c>
      <c r="J10" s="36">
        <v>6340.5638458676731</v>
      </c>
      <c r="K10" s="36">
        <v>5604.1506091389119</v>
      </c>
      <c r="L10" s="36">
        <v>6411.5290210250787</v>
      </c>
      <c r="M10" s="36">
        <v>6416.8514360399613</v>
      </c>
      <c r="N10" s="36">
        <v>6419.8718059106159</v>
      </c>
      <c r="O10" s="36">
        <v>6436.0796114036266</v>
      </c>
      <c r="P10" s="36">
        <v>6438.1471357286155</v>
      </c>
      <c r="Q10" s="36">
        <v>6442.7516664046652</v>
      </c>
    </row>
    <row r="11" spans="1:17" ht="11.45" customHeight="1" x14ac:dyDescent="0.25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1.45" customHeight="1" x14ac:dyDescent="0.25">
      <c r="A12" s="27" t="s">
        <v>115</v>
      </c>
      <c r="B12" s="41">
        <f t="shared" ref="B12" si="2">SUM(B13,B17)</f>
        <v>2465.9651867732728</v>
      </c>
      <c r="C12" s="41">
        <f t="shared" ref="C12:Q12" si="3">SUM(C13,C17)</f>
        <v>2458.1529126130722</v>
      </c>
      <c r="D12" s="41">
        <f t="shared" si="3"/>
        <v>2505.8627410718368</v>
      </c>
      <c r="E12" s="41">
        <f t="shared" si="3"/>
        <v>2620.1321886131141</v>
      </c>
      <c r="F12" s="41">
        <f t="shared" si="3"/>
        <v>2866.797123208863</v>
      </c>
      <c r="G12" s="41">
        <f t="shared" si="3"/>
        <v>3013.7539203466013</v>
      </c>
      <c r="H12" s="41">
        <f t="shared" si="3"/>
        <v>3009.7745733856473</v>
      </c>
      <c r="I12" s="41">
        <f t="shared" si="3"/>
        <v>3024.93584611304</v>
      </c>
      <c r="J12" s="41">
        <f t="shared" si="3"/>
        <v>2874.3833940890909</v>
      </c>
      <c r="K12" s="41">
        <f t="shared" si="3"/>
        <v>2672.480377431782</v>
      </c>
      <c r="L12" s="41">
        <f t="shared" si="3"/>
        <v>2433.403731920544</v>
      </c>
      <c r="M12" s="41">
        <f t="shared" si="3"/>
        <v>2534.2536718812376</v>
      </c>
      <c r="N12" s="41">
        <f t="shared" si="3"/>
        <v>2475.3901664648333</v>
      </c>
      <c r="O12" s="41">
        <f t="shared" si="3"/>
        <v>2500.9513409831989</v>
      </c>
      <c r="P12" s="41">
        <f t="shared" si="3"/>
        <v>2553.8497444024269</v>
      </c>
      <c r="Q12" s="41">
        <f t="shared" si="3"/>
        <v>2609.5848279533971</v>
      </c>
    </row>
    <row r="13" spans="1:17" ht="11.45" customHeight="1" x14ac:dyDescent="0.25">
      <c r="A13" s="130" t="s">
        <v>39</v>
      </c>
      <c r="B13" s="132">
        <f t="shared" ref="B13" si="4">SUM(B14:B16)</f>
        <v>2346.9409750114182</v>
      </c>
      <c r="C13" s="132">
        <f t="shared" ref="C13:Q13" si="5">SUM(C14:C16)</f>
        <v>2341.1632601011243</v>
      </c>
      <c r="D13" s="132">
        <f t="shared" si="5"/>
        <v>2390.326183799978</v>
      </c>
      <c r="E13" s="132">
        <f t="shared" si="5"/>
        <v>2501.7996925058114</v>
      </c>
      <c r="F13" s="132">
        <f t="shared" si="5"/>
        <v>2741.1027359333002</v>
      </c>
      <c r="G13" s="132">
        <f t="shared" si="5"/>
        <v>2889.630936653818</v>
      </c>
      <c r="H13" s="132">
        <f t="shared" si="5"/>
        <v>2884.5138303705644</v>
      </c>
      <c r="I13" s="132">
        <f t="shared" si="5"/>
        <v>2895.4574833117908</v>
      </c>
      <c r="J13" s="132">
        <f t="shared" si="5"/>
        <v>2744.206864637662</v>
      </c>
      <c r="K13" s="132">
        <f t="shared" si="5"/>
        <v>2556.2646544202926</v>
      </c>
      <c r="L13" s="132">
        <f t="shared" si="5"/>
        <v>2305.4587627129276</v>
      </c>
      <c r="M13" s="132">
        <f t="shared" si="5"/>
        <v>2405.2975419937634</v>
      </c>
      <c r="N13" s="132">
        <f t="shared" si="5"/>
        <v>2343.4398536251347</v>
      </c>
      <c r="O13" s="132">
        <f t="shared" si="5"/>
        <v>2363.733804748214</v>
      </c>
      <c r="P13" s="132">
        <f t="shared" si="5"/>
        <v>2423.276029633209</v>
      </c>
      <c r="Q13" s="132">
        <f t="shared" si="5"/>
        <v>2473.626992400099</v>
      </c>
    </row>
    <row r="14" spans="1:17" ht="11.45" customHeight="1" x14ac:dyDescent="0.25">
      <c r="A14" s="116" t="s">
        <v>23</v>
      </c>
      <c r="B14" s="42">
        <f>B23*B79/1000000</f>
        <v>122.68977353586953</v>
      </c>
      <c r="C14" s="42">
        <f t="shared" ref="C14:Q14" si="6">C23*C79/1000000</f>
        <v>134.42773275706008</v>
      </c>
      <c r="D14" s="42">
        <f t="shared" si="6"/>
        <v>146.9392866267489</v>
      </c>
      <c r="E14" s="42">
        <f t="shared" si="6"/>
        <v>158.01735970294251</v>
      </c>
      <c r="F14" s="42">
        <f t="shared" si="6"/>
        <v>171.53948905286387</v>
      </c>
      <c r="G14" s="42">
        <f t="shared" si="6"/>
        <v>179.04269612872196</v>
      </c>
      <c r="H14" s="42">
        <f t="shared" si="6"/>
        <v>176.4996715840478</v>
      </c>
      <c r="I14" s="42">
        <f t="shared" si="6"/>
        <v>172.31623685307514</v>
      </c>
      <c r="J14" s="42">
        <f t="shared" si="6"/>
        <v>164.343365554493</v>
      </c>
      <c r="K14" s="42">
        <f t="shared" si="6"/>
        <v>150.17697725547251</v>
      </c>
      <c r="L14" s="42">
        <f t="shared" si="6"/>
        <v>134.67840152060106</v>
      </c>
      <c r="M14" s="42">
        <f t="shared" si="6"/>
        <v>135.40170659233669</v>
      </c>
      <c r="N14" s="42">
        <f t="shared" si="6"/>
        <v>129.95758969092162</v>
      </c>
      <c r="O14" s="42">
        <f t="shared" si="6"/>
        <v>130.05324297100978</v>
      </c>
      <c r="P14" s="42">
        <f t="shared" si="6"/>
        <v>125.09135636166612</v>
      </c>
      <c r="Q14" s="42">
        <f t="shared" si="6"/>
        <v>125.51628099055287</v>
      </c>
    </row>
    <row r="15" spans="1:17" ht="11.45" customHeight="1" x14ac:dyDescent="0.25">
      <c r="A15" s="116" t="s">
        <v>127</v>
      </c>
      <c r="B15" s="42">
        <f>B24*B80/1000000</f>
        <v>633.54914290903878</v>
      </c>
      <c r="C15" s="42">
        <f t="shared" ref="C15:Q15" si="7">C24*C80/1000000</f>
        <v>667.90329892328873</v>
      </c>
      <c r="D15" s="42">
        <f t="shared" si="7"/>
        <v>678.3206601785937</v>
      </c>
      <c r="E15" s="42">
        <f t="shared" si="7"/>
        <v>732.56490543035</v>
      </c>
      <c r="F15" s="42">
        <f t="shared" si="7"/>
        <v>794.33140845245839</v>
      </c>
      <c r="G15" s="42">
        <f t="shared" si="7"/>
        <v>828.85094553730255</v>
      </c>
      <c r="H15" s="42">
        <f t="shared" si="7"/>
        <v>791.60085067558452</v>
      </c>
      <c r="I15" s="42">
        <f t="shared" si="7"/>
        <v>819.52833171858765</v>
      </c>
      <c r="J15" s="42">
        <f t="shared" si="7"/>
        <v>774.2988827839431</v>
      </c>
      <c r="K15" s="42">
        <f t="shared" si="7"/>
        <v>709.28855907350692</v>
      </c>
      <c r="L15" s="42">
        <f t="shared" si="7"/>
        <v>678.10885233156682</v>
      </c>
      <c r="M15" s="42">
        <f t="shared" si="7"/>
        <v>705.02884496604099</v>
      </c>
      <c r="N15" s="42">
        <f t="shared" si="7"/>
        <v>697.32370180286853</v>
      </c>
      <c r="O15" s="42">
        <f t="shared" si="7"/>
        <v>711.59607407051351</v>
      </c>
      <c r="P15" s="42">
        <f t="shared" si="7"/>
        <v>727.31323764373406</v>
      </c>
      <c r="Q15" s="42">
        <f t="shared" si="7"/>
        <v>754.56742128280655</v>
      </c>
    </row>
    <row r="16" spans="1:17" ht="11.45" customHeight="1" x14ac:dyDescent="0.25">
      <c r="A16" s="116" t="s">
        <v>125</v>
      </c>
      <c r="B16" s="42">
        <f>B25*B81/1000000</f>
        <v>1590.7020585665098</v>
      </c>
      <c r="C16" s="42">
        <f t="shared" ref="C16:Q16" si="8">C25*C81/1000000</f>
        <v>1538.8322284207757</v>
      </c>
      <c r="D16" s="42">
        <f t="shared" si="8"/>
        <v>1565.0662369946353</v>
      </c>
      <c r="E16" s="42">
        <f t="shared" si="8"/>
        <v>1611.2174273725191</v>
      </c>
      <c r="F16" s="42">
        <f t="shared" si="8"/>
        <v>1775.2318384279777</v>
      </c>
      <c r="G16" s="42">
        <f t="shared" si="8"/>
        <v>1881.7372949877933</v>
      </c>
      <c r="H16" s="42">
        <f t="shared" si="8"/>
        <v>1916.4133081109319</v>
      </c>
      <c r="I16" s="42">
        <f t="shared" si="8"/>
        <v>1903.612914740128</v>
      </c>
      <c r="J16" s="42">
        <f t="shared" si="8"/>
        <v>1805.5646162992261</v>
      </c>
      <c r="K16" s="42">
        <f t="shared" si="8"/>
        <v>1696.7991180913132</v>
      </c>
      <c r="L16" s="42">
        <f t="shared" si="8"/>
        <v>1492.67150886076</v>
      </c>
      <c r="M16" s="42">
        <f t="shared" si="8"/>
        <v>1564.8669904353856</v>
      </c>
      <c r="N16" s="42">
        <f t="shared" si="8"/>
        <v>1516.1585621313443</v>
      </c>
      <c r="O16" s="42">
        <f t="shared" si="8"/>
        <v>1522.0844877066907</v>
      </c>
      <c r="P16" s="42">
        <f t="shared" si="8"/>
        <v>1570.871435627809</v>
      </c>
      <c r="Q16" s="42">
        <f t="shared" si="8"/>
        <v>1593.5432901267395</v>
      </c>
    </row>
    <row r="17" spans="1:17" ht="11.45" customHeight="1" x14ac:dyDescent="0.25">
      <c r="A17" s="128" t="s">
        <v>18</v>
      </c>
      <c r="B17" s="131">
        <f t="shared" ref="B17" si="9">SUM(B18:B19)</f>
        <v>119.0242117618543</v>
      </c>
      <c r="C17" s="131">
        <f t="shared" ref="C17:Q17" si="10">SUM(C18:C19)</f>
        <v>116.98965251194778</v>
      </c>
      <c r="D17" s="131">
        <f t="shared" si="10"/>
        <v>115.53655727185895</v>
      </c>
      <c r="E17" s="131">
        <f t="shared" si="10"/>
        <v>118.33249610730272</v>
      </c>
      <c r="F17" s="131">
        <f t="shared" si="10"/>
        <v>125.69438727556282</v>
      </c>
      <c r="G17" s="131">
        <f t="shared" si="10"/>
        <v>124.12298369278318</v>
      </c>
      <c r="H17" s="131">
        <f t="shared" si="10"/>
        <v>125.26074301508299</v>
      </c>
      <c r="I17" s="131">
        <f t="shared" si="10"/>
        <v>129.47836280124935</v>
      </c>
      <c r="J17" s="131">
        <f t="shared" si="10"/>
        <v>130.17652945142896</v>
      </c>
      <c r="K17" s="131">
        <f t="shared" si="10"/>
        <v>116.2157230114893</v>
      </c>
      <c r="L17" s="131">
        <f t="shared" si="10"/>
        <v>127.9449692076164</v>
      </c>
      <c r="M17" s="131">
        <f t="shared" si="10"/>
        <v>128.95612988747436</v>
      </c>
      <c r="N17" s="131">
        <f t="shared" si="10"/>
        <v>131.95031283969882</v>
      </c>
      <c r="O17" s="131">
        <f t="shared" si="10"/>
        <v>137.21753623498503</v>
      </c>
      <c r="P17" s="131">
        <f t="shared" si="10"/>
        <v>130.57371476921779</v>
      </c>
      <c r="Q17" s="131">
        <f t="shared" si="10"/>
        <v>135.95783555329817</v>
      </c>
    </row>
    <row r="18" spans="1:17" ht="11.45" customHeight="1" x14ac:dyDescent="0.25">
      <c r="A18" s="95" t="s">
        <v>126</v>
      </c>
      <c r="B18" s="37">
        <f>B27*B83/1000000</f>
        <v>12.798884125324724</v>
      </c>
      <c r="C18" s="37">
        <f t="shared" ref="C18:Q18" si="11">C27*C83/1000000</f>
        <v>10.415922678816241</v>
      </c>
      <c r="D18" s="37">
        <f t="shared" si="11"/>
        <v>10.100169927241195</v>
      </c>
      <c r="E18" s="37">
        <f t="shared" si="11"/>
        <v>11.274288172048669</v>
      </c>
      <c r="F18" s="37">
        <f t="shared" si="11"/>
        <v>11.779938492680369</v>
      </c>
      <c r="G18" s="37">
        <f t="shared" si="11"/>
        <v>12.495076374680568</v>
      </c>
      <c r="H18" s="37">
        <f t="shared" si="11"/>
        <v>12.581783493630484</v>
      </c>
      <c r="I18" s="37">
        <f t="shared" si="11"/>
        <v>13.737788078342833</v>
      </c>
      <c r="J18" s="37">
        <f t="shared" si="11"/>
        <v>13.269305641021742</v>
      </c>
      <c r="K18" s="37">
        <f t="shared" si="11"/>
        <v>11.7632904180001</v>
      </c>
      <c r="L18" s="37">
        <f t="shared" si="11"/>
        <v>11.448265428715334</v>
      </c>
      <c r="M18" s="37">
        <f t="shared" si="11"/>
        <v>10.359686904263681</v>
      </c>
      <c r="N18" s="37">
        <f t="shared" si="11"/>
        <v>10.390653718620623</v>
      </c>
      <c r="O18" s="37">
        <f t="shared" si="11"/>
        <v>9.7081777180312212</v>
      </c>
      <c r="P18" s="37">
        <f t="shared" si="11"/>
        <v>8.9681833079419082</v>
      </c>
      <c r="Q18" s="37">
        <f t="shared" si="11"/>
        <v>9.1876875380647771</v>
      </c>
    </row>
    <row r="19" spans="1:17" ht="11.45" customHeight="1" x14ac:dyDescent="0.25">
      <c r="A19" s="93" t="s">
        <v>125</v>
      </c>
      <c r="B19" s="36">
        <f>B28*B84/1000000</f>
        <v>106.22532763652958</v>
      </c>
      <c r="C19" s="36">
        <f t="shared" ref="C19:Q19" si="12">C28*C84/1000000</f>
        <v>106.57372983313154</v>
      </c>
      <c r="D19" s="36">
        <f t="shared" si="12"/>
        <v>105.43638734461776</v>
      </c>
      <c r="E19" s="36">
        <f t="shared" si="12"/>
        <v>107.05820793525405</v>
      </c>
      <c r="F19" s="36">
        <f t="shared" si="12"/>
        <v>113.91444878288245</v>
      </c>
      <c r="G19" s="36">
        <f t="shared" si="12"/>
        <v>111.62790731810261</v>
      </c>
      <c r="H19" s="36">
        <f t="shared" si="12"/>
        <v>112.67895952145251</v>
      </c>
      <c r="I19" s="36">
        <f t="shared" si="12"/>
        <v>115.74057472290652</v>
      </c>
      <c r="J19" s="36">
        <f t="shared" si="12"/>
        <v>116.90722381040722</v>
      </c>
      <c r="K19" s="36">
        <f t="shared" si="12"/>
        <v>104.45243259348921</v>
      </c>
      <c r="L19" s="36">
        <f t="shared" si="12"/>
        <v>116.49670377890106</v>
      </c>
      <c r="M19" s="36">
        <f t="shared" si="12"/>
        <v>118.59644298321068</v>
      </c>
      <c r="N19" s="36">
        <f t="shared" si="12"/>
        <v>121.55965912107821</v>
      </c>
      <c r="O19" s="36">
        <f t="shared" si="12"/>
        <v>127.50935851695382</v>
      </c>
      <c r="P19" s="36">
        <f t="shared" si="12"/>
        <v>121.60553146127589</v>
      </c>
      <c r="Q19" s="36">
        <f t="shared" si="12"/>
        <v>126.7701480152334</v>
      </c>
    </row>
    <row r="20" spans="1:17" ht="11.45" customHeight="1" x14ac:dyDescent="0.25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ht="11.45" customHeight="1" x14ac:dyDescent="0.25">
      <c r="A21" s="27" t="s">
        <v>140</v>
      </c>
      <c r="B21" s="41">
        <f t="shared" ref="B21" si="13">SUM(B22,B26)</f>
        <v>1579350</v>
      </c>
      <c r="C21" s="41">
        <f t="shared" ref="C21:Q21" si="14">SUM(C22,C26)</f>
        <v>1623024</v>
      </c>
      <c r="D21" s="41">
        <f t="shared" si="14"/>
        <v>1697920</v>
      </c>
      <c r="E21" s="41">
        <f t="shared" si="14"/>
        <v>1816201</v>
      </c>
      <c r="F21" s="41">
        <f t="shared" si="14"/>
        <v>1980438</v>
      </c>
      <c r="G21" s="41">
        <f t="shared" si="14"/>
        <v>2084208</v>
      </c>
      <c r="H21" s="41">
        <f t="shared" si="14"/>
        <v>2108135</v>
      </c>
      <c r="I21" s="41">
        <f t="shared" si="14"/>
        <v>2134390</v>
      </c>
      <c r="J21" s="41">
        <f t="shared" si="14"/>
        <v>2096566</v>
      </c>
      <c r="K21" s="41">
        <f t="shared" si="14"/>
        <v>1904600</v>
      </c>
      <c r="L21" s="41">
        <f t="shared" si="14"/>
        <v>1770231</v>
      </c>
      <c r="M21" s="41">
        <f t="shared" si="14"/>
        <v>1832095</v>
      </c>
      <c r="N21" s="41">
        <f t="shared" si="14"/>
        <v>1804323</v>
      </c>
      <c r="O21" s="41">
        <f t="shared" si="14"/>
        <v>1820537</v>
      </c>
      <c r="P21" s="41">
        <f t="shared" si="14"/>
        <v>1853912</v>
      </c>
      <c r="Q21" s="41">
        <f t="shared" si="14"/>
        <v>1913337</v>
      </c>
    </row>
    <row r="22" spans="1:17" ht="11.45" customHeight="1" x14ac:dyDescent="0.25">
      <c r="A22" s="130" t="s">
        <v>39</v>
      </c>
      <c r="B22" s="132">
        <f t="shared" ref="B22" si="15">SUM(B23:B25)</f>
        <v>1519759</v>
      </c>
      <c r="C22" s="132">
        <f t="shared" ref="C22:Q22" si="16">SUM(C23:C25)</f>
        <v>1568037</v>
      </c>
      <c r="D22" s="132">
        <f t="shared" si="16"/>
        <v>1643987</v>
      </c>
      <c r="E22" s="132">
        <f t="shared" si="16"/>
        <v>1759112</v>
      </c>
      <c r="F22" s="132">
        <f t="shared" si="16"/>
        <v>1920187</v>
      </c>
      <c r="G22" s="132">
        <f t="shared" si="16"/>
        <v>2022992</v>
      </c>
      <c r="H22" s="132">
        <f t="shared" si="16"/>
        <v>2046826</v>
      </c>
      <c r="I22" s="132">
        <f t="shared" si="16"/>
        <v>2071723</v>
      </c>
      <c r="J22" s="132">
        <f t="shared" si="16"/>
        <v>2034049</v>
      </c>
      <c r="K22" s="132">
        <f t="shared" si="16"/>
        <v>1848635</v>
      </c>
      <c r="L22" s="132">
        <f t="shared" si="16"/>
        <v>1715436</v>
      </c>
      <c r="M22" s="132">
        <f t="shared" si="16"/>
        <v>1778194</v>
      </c>
      <c r="N22" s="132">
        <f t="shared" si="16"/>
        <v>1749310</v>
      </c>
      <c r="O22" s="132">
        <f t="shared" si="16"/>
        <v>1765665</v>
      </c>
      <c r="P22" s="132">
        <f t="shared" si="16"/>
        <v>1801445</v>
      </c>
      <c r="Q22" s="132">
        <f t="shared" si="16"/>
        <v>1859073</v>
      </c>
    </row>
    <row r="23" spans="1:17" ht="11.45" customHeight="1" x14ac:dyDescent="0.25">
      <c r="A23" s="116" t="s">
        <v>23</v>
      </c>
      <c r="B23" s="42">
        <f>IF(B32=0,0,B32/B70)</f>
        <v>258985</v>
      </c>
      <c r="C23" s="42">
        <f t="shared" ref="C23:Q23" si="17">IF(C32=0,0,C32/C70)</f>
        <v>283376</v>
      </c>
      <c r="D23" s="42">
        <f t="shared" si="17"/>
        <v>309322</v>
      </c>
      <c r="E23" s="42">
        <f t="shared" si="17"/>
        <v>332176</v>
      </c>
      <c r="F23" s="42">
        <f t="shared" si="17"/>
        <v>360062</v>
      </c>
      <c r="G23" s="42">
        <f t="shared" si="17"/>
        <v>375269</v>
      </c>
      <c r="H23" s="42">
        <f t="shared" si="17"/>
        <v>369496</v>
      </c>
      <c r="I23" s="42">
        <f t="shared" si="17"/>
        <v>360277</v>
      </c>
      <c r="J23" s="42">
        <f t="shared" si="17"/>
        <v>343227</v>
      </c>
      <c r="K23" s="42">
        <f t="shared" si="17"/>
        <v>313267</v>
      </c>
      <c r="L23" s="42">
        <f t="shared" si="17"/>
        <v>280580</v>
      </c>
      <c r="M23" s="42">
        <f t="shared" si="17"/>
        <v>282446</v>
      </c>
      <c r="N23" s="42">
        <f t="shared" si="17"/>
        <v>271444</v>
      </c>
      <c r="O23" s="42">
        <f t="shared" si="17"/>
        <v>271995</v>
      </c>
      <c r="P23" s="42">
        <f t="shared" si="17"/>
        <v>261965</v>
      </c>
      <c r="Q23" s="42">
        <f t="shared" si="17"/>
        <v>263203</v>
      </c>
    </row>
    <row r="24" spans="1:17" ht="11.45" customHeight="1" x14ac:dyDescent="0.25">
      <c r="A24" s="116" t="s">
        <v>127</v>
      </c>
      <c r="B24" s="42">
        <f t="shared" ref="B24:Q25" si="18">IF(B33=0,0,B33/B71)</f>
        <v>854196</v>
      </c>
      <c r="C24" s="42">
        <f t="shared" si="18"/>
        <v>891477</v>
      </c>
      <c r="D24" s="42">
        <f t="shared" si="18"/>
        <v>934778</v>
      </c>
      <c r="E24" s="42">
        <f t="shared" si="18"/>
        <v>1015257</v>
      </c>
      <c r="F24" s="42">
        <f t="shared" si="18"/>
        <v>1106539</v>
      </c>
      <c r="G24" s="42">
        <f t="shared" si="18"/>
        <v>1166924</v>
      </c>
      <c r="H24" s="42">
        <f t="shared" si="18"/>
        <v>1187671</v>
      </c>
      <c r="I24" s="42">
        <f t="shared" si="18"/>
        <v>1205689</v>
      </c>
      <c r="J24" s="42">
        <f t="shared" si="18"/>
        <v>1191295</v>
      </c>
      <c r="K24" s="42">
        <f t="shared" si="18"/>
        <v>1064976</v>
      </c>
      <c r="L24" s="42">
        <f t="shared" si="18"/>
        <v>996257.99999999988</v>
      </c>
      <c r="M24" s="42">
        <f t="shared" si="18"/>
        <v>1035295</v>
      </c>
      <c r="N24" s="42">
        <f t="shared" si="18"/>
        <v>1031115</v>
      </c>
      <c r="O24" s="42">
        <f t="shared" si="18"/>
        <v>1044533</v>
      </c>
      <c r="P24" s="42">
        <f t="shared" si="18"/>
        <v>1075279</v>
      </c>
      <c r="Q24" s="42">
        <f t="shared" si="18"/>
        <v>1124284</v>
      </c>
    </row>
    <row r="25" spans="1:17" ht="11.45" customHeight="1" x14ac:dyDescent="0.25">
      <c r="A25" s="116" t="s">
        <v>125</v>
      </c>
      <c r="B25" s="42">
        <f t="shared" si="18"/>
        <v>406577.99999999994</v>
      </c>
      <c r="C25" s="42">
        <f t="shared" si="18"/>
        <v>393184</v>
      </c>
      <c r="D25" s="42">
        <f t="shared" si="18"/>
        <v>399887</v>
      </c>
      <c r="E25" s="42">
        <f t="shared" si="18"/>
        <v>411679</v>
      </c>
      <c r="F25" s="42">
        <f t="shared" si="18"/>
        <v>453586</v>
      </c>
      <c r="G25" s="42">
        <f t="shared" si="18"/>
        <v>480799.00000000006</v>
      </c>
      <c r="H25" s="42">
        <f t="shared" si="18"/>
        <v>489659</v>
      </c>
      <c r="I25" s="42">
        <f t="shared" si="18"/>
        <v>505756.99999999994</v>
      </c>
      <c r="J25" s="42">
        <f t="shared" si="18"/>
        <v>499527</v>
      </c>
      <c r="K25" s="42">
        <f t="shared" si="18"/>
        <v>470392.00000000006</v>
      </c>
      <c r="L25" s="42">
        <f t="shared" si="18"/>
        <v>438598</v>
      </c>
      <c r="M25" s="42">
        <f t="shared" si="18"/>
        <v>460453.00000000006</v>
      </c>
      <c r="N25" s="42">
        <f t="shared" si="18"/>
        <v>446751.00000000006</v>
      </c>
      <c r="O25" s="42">
        <f t="shared" si="18"/>
        <v>449137</v>
      </c>
      <c r="P25" s="42">
        <f t="shared" si="18"/>
        <v>464201</v>
      </c>
      <c r="Q25" s="42">
        <f t="shared" si="18"/>
        <v>471585.99999999994</v>
      </c>
    </row>
    <row r="26" spans="1:17" ht="11.45" customHeight="1" x14ac:dyDescent="0.25">
      <c r="A26" s="128" t="s">
        <v>18</v>
      </c>
      <c r="B26" s="131">
        <f t="shared" ref="B26" si="19">SUM(B27:B28)</f>
        <v>59591</v>
      </c>
      <c r="C26" s="131">
        <f t="shared" ref="C26:Q26" si="20">SUM(C27:C28)</f>
        <v>54987</v>
      </c>
      <c r="D26" s="131">
        <f t="shared" si="20"/>
        <v>53933</v>
      </c>
      <c r="E26" s="131">
        <f t="shared" si="20"/>
        <v>57089</v>
      </c>
      <c r="F26" s="131">
        <f t="shared" si="20"/>
        <v>60251</v>
      </c>
      <c r="G26" s="131">
        <f t="shared" si="20"/>
        <v>61216</v>
      </c>
      <c r="H26" s="131">
        <f t="shared" si="20"/>
        <v>61309</v>
      </c>
      <c r="I26" s="131">
        <f t="shared" si="20"/>
        <v>62667</v>
      </c>
      <c r="J26" s="131">
        <f t="shared" si="20"/>
        <v>62517</v>
      </c>
      <c r="K26" s="131">
        <f t="shared" si="20"/>
        <v>55965</v>
      </c>
      <c r="L26" s="131">
        <f t="shared" si="20"/>
        <v>54795</v>
      </c>
      <c r="M26" s="131">
        <f t="shared" si="20"/>
        <v>53901</v>
      </c>
      <c r="N26" s="131">
        <f t="shared" si="20"/>
        <v>55013</v>
      </c>
      <c r="O26" s="131">
        <f t="shared" si="20"/>
        <v>54872</v>
      </c>
      <c r="P26" s="131">
        <f t="shared" si="20"/>
        <v>52467</v>
      </c>
      <c r="Q26" s="131">
        <f t="shared" si="20"/>
        <v>54264</v>
      </c>
    </row>
    <row r="27" spans="1:17" ht="11.45" customHeight="1" x14ac:dyDescent="0.25">
      <c r="A27" s="95" t="s">
        <v>126</v>
      </c>
      <c r="B27" s="37">
        <f t="shared" ref="B27:Q28" si="21">IF(B36=0,0,B36/B74)</f>
        <v>28512</v>
      </c>
      <c r="C27" s="37">
        <f t="shared" si="21"/>
        <v>23791</v>
      </c>
      <c r="D27" s="37">
        <f t="shared" si="21"/>
        <v>23070</v>
      </c>
      <c r="E27" s="37">
        <f t="shared" si="21"/>
        <v>25751</v>
      </c>
      <c r="F27" s="37">
        <f t="shared" si="21"/>
        <v>26906</v>
      </c>
      <c r="G27" s="37">
        <f t="shared" si="21"/>
        <v>28540</v>
      </c>
      <c r="H27" s="37">
        <f t="shared" si="21"/>
        <v>28404</v>
      </c>
      <c r="I27" s="37">
        <f t="shared" si="21"/>
        <v>29002</v>
      </c>
      <c r="J27" s="37">
        <f t="shared" si="21"/>
        <v>28860.000000000004</v>
      </c>
      <c r="K27" s="37">
        <f t="shared" si="21"/>
        <v>25802</v>
      </c>
      <c r="L27" s="37">
        <f t="shared" si="21"/>
        <v>20919</v>
      </c>
      <c r="M27" s="37">
        <f t="shared" si="21"/>
        <v>19619</v>
      </c>
      <c r="N27" s="37">
        <f t="shared" si="21"/>
        <v>19696</v>
      </c>
      <c r="O27" s="37">
        <f t="shared" si="21"/>
        <v>18474</v>
      </c>
      <c r="P27" s="37">
        <f t="shared" si="21"/>
        <v>17200</v>
      </c>
      <c r="Q27" s="37">
        <f t="shared" si="21"/>
        <v>17901</v>
      </c>
    </row>
    <row r="28" spans="1:17" ht="11.45" customHeight="1" x14ac:dyDescent="0.25">
      <c r="A28" s="93" t="s">
        <v>125</v>
      </c>
      <c r="B28" s="36">
        <f t="shared" si="21"/>
        <v>31079</v>
      </c>
      <c r="C28" s="36">
        <f t="shared" si="21"/>
        <v>31196</v>
      </c>
      <c r="D28" s="36">
        <f t="shared" si="21"/>
        <v>30863</v>
      </c>
      <c r="E28" s="36">
        <f t="shared" si="21"/>
        <v>31338</v>
      </c>
      <c r="F28" s="36">
        <f t="shared" si="21"/>
        <v>33345</v>
      </c>
      <c r="G28" s="36">
        <f t="shared" si="21"/>
        <v>32676</v>
      </c>
      <c r="H28" s="36">
        <f t="shared" si="21"/>
        <v>32905</v>
      </c>
      <c r="I28" s="36">
        <f t="shared" si="21"/>
        <v>33665</v>
      </c>
      <c r="J28" s="36">
        <f t="shared" si="21"/>
        <v>33657</v>
      </c>
      <c r="K28" s="36">
        <f t="shared" si="21"/>
        <v>30163.000000000004</v>
      </c>
      <c r="L28" s="36">
        <f t="shared" si="21"/>
        <v>33876</v>
      </c>
      <c r="M28" s="36">
        <f t="shared" si="21"/>
        <v>34282</v>
      </c>
      <c r="N28" s="36">
        <f t="shared" si="21"/>
        <v>35317</v>
      </c>
      <c r="O28" s="36">
        <f t="shared" si="21"/>
        <v>36398</v>
      </c>
      <c r="P28" s="36">
        <f t="shared" si="21"/>
        <v>35267</v>
      </c>
      <c r="Q28" s="36">
        <f t="shared" si="21"/>
        <v>36363</v>
      </c>
    </row>
    <row r="30" spans="1:17" ht="11.45" customHeight="1" x14ac:dyDescent="0.25">
      <c r="A30" s="27" t="s">
        <v>139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spans="1:17" ht="11.45" customHeight="1" x14ac:dyDescent="0.25">
      <c r="A31" s="130" t="s">
        <v>138</v>
      </c>
      <c r="B31" s="132">
        <f t="shared" ref="B31:Q31" si="22">SUM(B32:B34)</f>
        <v>164207592</v>
      </c>
      <c r="C31" s="132">
        <f t="shared" si="22"/>
        <v>164748300</v>
      </c>
      <c r="D31" s="132">
        <f t="shared" si="22"/>
        <v>170393778</v>
      </c>
      <c r="E31" s="132">
        <f t="shared" si="22"/>
        <v>179388759</v>
      </c>
      <c r="F31" s="132">
        <f t="shared" si="22"/>
        <v>193641767</v>
      </c>
      <c r="G31" s="132">
        <f t="shared" si="22"/>
        <v>205406515</v>
      </c>
      <c r="H31" s="132">
        <f t="shared" si="22"/>
        <v>212575264</v>
      </c>
      <c r="I31" s="132">
        <f t="shared" si="22"/>
        <v>225201904</v>
      </c>
      <c r="J31" s="132">
        <f t="shared" si="22"/>
        <v>220897382</v>
      </c>
      <c r="K31" s="132">
        <f t="shared" si="22"/>
        <v>204951631</v>
      </c>
      <c r="L31" s="132">
        <f t="shared" si="22"/>
        <v>195430823</v>
      </c>
      <c r="M31" s="132">
        <f t="shared" si="22"/>
        <v>207208368</v>
      </c>
      <c r="N31" s="132">
        <f t="shared" si="22"/>
        <v>208064970</v>
      </c>
      <c r="O31" s="132">
        <f t="shared" si="22"/>
        <v>215415961</v>
      </c>
      <c r="P31" s="132">
        <f t="shared" si="22"/>
        <v>227332039</v>
      </c>
      <c r="Q31" s="132">
        <f t="shared" si="22"/>
        <v>242091488</v>
      </c>
    </row>
    <row r="32" spans="1:17" ht="11.45" customHeight="1" x14ac:dyDescent="0.25">
      <c r="A32" s="116" t="s">
        <v>23</v>
      </c>
      <c r="B32" s="42">
        <v>20329245</v>
      </c>
      <c r="C32" s="42">
        <v>21603437</v>
      </c>
      <c r="D32" s="42">
        <v>23345991</v>
      </c>
      <c r="E32" s="42">
        <v>24947024</v>
      </c>
      <c r="F32" s="42">
        <v>26266373</v>
      </c>
      <c r="G32" s="42">
        <v>26987008</v>
      </c>
      <c r="H32" s="42">
        <v>27032573</v>
      </c>
      <c r="I32" s="42">
        <v>26605662</v>
      </c>
      <c r="J32" s="42">
        <v>25237449</v>
      </c>
      <c r="K32" s="42">
        <v>23165229</v>
      </c>
      <c r="L32" s="42">
        <v>21293509</v>
      </c>
      <c r="M32" s="42">
        <v>21240969</v>
      </c>
      <c r="N32" s="42">
        <v>20918035</v>
      </c>
      <c r="O32" s="42">
        <v>21381019</v>
      </c>
      <c r="P32" s="42">
        <v>21867613</v>
      </c>
      <c r="Q32" s="42">
        <v>22885420</v>
      </c>
    </row>
    <row r="33" spans="1:17" ht="11.45" customHeight="1" x14ac:dyDescent="0.25">
      <c r="A33" s="116" t="s">
        <v>127</v>
      </c>
      <c r="B33" s="42">
        <v>91874803</v>
      </c>
      <c r="C33" s="42">
        <v>94444697</v>
      </c>
      <c r="D33" s="42">
        <v>98116688</v>
      </c>
      <c r="E33" s="42">
        <v>104964187</v>
      </c>
      <c r="F33" s="42">
        <v>111705818</v>
      </c>
      <c r="G33" s="42">
        <v>118465183</v>
      </c>
      <c r="H33" s="42">
        <v>122898913</v>
      </c>
      <c r="I33" s="42">
        <v>126438762</v>
      </c>
      <c r="J33" s="42">
        <v>124295386</v>
      </c>
      <c r="K33" s="42">
        <v>112589340</v>
      </c>
      <c r="L33" s="42">
        <v>108128426</v>
      </c>
      <c r="M33" s="42">
        <v>115381249</v>
      </c>
      <c r="N33" s="42">
        <v>116787142</v>
      </c>
      <c r="O33" s="42">
        <v>121285740</v>
      </c>
      <c r="P33" s="42">
        <v>128385126</v>
      </c>
      <c r="Q33" s="42">
        <v>138174654</v>
      </c>
    </row>
    <row r="34" spans="1:17" ht="11.45" customHeight="1" x14ac:dyDescent="0.25">
      <c r="A34" s="116" t="s">
        <v>125</v>
      </c>
      <c r="B34" s="42">
        <v>52003544</v>
      </c>
      <c r="C34" s="42">
        <v>48700166</v>
      </c>
      <c r="D34" s="42">
        <v>48931099</v>
      </c>
      <c r="E34" s="42">
        <v>49477548</v>
      </c>
      <c r="F34" s="42">
        <v>55669576</v>
      </c>
      <c r="G34" s="42">
        <v>59954324</v>
      </c>
      <c r="H34" s="42">
        <v>62643778</v>
      </c>
      <c r="I34" s="42">
        <v>72157480</v>
      </c>
      <c r="J34" s="42">
        <v>71364547</v>
      </c>
      <c r="K34" s="42">
        <v>69197062</v>
      </c>
      <c r="L34" s="42">
        <v>66008888</v>
      </c>
      <c r="M34" s="42">
        <v>70586150</v>
      </c>
      <c r="N34" s="42">
        <v>70359793</v>
      </c>
      <c r="O34" s="42">
        <v>72749202</v>
      </c>
      <c r="P34" s="42">
        <v>77079300</v>
      </c>
      <c r="Q34" s="42">
        <v>81031414</v>
      </c>
    </row>
    <row r="35" spans="1:17" ht="11.45" customHeight="1" x14ac:dyDescent="0.25">
      <c r="A35" s="128" t="s">
        <v>137</v>
      </c>
      <c r="B35" s="131">
        <f t="shared" ref="B35:Q35" si="23">SUM(B36:B37)</f>
        <v>2251332.6623965157</v>
      </c>
      <c r="C35" s="131">
        <f t="shared" si="23"/>
        <v>2167308.002929545</v>
      </c>
      <c r="D35" s="131">
        <f t="shared" si="23"/>
        <v>2160945.9610028975</v>
      </c>
      <c r="E35" s="131">
        <f t="shared" si="23"/>
        <v>2238564.0351450564</v>
      </c>
      <c r="F35" s="131">
        <f t="shared" si="23"/>
        <v>2404084.2884155307</v>
      </c>
      <c r="G35" s="131">
        <f t="shared" si="23"/>
        <v>2415666.7890280178</v>
      </c>
      <c r="H35" s="131">
        <f t="shared" si="23"/>
        <v>2384244.4989872668</v>
      </c>
      <c r="I35" s="131">
        <f t="shared" si="23"/>
        <v>2433081.4896172192</v>
      </c>
      <c r="J35" s="131">
        <f t="shared" si="23"/>
        <v>2404817.2852135506</v>
      </c>
      <c r="K35" s="131">
        <f t="shared" si="23"/>
        <v>2144167.6013306929</v>
      </c>
      <c r="L35" s="131">
        <f t="shared" si="23"/>
        <v>2307042.414751925</v>
      </c>
      <c r="M35" s="131">
        <f t="shared" si="23"/>
        <v>2285275.1282358835</v>
      </c>
      <c r="N35" s="131">
        <f t="shared" si="23"/>
        <v>2293544.5679062097</v>
      </c>
      <c r="O35" s="131">
        <f t="shared" si="23"/>
        <v>2243611.5008488996</v>
      </c>
      <c r="P35" s="131">
        <f t="shared" si="23"/>
        <v>2275693.066482652</v>
      </c>
      <c r="Q35" s="131">
        <f t="shared" si="23"/>
        <v>2267709.2929717926</v>
      </c>
    </row>
    <row r="36" spans="1:17" ht="11.45" customHeight="1" x14ac:dyDescent="0.25">
      <c r="A36" s="95" t="s">
        <v>126</v>
      </c>
      <c r="B36" s="37">
        <v>582884.00834231125</v>
      </c>
      <c r="C36" s="37">
        <v>498760.63322541397</v>
      </c>
      <c r="D36" s="37">
        <v>491131.91952971037</v>
      </c>
      <c r="E36" s="37">
        <v>555973.80102574523</v>
      </c>
      <c r="F36" s="37">
        <v>588378.28195986559</v>
      </c>
      <c r="G36" s="37">
        <v>617612.47095157648</v>
      </c>
      <c r="H36" s="37">
        <v>590244.55145307211</v>
      </c>
      <c r="I36" s="37">
        <v>595935.63666801702</v>
      </c>
      <c r="J36" s="37">
        <v>579400.93877413741</v>
      </c>
      <c r="K36" s="37">
        <v>525842.48791448667</v>
      </c>
      <c r="L36" s="37">
        <v>442638.10054520419</v>
      </c>
      <c r="M36" s="37">
        <v>430392.33920093597</v>
      </c>
      <c r="N36" s="37">
        <v>428364.83468967787</v>
      </c>
      <c r="O36" s="37">
        <v>406409.67958241102</v>
      </c>
      <c r="P36" s="37">
        <v>408556.49541273864</v>
      </c>
      <c r="Q36" s="37">
        <v>419657.6616262116</v>
      </c>
    </row>
    <row r="37" spans="1:17" ht="11.45" customHeight="1" x14ac:dyDescent="0.25">
      <c r="A37" s="93" t="s">
        <v>125</v>
      </c>
      <c r="B37" s="36">
        <v>1668448.6540542045</v>
      </c>
      <c r="C37" s="36">
        <v>1668547.369704131</v>
      </c>
      <c r="D37" s="36">
        <v>1669814.041473187</v>
      </c>
      <c r="E37" s="36">
        <v>1682590.2341193114</v>
      </c>
      <c r="F37" s="36">
        <v>1815706.006455665</v>
      </c>
      <c r="G37" s="36">
        <v>1798054.3180764415</v>
      </c>
      <c r="H37" s="36">
        <v>1793999.9475341947</v>
      </c>
      <c r="I37" s="36">
        <v>1837145.8529492023</v>
      </c>
      <c r="J37" s="36">
        <v>1825416.346439413</v>
      </c>
      <c r="K37" s="36">
        <v>1618325.1134162061</v>
      </c>
      <c r="L37" s="36">
        <v>1864404.314206721</v>
      </c>
      <c r="M37" s="36">
        <v>1854882.7890349475</v>
      </c>
      <c r="N37" s="36">
        <v>1865179.7332165318</v>
      </c>
      <c r="O37" s="36">
        <v>1837201.8212664884</v>
      </c>
      <c r="P37" s="36">
        <v>1867136.5710699132</v>
      </c>
      <c r="Q37" s="36">
        <v>1848051.6313455808</v>
      </c>
    </row>
    <row r="39" spans="1:17" ht="11.45" customHeight="1" x14ac:dyDescent="0.25">
      <c r="A39" s="27" t="s">
        <v>136</v>
      </c>
      <c r="B39" s="41">
        <f t="shared" ref="B39:Q39" si="24">SUM(B40,B44)</f>
        <v>1504.0207853607599</v>
      </c>
      <c r="C39" s="41">
        <f t="shared" si="24"/>
        <v>1511.6396847440121</v>
      </c>
      <c r="D39" s="41">
        <f t="shared" si="24"/>
        <v>1555.5748619070669</v>
      </c>
      <c r="E39" s="41">
        <f t="shared" si="24"/>
        <v>1634.765830493166</v>
      </c>
      <c r="F39" s="41">
        <f t="shared" si="24"/>
        <v>1787.4102693998038</v>
      </c>
      <c r="G39" s="41">
        <f t="shared" si="24"/>
        <v>1881.137223197223</v>
      </c>
      <c r="H39" s="41">
        <f t="shared" si="24"/>
        <v>1892.7223838643381</v>
      </c>
      <c r="I39" s="41">
        <f t="shared" si="24"/>
        <v>1906.195767596018</v>
      </c>
      <c r="J39" s="41">
        <f t="shared" si="24"/>
        <v>1858.712817083388</v>
      </c>
      <c r="K39" s="41">
        <f t="shared" si="24"/>
        <v>1808.578790904696</v>
      </c>
      <c r="L39" s="41">
        <f t="shared" si="24"/>
        <v>1762.4573023427838</v>
      </c>
      <c r="M39" s="41">
        <f t="shared" si="24"/>
        <v>1718.9375320727049</v>
      </c>
      <c r="N39" s="41">
        <f t="shared" si="24"/>
        <v>1670.2652940843541</v>
      </c>
      <c r="O39" s="41">
        <f t="shared" si="24"/>
        <v>1631.712106439943</v>
      </c>
      <c r="P39" s="41">
        <f t="shared" si="24"/>
        <v>1654.6624628557861</v>
      </c>
      <c r="Q39" s="41">
        <f t="shared" si="24"/>
        <v>1688.128457276671</v>
      </c>
    </row>
    <row r="40" spans="1:17" ht="11.45" customHeight="1" x14ac:dyDescent="0.25">
      <c r="A40" s="130" t="s">
        <v>39</v>
      </c>
      <c r="B40" s="132">
        <f t="shared" ref="B40:Q40" si="25">SUM(B41:B43)</f>
        <v>1431.3221629804088</v>
      </c>
      <c r="C40" s="132">
        <f t="shared" si="25"/>
        <v>1439.6507922250971</v>
      </c>
      <c r="D40" s="132">
        <f t="shared" si="25"/>
        <v>1484.264042395291</v>
      </c>
      <c r="E40" s="132">
        <f t="shared" si="25"/>
        <v>1563.815250705185</v>
      </c>
      <c r="F40" s="132">
        <f t="shared" si="25"/>
        <v>1712.230058178639</v>
      </c>
      <c r="G40" s="132">
        <f t="shared" si="25"/>
        <v>1805.874245954918</v>
      </c>
      <c r="H40" s="132">
        <f t="shared" si="25"/>
        <v>1817.529102461187</v>
      </c>
      <c r="I40" s="132">
        <f t="shared" si="25"/>
        <v>1829.475937328288</v>
      </c>
      <c r="J40" s="132">
        <f t="shared" si="25"/>
        <v>1781.765198562274</v>
      </c>
      <c r="K40" s="132">
        <f t="shared" si="25"/>
        <v>1734.0544597962601</v>
      </c>
      <c r="L40" s="132">
        <f t="shared" si="25"/>
        <v>1686.3437210302459</v>
      </c>
      <c r="M40" s="132">
        <f t="shared" si="25"/>
        <v>1638.6329822642319</v>
      </c>
      <c r="N40" s="132">
        <f t="shared" si="25"/>
        <v>1590.922243498218</v>
      </c>
      <c r="O40" s="132">
        <f t="shared" si="25"/>
        <v>1552.1252708314041</v>
      </c>
      <c r="P40" s="132">
        <f t="shared" si="25"/>
        <v>1574.1467642374391</v>
      </c>
      <c r="Q40" s="132">
        <f t="shared" si="25"/>
        <v>1607.642640613188</v>
      </c>
    </row>
    <row r="41" spans="1:17" ht="11.45" customHeight="1" x14ac:dyDescent="0.25">
      <c r="A41" s="116" t="s">
        <v>23</v>
      </c>
      <c r="B41" s="42">
        <v>121.13423760523899</v>
      </c>
      <c r="C41" s="42">
        <v>132.60458586803901</v>
      </c>
      <c r="D41" s="42">
        <v>144.81367041198499</v>
      </c>
      <c r="E41" s="42">
        <v>155.585948477752</v>
      </c>
      <c r="F41" s="42">
        <v>168.72633552015</v>
      </c>
      <c r="G41" s="42">
        <v>175.93483356774499</v>
      </c>
      <c r="H41" s="42">
        <v>173.30956848029999</v>
      </c>
      <c r="I41" s="42">
        <v>169.27176056012499</v>
      </c>
      <c r="J41" s="42">
        <v>165.23395263994999</v>
      </c>
      <c r="K41" s="42">
        <v>161.19614471977499</v>
      </c>
      <c r="L41" s="42">
        <v>157.15833679959999</v>
      </c>
      <c r="M41" s="42">
        <v>153.120528879425</v>
      </c>
      <c r="N41" s="42">
        <v>149.08272095925</v>
      </c>
      <c r="O41" s="42">
        <v>145.044913039075</v>
      </c>
      <c r="P41" s="42">
        <v>141.0071051189</v>
      </c>
      <c r="Q41" s="42">
        <v>136.969297198725</v>
      </c>
    </row>
    <row r="42" spans="1:17" ht="11.45" customHeight="1" x14ac:dyDescent="0.25">
      <c r="A42" s="116" t="s">
        <v>127</v>
      </c>
      <c r="B42" s="42">
        <v>498.65499124343302</v>
      </c>
      <c r="C42" s="42">
        <v>522.24780316344504</v>
      </c>
      <c r="D42" s="42">
        <v>541.27272727272702</v>
      </c>
      <c r="E42" s="42">
        <v>586.51473136915104</v>
      </c>
      <c r="F42" s="42">
        <v>638.14244521337901</v>
      </c>
      <c r="G42" s="42">
        <v>670.26076967260201</v>
      </c>
      <c r="H42" s="42">
        <v>666.85626052779298</v>
      </c>
      <c r="I42" s="42">
        <v>681.95079185520399</v>
      </c>
      <c r="J42" s="42">
        <v>665.328958813756</v>
      </c>
      <c r="K42" s="42">
        <v>648.70712577230802</v>
      </c>
      <c r="L42" s="42">
        <v>632.08529273086003</v>
      </c>
      <c r="M42" s="42">
        <v>615.46345968941205</v>
      </c>
      <c r="N42" s="42">
        <v>598.84162664796395</v>
      </c>
      <c r="O42" s="42">
        <v>591.13355970571604</v>
      </c>
      <c r="P42" s="42">
        <v>607.15923207227604</v>
      </c>
      <c r="Q42" s="42">
        <v>633.04279279279297</v>
      </c>
    </row>
    <row r="43" spans="1:17" ht="11.45" customHeight="1" x14ac:dyDescent="0.25">
      <c r="A43" s="116" t="s">
        <v>125</v>
      </c>
      <c r="B43" s="42">
        <v>811.53293413173697</v>
      </c>
      <c r="C43" s="42">
        <v>784.79840319361301</v>
      </c>
      <c r="D43" s="42">
        <v>798.17764471057899</v>
      </c>
      <c r="E43" s="42">
        <v>821.71457085828195</v>
      </c>
      <c r="F43" s="42">
        <v>905.36127744510998</v>
      </c>
      <c r="G43" s="42">
        <v>959.67864271457097</v>
      </c>
      <c r="H43" s="42">
        <v>977.36327345309405</v>
      </c>
      <c r="I43" s="42">
        <v>978.25338491295895</v>
      </c>
      <c r="J43" s="42">
        <v>951.20228710856804</v>
      </c>
      <c r="K43" s="42">
        <v>924.15118930417702</v>
      </c>
      <c r="L43" s="42">
        <v>897.100091499786</v>
      </c>
      <c r="M43" s="42">
        <v>870.04899369539498</v>
      </c>
      <c r="N43" s="42">
        <v>842.99789589100396</v>
      </c>
      <c r="O43" s="42">
        <v>815.94679808661294</v>
      </c>
      <c r="P43" s="42">
        <v>825.980427046263</v>
      </c>
      <c r="Q43" s="42">
        <v>837.63055062166995</v>
      </c>
    </row>
    <row r="44" spans="1:17" ht="11.45" customHeight="1" x14ac:dyDescent="0.25">
      <c r="A44" s="128" t="s">
        <v>18</v>
      </c>
      <c r="B44" s="131">
        <f t="shared" ref="B44:Q44" si="26">SUM(B45:B46)</f>
        <v>72.698622380350997</v>
      </c>
      <c r="C44" s="131">
        <f t="shared" si="26"/>
        <v>71.988892518914994</v>
      </c>
      <c r="D44" s="131">
        <f t="shared" si="26"/>
        <v>71.310819511776003</v>
      </c>
      <c r="E44" s="131">
        <f t="shared" si="26"/>
        <v>70.950579787980999</v>
      </c>
      <c r="F44" s="131">
        <f t="shared" si="26"/>
        <v>75.180211221164996</v>
      </c>
      <c r="G44" s="131">
        <f t="shared" si="26"/>
        <v>75.262977242304999</v>
      </c>
      <c r="H44" s="131">
        <f t="shared" si="26"/>
        <v>75.193281403150991</v>
      </c>
      <c r="I44" s="131">
        <f t="shared" si="26"/>
        <v>76.719830267730003</v>
      </c>
      <c r="J44" s="131">
        <f t="shared" si="26"/>
        <v>76.947618521113995</v>
      </c>
      <c r="K44" s="131">
        <f t="shared" si="26"/>
        <v>74.524331108436002</v>
      </c>
      <c r="L44" s="131">
        <f t="shared" si="26"/>
        <v>76.113581312538003</v>
      </c>
      <c r="M44" s="131">
        <f t="shared" si="26"/>
        <v>80.304549808472999</v>
      </c>
      <c r="N44" s="131">
        <f t="shared" si="26"/>
        <v>79.343050586136002</v>
      </c>
      <c r="O44" s="131">
        <f t="shared" si="26"/>
        <v>79.586835608538991</v>
      </c>
      <c r="P44" s="131">
        <f t="shared" si="26"/>
        <v>80.515698618346988</v>
      </c>
      <c r="Q44" s="131">
        <f t="shared" si="26"/>
        <v>80.485816663482993</v>
      </c>
    </row>
    <row r="45" spans="1:17" ht="11.45" customHeight="1" x14ac:dyDescent="0.25">
      <c r="A45" s="95" t="s">
        <v>126</v>
      </c>
      <c r="B45" s="37">
        <v>21.397331356559999</v>
      </c>
      <c r="C45" s="37">
        <v>20.684086978008001</v>
      </c>
      <c r="D45" s="37">
        <v>19.970842599455999</v>
      </c>
      <c r="E45" s="37">
        <v>19.257598220904001</v>
      </c>
      <c r="F45" s="37">
        <v>19.820796460177</v>
      </c>
      <c r="G45" s="37">
        <v>20.388643067846999</v>
      </c>
      <c r="H45" s="37">
        <v>20.312638580931001</v>
      </c>
      <c r="I45" s="37">
        <v>20.534133533382999</v>
      </c>
      <c r="J45" s="37">
        <v>20.603576751117998</v>
      </c>
      <c r="K45" s="37">
        <v>19.890332372566</v>
      </c>
      <c r="L45" s="37">
        <v>19.177087994013998</v>
      </c>
      <c r="M45" s="37">
        <v>18.463843615462</v>
      </c>
      <c r="N45" s="37">
        <v>17.750599236909999</v>
      </c>
      <c r="O45" s="37">
        <v>17.037354858358</v>
      </c>
      <c r="P45" s="37">
        <v>16.324110479805999</v>
      </c>
      <c r="Q45" s="37">
        <v>16.485103132161999</v>
      </c>
    </row>
    <row r="46" spans="1:17" ht="11.45" customHeight="1" x14ac:dyDescent="0.25">
      <c r="A46" s="93" t="s">
        <v>125</v>
      </c>
      <c r="B46" s="36">
        <v>51.301291023791002</v>
      </c>
      <c r="C46" s="36">
        <v>51.304805540906997</v>
      </c>
      <c r="D46" s="36">
        <v>51.339976912319997</v>
      </c>
      <c r="E46" s="36">
        <v>51.692981567076998</v>
      </c>
      <c r="F46" s="36">
        <v>55.359414760988003</v>
      </c>
      <c r="G46" s="36">
        <v>54.874334174457999</v>
      </c>
      <c r="H46" s="36">
        <v>54.880642822219997</v>
      </c>
      <c r="I46" s="36">
        <v>56.185696734346998</v>
      </c>
      <c r="J46" s="36">
        <v>56.344041769995997</v>
      </c>
      <c r="K46" s="36">
        <v>54.633998735870001</v>
      </c>
      <c r="L46" s="36">
        <v>56.936493318524001</v>
      </c>
      <c r="M46" s="36">
        <v>61.840706193011002</v>
      </c>
      <c r="N46" s="36">
        <v>61.592451349226003</v>
      </c>
      <c r="O46" s="36">
        <v>62.549480750180997</v>
      </c>
      <c r="P46" s="36">
        <v>64.191588138540993</v>
      </c>
      <c r="Q46" s="36">
        <v>64.000713531320997</v>
      </c>
    </row>
    <row r="48" spans="1:17" ht="11.45" customHeight="1" x14ac:dyDescent="0.25">
      <c r="A48" s="27" t="s">
        <v>135</v>
      </c>
      <c r="B48" s="41">
        <f t="shared" ref="B48:Q48" si="27">SUM(B49,B53)</f>
        <v>1504.0207853607599</v>
      </c>
      <c r="C48" s="41">
        <f t="shared" si="27"/>
        <v>1508.8058927512552</v>
      </c>
      <c r="D48" s="41">
        <f t="shared" si="27"/>
        <v>1552.8296830244249</v>
      </c>
      <c r="E48" s="41">
        <f t="shared" si="27"/>
        <v>1634.6195892044159</v>
      </c>
      <c r="F48" s="41">
        <f t="shared" si="27"/>
        <v>1787.4102693998038</v>
      </c>
      <c r="G48" s="41">
        <f t="shared" si="27"/>
        <v>1881.137223197223</v>
      </c>
      <c r="H48" s="41">
        <f t="shared" si="27"/>
        <v>1892.7223838643381</v>
      </c>
      <c r="I48" s="41">
        <f t="shared" si="27"/>
        <v>1905.9887653653161</v>
      </c>
      <c r="J48" s="41">
        <f t="shared" si="27"/>
        <v>1836.7598242503011</v>
      </c>
      <c r="K48" s="41">
        <f t="shared" si="27"/>
        <v>1693.0098614422052</v>
      </c>
      <c r="L48" s="41">
        <f t="shared" si="27"/>
        <v>1551.1696810858689</v>
      </c>
      <c r="M48" s="41">
        <f t="shared" si="27"/>
        <v>1619.082066976448</v>
      </c>
      <c r="N48" s="41">
        <f t="shared" si="27"/>
        <v>1583.5082350842019</v>
      </c>
      <c r="O48" s="41">
        <f t="shared" si="27"/>
        <v>1596.1936990750521</v>
      </c>
      <c r="P48" s="41">
        <f t="shared" si="27"/>
        <v>1636.2776658644732</v>
      </c>
      <c r="Q48" s="41">
        <f t="shared" si="27"/>
        <v>1674.497023245706</v>
      </c>
    </row>
    <row r="49" spans="1:17" ht="11.45" customHeight="1" x14ac:dyDescent="0.25">
      <c r="A49" s="130" t="s">
        <v>39</v>
      </c>
      <c r="B49" s="132">
        <f t="shared" ref="B49:Q49" si="28">SUM(B50:B52)</f>
        <v>1431.3221629804088</v>
      </c>
      <c r="C49" s="132">
        <f t="shared" si="28"/>
        <v>1439.6507922250971</v>
      </c>
      <c r="D49" s="132">
        <f t="shared" si="28"/>
        <v>1484.264042395291</v>
      </c>
      <c r="E49" s="132">
        <f t="shared" si="28"/>
        <v>1563.8152507051859</v>
      </c>
      <c r="F49" s="132">
        <f t="shared" si="28"/>
        <v>1712.230058178639</v>
      </c>
      <c r="G49" s="132">
        <f t="shared" si="28"/>
        <v>1805.874245954918</v>
      </c>
      <c r="H49" s="132">
        <f t="shared" si="28"/>
        <v>1817.529102461187</v>
      </c>
      <c r="I49" s="132">
        <f t="shared" si="28"/>
        <v>1829.2689350975861</v>
      </c>
      <c r="J49" s="132">
        <f t="shared" si="28"/>
        <v>1759.8122057291871</v>
      </c>
      <c r="K49" s="132">
        <f t="shared" si="28"/>
        <v>1624.2762801943331</v>
      </c>
      <c r="L49" s="132">
        <f t="shared" si="28"/>
        <v>1478.4946307463979</v>
      </c>
      <c r="M49" s="132">
        <f t="shared" si="28"/>
        <v>1540.746745398822</v>
      </c>
      <c r="N49" s="132">
        <f t="shared" si="28"/>
        <v>1505.6196298888219</v>
      </c>
      <c r="O49" s="132">
        <f t="shared" si="28"/>
        <v>1517.8871084094212</v>
      </c>
      <c r="P49" s="132">
        <f t="shared" si="28"/>
        <v>1555.9549427566071</v>
      </c>
      <c r="Q49" s="132">
        <f t="shared" si="28"/>
        <v>1594.0112065822229</v>
      </c>
    </row>
    <row r="50" spans="1:17" ht="11.45" customHeight="1" x14ac:dyDescent="0.25">
      <c r="A50" s="116" t="s">
        <v>23</v>
      </c>
      <c r="B50" s="42">
        <v>121.13423760523899</v>
      </c>
      <c r="C50" s="42">
        <v>132.60458586803901</v>
      </c>
      <c r="D50" s="42">
        <v>144.81367041198499</v>
      </c>
      <c r="E50" s="42">
        <v>155.585948477752</v>
      </c>
      <c r="F50" s="42">
        <v>168.72633552015</v>
      </c>
      <c r="G50" s="42">
        <v>175.93483356774499</v>
      </c>
      <c r="H50" s="42">
        <v>173.30956848029999</v>
      </c>
      <c r="I50" s="42">
        <v>169.064758329423</v>
      </c>
      <c r="J50" s="42">
        <v>161.06381980290899</v>
      </c>
      <c r="K50" s="42">
        <v>147.07370892018801</v>
      </c>
      <c r="L50" s="42">
        <v>131.78957256928101</v>
      </c>
      <c r="M50" s="42">
        <v>132.60375586854499</v>
      </c>
      <c r="N50" s="42">
        <v>127.378695448146</v>
      </c>
      <c r="O50" s="42">
        <v>127.577392120075</v>
      </c>
      <c r="P50" s="42">
        <v>122.815283638068</v>
      </c>
      <c r="Q50" s="42">
        <v>123.33786316776001</v>
      </c>
    </row>
    <row r="51" spans="1:17" ht="11.45" customHeight="1" x14ac:dyDescent="0.25">
      <c r="A51" s="116" t="s">
        <v>127</v>
      </c>
      <c r="B51" s="42">
        <v>498.65499124343302</v>
      </c>
      <c r="C51" s="42">
        <v>522.24780316344504</v>
      </c>
      <c r="D51" s="42">
        <v>541.27272727272702</v>
      </c>
      <c r="E51" s="42">
        <v>586.51473136915104</v>
      </c>
      <c r="F51" s="42">
        <v>638.14244521337901</v>
      </c>
      <c r="G51" s="42">
        <v>670.26076967260201</v>
      </c>
      <c r="H51" s="42">
        <v>666.85626052779298</v>
      </c>
      <c r="I51" s="42">
        <v>681.95079185520399</v>
      </c>
      <c r="J51" s="42">
        <v>663.304565701559</v>
      </c>
      <c r="K51" s="42">
        <v>597.96518809657505</v>
      </c>
      <c r="L51" s="42">
        <v>563.49434389140299</v>
      </c>
      <c r="M51" s="42">
        <v>585.90548953027701</v>
      </c>
      <c r="N51" s="42">
        <v>581.89334085778796</v>
      </c>
      <c r="O51" s="42">
        <v>591.13355970571604</v>
      </c>
      <c r="P51" s="42">
        <v>607.15923207227604</v>
      </c>
      <c r="Q51" s="42">
        <v>633.04279279279297</v>
      </c>
    </row>
    <row r="52" spans="1:17" ht="11.45" customHeight="1" x14ac:dyDescent="0.25">
      <c r="A52" s="116" t="s">
        <v>125</v>
      </c>
      <c r="B52" s="42">
        <v>811.53293413173697</v>
      </c>
      <c r="C52" s="42">
        <v>784.79840319361301</v>
      </c>
      <c r="D52" s="42">
        <v>798.17764471057899</v>
      </c>
      <c r="E52" s="42">
        <v>821.71457085828297</v>
      </c>
      <c r="F52" s="42">
        <v>905.36127744510998</v>
      </c>
      <c r="G52" s="42">
        <v>959.67864271457097</v>
      </c>
      <c r="H52" s="42">
        <v>977.36327345309405</v>
      </c>
      <c r="I52" s="42">
        <v>978.25338491295895</v>
      </c>
      <c r="J52" s="42">
        <v>935.44382022471905</v>
      </c>
      <c r="K52" s="42">
        <v>879.23738317757</v>
      </c>
      <c r="L52" s="42">
        <v>783.21071428571395</v>
      </c>
      <c r="M52" s="42">
        <v>822.23749999999995</v>
      </c>
      <c r="N52" s="42">
        <v>796.34759358288795</v>
      </c>
      <c r="O52" s="42">
        <v>799.17615658363002</v>
      </c>
      <c r="P52" s="42">
        <v>825.980427046263</v>
      </c>
      <c r="Q52" s="42">
        <v>837.63055062166995</v>
      </c>
    </row>
    <row r="53" spans="1:17" ht="11.45" customHeight="1" x14ac:dyDescent="0.25">
      <c r="A53" s="128" t="s">
        <v>18</v>
      </c>
      <c r="B53" s="131">
        <f t="shared" ref="B53:Q53" si="29">SUM(B54:B55)</f>
        <v>72.698622380350997</v>
      </c>
      <c r="C53" s="131">
        <f t="shared" si="29"/>
        <v>69.155100526157995</v>
      </c>
      <c r="D53" s="131">
        <f t="shared" si="29"/>
        <v>68.565640629133995</v>
      </c>
      <c r="E53" s="131">
        <f t="shared" si="29"/>
        <v>70.804338499229999</v>
      </c>
      <c r="F53" s="131">
        <f t="shared" si="29"/>
        <v>75.180211221164996</v>
      </c>
      <c r="G53" s="131">
        <f t="shared" si="29"/>
        <v>75.262977242304999</v>
      </c>
      <c r="H53" s="131">
        <f t="shared" si="29"/>
        <v>75.193281403150991</v>
      </c>
      <c r="I53" s="131">
        <f t="shared" si="29"/>
        <v>76.719830267730003</v>
      </c>
      <c r="J53" s="131">
        <f t="shared" si="29"/>
        <v>76.947618521113995</v>
      </c>
      <c r="K53" s="131">
        <f t="shared" si="29"/>
        <v>68.733581247871996</v>
      </c>
      <c r="L53" s="131">
        <f t="shared" si="29"/>
        <v>72.675050339470999</v>
      </c>
      <c r="M53" s="131">
        <f t="shared" si="29"/>
        <v>78.335321577626004</v>
      </c>
      <c r="N53" s="131">
        <f t="shared" si="29"/>
        <v>77.888605195379995</v>
      </c>
      <c r="O53" s="131">
        <f t="shared" si="29"/>
        <v>78.306590665630992</v>
      </c>
      <c r="P53" s="131">
        <f t="shared" si="29"/>
        <v>80.322723107865997</v>
      </c>
      <c r="Q53" s="131">
        <f t="shared" si="29"/>
        <v>80.485816663482993</v>
      </c>
    </row>
    <row r="54" spans="1:17" ht="11.45" customHeight="1" x14ac:dyDescent="0.25">
      <c r="A54" s="95" t="s">
        <v>126</v>
      </c>
      <c r="B54" s="37">
        <v>21.397331356559999</v>
      </c>
      <c r="C54" s="37">
        <v>17.850294985251001</v>
      </c>
      <c r="D54" s="37">
        <v>17.225663716814001</v>
      </c>
      <c r="E54" s="37">
        <v>19.111356932153001</v>
      </c>
      <c r="F54" s="37">
        <v>19.820796460177</v>
      </c>
      <c r="G54" s="37">
        <v>20.388643067846999</v>
      </c>
      <c r="H54" s="37">
        <v>20.312638580931001</v>
      </c>
      <c r="I54" s="37">
        <v>20.534133533382999</v>
      </c>
      <c r="J54" s="37">
        <v>20.603576751117998</v>
      </c>
      <c r="K54" s="37">
        <v>18.284758364312001</v>
      </c>
      <c r="L54" s="37">
        <v>15.738557020947001</v>
      </c>
      <c r="M54" s="37">
        <v>16.494615384614999</v>
      </c>
      <c r="N54" s="37">
        <v>16.296153846153999</v>
      </c>
      <c r="O54" s="37">
        <v>15.75710991545</v>
      </c>
      <c r="P54" s="37">
        <v>16.131134969325</v>
      </c>
      <c r="Q54" s="37">
        <v>16.485103132161999</v>
      </c>
    </row>
    <row r="55" spans="1:17" ht="11.45" customHeight="1" x14ac:dyDescent="0.25">
      <c r="A55" s="93" t="s">
        <v>125</v>
      </c>
      <c r="B55" s="36">
        <v>51.301291023791002</v>
      </c>
      <c r="C55" s="36">
        <v>51.304805540906997</v>
      </c>
      <c r="D55" s="36">
        <v>51.339976912319997</v>
      </c>
      <c r="E55" s="36">
        <v>51.692981567076998</v>
      </c>
      <c r="F55" s="36">
        <v>55.359414760988003</v>
      </c>
      <c r="G55" s="36">
        <v>54.874334174457999</v>
      </c>
      <c r="H55" s="36">
        <v>54.880642822219997</v>
      </c>
      <c r="I55" s="36">
        <v>56.185696734346998</v>
      </c>
      <c r="J55" s="36">
        <v>56.344041769995997</v>
      </c>
      <c r="K55" s="36">
        <v>50.448822883559998</v>
      </c>
      <c r="L55" s="36">
        <v>56.936493318524001</v>
      </c>
      <c r="M55" s="36">
        <v>61.840706193011002</v>
      </c>
      <c r="N55" s="36">
        <v>61.592451349226003</v>
      </c>
      <c r="O55" s="36">
        <v>62.549480750180997</v>
      </c>
      <c r="P55" s="36">
        <v>64.191588138540993</v>
      </c>
      <c r="Q55" s="36">
        <v>64.000713531320997</v>
      </c>
    </row>
    <row r="57" spans="1:17" ht="11.45" customHeight="1" x14ac:dyDescent="0.25">
      <c r="A57" s="27" t="s">
        <v>134</v>
      </c>
      <c r="B57" s="41"/>
      <c r="C57" s="41">
        <f t="shared" ref="C57:Q57" si="30">SUM(C58,C62)</f>
        <v>57.752925561944096</v>
      </c>
      <c r="D57" s="41">
        <f t="shared" si="30"/>
        <v>94.069203341746942</v>
      </c>
      <c r="E57" s="41">
        <f t="shared" si="30"/>
        <v>129.32499476479097</v>
      </c>
      <c r="F57" s="41">
        <f t="shared" si="30"/>
        <v>202.77846508533003</v>
      </c>
      <c r="G57" s="41">
        <f t="shared" si="30"/>
        <v>143.86097997611097</v>
      </c>
      <c r="H57" s="41">
        <f t="shared" si="30"/>
        <v>61.719186845807059</v>
      </c>
      <c r="I57" s="41">
        <f t="shared" si="30"/>
        <v>63.607409910371906</v>
      </c>
      <c r="J57" s="41">
        <f t="shared" si="30"/>
        <v>2.6510756660621126</v>
      </c>
      <c r="K57" s="41">
        <f t="shared" si="30"/>
        <v>7.1054273576010019E-15</v>
      </c>
      <c r="L57" s="41">
        <f t="shared" si="30"/>
        <v>4.0125376167800013</v>
      </c>
      <c r="M57" s="41">
        <f t="shared" si="30"/>
        <v>6.6142559086130071</v>
      </c>
      <c r="N57" s="41">
        <f t="shared" si="30"/>
        <v>1.4617881903410037</v>
      </c>
      <c r="O57" s="41">
        <f t="shared" si="30"/>
        <v>11.580838534281064</v>
      </c>
      <c r="P57" s="41">
        <f t="shared" si="30"/>
        <v>73.084382594535072</v>
      </c>
      <c r="Q57" s="41">
        <f t="shared" si="30"/>
        <v>83.600020599576894</v>
      </c>
    </row>
    <row r="58" spans="1:17" ht="11.45" customHeight="1" x14ac:dyDescent="0.25">
      <c r="A58" s="130" t="s">
        <v>39</v>
      </c>
      <c r="B58" s="132"/>
      <c r="C58" s="132">
        <f t="shared" ref="C58:Q58" si="31">SUM(C59:C61)</f>
        <v>56.039368010702091</v>
      </c>
      <c r="D58" s="132">
        <f t="shared" si="31"/>
        <v>92.32398893620794</v>
      </c>
      <c r="E58" s="132">
        <f t="shared" si="31"/>
        <v>127.26194707590798</v>
      </c>
      <c r="F58" s="132">
        <f t="shared" si="31"/>
        <v>196.12554623946801</v>
      </c>
      <c r="G58" s="132">
        <f t="shared" si="31"/>
        <v>141.35492654229299</v>
      </c>
      <c r="H58" s="132">
        <f t="shared" si="31"/>
        <v>59.365595272283059</v>
      </c>
      <c r="I58" s="132">
        <f t="shared" si="31"/>
        <v>59.657573633114907</v>
      </c>
      <c r="J58" s="132">
        <f t="shared" si="31"/>
        <v>1.1368683772161603E-13</v>
      </c>
      <c r="K58" s="132">
        <f t="shared" si="31"/>
        <v>0</v>
      </c>
      <c r="L58" s="132">
        <f t="shared" si="31"/>
        <v>0</v>
      </c>
      <c r="M58" s="132">
        <f t="shared" si="31"/>
        <v>0</v>
      </c>
      <c r="N58" s="132">
        <f t="shared" si="31"/>
        <v>0</v>
      </c>
      <c r="O58" s="132">
        <f t="shared" si="31"/>
        <v>8.9137660992000747</v>
      </c>
      <c r="P58" s="132">
        <f t="shared" si="31"/>
        <v>69.732232172049066</v>
      </c>
      <c r="Q58" s="132">
        <f t="shared" si="31"/>
        <v>81.206615141762882</v>
      </c>
    </row>
    <row r="59" spans="1:17" ht="11.45" customHeight="1" x14ac:dyDescent="0.25">
      <c r="A59" s="116" t="s">
        <v>23</v>
      </c>
      <c r="B59" s="42"/>
      <c r="C59" s="42">
        <v>15.508156182975014</v>
      </c>
      <c r="D59" s="42">
        <v>16.246892464120975</v>
      </c>
      <c r="E59" s="42">
        <v>14.81008598594201</v>
      </c>
      <c r="F59" s="42">
        <v>17.178194962573002</v>
      </c>
      <c r="G59" s="42">
        <v>11.246305967769985</v>
      </c>
      <c r="H59" s="42">
        <v>1.4125428327299971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</row>
    <row r="60" spans="1:17" ht="11.45" customHeight="1" x14ac:dyDescent="0.25">
      <c r="A60" s="116" t="s">
        <v>127</v>
      </c>
      <c r="B60" s="42"/>
      <c r="C60" s="42">
        <v>40.21464496146001</v>
      </c>
      <c r="D60" s="42">
        <v>35.646757150729968</v>
      </c>
      <c r="E60" s="42">
        <v>61.863837137871997</v>
      </c>
      <c r="F60" s="42">
        <v>68.249546885675954</v>
      </c>
      <c r="G60" s="42">
        <v>48.740157500670989</v>
      </c>
      <c r="H60" s="42">
        <v>13.217323896638959</v>
      </c>
      <c r="I60" s="42">
        <v>31.71636436885899</v>
      </c>
      <c r="J60" s="42">
        <v>0</v>
      </c>
      <c r="K60" s="42">
        <v>0</v>
      </c>
      <c r="L60" s="42">
        <v>0</v>
      </c>
      <c r="M60" s="42">
        <v>0</v>
      </c>
      <c r="N60" s="42">
        <v>0</v>
      </c>
      <c r="O60" s="42">
        <v>8.9137660992000747</v>
      </c>
      <c r="P60" s="42">
        <v>32.647505408007987</v>
      </c>
      <c r="Q60" s="42">
        <v>42.50539376196491</v>
      </c>
    </row>
    <row r="61" spans="1:17" ht="11.45" customHeight="1" x14ac:dyDescent="0.25">
      <c r="A61" s="116" t="s">
        <v>125</v>
      </c>
      <c r="B61" s="42"/>
      <c r="C61" s="42">
        <v>0.31656686626706687</v>
      </c>
      <c r="D61" s="42">
        <v>40.430339321356996</v>
      </c>
      <c r="E61" s="42">
        <v>50.588023952093977</v>
      </c>
      <c r="F61" s="42">
        <v>110.69780439121905</v>
      </c>
      <c r="G61" s="42">
        <v>81.368463073852013</v>
      </c>
      <c r="H61" s="42">
        <v>44.735728542914103</v>
      </c>
      <c r="I61" s="42">
        <v>27.941209264255917</v>
      </c>
      <c r="J61" s="42">
        <v>1.1368683772161603E-13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  <c r="P61" s="42">
        <v>37.084726764041079</v>
      </c>
      <c r="Q61" s="42">
        <v>38.701221379797971</v>
      </c>
    </row>
    <row r="62" spans="1:17" ht="11.45" customHeight="1" x14ac:dyDescent="0.25">
      <c r="A62" s="128" t="s">
        <v>18</v>
      </c>
      <c r="B62" s="131"/>
      <c r="C62" s="131">
        <f t="shared" ref="C62:Q62" si="32">SUM(C63:C64)</f>
        <v>1.7135575512420012</v>
      </c>
      <c r="D62" s="131">
        <f t="shared" si="32"/>
        <v>1.7452144055390022</v>
      </c>
      <c r="E62" s="131">
        <f t="shared" si="32"/>
        <v>2.0630476888830032</v>
      </c>
      <c r="F62" s="131">
        <f t="shared" si="32"/>
        <v>6.6529188458620041</v>
      </c>
      <c r="G62" s="131">
        <f t="shared" si="32"/>
        <v>2.5060534338179963</v>
      </c>
      <c r="H62" s="131">
        <f t="shared" si="32"/>
        <v>2.3535915735239996</v>
      </c>
      <c r="I62" s="131">
        <f t="shared" si="32"/>
        <v>3.949836277256999</v>
      </c>
      <c r="J62" s="131">
        <f t="shared" si="32"/>
        <v>2.651075666061999</v>
      </c>
      <c r="K62" s="131">
        <f t="shared" si="32"/>
        <v>7.1054273576010019E-15</v>
      </c>
      <c r="L62" s="131">
        <f t="shared" si="32"/>
        <v>4.0125376167800013</v>
      </c>
      <c r="M62" s="131">
        <f t="shared" si="32"/>
        <v>6.6142559086130071</v>
      </c>
      <c r="N62" s="131">
        <f t="shared" si="32"/>
        <v>1.4617881903410037</v>
      </c>
      <c r="O62" s="131">
        <f t="shared" si="32"/>
        <v>2.6670724350809891</v>
      </c>
      <c r="P62" s="131">
        <f t="shared" si="32"/>
        <v>3.3521504224859981</v>
      </c>
      <c r="Q62" s="131">
        <f t="shared" si="32"/>
        <v>2.3934054578140085</v>
      </c>
    </row>
    <row r="63" spans="1:17" ht="11.45" customHeight="1" x14ac:dyDescent="0.25">
      <c r="A63" s="95" t="s">
        <v>126</v>
      </c>
      <c r="B63" s="37"/>
      <c r="C63" s="37">
        <v>3.5527136788005009E-15</v>
      </c>
      <c r="D63" s="37">
        <v>0</v>
      </c>
      <c r="E63" s="37">
        <v>0</v>
      </c>
      <c r="F63" s="37">
        <v>1.2764426178249977</v>
      </c>
      <c r="G63" s="37">
        <v>1.2810909862219972</v>
      </c>
      <c r="H63" s="37">
        <v>0.63723989163599981</v>
      </c>
      <c r="I63" s="37">
        <v>0.9347393310039962</v>
      </c>
      <c r="J63" s="37">
        <v>0.78268759628699769</v>
      </c>
      <c r="K63" s="37">
        <v>0</v>
      </c>
      <c r="L63" s="37">
        <v>0</v>
      </c>
      <c r="M63" s="37">
        <v>3.5527136788005009E-15</v>
      </c>
      <c r="N63" s="37">
        <v>0</v>
      </c>
      <c r="O63" s="37">
        <v>0</v>
      </c>
      <c r="P63" s="37">
        <v>0</v>
      </c>
      <c r="Q63" s="37">
        <v>0.87423703090800231</v>
      </c>
    </row>
    <row r="64" spans="1:17" ht="11.45" customHeight="1" x14ac:dyDescent="0.25">
      <c r="A64" s="93" t="s">
        <v>125</v>
      </c>
      <c r="B64" s="36"/>
      <c r="C64" s="36">
        <v>1.7135575512419976</v>
      </c>
      <c r="D64" s="36">
        <v>1.7452144055390022</v>
      </c>
      <c r="E64" s="36">
        <v>2.0630476888830032</v>
      </c>
      <c r="F64" s="36">
        <v>5.3764762280370064</v>
      </c>
      <c r="G64" s="36">
        <v>1.224962447595999</v>
      </c>
      <c r="H64" s="36">
        <v>1.7163516818879998</v>
      </c>
      <c r="I64" s="36">
        <v>3.0150969462530028</v>
      </c>
      <c r="J64" s="36">
        <v>1.8683880697750013</v>
      </c>
      <c r="K64" s="36">
        <v>7.1054273576010019E-15</v>
      </c>
      <c r="L64" s="36">
        <v>4.0125376167800013</v>
      </c>
      <c r="M64" s="36">
        <v>6.6142559086130035</v>
      </c>
      <c r="N64" s="36">
        <v>1.4617881903410037</v>
      </c>
      <c r="O64" s="36">
        <v>2.6670724350809891</v>
      </c>
      <c r="P64" s="36">
        <v>3.3521504224859981</v>
      </c>
      <c r="Q64" s="36">
        <v>1.5191684269060062</v>
      </c>
    </row>
    <row r="66" spans="1:17" ht="11.45" customHeight="1" x14ac:dyDescent="0.25">
      <c r="A66" s="35" t="s">
        <v>45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8" spans="1:17" ht="11.45" customHeight="1" x14ac:dyDescent="0.25">
      <c r="A68" s="27" t="s">
        <v>15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</row>
    <row r="69" spans="1:17" ht="11.45" customHeight="1" x14ac:dyDescent="0.25">
      <c r="A69" s="130" t="s">
        <v>133</v>
      </c>
      <c r="B69" s="134">
        <f t="shared" ref="B69:Q69" si="33">IF(B31=0,"",B31/B22)</f>
        <v>108.04844189111563</v>
      </c>
      <c r="C69" s="134">
        <f t="shared" si="33"/>
        <v>105.06658962766822</v>
      </c>
      <c r="D69" s="134">
        <f t="shared" si="33"/>
        <v>103.64666995541936</v>
      </c>
      <c r="E69" s="134">
        <f t="shared" si="33"/>
        <v>101.97688322289882</v>
      </c>
      <c r="F69" s="134">
        <f t="shared" si="33"/>
        <v>100.84526507053739</v>
      </c>
      <c r="G69" s="134">
        <f t="shared" si="33"/>
        <v>101.53599964804606</v>
      </c>
      <c r="H69" s="134">
        <f t="shared" si="33"/>
        <v>103.8560502944559</v>
      </c>
      <c r="I69" s="134">
        <f t="shared" si="33"/>
        <v>108.70270977345909</v>
      </c>
      <c r="J69" s="134">
        <f t="shared" si="33"/>
        <v>108.59983314069622</v>
      </c>
      <c r="K69" s="134">
        <f t="shared" si="33"/>
        <v>110.86646687961658</v>
      </c>
      <c r="L69" s="134">
        <f t="shared" si="33"/>
        <v>113.9248698290114</v>
      </c>
      <c r="M69" s="134">
        <f t="shared" si="33"/>
        <v>116.52742501661798</v>
      </c>
      <c r="N69" s="134">
        <f t="shared" si="33"/>
        <v>118.94116537377595</v>
      </c>
      <c r="O69" s="134">
        <f t="shared" si="33"/>
        <v>122.0027360796074</v>
      </c>
      <c r="P69" s="134">
        <f t="shared" si="33"/>
        <v>126.19427126556737</v>
      </c>
      <c r="Q69" s="134">
        <f t="shared" si="33"/>
        <v>130.22161475100762</v>
      </c>
    </row>
    <row r="70" spans="1:17" ht="11.45" customHeight="1" x14ac:dyDescent="0.25">
      <c r="A70" s="116" t="s">
        <v>23</v>
      </c>
      <c r="B70" s="77">
        <f>TrAvia_png!B13*TrAvia_png!B19</f>
        <v>78.495839527385755</v>
      </c>
      <c r="C70" s="77">
        <f>TrAvia_png!C13*TrAvia_png!C19</f>
        <v>76.235944469538708</v>
      </c>
      <c r="D70" s="77">
        <f>TrAvia_png!D13*TrAvia_png!D19</f>
        <v>75.47471890133906</v>
      </c>
      <c r="E70" s="77">
        <f>TrAvia_png!E13*TrAvia_png!E19</f>
        <v>75.101825538268869</v>
      </c>
      <c r="F70" s="77">
        <f>TrAvia_png!F13*TrAvia_png!F19</f>
        <v>72.949583682810186</v>
      </c>
      <c r="G70" s="77">
        <f>TrAvia_png!G13*TrAvia_png!G19</f>
        <v>71.913768523379233</v>
      </c>
      <c r="H70" s="77">
        <f>TrAvia_png!H13*TrAvia_png!H19</f>
        <v>73.160664797453833</v>
      </c>
      <c r="I70" s="77">
        <f>TrAvia_png!I13*TrAvia_png!I19</f>
        <v>73.8477948911532</v>
      </c>
      <c r="J70" s="77">
        <f>TrAvia_png!J13*TrAvia_png!J19</f>
        <v>73.529905864049155</v>
      </c>
      <c r="K70" s="77">
        <f>TrAvia_png!K13*TrAvia_png!K19</f>
        <v>73.94723670223803</v>
      </c>
      <c r="L70" s="77">
        <f>TrAvia_png!L13*TrAvia_png!L19</f>
        <v>75.891043552640951</v>
      </c>
      <c r="M70" s="77">
        <f>TrAvia_png!M13*TrAvia_png!M19</f>
        <v>75.203646006670297</v>
      </c>
      <c r="N70" s="77">
        <f>TrAvia_png!N13*TrAvia_png!N19</f>
        <v>77.062064366867574</v>
      </c>
      <c r="O70" s="77">
        <f>TrAvia_png!O13*TrAvia_png!O19</f>
        <v>78.608132502435708</v>
      </c>
      <c r="P70" s="77">
        <f>TrAvia_png!P13*TrAvia_png!P19</f>
        <v>83.475323039337312</v>
      </c>
      <c r="Q70" s="77">
        <f>TrAvia_png!Q13*TrAvia_png!Q19</f>
        <v>86.949692822650192</v>
      </c>
    </row>
    <row r="71" spans="1:17" ht="11.45" customHeight="1" x14ac:dyDescent="0.25">
      <c r="A71" s="116" t="s">
        <v>127</v>
      </c>
      <c r="B71" s="77">
        <f>TrAvia_png!B14*TrAvia_png!B20</f>
        <v>107.55705130906723</v>
      </c>
      <c r="C71" s="77">
        <f>TrAvia_png!C14*TrAvia_png!C20</f>
        <v>105.94182126964577</v>
      </c>
      <c r="D71" s="77">
        <f>TrAvia_png!D14*TrAvia_png!D20</f>
        <v>104.96255581539147</v>
      </c>
      <c r="E71" s="77">
        <f>TrAvia_png!E14*TrAvia_png!E20</f>
        <v>103.38681437310947</v>
      </c>
      <c r="F71" s="77">
        <f>TrAvia_png!F14*TrAvia_png!F20</f>
        <v>100.95063798022483</v>
      </c>
      <c r="G71" s="77">
        <f>TrAvia_png!G14*TrAvia_png!G20</f>
        <v>101.51919319510097</v>
      </c>
      <c r="H71" s="77">
        <f>TrAvia_png!H14*TrAvia_png!H20</f>
        <v>103.4789205091309</v>
      </c>
      <c r="I71" s="77">
        <f>TrAvia_png!I14*TrAvia_png!I20</f>
        <v>104.86847105679823</v>
      </c>
      <c r="J71" s="77">
        <f>TrAvia_png!J14*TrAvia_png!J20</f>
        <v>104.33636169042933</v>
      </c>
      <c r="K71" s="77">
        <f>TrAvia_png!K14*TrAvia_png!K20</f>
        <v>105.72007256501556</v>
      </c>
      <c r="L71" s="77">
        <f>TrAvia_png!L14*TrAvia_png!L20</f>
        <v>108.53456233224728</v>
      </c>
      <c r="M71" s="77">
        <f>TrAvia_png!M14*TrAvia_png!M20</f>
        <v>111.44770234570822</v>
      </c>
      <c r="N71" s="77">
        <f>TrAvia_png!N14*TrAvia_png!N20</f>
        <v>113.26296484873171</v>
      </c>
      <c r="O71" s="77">
        <f>TrAvia_png!O14*TrAvia_png!O20</f>
        <v>116.11479962815919</v>
      </c>
      <c r="P71" s="77">
        <f>TrAvia_png!P14*TrAvia_png!P20</f>
        <v>119.39703649006444</v>
      </c>
      <c r="Q71" s="77">
        <f>TrAvia_png!Q14*TrAvia_png!Q20</f>
        <v>122.90013377402863</v>
      </c>
    </row>
    <row r="72" spans="1:17" ht="11.45" customHeight="1" x14ac:dyDescent="0.25">
      <c r="A72" s="116" t="s">
        <v>125</v>
      </c>
      <c r="B72" s="135">
        <f>TrAvia_png!B15*TrAvia_png!B21</f>
        <v>127.90545479588174</v>
      </c>
      <c r="C72" s="135">
        <f>TrAvia_png!C15*TrAvia_png!C21</f>
        <v>123.86100655163995</v>
      </c>
      <c r="D72" s="135">
        <f>TrAvia_png!D15*TrAvia_png!D21</f>
        <v>122.36231485394624</v>
      </c>
      <c r="E72" s="135">
        <f>TrAvia_png!E15*TrAvia_png!E21</f>
        <v>120.18477503103146</v>
      </c>
      <c r="F72" s="135">
        <f>TrAvia_png!F15*TrAvia_png!F21</f>
        <v>122.73213018038476</v>
      </c>
      <c r="G72" s="135">
        <f>TrAvia_png!G15*TrAvia_png!G21</f>
        <v>124.69727266487658</v>
      </c>
      <c r="H72" s="135">
        <f>TrAvia_png!H15*TrAvia_png!H21</f>
        <v>127.93347615381316</v>
      </c>
      <c r="I72" s="135">
        <f>TrAvia_png!I15*TrAvia_png!I21</f>
        <v>142.67223192165409</v>
      </c>
      <c r="J72" s="135">
        <f>TrAvia_png!J15*TrAvia_png!J21</f>
        <v>142.86424357442141</v>
      </c>
      <c r="K72" s="135">
        <f>TrAvia_png!K15*TrAvia_png!K21</f>
        <v>147.1050995765234</v>
      </c>
      <c r="L72" s="135">
        <f>TrAvia_png!L15*TrAvia_png!L21</f>
        <v>150.49974692087059</v>
      </c>
      <c r="M72" s="135">
        <f>TrAvia_png!M15*TrAvia_png!M21</f>
        <v>153.29718776943574</v>
      </c>
      <c r="N72" s="135">
        <f>TrAvia_png!N15*TrAvia_png!N21</f>
        <v>157.49218916130013</v>
      </c>
      <c r="O72" s="135">
        <f>TrAvia_png!O15*TrAvia_png!O21</f>
        <v>161.97552639840404</v>
      </c>
      <c r="P72" s="135">
        <f>TrAvia_png!P15*TrAvia_png!P21</f>
        <v>166.04725108304376</v>
      </c>
      <c r="Q72" s="135">
        <f>TrAvia_png!Q15*TrAvia_png!Q21</f>
        <v>171.82743762537481</v>
      </c>
    </row>
    <row r="73" spans="1:17" ht="11.45" customHeight="1" x14ac:dyDescent="0.25">
      <c r="A73" s="128" t="s">
        <v>132</v>
      </c>
      <c r="B73" s="133">
        <f t="shared" ref="B73:Q73" si="34">IF(B35=0,"",B35/B26)</f>
        <v>37.779742954414523</v>
      </c>
      <c r="C73" s="133">
        <f t="shared" si="34"/>
        <v>39.414916306209555</v>
      </c>
      <c r="D73" s="133">
        <f t="shared" si="34"/>
        <v>40.067230842024316</v>
      </c>
      <c r="E73" s="133">
        <f t="shared" si="34"/>
        <v>39.211827762704836</v>
      </c>
      <c r="F73" s="133">
        <f t="shared" si="34"/>
        <v>39.901151655831946</v>
      </c>
      <c r="G73" s="133">
        <f t="shared" si="34"/>
        <v>39.461362863107972</v>
      </c>
      <c r="H73" s="133">
        <f t="shared" si="34"/>
        <v>38.888980394187911</v>
      </c>
      <c r="I73" s="133">
        <f t="shared" si="34"/>
        <v>38.825561932392155</v>
      </c>
      <c r="J73" s="133">
        <f t="shared" si="34"/>
        <v>38.4666136445055</v>
      </c>
      <c r="K73" s="133">
        <f t="shared" si="34"/>
        <v>38.312652574478562</v>
      </c>
      <c r="L73" s="133">
        <f t="shared" si="34"/>
        <v>42.103155666610547</v>
      </c>
      <c r="M73" s="133">
        <f t="shared" si="34"/>
        <v>42.397638786588068</v>
      </c>
      <c r="N73" s="133">
        <f t="shared" si="34"/>
        <v>41.690956099580276</v>
      </c>
      <c r="O73" s="133">
        <f t="shared" si="34"/>
        <v>40.888094125399107</v>
      </c>
      <c r="P73" s="133">
        <f t="shared" si="34"/>
        <v>43.373798129922655</v>
      </c>
      <c r="Q73" s="133">
        <f t="shared" si="34"/>
        <v>41.790308362298994</v>
      </c>
    </row>
    <row r="74" spans="1:17" ht="11.45" customHeight="1" x14ac:dyDescent="0.25">
      <c r="A74" s="95" t="s">
        <v>126</v>
      </c>
      <c r="B74" s="75">
        <v>20.443462694385214</v>
      </c>
      <c r="C74" s="75">
        <v>20.964256787247866</v>
      </c>
      <c r="D74" s="75">
        <v>21.288769810563952</v>
      </c>
      <c r="E74" s="75">
        <v>21.590377112568259</v>
      </c>
      <c r="F74" s="75">
        <v>21.867920982675447</v>
      </c>
      <c r="G74" s="75">
        <v>21.640240748128118</v>
      </c>
      <c r="H74" s="75">
        <v>20.780332046650898</v>
      </c>
      <c r="I74" s="75">
        <v>20.548087603200365</v>
      </c>
      <c r="J74" s="75">
        <v>20.076262604786464</v>
      </c>
      <c r="K74" s="75">
        <v>20.379911941496268</v>
      </c>
      <c r="L74" s="75">
        <v>21.159620466810278</v>
      </c>
      <c r="M74" s="75">
        <v>21.937526846472093</v>
      </c>
      <c r="N74" s="75">
        <v>21.748823857111997</v>
      </c>
      <c r="O74" s="75">
        <v>21.999008313435695</v>
      </c>
      <c r="P74" s="75">
        <v>23.753284617019688</v>
      </c>
      <c r="Q74" s="75">
        <v>23.443252423116675</v>
      </c>
    </row>
    <row r="75" spans="1:17" ht="11.45" customHeight="1" x14ac:dyDescent="0.25">
      <c r="A75" s="93" t="s">
        <v>125</v>
      </c>
      <c r="B75" s="74">
        <v>53.68411641475609</v>
      </c>
      <c r="C75" s="74">
        <v>53.485939534047027</v>
      </c>
      <c r="D75" s="74">
        <v>54.104074181809516</v>
      </c>
      <c r="E75" s="74">
        <v>53.691691688024491</v>
      </c>
      <c r="F75" s="74">
        <v>54.452121950987106</v>
      </c>
      <c r="G75" s="74">
        <v>55.026757194162123</v>
      </c>
      <c r="H75" s="74">
        <v>54.520587981589266</v>
      </c>
      <c r="I75" s="74">
        <v>54.571390255434494</v>
      </c>
      <c r="J75" s="74">
        <v>54.235860190730399</v>
      </c>
      <c r="K75" s="74">
        <v>53.652657673845638</v>
      </c>
      <c r="L75" s="74">
        <v>55.036141049909112</v>
      </c>
      <c r="M75" s="74">
        <v>54.106609562888615</v>
      </c>
      <c r="N75" s="74">
        <v>52.812518991322364</v>
      </c>
      <c r="O75" s="74">
        <v>50.475350878248484</v>
      </c>
      <c r="P75" s="74">
        <v>52.942880626929231</v>
      </c>
      <c r="Q75" s="74">
        <v>50.822309252415387</v>
      </c>
    </row>
    <row r="77" spans="1:17" ht="11.45" customHeight="1" x14ac:dyDescent="0.25">
      <c r="A77" s="27" t="s">
        <v>131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</row>
    <row r="78" spans="1:17" ht="11.45" customHeight="1" x14ac:dyDescent="0.25">
      <c r="A78" s="130" t="s">
        <v>39</v>
      </c>
      <c r="B78" s="134">
        <f>IF(B13=0,0,B13*1000000/B22)</f>
        <v>1544.2849655842922</v>
      </c>
      <c r="C78" s="134">
        <f t="shared" ref="C78:Q78" si="35">IF(C13=0,0,C13*1000000/C22)</f>
        <v>1493.0535823460316</v>
      </c>
      <c r="D78" s="134">
        <f t="shared" si="35"/>
        <v>1453.9811955933826</v>
      </c>
      <c r="E78" s="134">
        <f t="shared" si="35"/>
        <v>1422.1946598657796</v>
      </c>
      <c r="F78" s="134">
        <f t="shared" si="35"/>
        <v>1427.5186405976606</v>
      </c>
      <c r="G78" s="134">
        <f t="shared" si="35"/>
        <v>1428.3946435051737</v>
      </c>
      <c r="H78" s="134">
        <f t="shared" si="35"/>
        <v>1409.2618670910788</v>
      </c>
      <c r="I78" s="134">
        <f t="shared" si="35"/>
        <v>1397.6084077416676</v>
      </c>
      <c r="J78" s="134">
        <f t="shared" si="35"/>
        <v>1349.1350821133915</v>
      </c>
      <c r="K78" s="134">
        <f t="shared" si="35"/>
        <v>1382.7849491220779</v>
      </c>
      <c r="L78" s="134">
        <f t="shared" si="35"/>
        <v>1343.9491550328476</v>
      </c>
      <c r="M78" s="134">
        <f t="shared" si="35"/>
        <v>1352.6631751056204</v>
      </c>
      <c r="N78" s="134">
        <f t="shared" si="35"/>
        <v>1339.6366873939637</v>
      </c>
      <c r="O78" s="134">
        <f t="shared" si="35"/>
        <v>1338.7215608556628</v>
      </c>
      <c r="P78" s="134">
        <f t="shared" si="35"/>
        <v>1345.1845766222166</v>
      </c>
      <c r="Q78" s="134">
        <f t="shared" si="35"/>
        <v>1330.5701241425693</v>
      </c>
    </row>
    <row r="79" spans="1:17" ht="11.45" customHeight="1" x14ac:dyDescent="0.25">
      <c r="A79" s="116" t="s">
        <v>23</v>
      </c>
      <c r="B79" s="77">
        <v>473.73312560908755</v>
      </c>
      <c r="C79" s="77">
        <v>474.37938554097764</v>
      </c>
      <c r="D79" s="77">
        <v>475.03664992062926</v>
      </c>
      <c r="E79" s="77">
        <v>475.70372243311533</v>
      </c>
      <c r="F79" s="77">
        <v>476.41653118869493</v>
      </c>
      <c r="G79" s="77">
        <v>477.10494639504452</v>
      </c>
      <c r="H79" s="77">
        <v>477.67681269634255</v>
      </c>
      <c r="I79" s="77">
        <v>478.28819728452038</v>
      </c>
      <c r="J79" s="77">
        <v>478.81829096922155</v>
      </c>
      <c r="K79" s="77">
        <v>479.38971310566546</v>
      </c>
      <c r="L79" s="77">
        <v>480.00000541949197</v>
      </c>
      <c r="M79" s="77">
        <v>479.38971198861617</v>
      </c>
      <c r="N79" s="77">
        <v>478.76390596558264</v>
      </c>
      <c r="O79" s="77">
        <v>478.14571213077369</v>
      </c>
      <c r="P79" s="77">
        <v>477.51171477741724</v>
      </c>
      <c r="Q79" s="77">
        <v>476.88013050973154</v>
      </c>
    </row>
    <row r="80" spans="1:17" ht="11.45" customHeight="1" x14ac:dyDescent="0.25">
      <c r="A80" s="116" t="s">
        <v>127</v>
      </c>
      <c r="B80" s="77">
        <v>741.69059900659659</v>
      </c>
      <c r="C80" s="77">
        <v>749.20979332421223</v>
      </c>
      <c r="D80" s="77">
        <v>725.64893501836127</v>
      </c>
      <c r="E80" s="77">
        <v>721.55612365179456</v>
      </c>
      <c r="F80" s="77">
        <v>717.85215744990319</v>
      </c>
      <c r="G80" s="77">
        <v>710.28699858542848</v>
      </c>
      <c r="H80" s="77">
        <v>666.51526447609194</v>
      </c>
      <c r="I80" s="77">
        <v>679.71784740392229</v>
      </c>
      <c r="J80" s="77">
        <v>649.96401628810918</v>
      </c>
      <c r="K80" s="77">
        <v>666.01365577581748</v>
      </c>
      <c r="L80" s="77">
        <v>680.65586658432539</v>
      </c>
      <c r="M80" s="77">
        <v>680.99319031391144</v>
      </c>
      <c r="N80" s="77">
        <v>676.28121189476292</v>
      </c>
      <c r="O80" s="77">
        <v>681.25762811755442</v>
      </c>
      <c r="P80" s="77">
        <v>676.39490554891711</v>
      </c>
      <c r="Q80" s="77">
        <v>671.15374877060117</v>
      </c>
    </row>
    <row r="81" spans="1:17" ht="11.45" customHeight="1" x14ac:dyDescent="0.25">
      <c r="A81" s="116" t="s">
        <v>125</v>
      </c>
      <c r="B81" s="77">
        <v>3912.4154739472128</v>
      </c>
      <c r="C81" s="77">
        <v>3913.7712328598714</v>
      </c>
      <c r="D81" s="77">
        <v>3913.7712328598714</v>
      </c>
      <c r="E81" s="77">
        <v>3913.7712328598714</v>
      </c>
      <c r="F81" s="77">
        <v>3913.7712328598714</v>
      </c>
      <c r="G81" s="77">
        <v>3913.7712328598714</v>
      </c>
      <c r="H81" s="77">
        <v>3913.7712328598718</v>
      </c>
      <c r="I81" s="77">
        <v>3763.8884182327251</v>
      </c>
      <c r="J81" s="77">
        <v>3614.5485955698614</v>
      </c>
      <c r="K81" s="77">
        <v>3607.2023293153643</v>
      </c>
      <c r="L81" s="77">
        <v>3403.2793329216274</v>
      </c>
      <c r="M81" s="77">
        <v>3398.5379407570049</v>
      </c>
      <c r="N81" s="77">
        <v>3393.744081448825</v>
      </c>
      <c r="O81" s="77">
        <v>3388.9091473352019</v>
      </c>
      <c r="P81" s="77">
        <v>3384.0328556547897</v>
      </c>
      <c r="Q81" s="77">
        <v>3379.1149231036115</v>
      </c>
    </row>
    <row r="82" spans="1:17" ht="11.45" customHeight="1" x14ac:dyDescent="0.25">
      <c r="A82" s="128" t="s">
        <v>18</v>
      </c>
      <c r="B82" s="133">
        <f>IF(B17=0,0,B17*1000000/B26)</f>
        <v>1997.3521464961875</v>
      </c>
      <c r="C82" s="133">
        <f t="shared" ref="C82:Q82" si="36">IF(C17=0,0,C17*1000000/C26)</f>
        <v>2127.5874754386996</v>
      </c>
      <c r="D82" s="133">
        <f t="shared" si="36"/>
        <v>2142.2238197737743</v>
      </c>
      <c r="E82" s="133">
        <f t="shared" si="36"/>
        <v>2072.7722697420295</v>
      </c>
      <c r="F82" s="133">
        <f t="shared" si="36"/>
        <v>2086.179271307743</v>
      </c>
      <c r="G82" s="133">
        <f t="shared" si="36"/>
        <v>2027.6232307367875</v>
      </c>
      <c r="H82" s="133">
        <f t="shared" si="36"/>
        <v>2043.105302893262</v>
      </c>
      <c r="I82" s="133">
        <f t="shared" si="36"/>
        <v>2066.1330971843131</v>
      </c>
      <c r="J82" s="133">
        <f t="shared" si="36"/>
        <v>2082.258097020474</v>
      </c>
      <c r="K82" s="133">
        <f t="shared" si="36"/>
        <v>2076.5786297058753</v>
      </c>
      <c r="L82" s="133">
        <f t="shared" si="36"/>
        <v>2334.9752570055002</v>
      </c>
      <c r="M82" s="133">
        <f t="shared" si="36"/>
        <v>2392.4626609427351</v>
      </c>
      <c r="N82" s="133">
        <f t="shared" si="36"/>
        <v>2398.5296718902591</v>
      </c>
      <c r="O82" s="133">
        <f t="shared" si="36"/>
        <v>2500.6840690148897</v>
      </c>
      <c r="P82" s="133">
        <f t="shared" si="36"/>
        <v>2488.6826913911182</v>
      </c>
      <c r="Q82" s="133">
        <f t="shared" si="36"/>
        <v>2505.4886398588046</v>
      </c>
    </row>
    <row r="83" spans="1:17" ht="11.45" customHeight="1" x14ac:dyDescent="0.25">
      <c r="A83" s="95" t="s">
        <v>126</v>
      </c>
      <c r="B83" s="75">
        <v>448.89464524848216</v>
      </c>
      <c r="C83" s="75">
        <v>437.80936819874074</v>
      </c>
      <c r="D83" s="75">
        <v>437.80537179198939</v>
      </c>
      <c r="E83" s="75">
        <v>437.81943116961162</v>
      </c>
      <c r="F83" s="75">
        <v>437.81827446221547</v>
      </c>
      <c r="G83" s="75">
        <v>437.80926330345363</v>
      </c>
      <c r="H83" s="75">
        <v>442.95815707754133</v>
      </c>
      <c r="I83" s="75">
        <v>473.68416241441395</v>
      </c>
      <c r="J83" s="75">
        <v>459.78190024330354</v>
      </c>
      <c r="K83" s="75">
        <v>455.90614750794902</v>
      </c>
      <c r="L83" s="75">
        <v>547.26638121876454</v>
      </c>
      <c r="M83" s="75">
        <v>528.04357532308893</v>
      </c>
      <c r="N83" s="75">
        <v>527.55146824840688</v>
      </c>
      <c r="O83" s="75">
        <v>525.50491057871727</v>
      </c>
      <c r="P83" s="75">
        <v>521.40600627569233</v>
      </c>
      <c r="Q83" s="75">
        <v>513.24996022930441</v>
      </c>
    </row>
    <row r="84" spans="1:17" ht="11.45" customHeight="1" x14ac:dyDescent="0.25">
      <c r="A84" s="93" t="s">
        <v>125</v>
      </c>
      <c r="B84" s="74">
        <v>3417.9133059792653</v>
      </c>
      <c r="C84" s="74">
        <v>3416.2626565306941</v>
      </c>
      <c r="D84" s="74">
        <v>3416.2715012998656</v>
      </c>
      <c r="E84" s="74">
        <v>3416.242515005873</v>
      </c>
      <c r="F84" s="74">
        <v>3416.2377802633814</v>
      </c>
      <c r="G84" s="74">
        <v>3416.2047777605158</v>
      </c>
      <c r="H84" s="74">
        <v>3424.3719653989519</v>
      </c>
      <c r="I84" s="74">
        <v>3438.0090516235414</v>
      </c>
      <c r="J84" s="74">
        <v>3473.4891348131805</v>
      </c>
      <c r="K84" s="74">
        <v>3462.9324866057482</v>
      </c>
      <c r="L84" s="74">
        <v>3438.9155679212736</v>
      </c>
      <c r="M84" s="74">
        <v>3459.4376927603607</v>
      </c>
      <c r="N84" s="74">
        <v>3441.9588051385513</v>
      </c>
      <c r="O84" s="74">
        <v>3503.1968382041273</v>
      </c>
      <c r="P84" s="74">
        <v>3448.1393784919583</v>
      </c>
      <c r="Q84" s="74">
        <v>3486.2400796203119</v>
      </c>
    </row>
    <row r="86" spans="1:17" ht="11.45" customHeight="1" x14ac:dyDescent="0.25">
      <c r="A86" s="27" t="s">
        <v>130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</row>
    <row r="87" spans="1:17" ht="11.45" customHeight="1" x14ac:dyDescent="0.25">
      <c r="A87" s="130" t="s">
        <v>129</v>
      </c>
      <c r="B87" s="132">
        <f t="shared" ref="B87:Q87" si="37">IF(B4=0,"",B4*1000000/B22)</f>
        <v>185050.90918461463</v>
      </c>
      <c r="C87" s="132">
        <f t="shared" si="37"/>
        <v>173215.5719641</v>
      </c>
      <c r="D87" s="132">
        <f t="shared" si="37"/>
        <v>166542.4356560389</v>
      </c>
      <c r="E87" s="132">
        <f t="shared" si="37"/>
        <v>159881.0923404842</v>
      </c>
      <c r="F87" s="132">
        <f t="shared" si="37"/>
        <v>161744.65396176567</v>
      </c>
      <c r="G87" s="132">
        <f t="shared" si="37"/>
        <v>163948.95423803272</v>
      </c>
      <c r="H87" s="132">
        <f t="shared" si="37"/>
        <v>166110.9694061442</v>
      </c>
      <c r="I87" s="132">
        <f t="shared" si="37"/>
        <v>178721.07444453609</v>
      </c>
      <c r="J87" s="132">
        <f t="shared" si="37"/>
        <v>172474.85366457395</v>
      </c>
      <c r="K87" s="132">
        <f t="shared" si="37"/>
        <v>181592.91241770453</v>
      </c>
      <c r="L87" s="132">
        <f t="shared" si="37"/>
        <v>179817.7351159516</v>
      </c>
      <c r="M87" s="132">
        <f t="shared" si="37"/>
        <v>184820.24781162685</v>
      </c>
      <c r="N87" s="132">
        <f t="shared" si="37"/>
        <v>187376.09750868913</v>
      </c>
      <c r="O87" s="132">
        <f t="shared" si="37"/>
        <v>192216.82155553592</v>
      </c>
      <c r="P87" s="132">
        <f t="shared" si="37"/>
        <v>198795.95005523178</v>
      </c>
      <c r="Q87" s="132">
        <f t="shared" si="37"/>
        <v>203039.09495815259</v>
      </c>
    </row>
    <row r="88" spans="1:17" ht="11.45" customHeight="1" x14ac:dyDescent="0.25">
      <c r="A88" s="116" t="s">
        <v>23</v>
      </c>
      <c r="B88" s="42">
        <f t="shared" ref="B88:Q88" si="38">IF(B5=0,"",B5*1000000/B23)</f>
        <v>37186.079406617813</v>
      </c>
      <c r="C88" s="42">
        <f t="shared" si="38"/>
        <v>36164.760493595866</v>
      </c>
      <c r="D88" s="42">
        <f t="shared" si="38"/>
        <v>35853.2576205933</v>
      </c>
      <c r="E88" s="42">
        <f t="shared" si="38"/>
        <v>35726.217970076905</v>
      </c>
      <c r="F88" s="42">
        <f t="shared" si="38"/>
        <v>34754.387609823847</v>
      </c>
      <c r="G88" s="42">
        <f t="shared" si="38"/>
        <v>34310.414676412482</v>
      </c>
      <c r="H88" s="42">
        <f t="shared" si="38"/>
        <v>34947.153175193256</v>
      </c>
      <c r="I88" s="42">
        <f t="shared" si="38"/>
        <v>35320.52869192668</v>
      </c>
      <c r="J88" s="42">
        <f t="shared" si="38"/>
        <v>35207.463860951764</v>
      </c>
      <c r="K88" s="42">
        <f t="shared" si="38"/>
        <v>35449.544587642624</v>
      </c>
      <c r="L88" s="42">
        <f t="shared" si="38"/>
        <v>36427.701316558559</v>
      </c>
      <c r="M88" s="42">
        <f t="shared" si="38"/>
        <v>36051.854199631518</v>
      </c>
      <c r="N88" s="42">
        <f t="shared" si="38"/>
        <v>36894.534938052668</v>
      </c>
      <c r="O88" s="42">
        <f t="shared" si="38"/>
        <v>37586.141494647338</v>
      </c>
      <c r="P88" s="42">
        <f t="shared" si="38"/>
        <v>39860.444646112803</v>
      </c>
      <c r="Q88" s="42">
        <f t="shared" si="38"/>
        <v>41464.580861046496</v>
      </c>
    </row>
    <row r="89" spans="1:17" ht="11.45" customHeight="1" x14ac:dyDescent="0.25">
      <c r="A89" s="116" t="s">
        <v>127</v>
      </c>
      <c r="B89" s="42">
        <f t="shared" ref="B89:Q89" si="39">IF(B6=0,"",B6*1000000/B24)</f>
        <v>79774.05381280533</v>
      </c>
      <c r="C89" s="42">
        <f t="shared" si="39"/>
        <v>79372.650017821943</v>
      </c>
      <c r="D89" s="42">
        <f t="shared" si="39"/>
        <v>76165.966844244133</v>
      </c>
      <c r="E89" s="42">
        <f t="shared" si="39"/>
        <v>74599.389015768509</v>
      </c>
      <c r="F89" s="42">
        <f t="shared" si="39"/>
        <v>72467.633270048522</v>
      </c>
      <c r="G89" s="42">
        <f t="shared" si="39"/>
        <v>72107.763033362527</v>
      </c>
      <c r="H89" s="42">
        <f t="shared" si="39"/>
        <v>68970.280070843874</v>
      </c>
      <c r="I89" s="42">
        <f t="shared" si="39"/>
        <v>71280.971407267411</v>
      </c>
      <c r="J89" s="42">
        <f t="shared" si="39"/>
        <v>67814.880689200261</v>
      </c>
      <c r="K89" s="42">
        <f t="shared" si="39"/>
        <v>70411.012017910718</v>
      </c>
      <c r="L89" s="42">
        <f t="shared" si="39"/>
        <v>73874.686578606255</v>
      </c>
      <c r="M89" s="42">
        <f t="shared" si="39"/>
        <v>75895.126373559033</v>
      </c>
      <c r="N89" s="42">
        <f t="shared" si="39"/>
        <v>76597.615130694219</v>
      </c>
      <c r="O89" s="42">
        <f t="shared" si="39"/>
        <v>79104.092984024828</v>
      </c>
      <c r="P89" s="42">
        <f t="shared" si="39"/>
        <v>80759.547219517743</v>
      </c>
      <c r="Q89" s="42">
        <f t="shared" si="39"/>
        <v>82484.885506847684</v>
      </c>
    </row>
    <row r="90" spans="1:17" ht="11.45" customHeight="1" x14ac:dyDescent="0.25">
      <c r="A90" s="116" t="s">
        <v>125</v>
      </c>
      <c r="B90" s="42">
        <f t="shared" ref="B90:Q90" si="40">IF(B7=0,"",B7*1000000/B25)</f>
        <v>500419.2805456635</v>
      </c>
      <c r="C90" s="42">
        <f t="shared" si="40"/>
        <v>484763.64431487647</v>
      </c>
      <c r="D90" s="42">
        <f t="shared" si="40"/>
        <v>478898.10786151694</v>
      </c>
      <c r="E90" s="42">
        <f t="shared" si="40"/>
        <v>470375.71514418628</v>
      </c>
      <c r="F90" s="42">
        <f t="shared" si="40"/>
        <v>480345.48044760269</v>
      </c>
      <c r="G90" s="42">
        <f t="shared" si="40"/>
        <v>488036.59857187752</v>
      </c>
      <c r="H90" s="42">
        <f t="shared" si="40"/>
        <v>500702.35869055829</v>
      </c>
      <c r="I90" s="42">
        <f t="shared" si="40"/>
        <v>537002.36133332714</v>
      </c>
      <c r="J90" s="42">
        <f t="shared" si="40"/>
        <v>516389.75096907542</v>
      </c>
      <c r="K90" s="42">
        <f t="shared" si="40"/>
        <v>530637.85784660373</v>
      </c>
      <c r="L90" s="42">
        <f t="shared" si="40"/>
        <v>512192.67830573424</v>
      </c>
      <c r="M90" s="42">
        <f t="shared" si="40"/>
        <v>520986.308845778</v>
      </c>
      <c r="N90" s="42">
        <f t="shared" si="40"/>
        <v>534488.18484058115</v>
      </c>
      <c r="O90" s="42">
        <f t="shared" si="40"/>
        <v>548920.34305598598</v>
      </c>
      <c r="P90" s="42">
        <f t="shared" si="40"/>
        <v>561909.35325618042</v>
      </c>
      <c r="Q90" s="42">
        <f t="shared" si="40"/>
        <v>580624.658678559</v>
      </c>
    </row>
    <row r="91" spans="1:17" ht="11.45" customHeight="1" x14ac:dyDescent="0.25">
      <c r="A91" s="128" t="s">
        <v>128</v>
      </c>
      <c r="B91" s="131">
        <f t="shared" ref="B91:Q91" si="41">IF(B8=0,"",B8*1000000/B26)</f>
        <v>100086.69707138487</v>
      </c>
      <c r="C91" s="131">
        <f t="shared" si="41"/>
        <v>107635.58927542075</v>
      </c>
      <c r="D91" s="131">
        <f t="shared" si="41"/>
        <v>109757.63104191903</v>
      </c>
      <c r="E91" s="131">
        <f t="shared" si="41"/>
        <v>104951.08385927895</v>
      </c>
      <c r="F91" s="131">
        <f t="shared" si="41"/>
        <v>107226.20738649485</v>
      </c>
      <c r="G91" s="131">
        <f t="shared" si="41"/>
        <v>104758.85737388919</v>
      </c>
      <c r="H91" s="131">
        <f t="shared" si="41"/>
        <v>104467.15433296906</v>
      </c>
      <c r="I91" s="131">
        <f t="shared" si="41"/>
        <v>105293.20606539327</v>
      </c>
      <c r="J91" s="131">
        <f t="shared" si="41"/>
        <v>105682.64488859031</v>
      </c>
      <c r="K91" s="131">
        <f t="shared" si="41"/>
        <v>104420.35972482803</v>
      </c>
      <c r="L91" s="131">
        <f t="shared" si="41"/>
        <v>121430.23948352951</v>
      </c>
      <c r="M91" s="131">
        <f t="shared" si="41"/>
        <v>123265.19629734682</v>
      </c>
      <c r="N91" s="131">
        <f t="shared" si="41"/>
        <v>120805.19701519898</v>
      </c>
      <c r="O91" s="131">
        <f t="shared" si="41"/>
        <v>121184.75531657143</v>
      </c>
      <c r="P91" s="131">
        <f t="shared" si="41"/>
        <v>126768.65356013807</v>
      </c>
      <c r="Q91" s="131">
        <f t="shared" si="41"/>
        <v>122699.0443856745</v>
      </c>
    </row>
    <row r="92" spans="1:17" ht="11.45" customHeight="1" x14ac:dyDescent="0.25">
      <c r="A92" s="95" t="s">
        <v>126</v>
      </c>
      <c r="B92" s="37">
        <f t="shared" ref="B92:Q92" si="42">IF(B9=0,"",B9*1000000/B27)</f>
        <v>9176.9609338466307</v>
      </c>
      <c r="C92" s="37">
        <f t="shared" si="42"/>
        <v>9178.348018781151</v>
      </c>
      <c r="D92" s="37">
        <f t="shared" si="42"/>
        <v>9320.3377819080306</v>
      </c>
      <c r="E92" s="37">
        <f t="shared" si="42"/>
        <v>9452.686626162038</v>
      </c>
      <c r="F92" s="37">
        <f t="shared" si="42"/>
        <v>9574.1754307110386</v>
      </c>
      <c r="G92" s="37">
        <f t="shared" si="42"/>
        <v>9474.2978596473495</v>
      </c>
      <c r="H92" s="37">
        <f t="shared" si="42"/>
        <v>9204.8175868438539</v>
      </c>
      <c r="I92" s="37">
        <f t="shared" si="42"/>
        <v>9733.3036655399683</v>
      </c>
      <c r="J92" s="37">
        <f t="shared" si="42"/>
        <v>9230.7021702122947</v>
      </c>
      <c r="K92" s="37">
        <f t="shared" si="42"/>
        <v>9291.3271397988083</v>
      </c>
      <c r="L92" s="37">
        <f t="shared" si="42"/>
        <v>11579.948920833767</v>
      </c>
      <c r="M92" s="37">
        <f t="shared" si="42"/>
        <v>11583.970109757372</v>
      </c>
      <c r="N92" s="37">
        <f t="shared" si="42"/>
        <v>11473.623958495413</v>
      </c>
      <c r="O92" s="37">
        <f t="shared" si="42"/>
        <v>11560.58689657248</v>
      </c>
      <c r="P92" s="37">
        <f t="shared" si="42"/>
        <v>12385.105268090072</v>
      </c>
      <c r="Q92" s="37">
        <f t="shared" si="42"/>
        <v>12032.24837381018</v>
      </c>
    </row>
    <row r="93" spans="1:17" ht="11.45" customHeight="1" x14ac:dyDescent="0.25">
      <c r="A93" s="93" t="s">
        <v>125</v>
      </c>
      <c r="B93" s="36">
        <f t="shared" ref="B93:Q93" si="43">IF(B10=0,"",B10*1000000/B28)</f>
        <v>183487.65581373472</v>
      </c>
      <c r="C93" s="36">
        <f t="shared" si="43"/>
        <v>182722.0178796236</v>
      </c>
      <c r="D93" s="36">
        <f t="shared" si="43"/>
        <v>184834.20673152973</v>
      </c>
      <c r="E93" s="36">
        <f t="shared" si="43"/>
        <v>183423.8398472167</v>
      </c>
      <c r="F93" s="36">
        <f t="shared" si="43"/>
        <v>186021.39622447113</v>
      </c>
      <c r="G93" s="36">
        <f t="shared" si="43"/>
        <v>187982.67083136446</v>
      </c>
      <c r="H93" s="36">
        <f t="shared" si="43"/>
        <v>186698.77302122131</v>
      </c>
      <c r="I93" s="36">
        <f t="shared" si="43"/>
        <v>187616.93365786455</v>
      </c>
      <c r="J93" s="36">
        <f t="shared" si="43"/>
        <v>188387.67108974874</v>
      </c>
      <c r="K93" s="36">
        <f t="shared" si="43"/>
        <v>185795.53125149725</v>
      </c>
      <c r="L93" s="36">
        <f t="shared" si="43"/>
        <v>189264.64225484352</v>
      </c>
      <c r="M93" s="36">
        <f t="shared" si="43"/>
        <v>187178.44454932504</v>
      </c>
      <c r="N93" s="36">
        <f t="shared" si="43"/>
        <v>181778.51476372898</v>
      </c>
      <c r="O93" s="36">
        <f t="shared" si="43"/>
        <v>176825.08960392402</v>
      </c>
      <c r="P93" s="36">
        <f t="shared" si="43"/>
        <v>182554.43150051369</v>
      </c>
      <c r="Q93" s="36">
        <f t="shared" si="43"/>
        <v>177178.77145462873</v>
      </c>
    </row>
    <row r="95" spans="1:17" ht="11.45" customHeight="1" x14ac:dyDescent="0.25">
      <c r="A95" s="27" t="s">
        <v>14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</row>
    <row r="96" spans="1:17" ht="11.45" customHeight="1" x14ac:dyDescent="0.25">
      <c r="A96" s="130" t="s">
        <v>39</v>
      </c>
      <c r="B96" s="132">
        <f t="shared" ref="B96:Q96" si="44">IF(B22=0,0,B22/B49)</f>
        <v>1061.7868145319858</v>
      </c>
      <c r="C96" s="132">
        <f t="shared" si="44"/>
        <v>1089.1787150524688</v>
      </c>
      <c r="D96" s="132">
        <f t="shared" si="44"/>
        <v>1107.6108785516017</v>
      </c>
      <c r="E96" s="132">
        <f t="shared" si="44"/>
        <v>1124.8847964660449</v>
      </c>
      <c r="F96" s="132">
        <f t="shared" si="44"/>
        <v>1121.453855355496</v>
      </c>
      <c r="G96" s="132">
        <f t="shared" si="44"/>
        <v>1120.2286120040842</v>
      </c>
      <c r="H96" s="132">
        <f t="shared" si="44"/>
        <v>1126.158583776355</v>
      </c>
      <c r="I96" s="132">
        <f t="shared" si="44"/>
        <v>1132.5415089331736</v>
      </c>
      <c r="J96" s="132">
        <f t="shared" si="44"/>
        <v>1155.8329879620203</v>
      </c>
      <c r="K96" s="132">
        <f t="shared" si="44"/>
        <v>1138.1284222034099</v>
      </c>
      <c r="L96" s="132">
        <f t="shared" si="44"/>
        <v>1160.2585253447862</v>
      </c>
      <c r="M96" s="132">
        <f t="shared" si="44"/>
        <v>1154.1118002100436</v>
      </c>
      <c r="N96" s="132">
        <f t="shared" si="44"/>
        <v>1161.8538741615455</v>
      </c>
      <c r="O96" s="132">
        <f t="shared" si="44"/>
        <v>1163.2386823880615</v>
      </c>
      <c r="P96" s="132">
        <f t="shared" si="44"/>
        <v>1157.7745283603588</v>
      </c>
      <c r="Q96" s="132">
        <f t="shared" si="44"/>
        <v>1166.2860288078562</v>
      </c>
    </row>
    <row r="97" spans="1:17" ht="11.45" customHeight="1" x14ac:dyDescent="0.25">
      <c r="A97" s="116" t="s">
        <v>23</v>
      </c>
      <c r="B97" s="42">
        <f t="shared" ref="B97:Q97" si="45">IF(B23=0,0,B23/B50)</f>
        <v>2137.9999999999918</v>
      </c>
      <c r="C97" s="42">
        <f t="shared" si="45"/>
        <v>2137.000000000005</v>
      </c>
      <c r="D97" s="42">
        <f t="shared" si="45"/>
        <v>2136.0000000000005</v>
      </c>
      <c r="E97" s="42">
        <f t="shared" si="45"/>
        <v>2134.9999999999968</v>
      </c>
      <c r="F97" s="42">
        <f t="shared" si="45"/>
        <v>2133.9999999999995</v>
      </c>
      <c r="G97" s="42">
        <f t="shared" si="45"/>
        <v>2132.9999999999995</v>
      </c>
      <c r="H97" s="42">
        <f t="shared" si="45"/>
        <v>2132.0000000000023</v>
      </c>
      <c r="I97" s="42">
        <f t="shared" si="45"/>
        <v>2130.9999999999977</v>
      </c>
      <c r="J97" s="42">
        <f t="shared" si="45"/>
        <v>2131.0000000000059</v>
      </c>
      <c r="K97" s="42">
        <f t="shared" si="45"/>
        <v>2129.9999999999968</v>
      </c>
      <c r="L97" s="42">
        <f t="shared" si="45"/>
        <v>2129.0000000000055</v>
      </c>
      <c r="M97" s="42">
        <f t="shared" si="45"/>
        <v>2129.9999999999936</v>
      </c>
      <c r="N97" s="42">
        <f t="shared" si="45"/>
        <v>2131.0000000000068</v>
      </c>
      <c r="O97" s="42">
        <f t="shared" si="45"/>
        <v>2132.0000000000009</v>
      </c>
      <c r="P97" s="42">
        <f t="shared" si="45"/>
        <v>2133.0000000000077</v>
      </c>
      <c r="Q97" s="42">
        <f t="shared" si="45"/>
        <v>2134.0000000000014</v>
      </c>
    </row>
    <row r="98" spans="1:17" ht="11.45" customHeight="1" x14ac:dyDescent="0.25">
      <c r="A98" s="116" t="s">
        <v>127</v>
      </c>
      <c r="B98" s="42">
        <f t="shared" ref="B98:Q98" si="46">IF(B24=0,0,B24/B51)</f>
        <v>1712.9999999999984</v>
      </c>
      <c r="C98" s="42">
        <f t="shared" si="46"/>
        <v>1706.9999999999986</v>
      </c>
      <c r="D98" s="42">
        <f t="shared" si="46"/>
        <v>1727.0000000000007</v>
      </c>
      <c r="E98" s="42">
        <f t="shared" si="46"/>
        <v>1730.9999999999993</v>
      </c>
      <c r="F98" s="42">
        <f t="shared" si="46"/>
        <v>1734.0000000000014</v>
      </c>
      <c r="G98" s="42">
        <f t="shared" si="46"/>
        <v>1740.9999999999998</v>
      </c>
      <c r="H98" s="42">
        <f t="shared" si="46"/>
        <v>1781.0000000000011</v>
      </c>
      <c r="I98" s="42">
        <f t="shared" si="46"/>
        <v>1767.9999999999991</v>
      </c>
      <c r="J98" s="42">
        <f t="shared" si="46"/>
        <v>1796</v>
      </c>
      <c r="K98" s="42">
        <f t="shared" si="46"/>
        <v>1780.9999999999998</v>
      </c>
      <c r="L98" s="42">
        <f t="shared" si="46"/>
        <v>1767.9999999999989</v>
      </c>
      <c r="M98" s="42">
        <f t="shared" si="46"/>
        <v>1767.0000000000009</v>
      </c>
      <c r="N98" s="42">
        <f t="shared" si="46"/>
        <v>1771.9999999999995</v>
      </c>
      <c r="O98" s="42">
        <f t="shared" si="46"/>
        <v>1766.9999999999995</v>
      </c>
      <c r="P98" s="42">
        <f t="shared" si="46"/>
        <v>1770.9999999999986</v>
      </c>
      <c r="Q98" s="42">
        <f t="shared" si="46"/>
        <v>1775.9999999999995</v>
      </c>
    </row>
    <row r="99" spans="1:17" ht="11.45" customHeight="1" x14ac:dyDescent="0.25">
      <c r="A99" s="116" t="s">
        <v>125</v>
      </c>
      <c r="B99" s="42">
        <f t="shared" ref="B99:Q99" si="47">IF(B25=0,0,B25/B52)</f>
        <v>500.99999999999966</v>
      </c>
      <c r="C99" s="42">
        <f t="shared" si="47"/>
        <v>500.99999999999983</v>
      </c>
      <c r="D99" s="42">
        <f t="shared" si="47"/>
        <v>500.99999999999989</v>
      </c>
      <c r="E99" s="42">
        <f t="shared" si="47"/>
        <v>501.00000000000028</v>
      </c>
      <c r="F99" s="42">
        <f t="shared" si="47"/>
        <v>500.99999999999989</v>
      </c>
      <c r="G99" s="42">
        <f t="shared" si="47"/>
        <v>501</v>
      </c>
      <c r="H99" s="42">
        <f t="shared" si="47"/>
        <v>500.99999999999989</v>
      </c>
      <c r="I99" s="42">
        <f t="shared" si="47"/>
        <v>517.00000000000011</v>
      </c>
      <c r="J99" s="42">
        <f t="shared" si="47"/>
        <v>534</v>
      </c>
      <c r="K99" s="42">
        <f t="shared" si="47"/>
        <v>535.00000000000011</v>
      </c>
      <c r="L99" s="42">
        <f t="shared" si="47"/>
        <v>560.00000000000023</v>
      </c>
      <c r="M99" s="42">
        <f t="shared" si="47"/>
        <v>560.00000000000011</v>
      </c>
      <c r="N99" s="42">
        <f t="shared" si="47"/>
        <v>560.99999999999989</v>
      </c>
      <c r="O99" s="42">
        <f t="shared" si="47"/>
        <v>561.99999999999989</v>
      </c>
      <c r="P99" s="42">
        <f t="shared" si="47"/>
        <v>562.00000000000023</v>
      </c>
      <c r="Q99" s="42">
        <f t="shared" si="47"/>
        <v>562.99999999999966</v>
      </c>
    </row>
    <row r="100" spans="1:17" ht="11.45" customHeight="1" x14ac:dyDescent="0.25">
      <c r="A100" s="128" t="s">
        <v>18</v>
      </c>
      <c r="B100" s="131">
        <f t="shared" ref="B100:Q100" si="48">IF(B26=0,0,B26/B53)</f>
        <v>819.69916414958459</v>
      </c>
      <c r="C100" s="131">
        <f t="shared" si="48"/>
        <v>795.125733049887</v>
      </c>
      <c r="D100" s="131">
        <f t="shared" si="48"/>
        <v>786.58931069745609</v>
      </c>
      <c r="E100" s="131">
        <f t="shared" si="48"/>
        <v>806.29239973226845</v>
      </c>
      <c r="F100" s="131">
        <f t="shared" si="48"/>
        <v>801.42099924079389</v>
      </c>
      <c r="G100" s="131">
        <f t="shared" si="48"/>
        <v>813.36139285213858</v>
      </c>
      <c r="H100" s="131">
        <f t="shared" si="48"/>
        <v>815.35210135716773</v>
      </c>
      <c r="I100" s="131">
        <f t="shared" si="48"/>
        <v>816.82923152085073</v>
      </c>
      <c r="J100" s="131">
        <f t="shared" si="48"/>
        <v>812.46179156078347</v>
      </c>
      <c r="K100" s="131">
        <f t="shared" si="48"/>
        <v>814.23081678481128</v>
      </c>
      <c r="L100" s="131">
        <f t="shared" si="48"/>
        <v>753.97264596375442</v>
      </c>
      <c r="M100" s="131">
        <f t="shared" si="48"/>
        <v>688.08040759221331</v>
      </c>
      <c r="N100" s="131">
        <f t="shared" si="48"/>
        <v>706.30357113216257</v>
      </c>
      <c r="O100" s="131">
        <f t="shared" si="48"/>
        <v>700.73284424172346</v>
      </c>
      <c r="P100" s="131">
        <f t="shared" si="48"/>
        <v>653.2024559170095</v>
      </c>
      <c r="Q100" s="131">
        <f t="shared" si="48"/>
        <v>674.20574517969669</v>
      </c>
    </row>
    <row r="101" spans="1:17" ht="11.45" customHeight="1" x14ac:dyDescent="0.25">
      <c r="A101" s="95" t="s">
        <v>126</v>
      </c>
      <c r="B101" s="37">
        <f t="shared" ref="B101:Q101" si="49">IF(B27=0,0,B27/B54)</f>
        <v>1332.5026156244846</v>
      </c>
      <c r="C101" s="37">
        <f t="shared" si="49"/>
        <v>1332.8071059698214</v>
      </c>
      <c r="D101" s="37">
        <f t="shared" si="49"/>
        <v>1339.2807603390825</v>
      </c>
      <c r="E101" s="37">
        <f t="shared" si="49"/>
        <v>1347.4187150299331</v>
      </c>
      <c r="F101" s="37">
        <f t="shared" si="49"/>
        <v>1357.4631097220665</v>
      </c>
      <c r="G101" s="37">
        <f t="shared" si="49"/>
        <v>1399.7988931891075</v>
      </c>
      <c r="H101" s="37">
        <f t="shared" si="49"/>
        <v>1398.3412291234763</v>
      </c>
      <c r="I101" s="37">
        <f t="shared" si="49"/>
        <v>1412.3800233815816</v>
      </c>
      <c r="J101" s="37">
        <f t="shared" si="49"/>
        <v>1400.7276672694218</v>
      </c>
      <c r="K101" s="37">
        <f t="shared" si="49"/>
        <v>1411.1206440857361</v>
      </c>
      <c r="L101" s="37">
        <f t="shared" si="49"/>
        <v>1329.156159116631</v>
      </c>
      <c r="M101" s="37">
        <f t="shared" si="49"/>
        <v>1189.4184582381474</v>
      </c>
      <c r="N101" s="37">
        <f t="shared" si="49"/>
        <v>1208.6287467547679</v>
      </c>
      <c r="O101" s="37">
        <f t="shared" si="49"/>
        <v>1172.4231219511937</v>
      </c>
      <c r="P101" s="37">
        <f t="shared" si="49"/>
        <v>1066.2609935821351</v>
      </c>
      <c r="Q101" s="37">
        <f t="shared" si="49"/>
        <v>1085.8894758793242</v>
      </c>
    </row>
    <row r="102" spans="1:17" ht="11.45" customHeight="1" x14ac:dyDescent="0.25">
      <c r="A102" s="93" t="s">
        <v>125</v>
      </c>
      <c r="B102" s="36">
        <f t="shared" ref="B102:Q102" si="50">IF(B28=0,0,B28/B55)</f>
        <v>605.81321404927405</v>
      </c>
      <c r="C102" s="36">
        <f t="shared" si="50"/>
        <v>608.05220234440628</v>
      </c>
      <c r="D102" s="36">
        <f t="shared" si="50"/>
        <v>601.14947174029294</v>
      </c>
      <c r="E102" s="36">
        <f t="shared" si="50"/>
        <v>606.2331684106033</v>
      </c>
      <c r="F102" s="36">
        <f t="shared" si="50"/>
        <v>602.33656992158728</v>
      </c>
      <c r="G102" s="36">
        <f t="shared" si="50"/>
        <v>595.46963970652575</v>
      </c>
      <c r="H102" s="36">
        <f t="shared" si="50"/>
        <v>599.57388084159743</v>
      </c>
      <c r="I102" s="36">
        <f t="shared" si="50"/>
        <v>599.17384595535646</v>
      </c>
      <c r="J102" s="36">
        <f t="shared" si="50"/>
        <v>597.34798822903815</v>
      </c>
      <c r="K102" s="36">
        <f t="shared" si="50"/>
        <v>597.89303844846233</v>
      </c>
      <c r="L102" s="36">
        <f t="shared" si="50"/>
        <v>594.97868634945621</v>
      </c>
      <c r="M102" s="36">
        <f t="shared" si="50"/>
        <v>554.359775468968</v>
      </c>
      <c r="N102" s="36">
        <f t="shared" si="50"/>
        <v>573.39818803045262</v>
      </c>
      <c r="O102" s="36">
        <f t="shared" si="50"/>
        <v>581.90730863732517</v>
      </c>
      <c r="P102" s="36">
        <f t="shared" si="50"/>
        <v>549.40220397546909</v>
      </c>
      <c r="Q102" s="36">
        <f t="shared" si="50"/>
        <v>568.16554056392647</v>
      </c>
    </row>
    <row r="104" spans="1:17" ht="11.45" customHeight="1" x14ac:dyDescent="0.25">
      <c r="A104" s="27" t="s">
        <v>44</v>
      </c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ht="11.45" customHeight="1" x14ac:dyDescent="0.25">
      <c r="A105" s="130" t="s">
        <v>43</v>
      </c>
      <c r="B105" s="129">
        <f t="shared" ref="B105:Q105" si="51">IF(B4=0,0,B4/B$4)</f>
        <v>1</v>
      </c>
      <c r="C105" s="129">
        <f t="shared" si="51"/>
        <v>1</v>
      </c>
      <c r="D105" s="129">
        <f t="shared" si="51"/>
        <v>1</v>
      </c>
      <c r="E105" s="129">
        <f t="shared" si="51"/>
        <v>1</v>
      </c>
      <c r="F105" s="129">
        <f t="shared" si="51"/>
        <v>1</v>
      </c>
      <c r="G105" s="129">
        <f t="shared" si="51"/>
        <v>1</v>
      </c>
      <c r="H105" s="129">
        <f t="shared" si="51"/>
        <v>1</v>
      </c>
      <c r="I105" s="129">
        <f t="shared" si="51"/>
        <v>1</v>
      </c>
      <c r="J105" s="129">
        <f t="shared" si="51"/>
        <v>1</v>
      </c>
      <c r="K105" s="129">
        <f t="shared" si="51"/>
        <v>1</v>
      </c>
      <c r="L105" s="129">
        <f t="shared" si="51"/>
        <v>1</v>
      </c>
      <c r="M105" s="129">
        <f t="shared" si="51"/>
        <v>1</v>
      </c>
      <c r="N105" s="129">
        <f t="shared" si="51"/>
        <v>1</v>
      </c>
      <c r="O105" s="129">
        <f t="shared" si="51"/>
        <v>1</v>
      </c>
      <c r="P105" s="129">
        <f t="shared" si="51"/>
        <v>1</v>
      </c>
      <c r="Q105" s="129">
        <f t="shared" si="51"/>
        <v>1</v>
      </c>
    </row>
    <row r="106" spans="1:17" ht="11.45" customHeight="1" x14ac:dyDescent="0.25">
      <c r="A106" s="116" t="s">
        <v>23</v>
      </c>
      <c r="B106" s="52">
        <f t="shared" ref="B106:Q106" si="52">IF(B5=0,0,B5/B$4)</f>
        <v>3.4244360186125797E-2</v>
      </c>
      <c r="C106" s="52">
        <f t="shared" si="52"/>
        <v>3.7731617267944002E-2</v>
      </c>
      <c r="D106" s="52">
        <f t="shared" si="52"/>
        <v>4.0505699868309195E-2</v>
      </c>
      <c r="E106" s="52">
        <f t="shared" si="52"/>
        <v>4.2195360015676454E-2</v>
      </c>
      <c r="F106" s="52">
        <f t="shared" si="52"/>
        <v>4.0291503131502135E-2</v>
      </c>
      <c r="G106" s="52">
        <f t="shared" si="52"/>
        <v>3.8820921558305077E-2</v>
      </c>
      <c r="H106" s="52">
        <f t="shared" si="52"/>
        <v>3.797889345418741E-2</v>
      </c>
      <c r="I106" s="52">
        <f t="shared" si="52"/>
        <v>3.4368159811467389E-2</v>
      </c>
      <c r="J106" s="52">
        <f t="shared" si="52"/>
        <v>3.4445222193278481E-2</v>
      </c>
      <c r="K106" s="52">
        <f t="shared" si="52"/>
        <v>3.3080742072136418E-2</v>
      </c>
      <c r="L106" s="52">
        <f t="shared" si="52"/>
        <v>3.3134577307280526E-2</v>
      </c>
      <c r="M106" s="52">
        <f t="shared" si="52"/>
        <v>3.0983776122534834E-2</v>
      </c>
      <c r="N106" s="52">
        <f t="shared" si="52"/>
        <v>3.0553524702720065E-2</v>
      </c>
      <c r="O106" s="52">
        <f t="shared" si="52"/>
        <v>3.0122357953860118E-2</v>
      </c>
      <c r="P106" s="52">
        <f t="shared" si="52"/>
        <v>2.915794216812239E-2</v>
      </c>
      <c r="Q106" s="52">
        <f t="shared" si="52"/>
        <v>2.8912923186851052E-2</v>
      </c>
    </row>
    <row r="107" spans="1:17" ht="11.45" customHeight="1" x14ac:dyDescent="0.25">
      <c r="A107" s="116" t="s">
        <v>127</v>
      </c>
      <c r="B107" s="52">
        <f t="shared" ref="B107:Q107" si="53">IF(B6=0,0,B6/B$4)</f>
        <v>0.24229990733631004</v>
      </c>
      <c r="C107" s="52">
        <f t="shared" si="53"/>
        <v>0.26051802961336207</v>
      </c>
      <c r="D107" s="52">
        <f t="shared" si="53"/>
        <v>0.26004358893480489</v>
      </c>
      <c r="E107" s="52">
        <f t="shared" si="53"/>
        <v>0.26929027205682388</v>
      </c>
      <c r="F107" s="52">
        <f t="shared" si="53"/>
        <v>0.25818876661522239</v>
      </c>
      <c r="G107" s="52">
        <f t="shared" si="53"/>
        <v>0.25370076612133541</v>
      </c>
      <c r="H107" s="52">
        <f t="shared" si="53"/>
        <v>0.2409233559247885</v>
      </c>
      <c r="I107" s="52">
        <f t="shared" si="53"/>
        <v>0.23211406317848257</v>
      </c>
      <c r="J107" s="52">
        <f t="shared" si="53"/>
        <v>0.2302804794811027</v>
      </c>
      <c r="K107" s="52">
        <f t="shared" si="53"/>
        <v>0.22337282770085634</v>
      </c>
      <c r="L107" s="52">
        <f t="shared" si="53"/>
        <v>0.23859450098762719</v>
      </c>
      <c r="M107" s="52">
        <f t="shared" si="53"/>
        <v>0.23908334109169749</v>
      </c>
      <c r="N107" s="52">
        <f t="shared" si="53"/>
        <v>0.24095801917591031</v>
      </c>
      <c r="O107" s="52">
        <f t="shared" si="53"/>
        <v>0.24345652601367554</v>
      </c>
      <c r="P107" s="52">
        <f t="shared" si="53"/>
        <v>0.24248590525320859</v>
      </c>
      <c r="Q107" s="52">
        <f t="shared" si="53"/>
        <v>0.24568254013085841</v>
      </c>
    </row>
    <row r="108" spans="1:17" ht="11.45" customHeight="1" x14ac:dyDescent="0.25">
      <c r="A108" s="116" t="s">
        <v>125</v>
      </c>
      <c r="B108" s="52">
        <f t="shared" ref="B108:Q108" si="54">IF(B7=0,0,B7/B$4)</f>
        <v>0.72345573247756412</v>
      </c>
      <c r="C108" s="52">
        <f t="shared" si="54"/>
        <v>0.70175035311869405</v>
      </c>
      <c r="D108" s="52">
        <f t="shared" si="54"/>
        <v>0.69945071119688595</v>
      </c>
      <c r="E108" s="52">
        <f t="shared" si="54"/>
        <v>0.68851436792749976</v>
      </c>
      <c r="F108" s="52">
        <f t="shared" si="54"/>
        <v>0.70151973025327541</v>
      </c>
      <c r="G108" s="52">
        <f t="shared" si="54"/>
        <v>0.70747831232035951</v>
      </c>
      <c r="H108" s="52">
        <f t="shared" si="54"/>
        <v>0.7210977506210241</v>
      </c>
      <c r="I108" s="52">
        <f t="shared" si="54"/>
        <v>0.73351777701005005</v>
      </c>
      <c r="J108" s="52">
        <f t="shared" si="54"/>
        <v>0.73527429832561897</v>
      </c>
      <c r="K108" s="52">
        <f t="shared" si="54"/>
        <v>0.74354643022700717</v>
      </c>
      <c r="L108" s="52">
        <f t="shared" si="54"/>
        <v>0.72827092170509222</v>
      </c>
      <c r="M108" s="52">
        <f t="shared" si="54"/>
        <v>0.72993288278576762</v>
      </c>
      <c r="N108" s="52">
        <f t="shared" si="54"/>
        <v>0.7284884561213697</v>
      </c>
      <c r="O108" s="52">
        <f t="shared" si="54"/>
        <v>0.7264211160324644</v>
      </c>
      <c r="P108" s="52">
        <f t="shared" si="54"/>
        <v>0.72835615257866893</v>
      </c>
      <c r="Q108" s="52">
        <f t="shared" si="54"/>
        <v>0.72540453668229055</v>
      </c>
    </row>
    <row r="109" spans="1:17" ht="11.45" customHeight="1" x14ac:dyDescent="0.25">
      <c r="A109" s="128" t="s">
        <v>42</v>
      </c>
      <c r="B109" s="127">
        <f t="shared" ref="B109:Q109" si="55">IF(B8=0,0,B8/B$8)</f>
        <v>1</v>
      </c>
      <c r="C109" s="127">
        <f t="shared" si="55"/>
        <v>1</v>
      </c>
      <c r="D109" s="127">
        <f t="shared" si="55"/>
        <v>1</v>
      </c>
      <c r="E109" s="127">
        <f t="shared" si="55"/>
        <v>1</v>
      </c>
      <c r="F109" s="127">
        <f t="shared" si="55"/>
        <v>1</v>
      </c>
      <c r="G109" s="127">
        <f t="shared" si="55"/>
        <v>1</v>
      </c>
      <c r="H109" s="127">
        <f t="shared" si="55"/>
        <v>1</v>
      </c>
      <c r="I109" s="127">
        <f t="shared" si="55"/>
        <v>1</v>
      </c>
      <c r="J109" s="127">
        <f t="shared" si="55"/>
        <v>1</v>
      </c>
      <c r="K109" s="127">
        <f t="shared" si="55"/>
        <v>1</v>
      </c>
      <c r="L109" s="127">
        <f t="shared" si="55"/>
        <v>1</v>
      </c>
      <c r="M109" s="127">
        <f t="shared" si="55"/>
        <v>1</v>
      </c>
      <c r="N109" s="127">
        <f t="shared" si="55"/>
        <v>1</v>
      </c>
      <c r="O109" s="127">
        <f t="shared" si="55"/>
        <v>1</v>
      </c>
      <c r="P109" s="127">
        <f t="shared" si="55"/>
        <v>1</v>
      </c>
      <c r="Q109" s="127">
        <f t="shared" si="55"/>
        <v>1</v>
      </c>
    </row>
    <row r="110" spans="1:17" ht="11.45" customHeight="1" x14ac:dyDescent="0.25">
      <c r="A110" s="95" t="s">
        <v>126</v>
      </c>
      <c r="B110" s="48">
        <f t="shared" ref="B110:Q110" si="56">IF(B9=0,0,B9/B$8)</f>
        <v>4.3870191927268022E-2</v>
      </c>
      <c r="C110" s="48">
        <f t="shared" si="56"/>
        <v>3.6894471976678563E-2</v>
      </c>
      <c r="D110" s="48">
        <f t="shared" si="56"/>
        <v>3.6323688557024718E-2</v>
      </c>
      <c r="E110" s="48">
        <f t="shared" si="56"/>
        <v>4.062655485346936E-2</v>
      </c>
      <c r="F110" s="48">
        <f t="shared" si="56"/>
        <v>3.9873587732707896E-2</v>
      </c>
      <c r="G110" s="48">
        <f t="shared" si="56"/>
        <v>4.2164339530511859E-2</v>
      </c>
      <c r="H110" s="48">
        <f t="shared" si="56"/>
        <v>4.082166300712791E-2</v>
      </c>
      <c r="I110" s="48">
        <f t="shared" si="56"/>
        <v>4.2780806429247163E-2</v>
      </c>
      <c r="J110" s="48">
        <f t="shared" si="56"/>
        <v>4.0320811326149515E-2</v>
      </c>
      <c r="K110" s="48">
        <f t="shared" si="56"/>
        <v>4.1023190076305525E-2</v>
      </c>
      <c r="L110" s="48">
        <f t="shared" si="56"/>
        <v>3.6406571383757219E-2</v>
      </c>
      <c r="M110" s="48">
        <f t="shared" si="56"/>
        <v>3.4205583339529333E-2</v>
      </c>
      <c r="N110" s="48">
        <f t="shared" si="56"/>
        <v>3.4003819398112756E-2</v>
      </c>
      <c r="O110" s="48">
        <f t="shared" si="56"/>
        <v>3.2117522838101258E-2</v>
      </c>
      <c r="P110" s="48">
        <f t="shared" si="56"/>
        <v>3.2028016168849087E-2</v>
      </c>
      <c r="Q110" s="48">
        <f t="shared" si="56"/>
        <v>3.2349762483785884E-2</v>
      </c>
    </row>
    <row r="111" spans="1:17" ht="11.45" customHeight="1" x14ac:dyDescent="0.25">
      <c r="A111" s="93" t="s">
        <v>125</v>
      </c>
      <c r="B111" s="46">
        <f t="shared" ref="B111:Q111" si="57">IF(B10=0,0,B10/B$8)</f>
        <v>0.95612980807273207</v>
      </c>
      <c r="C111" s="46">
        <f t="shared" si="57"/>
        <v>0.96310552802332139</v>
      </c>
      <c r="D111" s="46">
        <f t="shared" si="57"/>
        <v>0.96367631144297528</v>
      </c>
      <c r="E111" s="46">
        <f t="shared" si="57"/>
        <v>0.95937344514653067</v>
      </c>
      <c r="F111" s="46">
        <f t="shared" si="57"/>
        <v>0.96012641226729212</v>
      </c>
      <c r="G111" s="46">
        <f t="shared" si="57"/>
        <v>0.9578356604694882</v>
      </c>
      <c r="H111" s="46">
        <f t="shared" si="57"/>
        <v>0.95917833699287214</v>
      </c>
      <c r="I111" s="46">
        <f t="shared" si="57"/>
        <v>0.9572191935707528</v>
      </c>
      <c r="J111" s="46">
        <f t="shared" si="57"/>
        <v>0.95967918867385049</v>
      </c>
      <c r="K111" s="46">
        <f t="shared" si="57"/>
        <v>0.9589768099236945</v>
      </c>
      <c r="L111" s="46">
        <f t="shared" si="57"/>
        <v>0.96359342861624275</v>
      </c>
      <c r="M111" s="46">
        <f t="shared" si="57"/>
        <v>0.96579441666047072</v>
      </c>
      <c r="N111" s="46">
        <f t="shared" si="57"/>
        <v>0.9659961806018873</v>
      </c>
      <c r="O111" s="46">
        <f t="shared" si="57"/>
        <v>0.96788247716189868</v>
      </c>
      <c r="P111" s="46">
        <f t="shared" si="57"/>
        <v>0.96797198383115091</v>
      </c>
      <c r="Q111" s="46">
        <f t="shared" si="57"/>
        <v>0.96765023751621404</v>
      </c>
    </row>
    <row r="113" spans="1:17" ht="11.45" customHeight="1" x14ac:dyDescent="0.25">
      <c r="A113" s="27" t="s">
        <v>61</v>
      </c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ht="11.45" customHeight="1" x14ac:dyDescent="0.25">
      <c r="A114" s="130" t="s">
        <v>39</v>
      </c>
      <c r="B114" s="129">
        <f t="shared" ref="B114:Q114" si="58">IF(B13=0,0,B13/B$13)</f>
        <v>1</v>
      </c>
      <c r="C114" s="129">
        <f t="shared" si="58"/>
        <v>1</v>
      </c>
      <c r="D114" s="129">
        <f t="shared" si="58"/>
        <v>1</v>
      </c>
      <c r="E114" s="129">
        <f t="shared" si="58"/>
        <v>1</v>
      </c>
      <c r="F114" s="129">
        <f t="shared" si="58"/>
        <v>1</v>
      </c>
      <c r="G114" s="129">
        <f t="shared" si="58"/>
        <v>1</v>
      </c>
      <c r="H114" s="129">
        <f t="shared" si="58"/>
        <v>1</v>
      </c>
      <c r="I114" s="129">
        <f t="shared" si="58"/>
        <v>1</v>
      </c>
      <c r="J114" s="129">
        <f t="shared" si="58"/>
        <v>1</v>
      </c>
      <c r="K114" s="129">
        <f t="shared" si="58"/>
        <v>1</v>
      </c>
      <c r="L114" s="129">
        <f t="shared" si="58"/>
        <v>1</v>
      </c>
      <c r="M114" s="129">
        <f t="shared" si="58"/>
        <v>1</v>
      </c>
      <c r="N114" s="129">
        <f t="shared" si="58"/>
        <v>1</v>
      </c>
      <c r="O114" s="129">
        <f t="shared" si="58"/>
        <v>1</v>
      </c>
      <c r="P114" s="129">
        <f t="shared" si="58"/>
        <v>1</v>
      </c>
      <c r="Q114" s="129">
        <f t="shared" si="58"/>
        <v>1</v>
      </c>
    </row>
    <row r="115" spans="1:17" ht="11.45" customHeight="1" x14ac:dyDescent="0.25">
      <c r="A115" s="116" t="s">
        <v>23</v>
      </c>
      <c r="B115" s="52">
        <f t="shared" ref="B115:Q115" si="59">IF(B14=0,0,B14/B$13)</f>
        <v>5.2276463209848141E-2</v>
      </c>
      <c r="C115" s="52">
        <f t="shared" si="59"/>
        <v>5.7419204823525895E-2</v>
      </c>
      <c r="D115" s="52">
        <f t="shared" si="59"/>
        <v>6.1472483388503411E-2</v>
      </c>
      <c r="E115" s="52">
        <f t="shared" si="59"/>
        <v>6.3161475387612576E-2</v>
      </c>
      <c r="F115" s="52">
        <f t="shared" si="59"/>
        <v>6.2580466906307877E-2</v>
      </c>
      <c r="G115" s="52">
        <f t="shared" si="59"/>
        <v>6.1960402575165094E-2</v>
      </c>
      <c r="H115" s="52">
        <f t="shared" si="59"/>
        <v>6.1188706993085713E-2</v>
      </c>
      <c r="I115" s="52">
        <f t="shared" si="59"/>
        <v>5.9512611684417419E-2</v>
      </c>
      <c r="J115" s="52">
        <f t="shared" si="59"/>
        <v>5.9887382278738119E-2</v>
      </c>
      <c r="K115" s="52">
        <f t="shared" si="59"/>
        <v>5.8748602964793374E-2</v>
      </c>
      <c r="L115" s="52">
        <f t="shared" si="59"/>
        <v>5.8417180866041377E-2</v>
      </c>
      <c r="M115" s="52">
        <f t="shared" si="59"/>
        <v>5.6293121424013735E-2</v>
      </c>
      <c r="N115" s="52">
        <f t="shared" si="59"/>
        <v>5.54559100332302E-2</v>
      </c>
      <c r="O115" s="52">
        <f t="shared" si="59"/>
        <v>5.5020257657508564E-2</v>
      </c>
      <c r="P115" s="52">
        <f t="shared" si="59"/>
        <v>5.1620762485155333E-2</v>
      </c>
      <c r="Q115" s="52">
        <f t="shared" si="59"/>
        <v>5.0741797925146159E-2</v>
      </c>
    </row>
    <row r="116" spans="1:17" ht="11.45" customHeight="1" x14ac:dyDescent="0.25">
      <c r="A116" s="116" t="s">
        <v>127</v>
      </c>
      <c r="B116" s="52">
        <f t="shared" ref="B116:Q116" si="60">IF(B15=0,0,B15/B$13)</f>
        <v>0.26994677312068166</v>
      </c>
      <c r="C116" s="52">
        <f t="shared" si="60"/>
        <v>0.28528693846598263</v>
      </c>
      <c r="D116" s="52">
        <f t="shared" si="60"/>
        <v>0.28377744626477952</v>
      </c>
      <c r="E116" s="52">
        <f t="shared" si="60"/>
        <v>0.29281517126441503</v>
      </c>
      <c r="F116" s="52">
        <f t="shared" si="60"/>
        <v>0.28978534734926731</v>
      </c>
      <c r="G116" s="52">
        <f t="shared" si="60"/>
        <v>0.28683626515194666</v>
      </c>
      <c r="H116" s="52">
        <f t="shared" si="60"/>
        <v>0.2744312897171618</v>
      </c>
      <c r="I116" s="52">
        <f t="shared" si="60"/>
        <v>0.28303932502618573</v>
      </c>
      <c r="J116" s="52">
        <f t="shared" si="60"/>
        <v>0.28215762184757143</v>
      </c>
      <c r="K116" s="52">
        <f t="shared" si="60"/>
        <v>0.27747070626940179</v>
      </c>
      <c r="L116" s="52">
        <f t="shared" si="60"/>
        <v>0.29413185058821367</v>
      </c>
      <c r="M116" s="52">
        <f t="shared" si="60"/>
        <v>0.29311502325888505</v>
      </c>
      <c r="N116" s="52">
        <f t="shared" si="60"/>
        <v>0.29756415583875917</v>
      </c>
      <c r="O116" s="52">
        <f t="shared" si="60"/>
        <v>0.30104746678372823</v>
      </c>
      <c r="P116" s="52">
        <f t="shared" si="60"/>
        <v>0.3001363562176701</v>
      </c>
      <c r="Q116" s="52">
        <f t="shared" si="60"/>
        <v>0.30504494962301026</v>
      </c>
    </row>
    <row r="117" spans="1:17" ht="11.45" customHeight="1" x14ac:dyDescent="0.25">
      <c r="A117" s="116" t="s">
        <v>125</v>
      </c>
      <c r="B117" s="52">
        <f t="shared" ref="B117:Q117" si="61">IF(B16=0,0,B16/B$13)</f>
        <v>0.67777676366947015</v>
      </c>
      <c r="C117" s="52">
        <f t="shared" si="61"/>
        <v>0.65729385671049156</v>
      </c>
      <c r="D117" s="52">
        <f t="shared" si="61"/>
        <v>0.65475007034671706</v>
      </c>
      <c r="E117" s="52">
        <f t="shared" si="61"/>
        <v>0.64402335334797245</v>
      </c>
      <c r="F117" s="52">
        <f t="shared" si="61"/>
        <v>0.64763418574442466</v>
      </c>
      <c r="G117" s="52">
        <f t="shared" si="61"/>
        <v>0.65120333227288818</v>
      </c>
      <c r="H117" s="52">
        <f t="shared" si="61"/>
        <v>0.66438000328975244</v>
      </c>
      <c r="I117" s="52">
        <f t="shared" si="61"/>
        <v>0.65744806328939687</v>
      </c>
      <c r="J117" s="52">
        <f t="shared" si="61"/>
        <v>0.65795499587369055</v>
      </c>
      <c r="K117" s="52">
        <f t="shared" si="61"/>
        <v>0.66378069076580482</v>
      </c>
      <c r="L117" s="52">
        <f t="shared" si="61"/>
        <v>0.64745096854574502</v>
      </c>
      <c r="M117" s="52">
        <f t="shared" si="61"/>
        <v>0.65059185531710118</v>
      </c>
      <c r="N117" s="52">
        <f t="shared" si="61"/>
        <v>0.64697993412801058</v>
      </c>
      <c r="O117" s="52">
        <f t="shared" si="61"/>
        <v>0.6439322755587632</v>
      </c>
      <c r="P117" s="52">
        <f t="shared" si="61"/>
        <v>0.64824288129717467</v>
      </c>
      <c r="Q117" s="52">
        <f t="shared" si="61"/>
        <v>0.64421325245184358</v>
      </c>
    </row>
    <row r="118" spans="1:17" ht="11.45" customHeight="1" x14ac:dyDescent="0.25">
      <c r="A118" s="128" t="s">
        <v>18</v>
      </c>
      <c r="B118" s="127">
        <f t="shared" ref="B118:Q118" si="62">IF(B17=0,0,B17/B$17)</f>
        <v>1</v>
      </c>
      <c r="C118" s="127">
        <f t="shared" si="62"/>
        <v>1</v>
      </c>
      <c r="D118" s="127">
        <f t="shared" si="62"/>
        <v>1</v>
      </c>
      <c r="E118" s="127">
        <f t="shared" si="62"/>
        <v>1</v>
      </c>
      <c r="F118" s="127">
        <f t="shared" si="62"/>
        <v>1</v>
      </c>
      <c r="G118" s="127">
        <f t="shared" si="62"/>
        <v>1</v>
      </c>
      <c r="H118" s="127">
        <f t="shared" si="62"/>
        <v>1</v>
      </c>
      <c r="I118" s="127">
        <f t="shared" si="62"/>
        <v>1</v>
      </c>
      <c r="J118" s="127">
        <f t="shared" si="62"/>
        <v>1</v>
      </c>
      <c r="K118" s="127">
        <f t="shared" si="62"/>
        <v>1</v>
      </c>
      <c r="L118" s="127">
        <f t="shared" si="62"/>
        <v>1</v>
      </c>
      <c r="M118" s="127">
        <f t="shared" si="62"/>
        <v>1</v>
      </c>
      <c r="N118" s="127">
        <f t="shared" si="62"/>
        <v>1</v>
      </c>
      <c r="O118" s="127">
        <f t="shared" si="62"/>
        <v>1</v>
      </c>
      <c r="P118" s="127">
        <f t="shared" si="62"/>
        <v>1</v>
      </c>
      <c r="Q118" s="127">
        <f t="shared" si="62"/>
        <v>1</v>
      </c>
    </row>
    <row r="119" spans="1:17" ht="11.45" customHeight="1" x14ac:dyDescent="0.25">
      <c r="A119" s="95" t="s">
        <v>126</v>
      </c>
      <c r="B119" s="48">
        <f t="shared" ref="B119:Q119" si="63">IF(B18=0,0,B18/B$17)</f>
        <v>0.10753176967836554</v>
      </c>
      <c r="C119" s="48">
        <f t="shared" si="63"/>
        <v>8.9032854232578354E-2</v>
      </c>
      <c r="D119" s="48">
        <f t="shared" si="63"/>
        <v>8.7419689193917821E-2</v>
      </c>
      <c r="E119" s="48">
        <f t="shared" si="63"/>
        <v>9.5276348787785708E-2</v>
      </c>
      <c r="F119" s="48">
        <f t="shared" si="63"/>
        <v>9.3718890302197239E-2</v>
      </c>
      <c r="G119" s="48">
        <f t="shared" si="63"/>
        <v>0.10066690312252834</v>
      </c>
      <c r="H119" s="48">
        <f t="shared" si="63"/>
        <v>0.1004447458220448</v>
      </c>
      <c r="I119" s="48">
        <f t="shared" si="63"/>
        <v>0.10610103326244928</v>
      </c>
      <c r="J119" s="48">
        <f t="shared" si="63"/>
        <v>0.10193316488724445</v>
      </c>
      <c r="K119" s="48">
        <f t="shared" si="63"/>
        <v>0.10121944013407858</v>
      </c>
      <c r="L119" s="48">
        <f t="shared" si="63"/>
        <v>8.9478042783676992E-2</v>
      </c>
      <c r="M119" s="48">
        <f t="shared" si="63"/>
        <v>8.0334970608248124E-2</v>
      </c>
      <c r="N119" s="48">
        <f t="shared" si="63"/>
        <v>7.874671529762732E-2</v>
      </c>
      <c r="O119" s="48">
        <f t="shared" si="63"/>
        <v>7.0750269859137876E-2</v>
      </c>
      <c r="P119" s="48">
        <f t="shared" si="63"/>
        <v>6.8682914657002006E-2</v>
      </c>
      <c r="Q119" s="48">
        <f t="shared" si="63"/>
        <v>6.7577477242663386E-2</v>
      </c>
    </row>
    <row r="120" spans="1:17" ht="11.45" customHeight="1" x14ac:dyDescent="0.25">
      <c r="A120" s="93" t="s">
        <v>125</v>
      </c>
      <c r="B120" s="46">
        <f t="shared" ref="B120:Q120" si="64">IF(B19=0,0,B19/B$17)</f>
        <v>0.89246823032163447</v>
      </c>
      <c r="C120" s="46">
        <f t="shared" si="64"/>
        <v>0.91096714576742166</v>
      </c>
      <c r="D120" s="46">
        <f t="shared" si="64"/>
        <v>0.91258031080608215</v>
      </c>
      <c r="E120" s="46">
        <f t="shared" si="64"/>
        <v>0.90472365121221432</v>
      </c>
      <c r="F120" s="46">
        <f t="shared" si="64"/>
        <v>0.90628110969780273</v>
      </c>
      <c r="G120" s="46">
        <f t="shared" si="64"/>
        <v>0.89933309687747165</v>
      </c>
      <c r="H120" s="46">
        <f t="shared" si="64"/>
        <v>0.89955525417795523</v>
      </c>
      <c r="I120" s="46">
        <f t="shared" si="64"/>
        <v>0.89389896673755076</v>
      </c>
      <c r="J120" s="46">
        <f t="shared" si="64"/>
        <v>0.89806683511275553</v>
      </c>
      <c r="K120" s="46">
        <f t="shared" si="64"/>
        <v>0.89878055986592142</v>
      </c>
      <c r="L120" s="46">
        <f t="shared" si="64"/>
        <v>0.91052195721632301</v>
      </c>
      <c r="M120" s="46">
        <f t="shared" si="64"/>
        <v>0.91966502939175188</v>
      </c>
      <c r="N120" s="46">
        <f t="shared" si="64"/>
        <v>0.92125328470237278</v>
      </c>
      <c r="O120" s="46">
        <f t="shared" si="64"/>
        <v>0.92924973014086221</v>
      </c>
      <c r="P120" s="46">
        <f t="shared" si="64"/>
        <v>0.93131708534299806</v>
      </c>
      <c r="Q120" s="46">
        <f t="shared" si="64"/>
        <v>0.93242252275733672</v>
      </c>
    </row>
    <row r="122" spans="1:17" ht="11.45" customHeight="1" x14ac:dyDescent="0.25">
      <c r="A122" s="126" t="s">
        <v>124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8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11155.873564651869</v>
      </c>
      <c r="C4" s="100">
        <v>10961.902410000001</v>
      </c>
      <c r="D4" s="100">
        <v>10854.796600000001</v>
      </c>
      <c r="E4" s="100">
        <v>11102.263080000001</v>
      </c>
      <c r="F4" s="100">
        <v>12213.03717</v>
      </c>
      <c r="G4" s="100">
        <v>13125.24023164141</v>
      </c>
      <c r="H4" s="100">
        <v>13259.916049999998</v>
      </c>
      <c r="I4" s="100">
        <v>13215.51907</v>
      </c>
      <c r="J4" s="100">
        <v>12832.218290000001</v>
      </c>
      <c r="K4" s="100">
        <v>12113.88269</v>
      </c>
      <c r="L4" s="100">
        <v>11672.783450661993</v>
      </c>
      <c r="M4" s="100">
        <v>12163.026050572886</v>
      </c>
      <c r="N4" s="100">
        <v>11786.57167368959</v>
      </c>
      <c r="O4" s="100">
        <v>11812.578621042563</v>
      </c>
      <c r="P4" s="100">
        <v>11797.043801118269</v>
      </c>
      <c r="Q4" s="100">
        <v>11944.97137955773</v>
      </c>
    </row>
    <row r="5" spans="1:17" ht="11.45" customHeight="1" x14ac:dyDescent="0.25">
      <c r="A5" s="141" t="s">
        <v>91</v>
      </c>
      <c r="B5" s="140">
        <f t="shared" ref="B5:Q5" si="0">B4</f>
        <v>11155.873564651869</v>
      </c>
      <c r="C5" s="140">
        <f t="shared" si="0"/>
        <v>10961.902410000001</v>
      </c>
      <c r="D5" s="140">
        <f t="shared" si="0"/>
        <v>10854.796600000001</v>
      </c>
      <c r="E5" s="140">
        <f t="shared" si="0"/>
        <v>11102.263080000001</v>
      </c>
      <c r="F5" s="140">
        <f t="shared" si="0"/>
        <v>12213.03717</v>
      </c>
      <c r="G5" s="140">
        <f t="shared" si="0"/>
        <v>13125.24023164141</v>
      </c>
      <c r="H5" s="140">
        <f t="shared" si="0"/>
        <v>13259.916049999998</v>
      </c>
      <c r="I5" s="140">
        <f t="shared" si="0"/>
        <v>13215.51907</v>
      </c>
      <c r="J5" s="140">
        <f t="shared" si="0"/>
        <v>12832.218290000001</v>
      </c>
      <c r="K5" s="140">
        <f t="shared" si="0"/>
        <v>12113.88269</v>
      </c>
      <c r="L5" s="140">
        <f t="shared" si="0"/>
        <v>11672.783450661993</v>
      </c>
      <c r="M5" s="140">
        <f t="shared" si="0"/>
        <v>12163.026050572886</v>
      </c>
      <c r="N5" s="140">
        <f t="shared" si="0"/>
        <v>11786.57167368959</v>
      </c>
      <c r="O5" s="140">
        <f t="shared" si="0"/>
        <v>11812.578621042563</v>
      </c>
      <c r="P5" s="140">
        <f t="shared" si="0"/>
        <v>11797.043801118269</v>
      </c>
      <c r="Q5" s="140">
        <f t="shared" si="0"/>
        <v>11944.97137955773</v>
      </c>
    </row>
    <row r="7" spans="1:17" ht="11.45" customHeight="1" x14ac:dyDescent="0.25">
      <c r="A7" s="27" t="s">
        <v>81</v>
      </c>
      <c r="B7" s="71">
        <f t="shared" ref="B7:Q7" si="1">SUM(B8,B12)</f>
        <v>11155.873564651871</v>
      </c>
      <c r="C7" s="71">
        <f t="shared" si="1"/>
        <v>10961.902410000001</v>
      </c>
      <c r="D7" s="71">
        <f t="shared" si="1"/>
        <v>10854.796599999998</v>
      </c>
      <c r="E7" s="71">
        <f t="shared" si="1"/>
        <v>11102.263080000001</v>
      </c>
      <c r="F7" s="71">
        <f t="shared" si="1"/>
        <v>12213.037169999996</v>
      </c>
      <c r="G7" s="71">
        <f t="shared" si="1"/>
        <v>13125.240231641406</v>
      </c>
      <c r="H7" s="71">
        <f t="shared" si="1"/>
        <v>13259.916049999996</v>
      </c>
      <c r="I7" s="71">
        <f t="shared" si="1"/>
        <v>13215.519070000002</v>
      </c>
      <c r="J7" s="71">
        <f t="shared" si="1"/>
        <v>12832.218289999999</v>
      </c>
      <c r="K7" s="71">
        <f t="shared" si="1"/>
        <v>12113.882689999999</v>
      </c>
      <c r="L7" s="71">
        <f t="shared" si="1"/>
        <v>11672.783450661993</v>
      </c>
      <c r="M7" s="71">
        <f t="shared" si="1"/>
        <v>12163.026050572889</v>
      </c>
      <c r="N7" s="71">
        <f t="shared" si="1"/>
        <v>11786.571673689592</v>
      </c>
      <c r="O7" s="71">
        <f t="shared" si="1"/>
        <v>11812.578621042565</v>
      </c>
      <c r="P7" s="71">
        <f t="shared" si="1"/>
        <v>11797.043801118269</v>
      </c>
      <c r="Q7" s="71">
        <f t="shared" si="1"/>
        <v>11944.971379557728</v>
      </c>
    </row>
    <row r="8" spans="1:17" ht="11.45" customHeight="1" x14ac:dyDescent="0.25">
      <c r="A8" s="130" t="s">
        <v>39</v>
      </c>
      <c r="B8" s="139">
        <f t="shared" ref="B8:Q8" si="2">SUM(B9:B11)</f>
        <v>10585.039570600355</v>
      </c>
      <c r="C8" s="139">
        <f t="shared" si="2"/>
        <v>10371.903987115833</v>
      </c>
      <c r="D8" s="139">
        <f t="shared" si="2"/>
        <v>10294.325968581696</v>
      </c>
      <c r="E8" s="139">
        <f t="shared" si="2"/>
        <v>10541.749843371086</v>
      </c>
      <c r="F8" s="139">
        <f t="shared" si="2"/>
        <v>11624.399932025699</v>
      </c>
      <c r="G8" s="139">
        <f t="shared" si="2"/>
        <v>12531.745456642726</v>
      </c>
      <c r="H8" s="139">
        <f t="shared" si="2"/>
        <v>12661.55972761442</v>
      </c>
      <c r="I8" s="139">
        <f t="shared" si="2"/>
        <v>12610.069549982472</v>
      </c>
      <c r="J8" s="139">
        <f t="shared" si="2"/>
        <v>12228.063995955352</v>
      </c>
      <c r="K8" s="139">
        <f t="shared" si="2"/>
        <v>11570.060821012445</v>
      </c>
      <c r="L8" s="139">
        <f t="shared" si="2"/>
        <v>11074.893757418984</v>
      </c>
      <c r="M8" s="139">
        <f t="shared" si="2"/>
        <v>11562.20347821886</v>
      </c>
      <c r="N8" s="139">
        <f t="shared" si="2"/>
        <v>11187.944334982465</v>
      </c>
      <c r="O8" s="139">
        <f t="shared" si="2"/>
        <v>11219.177973773392</v>
      </c>
      <c r="P8" s="139">
        <f t="shared" si="2"/>
        <v>11247.340767797559</v>
      </c>
      <c r="Q8" s="139">
        <f t="shared" si="2"/>
        <v>11388.675815262704</v>
      </c>
    </row>
    <row r="9" spans="1:17" ht="11.45" customHeight="1" x14ac:dyDescent="0.25">
      <c r="A9" s="116" t="s">
        <v>23</v>
      </c>
      <c r="B9" s="70">
        <v>719.09346596365617</v>
      </c>
      <c r="C9" s="70">
        <v>714.00939999999991</v>
      </c>
      <c r="D9" s="70">
        <v>698.40407000000005</v>
      </c>
      <c r="E9" s="70">
        <v>707.57629000000009</v>
      </c>
      <c r="F9" s="70">
        <v>780.21055000000001</v>
      </c>
      <c r="G9" s="70">
        <v>839.32911532132596</v>
      </c>
      <c r="H9" s="70">
        <v>841.89561999999978</v>
      </c>
      <c r="I9" s="70">
        <v>825.71477999999991</v>
      </c>
      <c r="J9" s="70">
        <v>800.30656999999997</v>
      </c>
      <c r="K9" s="70">
        <v>749.09893</v>
      </c>
      <c r="L9" s="70">
        <v>721.64910119193291</v>
      </c>
      <c r="M9" s="70">
        <v>751.6010759454972</v>
      </c>
      <c r="N9" s="70">
        <v>724.15714238585736</v>
      </c>
      <c r="O9" s="70">
        <v>842.9333387596414</v>
      </c>
      <c r="P9" s="70">
        <v>825.16418449185016</v>
      </c>
      <c r="Q9" s="70">
        <v>836.27124101556456</v>
      </c>
    </row>
    <row r="10" spans="1:17" ht="11.45" customHeight="1" x14ac:dyDescent="0.25">
      <c r="A10" s="116" t="s">
        <v>127</v>
      </c>
      <c r="B10" s="70">
        <v>3863.4830165554872</v>
      </c>
      <c r="C10" s="70">
        <v>4342.1872942181817</v>
      </c>
      <c r="D10" s="70">
        <v>4391.3681335011161</v>
      </c>
      <c r="E10" s="70">
        <v>4644.2784202755083</v>
      </c>
      <c r="F10" s="70">
        <v>4991.0639943718652</v>
      </c>
      <c r="G10" s="70">
        <v>5327.1971094145092</v>
      </c>
      <c r="H10" s="70">
        <v>5250.4697467318547</v>
      </c>
      <c r="I10" s="70">
        <v>5341.3378890011436</v>
      </c>
      <c r="J10" s="70">
        <v>5096.1249465667206</v>
      </c>
      <c r="K10" s="70">
        <v>4704.2506495345378</v>
      </c>
      <c r="L10" s="70">
        <v>4666.6319921504155</v>
      </c>
      <c r="M10" s="70">
        <v>4945.4935299091676</v>
      </c>
      <c r="N10" s="70">
        <v>4819.3302881699192</v>
      </c>
      <c r="O10" s="70">
        <v>4777.8542429253412</v>
      </c>
      <c r="P10" s="70">
        <v>4766.6988747849746</v>
      </c>
      <c r="Q10" s="70">
        <v>4853.2660843000904</v>
      </c>
    </row>
    <row r="11" spans="1:17" ht="11.45" customHeight="1" x14ac:dyDescent="0.25">
      <c r="A11" s="116" t="s">
        <v>125</v>
      </c>
      <c r="B11" s="70">
        <v>6002.463088081211</v>
      </c>
      <c r="C11" s="70">
        <v>5315.7072928976513</v>
      </c>
      <c r="D11" s="70">
        <v>5204.5537650805809</v>
      </c>
      <c r="E11" s="70">
        <v>5189.8951330955788</v>
      </c>
      <c r="F11" s="70">
        <v>5853.1253876538349</v>
      </c>
      <c r="G11" s="70">
        <v>6365.2192319068909</v>
      </c>
      <c r="H11" s="70">
        <v>6569.1943608825659</v>
      </c>
      <c r="I11" s="70">
        <v>6443.0168809813295</v>
      </c>
      <c r="J11" s="70">
        <v>6331.6324793886315</v>
      </c>
      <c r="K11" s="70">
        <v>6116.7112414779067</v>
      </c>
      <c r="L11" s="70">
        <v>5686.612664076637</v>
      </c>
      <c r="M11" s="70">
        <v>5865.1088723641942</v>
      </c>
      <c r="N11" s="70">
        <v>5644.4569044266873</v>
      </c>
      <c r="O11" s="70">
        <v>5598.3903920884086</v>
      </c>
      <c r="P11" s="70">
        <v>5655.4777085207352</v>
      </c>
      <c r="Q11" s="70">
        <v>5699.1384899470504</v>
      </c>
    </row>
    <row r="12" spans="1:17" ht="11.45" customHeight="1" x14ac:dyDescent="0.25">
      <c r="A12" s="128" t="s">
        <v>18</v>
      </c>
      <c r="B12" s="138">
        <f t="shared" ref="B12:Q12" si="3">SUM(B13:B14)</f>
        <v>570.8339940515159</v>
      </c>
      <c r="C12" s="138">
        <f t="shared" si="3"/>
        <v>589.99842288416801</v>
      </c>
      <c r="D12" s="138">
        <f t="shared" si="3"/>
        <v>560.47063141830313</v>
      </c>
      <c r="E12" s="138">
        <f t="shared" si="3"/>
        <v>560.51323662891377</v>
      </c>
      <c r="F12" s="138">
        <f t="shared" si="3"/>
        <v>588.63723797429634</v>
      </c>
      <c r="G12" s="138">
        <f t="shared" si="3"/>
        <v>593.49477499867987</v>
      </c>
      <c r="H12" s="138">
        <f t="shared" si="3"/>
        <v>598.35632238557548</v>
      </c>
      <c r="I12" s="138">
        <f t="shared" si="3"/>
        <v>605.44952001752995</v>
      </c>
      <c r="J12" s="138">
        <f t="shared" si="3"/>
        <v>604.15429404464771</v>
      </c>
      <c r="K12" s="138">
        <f t="shared" si="3"/>
        <v>543.82186898755481</v>
      </c>
      <c r="L12" s="138">
        <f t="shared" si="3"/>
        <v>597.88969324300854</v>
      </c>
      <c r="M12" s="138">
        <f t="shared" si="3"/>
        <v>600.82257235402881</v>
      </c>
      <c r="N12" s="138">
        <f t="shared" si="3"/>
        <v>598.62733870712702</v>
      </c>
      <c r="O12" s="138">
        <f t="shared" si="3"/>
        <v>593.40064726917205</v>
      </c>
      <c r="P12" s="138">
        <f t="shared" si="3"/>
        <v>549.70303332070944</v>
      </c>
      <c r="Q12" s="138">
        <f t="shared" si="3"/>
        <v>556.29556429502441</v>
      </c>
    </row>
    <row r="13" spans="1:17" ht="11.45" customHeight="1" x14ac:dyDescent="0.25">
      <c r="A13" s="95" t="s">
        <v>126</v>
      </c>
      <c r="B13" s="20">
        <v>105.16365353551248</v>
      </c>
      <c r="C13" s="20">
        <v>91.32956124697823</v>
      </c>
      <c r="D13" s="20">
        <v>84.699957236096964</v>
      </c>
      <c r="E13" s="20">
        <v>91.629550367290676</v>
      </c>
      <c r="F13" s="20">
        <v>95.063992557209644</v>
      </c>
      <c r="G13" s="20">
        <v>102.05325651763694</v>
      </c>
      <c r="H13" s="20">
        <v>102.49706463709433</v>
      </c>
      <c r="I13" s="20">
        <v>106.97738141868841</v>
      </c>
      <c r="J13" s="20">
        <v>104.06806363738184</v>
      </c>
      <c r="K13" s="20">
        <v>92.644998544243606</v>
      </c>
      <c r="L13" s="20">
        <v>85.098167365449072</v>
      </c>
      <c r="M13" s="20">
        <v>78.280636060797207</v>
      </c>
      <c r="N13" s="20">
        <v>75.859203745888223</v>
      </c>
      <c r="O13" s="20">
        <v>67.93848291989994</v>
      </c>
      <c r="P13" s="20">
        <v>60.599635795137942</v>
      </c>
      <c r="Q13" s="20">
        <v>61.014129818898454</v>
      </c>
    </row>
    <row r="14" spans="1:17" ht="11.45" customHeight="1" x14ac:dyDescent="0.25">
      <c r="A14" s="93" t="s">
        <v>125</v>
      </c>
      <c r="B14" s="69">
        <v>465.67034051600336</v>
      </c>
      <c r="C14" s="69">
        <v>498.66886163718976</v>
      </c>
      <c r="D14" s="69">
        <v>475.77067418220611</v>
      </c>
      <c r="E14" s="69">
        <v>468.88368626162304</v>
      </c>
      <c r="F14" s="69">
        <v>493.57324541708664</v>
      </c>
      <c r="G14" s="69">
        <v>491.44151848104298</v>
      </c>
      <c r="H14" s="69">
        <v>495.85925774848118</v>
      </c>
      <c r="I14" s="69">
        <v>498.47213859884158</v>
      </c>
      <c r="J14" s="69">
        <v>500.08623040726587</v>
      </c>
      <c r="K14" s="69">
        <v>451.17687044331115</v>
      </c>
      <c r="L14" s="69">
        <v>512.79152587755948</v>
      </c>
      <c r="M14" s="69">
        <v>522.54193629323163</v>
      </c>
      <c r="N14" s="69">
        <v>522.76813496123884</v>
      </c>
      <c r="O14" s="69">
        <v>525.46216434927214</v>
      </c>
      <c r="P14" s="69">
        <v>489.10339752557149</v>
      </c>
      <c r="Q14" s="69">
        <v>495.28143447612592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74</v>
      </c>
      <c r="B18" s="68">
        <f>IF(B7=0,"",B7/TrAvia_act!B12*100)</f>
        <v>452.39379795338408</v>
      </c>
      <c r="C18" s="68">
        <f>IF(C7=0,"",C7/TrAvia_act!C12*100)</f>
        <v>445.94062288611855</v>
      </c>
      <c r="D18" s="68">
        <f>IF(D7=0,"",D7/TrAvia_act!D12*100)</f>
        <v>433.17602445204398</v>
      </c>
      <c r="E18" s="68">
        <f>IF(E7=0,"",E7/TrAvia_act!E12*100)</f>
        <v>423.7291205477934</v>
      </c>
      <c r="F18" s="68">
        <f>IF(F7=0,"",F7/TrAvia_act!F12*100)</f>
        <v>426.01679313566842</v>
      </c>
      <c r="G18" s="68">
        <f>IF(G7=0,"",G7/TrAvia_act!G12*100)</f>
        <v>435.51134493860457</v>
      </c>
      <c r="H18" s="68">
        <f>IF(H7=0,"",H7/TrAvia_act!H12*100)</f>
        <v>440.56176722511572</v>
      </c>
      <c r="I18" s="68">
        <f>IF(I7=0,"",I7/TrAvia_act!I12*100)</f>
        <v>436.8859289026438</v>
      </c>
      <c r="J18" s="68">
        <f>IF(J7=0,"",J7/TrAvia_act!J12*100)</f>
        <v>446.43377485370576</v>
      </c>
      <c r="K18" s="68">
        <f>IF(K7=0,"",K7/TrAvia_act!K12*100)</f>
        <v>453.28238112794963</v>
      </c>
      <c r="L18" s="68">
        <f>IF(L7=0,"",L7/TrAvia_act!L12*100)</f>
        <v>479.68955161621875</v>
      </c>
      <c r="M18" s="68">
        <f>IF(M7=0,"",M7/TrAvia_act!M12*100)</f>
        <v>479.94508937789095</v>
      </c>
      <c r="N18" s="68">
        <f>IF(N7=0,"",N7/TrAvia_act!N12*100)</f>
        <v>476.15005639786841</v>
      </c>
      <c r="O18" s="68">
        <f>IF(O7=0,"",O7/TrAvia_act!O12*100)</f>
        <v>472.32340859533417</v>
      </c>
      <c r="P18" s="68">
        <f>IF(P7=0,"",P7/TrAvia_act!P12*100)</f>
        <v>461.93178854688836</v>
      </c>
      <c r="Q18" s="68">
        <f>IF(Q7=0,"",Q7/TrAvia_act!Q12*100)</f>
        <v>457.734550400714</v>
      </c>
    </row>
    <row r="19" spans="1:17" ht="11.45" customHeight="1" x14ac:dyDescent="0.25">
      <c r="A19" s="130" t="s">
        <v>39</v>
      </c>
      <c r="B19" s="134">
        <f>IF(B8=0,"",B8/TrAvia_act!B13*100)</f>
        <v>451.01430684889107</v>
      </c>
      <c r="C19" s="134">
        <f>IF(C8=0,"",C8/TrAvia_act!C13*100)</f>
        <v>443.02352441101556</v>
      </c>
      <c r="D19" s="134">
        <f>IF(D8=0,"",D8/TrAvia_act!D13*100)</f>
        <v>430.66615921917719</v>
      </c>
      <c r="E19" s="134">
        <f>IF(E8=0,"",E8/TrAvia_act!E13*100)</f>
        <v>421.36666156563604</v>
      </c>
      <c r="F19" s="134">
        <f>IF(F8=0,"",F8/TrAvia_act!F13*100)</f>
        <v>424.07749916267852</v>
      </c>
      <c r="G19" s="134">
        <f>IF(G8=0,"",G8/TrAvia_act!G13*100)</f>
        <v>433.67979272655629</v>
      </c>
      <c r="H19" s="134">
        <f>IF(H8=0,"",H8/TrAvia_act!H13*100)</f>
        <v>438.94952398227292</v>
      </c>
      <c r="I19" s="134">
        <f>IF(I8=0,"",I8/TrAvia_act!I13*100)</f>
        <v>435.51216423178903</v>
      </c>
      <c r="J19" s="134">
        <f>IF(J8=0,"",J8/TrAvia_act!J13*100)</f>
        <v>445.59556181891242</v>
      </c>
      <c r="K19" s="134">
        <f>IF(K8=0,"",K8/TrAvia_act!K13*100)</f>
        <v>452.61592147767243</v>
      </c>
      <c r="L19" s="134">
        <f>IF(L8=0,"",L8/TrAvia_act!L13*100)</f>
        <v>480.37700506890451</v>
      </c>
      <c r="M19" s="134">
        <f>IF(M8=0,"",M8/TrAvia_act!M13*100)</f>
        <v>480.69743041581836</v>
      </c>
      <c r="N19" s="134">
        <f>IF(N8=0,"",N8/TrAvia_act!N13*100)</f>
        <v>477.41546759459226</v>
      </c>
      <c r="O19" s="134">
        <f>IF(O8=0,"",O8/TrAvia_act!O13*100)</f>
        <v>474.63796266891671</v>
      </c>
      <c r="P19" s="134">
        <f>IF(P8=0,"",P8/TrAvia_act!P13*100)</f>
        <v>464.13782954391598</v>
      </c>
      <c r="Q19" s="134">
        <f>IF(Q8=0,"",Q8/TrAvia_act!Q13*100)</f>
        <v>460.40392711807181</v>
      </c>
    </row>
    <row r="20" spans="1:17" ht="11.45" customHeight="1" x14ac:dyDescent="0.25">
      <c r="A20" s="116" t="s">
        <v>23</v>
      </c>
      <c r="B20" s="77">
        <f>IF(B9=0,"",B9/TrAvia_act!B14*100)</f>
        <v>586.1070937207511</v>
      </c>
      <c r="C20" s="77">
        <f>IF(C9=0,"",C9/TrAvia_act!C14*100)</f>
        <v>531.14739448173907</v>
      </c>
      <c r="D20" s="77">
        <f>IF(D9=0,"",D9/TrAvia_act!D14*100)</f>
        <v>475.30111655847816</v>
      </c>
      <c r="E20" s="77">
        <f>IF(E9=0,"",E9/TrAvia_act!E14*100)</f>
        <v>447.78389623151259</v>
      </c>
      <c r="F20" s="77">
        <f>IF(F9=0,"",F9/TrAvia_act!F14*100)</f>
        <v>454.82853791150097</v>
      </c>
      <c r="G20" s="77">
        <f>IF(G9=0,"",G9/TrAvia_act!G14*100)</f>
        <v>468.78712925429477</v>
      </c>
      <c r="H20" s="77">
        <f>IF(H9=0,"",H9/TrAvia_act!H14*100)</f>
        <v>476.99557310456271</v>
      </c>
      <c r="I20" s="77">
        <f>IF(I9=0,"",I9/TrAvia_act!I14*100)</f>
        <v>479.18570825339157</v>
      </c>
      <c r="J20" s="77">
        <f>IF(J9=0,"",J9/TrAvia_act!J14*100)</f>
        <v>486.97224089318905</v>
      </c>
      <c r="K20" s="77">
        <f>IF(K9=0,"",K9/TrAvia_act!K14*100)</f>
        <v>498.81076559802881</v>
      </c>
      <c r="L20" s="77">
        <f>IF(L9=0,"",L9/TrAvia_act!L14*100)</f>
        <v>535.83135309305408</v>
      </c>
      <c r="M20" s="77">
        <f>IF(M9=0,"",M9/TrAvia_act!M14*100)</f>
        <v>555.08981006302577</v>
      </c>
      <c r="N20" s="77">
        <f>IF(N9=0,"",N9/TrAvia_act!N14*100)</f>
        <v>557.22574118843045</v>
      </c>
      <c r="O20" s="77">
        <f>IF(O9=0,"",O9/TrAvia_act!O14*100)</f>
        <v>648.14480554517195</v>
      </c>
      <c r="P20" s="77">
        <f>IF(P9=0,"",P9/TrAvia_act!P14*100)</f>
        <v>659.64924235542094</v>
      </c>
      <c r="Q20" s="77">
        <f>IF(Q9=0,"",Q9/TrAvia_act!Q14*100)</f>
        <v>666.26515254902074</v>
      </c>
    </row>
    <row r="21" spans="1:17" ht="11.45" customHeight="1" x14ac:dyDescent="0.25">
      <c r="A21" s="116" t="s">
        <v>127</v>
      </c>
      <c r="B21" s="77">
        <f>IF(B10=0,"",B10/TrAvia_act!B15*100)</f>
        <v>609.81583824984875</v>
      </c>
      <c r="C21" s="77">
        <f>IF(C10=0,"",C10/TrAvia_act!C15*100)</f>
        <v>650.12215109853776</v>
      </c>
      <c r="D21" s="77">
        <f>IF(D10=0,"",D10/TrAvia_act!D15*100)</f>
        <v>647.388232630998</v>
      </c>
      <c r="E21" s="77">
        <f>IF(E10=0,"",E10/TrAvia_act!E15*100)</f>
        <v>633.97500833693323</v>
      </c>
      <c r="F21" s="77">
        <f>IF(F10=0,"",F10/TrAvia_act!F15*100)</f>
        <v>628.33521893533259</v>
      </c>
      <c r="G21" s="77">
        <f>IF(G10=0,"",G10/TrAvia_act!G15*100)</f>
        <v>642.72076156722653</v>
      </c>
      <c r="H21" s="77">
        <f>IF(H10=0,"",H10/TrAvia_act!H15*100)</f>
        <v>663.27237297065676</v>
      </c>
      <c r="I21" s="77">
        <f>IF(I10=0,"",I10/TrAvia_act!I15*100)</f>
        <v>651.75756374402806</v>
      </c>
      <c r="J21" s="77">
        <f>IF(J10=0,"",J10/TrAvia_act!J15*100)</f>
        <v>658.15992504650444</v>
      </c>
      <c r="K21" s="77">
        <f>IF(K10=0,"",K10/TrAvia_act!K15*100)</f>
        <v>663.23509513241902</v>
      </c>
      <c r="L21" s="77">
        <f>IF(L10=0,"",L10/TrAvia_act!L15*100)</f>
        <v>688.18331689742161</v>
      </c>
      <c r="M21" s="77">
        <f>IF(M10=0,"",M10/TrAvia_act!M15*100)</f>
        <v>701.45974384173974</v>
      </c>
      <c r="N21" s="77">
        <f>IF(N10=0,"",N10/TrAvia_act!N15*100)</f>
        <v>691.11809561470068</v>
      </c>
      <c r="O21" s="77">
        <f>IF(O10=0,"",O10/TrAvia_act!O15*100)</f>
        <v>671.42785310699924</v>
      </c>
      <c r="P21" s="77">
        <f>IF(P10=0,"",P10/TrAvia_act!P15*100)</f>
        <v>655.3845892077502</v>
      </c>
      <c r="Q21" s="77">
        <f>IF(Q10=0,"",Q10/TrAvia_act!Q15*100)</f>
        <v>643.18521412563348</v>
      </c>
    </row>
    <row r="22" spans="1:17" ht="11.45" customHeight="1" x14ac:dyDescent="0.25">
      <c r="A22" s="116" t="s">
        <v>125</v>
      </c>
      <c r="B22" s="77">
        <f>IF(B11=0,"",B11/TrAvia_act!B16*100)</f>
        <v>377.34678570105331</v>
      </c>
      <c r="C22" s="77">
        <f>IF(C11=0,"",C11/TrAvia_act!C16*100)</f>
        <v>345.43774134188027</v>
      </c>
      <c r="D22" s="77">
        <f>IF(D11=0,"",D11/TrAvia_act!D16*100)</f>
        <v>332.54527137936213</v>
      </c>
      <c r="E22" s="77">
        <f>IF(E11=0,"",E11/TrAvia_act!E16*100)</f>
        <v>322.11016619643704</v>
      </c>
      <c r="F22" s="77">
        <f>IF(F11=0,"",F11/TrAvia_act!F16*100)</f>
        <v>329.71047842612813</v>
      </c>
      <c r="G22" s="77">
        <f>IF(G11=0,"",G11/TrAvia_act!G16*100)</f>
        <v>338.26290464993849</v>
      </c>
      <c r="H22" s="77">
        <f>IF(H11=0,"",H11/TrAvia_act!H16*100)</f>
        <v>342.78588721333938</v>
      </c>
      <c r="I22" s="77">
        <f>IF(I11=0,"",I11/TrAvia_act!I16*100)</f>
        <v>338.46255355232756</v>
      </c>
      <c r="J22" s="77">
        <f>IF(J11=0,"",J11/TrAvia_act!J16*100)</f>
        <v>350.67326985872467</v>
      </c>
      <c r="K22" s="77">
        <f>IF(K11=0,"",K11/TrAvia_act!K16*100)</f>
        <v>360.48529117332652</v>
      </c>
      <c r="L22" s="77">
        <f>IF(L11=0,"",L11/TrAvia_act!L16*100)</f>
        <v>380.96879523189841</v>
      </c>
      <c r="M22" s="77">
        <f>IF(M11=0,"",M11/TrAvia_act!M16*100)</f>
        <v>374.79919432209203</v>
      </c>
      <c r="N22" s="77">
        <f>IF(N11=0,"",N11/TrAvia_act!N16*100)</f>
        <v>372.28671495229202</v>
      </c>
      <c r="O22" s="77">
        <f>IF(O11=0,"",O11/TrAvia_act!O16*100)</f>
        <v>367.81075145989081</v>
      </c>
      <c r="P22" s="77">
        <f>IF(P11=0,"",P11/TrAvia_act!P16*100)</f>
        <v>360.02167842974922</v>
      </c>
      <c r="Q22" s="77">
        <f>IF(Q11=0,"",Q11/TrAvia_act!Q16*100)</f>
        <v>357.63938923138892</v>
      </c>
    </row>
    <row r="23" spans="1:17" ht="11.45" customHeight="1" x14ac:dyDescent="0.25">
      <c r="A23" s="128" t="s">
        <v>18</v>
      </c>
      <c r="B23" s="133">
        <f>IF(B12=0,"",B12/TrAvia_act!B17*100)</f>
        <v>479.59485351908933</v>
      </c>
      <c r="C23" s="133">
        <f>IF(C12=0,"",C12/TrAvia_act!C17*100)</f>
        <v>504.31675812005113</v>
      </c>
      <c r="D23" s="133">
        <f>IF(D12=0,"",D12/TrAvia_act!D17*100)</f>
        <v>485.10241663122156</v>
      </c>
      <c r="E23" s="133">
        <f>IF(E12=0,"",E12/TrAvia_act!E17*100)</f>
        <v>473.676509046717</v>
      </c>
      <c r="F23" s="133">
        <f>IF(F12=0,"",F12/TrAvia_act!F17*100)</f>
        <v>468.30829182834776</v>
      </c>
      <c r="G23" s="133">
        <f>IF(G12=0,"",G12/TrAvia_act!G17*100)</f>
        <v>478.15058689504184</v>
      </c>
      <c r="H23" s="133">
        <f>IF(H12=0,"",H12/TrAvia_act!H17*100)</f>
        <v>477.68862612728213</v>
      </c>
      <c r="I23" s="133">
        <f>IF(I12=0,"",I12/TrAvia_act!I17*100)</f>
        <v>467.60671583938807</v>
      </c>
      <c r="J23" s="133">
        <f>IF(J12=0,"",J12/TrAvia_act!J17*100)</f>
        <v>464.10385696299255</v>
      </c>
      <c r="K23" s="133">
        <f>IF(K12=0,"",K12/TrAvia_act!K17*100)</f>
        <v>467.94173361016868</v>
      </c>
      <c r="L23" s="133">
        <f>IF(L12=0,"",L12/TrAvia_act!L17*100)</f>
        <v>467.30222918949823</v>
      </c>
      <c r="M23" s="133">
        <f>IF(M12=0,"",M12/TrAvia_act!M17*100)</f>
        <v>465.91237878982542</v>
      </c>
      <c r="N23" s="133">
        <f>IF(N12=0,"",N12/TrAvia_act!N17*100)</f>
        <v>453.67633151000979</v>
      </c>
      <c r="O23" s="133">
        <f>IF(O12=0,"",O12/TrAvia_act!O17*100)</f>
        <v>432.45248643218127</v>
      </c>
      <c r="P23" s="133">
        <f>IF(P12=0,"",P12/TrAvia_act!P17*100)</f>
        <v>420.99057554752181</v>
      </c>
      <c r="Q23" s="133">
        <f>IF(Q12=0,"",Q12/TrAvia_act!Q17*100)</f>
        <v>409.16771146812312</v>
      </c>
    </row>
    <row r="24" spans="1:17" ht="11.45" customHeight="1" x14ac:dyDescent="0.25">
      <c r="A24" s="95" t="s">
        <v>126</v>
      </c>
      <c r="B24" s="75">
        <f>IF(B13=0,"",B13/TrAvia_act!B18*100)</f>
        <v>821.66267391567885</v>
      </c>
      <c r="C24" s="75">
        <f>IF(C13=0,"",C13/TrAvia_act!C18*100)</f>
        <v>876.82641339804718</v>
      </c>
      <c r="D24" s="75">
        <f>IF(D13=0,"",D13/TrAvia_act!D18*100)</f>
        <v>838.59932898408454</v>
      </c>
      <c r="E24" s="75">
        <f>IF(E13=0,"",E13/TrAvia_act!E18*100)</f>
        <v>812.73024929821815</v>
      </c>
      <c r="F24" s="75">
        <f>IF(F13=0,"",F13/TrAvia_act!F18*100)</f>
        <v>806.99905705177491</v>
      </c>
      <c r="G24" s="75">
        <f>IF(G13=0,"",G13/TrAvia_act!G18*100)</f>
        <v>816.7477609375228</v>
      </c>
      <c r="H24" s="75">
        <f>IF(H13=0,"",H13/TrAvia_act!H18*100)</f>
        <v>814.64654584926984</v>
      </c>
      <c r="I24" s="75">
        <f>IF(I13=0,"",I13/TrAvia_act!I18*100)</f>
        <v>778.70892176109999</v>
      </c>
      <c r="J24" s="75">
        <f>IF(J13=0,"",J13/TrAvia_act!J18*100)</f>
        <v>784.27663400606218</v>
      </c>
      <c r="K24" s="75">
        <f>IF(K13=0,"",K13/TrAvia_act!K18*100)</f>
        <v>787.57724456482788</v>
      </c>
      <c r="L24" s="75">
        <f>IF(L13=0,"",L13/TrAvia_act!L18*100)</f>
        <v>743.32804297147004</v>
      </c>
      <c r="M24" s="75">
        <f>IF(M13=0,"",M13/TrAvia_act!M18*100)</f>
        <v>755.62743144852834</v>
      </c>
      <c r="N24" s="75">
        <f>IF(N13=0,"",N13/TrAvia_act!N18*100)</f>
        <v>730.07152196732682</v>
      </c>
      <c r="O24" s="75">
        <f>IF(O13=0,"",O13/TrAvia_act!O18*100)</f>
        <v>699.80674945531996</v>
      </c>
      <c r="P24" s="75">
        <f>IF(P13=0,"",P13/TrAvia_act!P18*100)</f>
        <v>675.71807705439107</v>
      </c>
      <c r="Q24" s="75">
        <f>IF(Q13=0,"",Q13/TrAvia_act!Q18*100)</f>
        <v>664.08581665534086</v>
      </c>
    </row>
    <row r="25" spans="1:17" ht="11.45" customHeight="1" x14ac:dyDescent="0.25">
      <c r="A25" s="93" t="s">
        <v>125</v>
      </c>
      <c r="B25" s="74">
        <f>IF(B14=0,"",B14/TrAvia_act!B19*100)</f>
        <v>438.37976391975377</v>
      </c>
      <c r="C25" s="74">
        <f>IF(C14=0,"",C14/TrAvia_act!C19*100)</f>
        <v>467.909739499578</v>
      </c>
      <c r="D25" s="74">
        <f>IF(D14=0,"",D14/TrAvia_act!D19*100)</f>
        <v>451.23954468124418</v>
      </c>
      <c r="E25" s="74">
        <f>IF(E14=0,"",E14/TrAvia_act!E19*100)</f>
        <v>437.97079673255075</v>
      </c>
      <c r="F25" s="74">
        <f>IF(F14=0,"",F14/TrAvia_act!F19*100)</f>
        <v>433.28414497955617</v>
      </c>
      <c r="G25" s="74">
        <f>IF(G14=0,"",G14/TrAvia_act!G19*100)</f>
        <v>440.24969229298296</v>
      </c>
      <c r="H25" s="74">
        <f>IF(H14=0,"",H14/TrAvia_act!H19*100)</f>
        <v>440.06375267786922</v>
      </c>
      <c r="I25" s="74">
        <f>IF(I14=0,"",I14/TrAvia_act!I19*100)</f>
        <v>430.68054551502729</v>
      </c>
      <c r="J25" s="74">
        <f>IF(J14=0,"",J14/TrAvia_act!J19*100)</f>
        <v>427.76332728444072</v>
      </c>
      <c r="K25" s="74">
        <f>IF(K14=0,"",K14/TrAvia_act!K19*100)</f>
        <v>431.94481855603442</v>
      </c>
      <c r="L25" s="74">
        <f>IF(L14=0,"",L14/TrAvia_act!L19*100)</f>
        <v>440.17685414583559</v>
      </c>
      <c r="M25" s="74">
        <f>IF(M14=0,"",M14/TrAvia_act!M19*100)</f>
        <v>440.60506634858029</v>
      </c>
      <c r="N25" s="74">
        <f>IF(N14=0,"",N14/TrAvia_act!N19*100)</f>
        <v>430.05067531535371</v>
      </c>
      <c r="O25" s="74">
        <f>IF(O14=0,"",O14/TrAvia_act!O19*100)</f>
        <v>412.09693975474437</v>
      </c>
      <c r="P25" s="74">
        <f>IF(P14=0,"",P14/TrAvia_act!P19*100)</f>
        <v>402.20489285992863</v>
      </c>
      <c r="Q25" s="74">
        <f>IF(Q14=0,"",Q14/TrAvia_act!Q19*100)</f>
        <v>390.69247944445891</v>
      </c>
    </row>
    <row r="27" spans="1:17" ht="11.45" customHeight="1" x14ac:dyDescent="0.25">
      <c r="A27" s="27" t="s">
        <v>73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1.45" customHeight="1" x14ac:dyDescent="0.25">
      <c r="A28" s="130" t="s">
        <v>37</v>
      </c>
      <c r="B28" s="134">
        <f>IF(B8=0,"",B8/TrAvia_act!B4*1000)</f>
        <v>37.638000072472529</v>
      </c>
      <c r="C28" s="134">
        <f>IF(C8=0,"",C8/TrAvia_act!C4*1000)</f>
        <v>38.18697433984299</v>
      </c>
      <c r="D28" s="134">
        <f>IF(D8=0,"",D8/TrAvia_act!D4*1000)</f>
        <v>37.598855487880797</v>
      </c>
      <c r="E28" s="134">
        <f>IF(E8=0,"",E8/TrAvia_act!E4*1000)</f>
        <v>37.481944059271122</v>
      </c>
      <c r="F28" s="134">
        <f>IF(F8=0,"",F8/TrAvia_act!F4*1000)</f>
        <v>37.428039832207745</v>
      </c>
      <c r="G28" s="134">
        <f>IF(G8=0,"",G8/TrAvia_act!G4*1000)</f>
        <v>37.784071011984771</v>
      </c>
      <c r="H28" s="134">
        <f>IF(H8=0,"",H8/TrAvia_act!H4*1000)</f>
        <v>37.239854052836399</v>
      </c>
      <c r="I28" s="134">
        <f>IF(I8=0,"",I8/TrAvia_act!I4*1000)</f>
        <v>34.057285314330031</v>
      </c>
      <c r="J28" s="134">
        <f>IF(J8=0,"",J8/TrAvia_act!J4*1000)</f>
        <v>34.855434987239548</v>
      </c>
      <c r="K28" s="134">
        <f>IF(K8=0,"",K8/TrAvia_act!K4*1000)</f>
        <v>34.465578838930824</v>
      </c>
      <c r="L28" s="134">
        <f>IF(L8=0,"",L8/TrAvia_act!L4*1000)</f>
        <v>35.903147686920946</v>
      </c>
      <c r="M28" s="134">
        <f>IF(M8=0,"",M8/TrAvia_act!M4*1000)</f>
        <v>35.181302924888143</v>
      </c>
      <c r="N28" s="134">
        <f>IF(N8=0,"",N8/TrAvia_act!N4*1000)</f>
        <v>34.132596634392037</v>
      </c>
      <c r="O28" s="134">
        <f>IF(O8=0,"",O8/TrAvia_act!O4*1000)</f>
        <v>33.056840139347521</v>
      </c>
      <c r="P28" s="134">
        <f>IF(P8=0,"",P8/TrAvia_act!P4*1000)</f>
        <v>31.406628231406263</v>
      </c>
      <c r="Q28" s="134">
        <f>IF(Q8=0,"",Q8/TrAvia_act!Q4*1000)</f>
        <v>30.171515027068025</v>
      </c>
    </row>
    <row r="29" spans="1:17" ht="11.45" customHeight="1" x14ac:dyDescent="0.25">
      <c r="A29" s="116" t="s">
        <v>23</v>
      </c>
      <c r="B29" s="77">
        <f>IF(B9=0,"",B9/TrAvia_act!B5*1000)</f>
        <v>74.667281380724518</v>
      </c>
      <c r="C29" s="77">
        <f>IF(C9=0,"",C9/TrAvia_act!C5*1000)</f>
        <v>69.671517573179344</v>
      </c>
      <c r="D29" s="77">
        <f>IF(D9=0,"",D9/TrAvia_act!D5*1000)</f>
        <v>62.974877346650899</v>
      </c>
      <c r="E29" s="77">
        <f>IF(E9=0,"",E9/TrAvia_act!E5*1000)</f>
        <v>59.623570135900337</v>
      </c>
      <c r="F29" s="77">
        <f>IF(F9=0,"",F9/TrAvia_act!F5*1000)</f>
        <v>62.34833907882556</v>
      </c>
      <c r="G29" s="77">
        <f>IF(G9=0,"",G9/TrAvia_act!G5*1000)</f>
        <v>65.18739580472571</v>
      </c>
      <c r="H29" s="77">
        <f>IF(H9=0,"",H9/TrAvia_act!H5*1000)</f>
        <v>65.198365053834678</v>
      </c>
      <c r="I29" s="77">
        <f>IF(I9=0,"",I9/TrAvia_act!I5*1000)</f>
        <v>64.888289346984536</v>
      </c>
      <c r="J29" s="77">
        <f>IF(J9=0,"",J9/TrAvia_act!J5*1000)</f>
        <v>66.227779727280122</v>
      </c>
      <c r="K29" s="77">
        <f>IF(K9=0,"",K9/TrAvia_act!K5*1000)</f>
        <v>67.454956783115634</v>
      </c>
      <c r="L29" s="77">
        <f>IF(L9=0,"",L9/TrAvia_act!L5*1000)</f>
        <v>70.6053478789471</v>
      </c>
      <c r="M29" s="77">
        <f>IF(M9=0,"",M9/TrAvia_act!M5*1000)</f>
        <v>73.811555627740631</v>
      </c>
      <c r="N29" s="77">
        <f>IF(N9=0,"",N9/TrAvia_act!N5*1000)</f>
        <v>72.308696343204488</v>
      </c>
      <c r="O29" s="77">
        <f>IF(O9=0,"",O9/TrAvia_act!O5*1000)</f>
        <v>82.452640065592306</v>
      </c>
      <c r="P29" s="77">
        <f>IF(P9=0,"",P9/TrAvia_act!P5*1000)</f>
        <v>79.023263203733251</v>
      </c>
      <c r="Q29" s="77">
        <f>IF(Q9=0,"",Q9/TrAvia_act!Q5*1000)</f>
        <v>76.626510217579536</v>
      </c>
    </row>
    <row r="30" spans="1:17" ht="11.45" customHeight="1" x14ac:dyDescent="0.25">
      <c r="A30" s="116" t="s">
        <v>127</v>
      </c>
      <c r="B30" s="77">
        <f>IF(B10=0,"",B10/TrAvia_act!B6*1000)</f>
        <v>56.696965082980128</v>
      </c>
      <c r="C30" s="77">
        <f>IF(C10=0,"",C10/TrAvia_act!C6*1000)</f>
        <v>61.365959477308827</v>
      </c>
      <c r="D30" s="77">
        <f>IF(D10=0,"",D10/TrAvia_act!D6*1000)</f>
        <v>61.678017232128653</v>
      </c>
      <c r="E30" s="77">
        <f>IF(E10=0,"",E10/TrAvia_act!E6*1000)</f>
        <v>61.320683123962056</v>
      </c>
      <c r="F30" s="77">
        <f>IF(F10=0,"",F10/TrAvia_act!F6*1000)</f>
        <v>62.241827442280936</v>
      </c>
      <c r="G30" s="77">
        <f>IF(G10=0,"",G10/TrAvia_act!G6*1000)</f>
        <v>63.310270830466223</v>
      </c>
      <c r="H30" s="77">
        <f>IF(H10=0,"",H10/TrAvia_act!H6*1000)</f>
        <v>64.097341729819277</v>
      </c>
      <c r="I30" s="77">
        <f>IF(I10=0,"",I10/TrAvia_act!I6*1000)</f>
        <v>62.150001537738362</v>
      </c>
      <c r="J30" s="77">
        <f>IF(J10=0,"",J10/TrAvia_act!J6*1000)</f>
        <v>63.080589967215317</v>
      </c>
      <c r="K30" s="77">
        <f>IF(K10=0,"",K10/TrAvia_act!K6*1000)</f>
        <v>62.735020799814883</v>
      </c>
      <c r="L30" s="77">
        <f>IF(L10=0,"",L10/TrAvia_act!L6*1000)</f>
        <v>63.406835768199514</v>
      </c>
      <c r="M30" s="77">
        <f>IF(M10=0,"",M10/TrAvia_act!M6*1000)</f>
        <v>62.940709326229779</v>
      </c>
      <c r="N30" s="77">
        <f>IF(N10=0,"",N10/TrAvia_act!N6*1000)</f>
        <v>61.018894970454205</v>
      </c>
      <c r="O30" s="77">
        <f>IF(O10=0,"",O10/TrAvia_act!O6*1000)</f>
        <v>57.824485359071332</v>
      </c>
      <c r="P30" s="77">
        <f>IF(P10=0,"",P10/TrAvia_act!P6*1000)</f>
        <v>54.891193992263595</v>
      </c>
      <c r="Q30" s="77">
        <f>IF(Q10=0,"",Q10/TrAvia_act!Q6*1000)</f>
        <v>52.333971849715923</v>
      </c>
    </row>
    <row r="31" spans="1:17" ht="11.45" customHeight="1" x14ac:dyDescent="0.25">
      <c r="A31" s="116" t="s">
        <v>125</v>
      </c>
      <c r="B31" s="77">
        <f>IF(B11=0,"",B11/TrAvia_act!B7*1000)</f>
        <v>29.502008831698628</v>
      </c>
      <c r="C31" s="77">
        <f>IF(C11=0,"",C11/TrAvia_act!C7*1000)</f>
        <v>27.889143723199187</v>
      </c>
      <c r="D31" s="77">
        <f>IF(D11=0,"",D11/TrAvia_act!D7*1000)</f>
        <v>27.17709874778798</v>
      </c>
      <c r="E31" s="77">
        <f>IF(E11=0,"",E11/TrAvia_act!E7*1000)</f>
        <v>26.801245508282467</v>
      </c>
      <c r="F31" s="77">
        <f>IF(F11=0,"",F11/TrAvia_act!F7*1000)</f>
        <v>26.864234975921818</v>
      </c>
      <c r="G31" s="77">
        <f>IF(G11=0,"",G11/TrAvia_act!G7*1000)</f>
        <v>27.126728389562992</v>
      </c>
      <c r="H31" s="77">
        <f>IF(H11=0,"",H11/TrAvia_act!H7*1000)</f>
        <v>26.794072788361614</v>
      </c>
      <c r="I31" s="77">
        <f>IF(I11=0,"",I11/TrAvia_act!I7*1000)</f>
        <v>23.723085354001345</v>
      </c>
      <c r="J31" s="77">
        <f>IF(J11=0,"",J11/TrAvia_act!J7*1000)</f>
        <v>24.545908835197839</v>
      </c>
      <c r="K31" s="77">
        <f>IF(K11=0,"",K11/TrAvia_act!K7*1000)</f>
        <v>24.505288546152936</v>
      </c>
      <c r="L31" s="77">
        <f>IF(L11=0,"",L11/TrAvia_act!L7*1000)</f>
        <v>25.313583778463315</v>
      </c>
      <c r="M31" s="77">
        <f>IF(M11=0,"",M11/TrAvia_act!M7*1000)</f>
        <v>24.449189171415398</v>
      </c>
      <c r="N31" s="77">
        <f>IF(N11=0,"",N11/TrAvia_act!N7*1000)</f>
        <v>23.638424034540787</v>
      </c>
      <c r="O31" s="77">
        <f>IF(O11=0,"",O11/TrAvia_act!O7*1000)</f>
        <v>22.707797877761053</v>
      </c>
      <c r="P31" s="77">
        <f>IF(P11=0,"",P11/TrAvia_act!P7*1000)</f>
        <v>21.68188127665508</v>
      </c>
      <c r="Q31" s="77">
        <f>IF(Q11=0,"",Q11/TrAvia_act!Q7*1000)</f>
        <v>20.813869669122855</v>
      </c>
    </row>
    <row r="32" spans="1:17" ht="11.45" customHeight="1" x14ac:dyDescent="0.25">
      <c r="A32" s="128" t="s">
        <v>36</v>
      </c>
      <c r="B32" s="133">
        <f>IF(B12=0,"",B12/TrAvia_act!B8*1000)</f>
        <v>95.709004108873756</v>
      </c>
      <c r="C32" s="133">
        <f>IF(C12=0,"",C12/TrAvia_act!C8*1000)</f>
        <v>99.686174940196125</v>
      </c>
      <c r="D32" s="133">
        <f>IF(D12=0,"",D12/TrAvia_act!D8*1000)</f>
        <v>94.681157207222327</v>
      </c>
      <c r="E32" s="133">
        <f>IF(E12=0,"",E12/TrAvia_act!E8*1000)</f>
        <v>93.550585346664761</v>
      </c>
      <c r="F32" s="133">
        <f>IF(F12=0,"",F12/TrAvia_act!F8*1000)</f>
        <v>91.113457689718345</v>
      </c>
      <c r="G32" s="133">
        <f>IF(G12=0,"",G12/TrAvia_act!G8*1000)</f>
        <v>92.546755671321691</v>
      </c>
      <c r="H32" s="133">
        <f>IF(H12=0,"",H12/TrAvia_act!H8*1000)</f>
        <v>93.423446958432052</v>
      </c>
      <c r="I32" s="133">
        <f>IF(I12=0,"",I12/TrAvia_act!I8*1000)</f>
        <v>91.756889942299935</v>
      </c>
      <c r="J32" s="133">
        <f>IF(J12=0,"",J12/TrAvia_act!J8*1000)</f>
        <v>91.442073108444276</v>
      </c>
      <c r="K32" s="133">
        <f>IF(K12=0,"",K12/TrAvia_act!K8*1000)</f>
        <v>93.058270103943187</v>
      </c>
      <c r="L32" s="133">
        <f>IF(L12=0,"",L12/TrAvia_act!L8*1000)</f>
        <v>89.857283271601489</v>
      </c>
      <c r="M32" s="133">
        <f>IF(M12=0,"",M12/TrAvia_act!M8*1000)</f>
        <v>90.429253593754069</v>
      </c>
      <c r="N32" s="133">
        <f>IF(N12=0,"",N12/TrAvia_act!N8*1000)</f>
        <v>90.075275687367565</v>
      </c>
      <c r="O32" s="133">
        <f>IF(O12=0,"",O12/TrAvia_act!O8*1000)</f>
        <v>89.237878196957809</v>
      </c>
      <c r="P32" s="133">
        <f>IF(P12=0,"",P12/TrAvia_act!P8*1000)</f>
        <v>82.647557513646376</v>
      </c>
      <c r="Q32" s="133">
        <f>IF(Q12=0,"",Q12/TrAvia_act!Q8*1000)</f>
        <v>83.551184771908368</v>
      </c>
    </row>
    <row r="33" spans="1:17" ht="11.45" customHeight="1" x14ac:dyDescent="0.25">
      <c r="A33" s="95" t="s">
        <v>126</v>
      </c>
      <c r="B33" s="75">
        <f>IF(B13=0,"",B13/TrAvia_act!B9*1000)</f>
        <v>401.91952126649664</v>
      </c>
      <c r="C33" s="75">
        <f>IF(C13=0,"",C13/TrAvia_act!C9*1000)</f>
        <v>418.24827004189473</v>
      </c>
      <c r="D33" s="75">
        <f>IF(D13=0,"",D13/TrAvia_act!D9*1000)</f>
        <v>393.91629316596453</v>
      </c>
      <c r="E33" s="75">
        <f>IF(E13=0,"",E13/TrAvia_act!E9*1000)</f>
        <v>376.43170615352943</v>
      </c>
      <c r="F33" s="75">
        <f>IF(F13=0,"",F13/TrAvia_act!F9*1000)</f>
        <v>369.03327833089782</v>
      </c>
      <c r="G33" s="75">
        <f>IF(G13=0,"",G13/TrAvia_act!G9*1000)</f>
        <v>377.42082929838551</v>
      </c>
      <c r="H33" s="75">
        <f>IF(H13=0,"",H13/TrAvia_act!H9*1000)</f>
        <v>392.02768464932399</v>
      </c>
      <c r="I33" s="75">
        <f>IF(I13=0,"",I13/TrAvia_act!I9*1000)</f>
        <v>378.9690489930635</v>
      </c>
      <c r="J33" s="75">
        <f>IF(J13=0,"",J13/TrAvia_act!J9*1000)</f>
        <v>390.64872254613744</v>
      </c>
      <c r="K33" s="75">
        <f>IF(K13=0,"",K13/TrAvia_act!K9*1000)</f>
        <v>386.44781529267237</v>
      </c>
      <c r="L33" s="75">
        <f>IF(L13=0,"",L13/TrAvia_act!L9*1000)</f>
        <v>351.29554622088335</v>
      </c>
      <c r="M33" s="75">
        <f>IF(M13=0,"",M13/TrAvia_act!M9*1000)</f>
        <v>344.44513127515341</v>
      </c>
      <c r="N33" s="75">
        <f>IF(N13=0,"",N13/TrAvia_act!N9*1000)</f>
        <v>335.68321982091419</v>
      </c>
      <c r="O33" s="75">
        <f>IF(O13=0,"",O13/TrAvia_act!O9*1000)</f>
        <v>318.10831628620247</v>
      </c>
      <c r="P33" s="75">
        <f>IF(P13=0,"",P13/TrAvia_act!P9*1000)</f>
        <v>284.47353195533475</v>
      </c>
      <c r="Q33" s="75">
        <f>IF(Q13=0,"",Q13/TrAvia_act!Q9*1000)</f>
        <v>283.27375599151333</v>
      </c>
    </row>
    <row r="34" spans="1:17" ht="11.45" customHeight="1" x14ac:dyDescent="0.25">
      <c r="A34" s="93" t="s">
        <v>125</v>
      </c>
      <c r="B34" s="74">
        <f>IF(B14=0,"",B14/TrAvia_act!B10*1000)</f>
        <v>81.65911878532043</v>
      </c>
      <c r="C34" s="74">
        <f>IF(C14=0,"",C14/TrAvia_act!C10*1000)</f>
        <v>87.482755949668828</v>
      </c>
      <c r="D34" s="74">
        <f>IF(D14=0,"",D14/TrAvia_act!D10*1000)</f>
        <v>83.402137732717492</v>
      </c>
      <c r="E34" s="74">
        <f>IF(E14=0,"",E14/TrAvia_act!E10*1000)</f>
        <v>81.571428085630004</v>
      </c>
      <c r="F34" s="74">
        <f>IF(F14=0,"",F14/TrAvia_act!F10*1000)</f>
        <v>79.571581318641634</v>
      </c>
      <c r="G34" s="74">
        <f>IF(G14=0,"",G14/TrAvia_act!G10*1000)</f>
        <v>80.006475893093295</v>
      </c>
      <c r="H34" s="74">
        <f>IF(H14=0,"",H14/TrAvia_act!H10*1000)</f>
        <v>80.715151646286671</v>
      </c>
      <c r="I34" s="74">
        <f>IF(I14=0,"",I14/TrAvia_act!I10*1000)</f>
        <v>78.920574223805474</v>
      </c>
      <c r="J34" s="74">
        <f>IF(J14=0,"",J14/TrAvia_act!J10*1000)</f>
        <v>78.87093996114973</v>
      </c>
      <c r="K34" s="74">
        <f>IF(K14=0,"",K14/TrAvia_act!K10*1000)</f>
        <v>80.507627633625518</v>
      </c>
      <c r="L34" s="74">
        <f>IF(L14=0,"",L14/TrAvia_act!L10*1000)</f>
        <v>79.979599904481759</v>
      </c>
      <c r="M34" s="74">
        <f>IF(M14=0,"",M14/TrAvia_act!M10*1000)</f>
        <v>81.432762079919456</v>
      </c>
      <c r="N34" s="74">
        <f>IF(N14=0,"",N14/TrAvia_act!N10*1000)</f>
        <v>81.429684387146054</v>
      </c>
      <c r="O34" s="74">
        <f>IF(O14=0,"",O14/TrAvia_act!O10*1000)</f>
        <v>81.643204571031646</v>
      </c>
      <c r="P34" s="74">
        <f>IF(P14=0,"",P14/TrAvia_act!P10*1000)</f>
        <v>75.969589885773701</v>
      </c>
      <c r="Q34" s="74">
        <f>IF(Q14=0,"",Q14/TrAvia_act!Q10*1000)</f>
        <v>76.874208431583767</v>
      </c>
    </row>
    <row r="36" spans="1:17" ht="11.45" customHeight="1" x14ac:dyDescent="0.25">
      <c r="A36" s="27" t="s">
        <v>142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1.45" customHeight="1" x14ac:dyDescent="0.25">
      <c r="A37" s="130" t="s">
        <v>39</v>
      </c>
      <c r="B37" s="134">
        <f>IF(B8=0,"",1000000*B8/TrAvia_act!B22)</f>
        <v>6964.9461333016325</v>
      </c>
      <c r="C37" s="134">
        <f>IF(C8=0,"",1000000*C8/TrAvia_act!C22)</f>
        <v>6614.578601854314</v>
      </c>
      <c r="D37" s="134">
        <f>IF(D8=0,"",1000000*D8/TrAvia_act!D22)</f>
        <v>6261.8049708310928</v>
      </c>
      <c r="E37" s="134">
        <f>IF(E8=0,"",1000000*E8/TrAvia_act!E22)</f>
        <v>5992.6541592411886</v>
      </c>
      <c r="F37" s="134">
        <f>IF(F8=0,"",1000000*F8/TrAvia_act!F22)</f>
        <v>6053.7853511276244</v>
      </c>
      <c r="G37" s="134">
        <f>IF(G8=0,"",1000000*G8/TrAvia_act!G22)</f>
        <v>6194.6589292704693</v>
      </c>
      <c r="H37" s="134">
        <f>IF(H8=0,"",1000000*H8/TrAvia_act!H22)</f>
        <v>6185.9482572599818</v>
      </c>
      <c r="I37" s="134">
        <f>IF(I8=0,"",1000000*I8/TrAvia_act!I22)</f>
        <v>6086.754624041183</v>
      </c>
      <c r="J37" s="134">
        <f>IF(J8=0,"",1000000*J8/TrAvia_act!J22)</f>
        <v>6011.6860488392131</v>
      </c>
      <c r="K37" s="134">
        <f>IF(K8=0,"",1000000*K8/TrAvia_act!K22)</f>
        <v>6258.7048395234569</v>
      </c>
      <c r="L37" s="134">
        <f>IF(L8=0,"",1000000*L8/TrAvia_act!L22)</f>
        <v>6456.0227005956403</v>
      </c>
      <c r="M37" s="134">
        <f>IF(M8=0,"",1000000*M8/TrAvia_act!M22)</f>
        <v>6502.2171249137391</v>
      </c>
      <c r="N37" s="134">
        <f>IF(N8=0,"",1000000*N8/TrAvia_act!N22)</f>
        <v>6395.6327551905988</v>
      </c>
      <c r="O37" s="134">
        <f>IF(O8=0,"",1000000*O8/TrAvia_act!O22)</f>
        <v>6354.0807422548396</v>
      </c>
      <c r="P37" s="134">
        <f>IF(P8=0,"",1000000*P8/TrAvia_act!P22)</f>
        <v>6243.5104972938725</v>
      </c>
      <c r="Q37" s="134">
        <f>IF(Q8=0,"",1000000*Q8/TrAvia_act!Q22)</f>
        <v>6125.9971046121937</v>
      </c>
    </row>
    <row r="38" spans="1:17" ht="11.45" customHeight="1" x14ac:dyDescent="0.25">
      <c r="A38" s="116" t="s">
        <v>23</v>
      </c>
      <c r="B38" s="77">
        <f>IF(B9=0,"",1000000*B9/TrAvia_act!B23)</f>
        <v>2776.5834544998984</v>
      </c>
      <c r="C38" s="77">
        <f>IF(C9=0,"",1000000*C9/TrAvia_act!C23)</f>
        <v>2519.6537462593865</v>
      </c>
      <c r="D38" s="77">
        <f>IF(D9=0,"",1000000*D9/TrAvia_act!D23)</f>
        <v>2257.8545011347401</v>
      </c>
      <c r="E38" s="77">
        <f>IF(E9=0,"",1000000*E9/TrAvia_act!E23)</f>
        <v>2130.1246628293438</v>
      </c>
      <c r="F38" s="77">
        <f>IF(F9=0,"",1000000*F9/TrAvia_act!F23)</f>
        <v>2166.8783431742313</v>
      </c>
      <c r="G38" s="77">
        <f>IF(G9=0,"",1000000*G9/TrAvia_act!G23)</f>
        <v>2236.6065817355707</v>
      </c>
      <c r="H38" s="77">
        <f>IF(H9=0,"",1000000*H9/TrAvia_act!H23)</f>
        <v>2278.4972503085278</v>
      </c>
      <c r="I38" s="77">
        <f>IF(I9=0,"",1000000*I9/TrAvia_act!I23)</f>
        <v>2291.8886856502077</v>
      </c>
      <c r="J38" s="77">
        <f>IF(J9=0,"",1000000*J9/TrAvia_act!J23)</f>
        <v>2331.7121613392887</v>
      </c>
      <c r="K38" s="77">
        <f>IF(K9=0,"",1000000*K9/TrAvia_act!K23)</f>
        <v>2391.2474981405639</v>
      </c>
      <c r="L38" s="77">
        <f>IF(L9=0,"",1000000*L9/TrAvia_act!L23)</f>
        <v>2571.9905238859965</v>
      </c>
      <c r="M38" s="77">
        <f>IF(M9=0,"",1000000*M9/TrAvia_act!M23)</f>
        <v>2661.0434417392958</v>
      </c>
      <c r="N38" s="77">
        <f>IF(N9=0,"",1000000*N9/TrAvia_act!N23)</f>
        <v>2667.7957235593985</v>
      </c>
      <c r="O38" s="77">
        <f>IF(O9=0,"",1000000*O9/TrAvia_act!O23)</f>
        <v>3099.0765961125808</v>
      </c>
      <c r="P38" s="77">
        <f>IF(P9=0,"",1000000*P9/TrAvia_act!P23)</f>
        <v>3149.9024086876116</v>
      </c>
      <c r="Q38" s="77">
        <f>IF(Q9=0,"",1000000*Q9/TrAvia_act!Q23)</f>
        <v>3177.286129016632</v>
      </c>
    </row>
    <row r="39" spans="1:17" ht="11.45" customHeight="1" x14ac:dyDescent="0.25">
      <c r="A39" s="116" t="s">
        <v>127</v>
      </c>
      <c r="B39" s="77">
        <f>IF(B10=0,"",1000000*B10/TrAvia_act!B24)</f>
        <v>4522.9467435524011</v>
      </c>
      <c r="C39" s="77">
        <f>IF(C10=0,"",1000000*C10/TrAvia_act!C24)</f>
        <v>4870.7788246002774</v>
      </c>
      <c r="D39" s="77">
        <f>IF(D10=0,"",1000000*D10/TrAvia_act!D24)</f>
        <v>4697.7658155210283</v>
      </c>
      <c r="E39" s="77">
        <f>IF(E10=0,"",1000000*E10/TrAvia_act!E24)</f>
        <v>4574.485495077116</v>
      </c>
      <c r="F39" s="77">
        <f>IF(F10=0,"",1000000*F10/TrAvia_act!F24)</f>
        <v>4510.5179251448571</v>
      </c>
      <c r="G39" s="77">
        <f>IF(G10=0,"",1000000*G10/TrAvia_act!G24)</f>
        <v>4565.1620066212618</v>
      </c>
      <c r="H39" s="77">
        <f>IF(H10=0,"",1000000*H10/TrAvia_act!H24)</f>
        <v>4420.811610902223</v>
      </c>
      <c r="I39" s="77">
        <f>IF(I10=0,"",1000000*I10/TrAvia_act!I24)</f>
        <v>4430.112482573154</v>
      </c>
      <c r="J39" s="77">
        <f>IF(J10=0,"",1000000*J10/TrAvia_act!J24)</f>
        <v>4277.8026824310691</v>
      </c>
      <c r="K39" s="77">
        <f>IF(K10=0,"",1000000*K10/TrAvia_act!K24)</f>
        <v>4417.2363034796444</v>
      </c>
      <c r="L39" s="77">
        <f>IF(L10=0,"",1000000*L10/TrAvia_act!L24)</f>
        <v>4684.1601193168999</v>
      </c>
      <c r="M39" s="77">
        <f>IF(M10=0,"",1000000*M10/TrAvia_act!M24)</f>
        <v>4776.8930883556541</v>
      </c>
      <c r="N39" s="77">
        <f>IF(N10=0,"",1000000*N10/TrAvia_act!N24)</f>
        <v>4673.9018326471041</v>
      </c>
      <c r="O39" s="77">
        <f>IF(O10=0,"",1000000*O10/TrAvia_act!O24)</f>
        <v>4574.1534665973613</v>
      </c>
      <c r="P39" s="77">
        <f>IF(P10=0,"",1000000*P10/TrAvia_act!P24)</f>
        <v>4432.9879731539213</v>
      </c>
      <c r="Q39" s="77">
        <f>IF(Q10=0,"",1000000*Q10/TrAvia_act!Q24)</f>
        <v>4316.7616761424079</v>
      </c>
    </row>
    <row r="40" spans="1:17" ht="11.45" customHeight="1" x14ac:dyDescent="0.25">
      <c r="A40" s="116" t="s">
        <v>125</v>
      </c>
      <c r="B40" s="77">
        <f>IF(B11=0,"",1000000*B11/TrAvia_act!B25)</f>
        <v>14763.374034210439</v>
      </c>
      <c r="C40" s="77">
        <f>IF(C11=0,"",1000000*C11/TrAvia_act!C25)</f>
        <v>13519.642948079401</v>
      </c>
      <c r="D40" s="77">
        <f>IF(D11=0,"",1000000*D11/TrAvia_act!D25)</f>
        <v>13015.061167481264</v>
      </c>
      <c r="E40" s="77">
        <f>IF(E11=0,"",1000000*E11/TrAvia_act!E25)</f>
        <v>12606.655022713278</v>
      </c>
      <c r="F40" s="77">
        <f>IF(F11=0,"",1000000*F11/TrAvia_act!F25)</f>
        <v>12904.113856366455</v>
      </c>
      <c r="G40" s="77">
        <f>IF(G11=0,"",1000000*G11/TrAvia_act!G25)</f>
        <v>13238.836253625506</v>
      </c>
      <c r="H40" s="77">
        <f>IF(H11=0,"",1000000*H11/TrAvia_act!H25)</f>
        <v>13415.855444059163</v>
      </c>
      <c r="I40" s="77">
        <f>IF(I11=0,"",1000000*I11/TrAvia_act!I25)</f>
        <v>12739.352853210792</v>
      </c>
      <c r="J40" s="77">
        <f>IF(J11=0,"",1000000*J11/TrAvia_act!J25)</f>
        <v>12675.255750717442</v>
      </c>
      <c r="K40" s="77">
        <f>IF(K11=0,"",1000000*K11/TrAvia_act!K25)</f>
        <v>13003.433820043507</v>
      </c>
      <c r="L40" s="77">
        <f>IF(L11=0,"",1000000*L11/TrAvia_act!L25)</f>
        <v>12965.432273007715</v>
      </c>
      <c r="M40" s="77">
        <f>IF(M11=0,"",1000000*M11/TrAvia_act!M25)</f>
        <v>12737.692820687873</v>
      </c>
      <c r="N40" s="77">
        <f>IF(N11=0,"",1000000*N11/TrAvia_act!N25)</f>
        <v>12634.45835471367</v>
      </c>
      <c r="O40" s="77">
        <f>IF(O11=0,"",1000000*O11/TrAvia_act!O25)</f>
        <v>12464.772201106585</v>
      </c>
      <c r="P40" s="77">
        <f>IF(P11=0,"",1000000*P11/TrAvia_act!P25)</f>
        <v>12183.251885542544</v>
      </c>
      <c r="Q40" s="77">
        <f>IF(Q11=0,"",1000000*Q11/TrAvia_act!Q25)</f>
        <v>12085.045972414471</v>
      </c>
    </row>
    <row r="41" spans="1:17" ht="11.45" customHeight="1" x14ac:dyDescent="0.25">
      <c r="A41" s="128" t="s">
        <v>18</v>
      </c>
      <c r="B41" s="133">
        <f>IF(B12=0,"",1000000*B12/TrAvia_act!B26)</f>
        <v>9579.1981012487777</v>
      </c>
      <c r="C41" s="133">
        <f>IF(C12=0,"",1000000*C12/TrAvia_act!C26)</f>
        <v>10729.78018230069</v>
      </c>
      <c r="D41" s="133">
        <f>IF(D12=0,"",1000000*D12/TrAvia_act!D26)</f>
        <v>10391.979519372242</v>
      </c>
      <c r="E41" s="133">
        <f>IF(E12=0,"",1000000*E12/TrAvia_act!E26)</f>
        <v>9818.2353278024439</v>
      </c>
      <c r="F41" s="133">
        <f>IF(F12=0,"",1000000*F12/TrAvia_act!F26)</f>
        <v>9769.7505099383634</v>
      </c>
      <c r="G41" s="133">
        <f>IF(G12=0,"",1000000*G12/TrAvia_act!G26)</f>
        <v>9695.092377788158</v>
      </c>
      <c r="H41" s="133">
        <f>IF(H12=0,"",1000000*H12/TrAvia_act!H26)</f>
        <v>9759.6816517244697</v>
      </c>
      <c r="I41" s="133">
        <f>IF(I12=0,"",1000000*I12/TrAvia_act!I26)</f>
        <v>9661.3771206141992</v>
      </c>
      <c r="J41" s="133">
        <f>IF(J12=0,"",1000000*J12/TrAvia_act!J26)</f>
        <v>9663.8401401962292</v>
      </c>
      <c r="K41" s="133">
        <f>IF(K12=0,"",1000000*K12/TrAvia_act!K26)</f>
        <v>9717.1780396239574</v>
      </c>
      <c r="L41" s="133">
        <f>IF(L12=0,"",1000000*L12/TrAvia_act!L26)</f>
        <v>10911.391427009919</v>
      </c>
      <c r="M41" s="133">
        <f>IF(M12=0,"",1000000*M12/TrAvia_act!M26)</f>
        <v>11146.779695256653</v>
      </c>
      <c r="N41" s="133">
        <f>IF(N12=0,"",1000000*N12/TrAvia_act!N26)</f>
        <v>10881.5614256108</v>
      </c>
      <c r="O41" s="133">
        <f>IF(O12=0,"",1000000*O12/TrAvia_act!O26)</f>
        <v>10814.270434268336</v>
      </c>
      <c r="P41" s="133">
        <f>IF(P12=0,"",1000000*P12/TrAvia_act!P26)</f>
        <v>10477.119586039023</v>
      </c>
      <c r="Q41" s="133">
        <f>IF(Q12=0,"",1000000*Q12/TrAvia_act!Q26)</f>
        <v>10251.650528804077</v>
      </c>
    </row>
    <row r="42" spans="1:17" ht="11.45" customHeight="1" x14ac:dyDescent="0.25">
      <c r="A42" s="95" t="s">
        <v>126</v>
      </c>
      <c r="B42" s="75">
        <f>IF(B13=0,"",1000000*B13/TrAvia_act!B27)</f>
        <v>3688.3997452129797</v>
      </c>
      <c r="C42" s="75">
        <f>IF(C13=0,"",1000000*C13/TrAvia_act!C27)</f>
        <v>3838.8281806976684</v>
      </c>
      <c r="D42" s="75">
        <f>IF(D13=0,"",1000000*D13/TrAvia_act!D27)</f>
        <v>3671.4329101038998</v>
      </c>
      <c r="E42" s="75">
        <f>IF(E13=0,"",1000000*E13/TrAvia_act!E27)</f>
        <v>3558.2909544208255</v>
      </c>
      <c r="F42" s="75">
        <f>IF(F13=0,"",1000000*F13/TrAvia_act!F27)</f>
        <v>3533.1893465104304</v>
      </c>
      <c r="G42" s="75">
        <f>IF(G13=0,"",1000000*G13/TrAvia_act!G27)</f>
        <v>3575.7973552080216</v>
      </c>
      <c r="H42" s="75">
        <f>IF(H13=0,"",1000000*H13/TrAvia_act!H27)</f>
        <v>3608.5433261897733</v>
      </c>
      <c r="I42" s="75">
        <f>IF(I13=0,"",1000000*I13/TrAvia_act!I27)</f>
        <v>3688.6208336903806</v>
      </c>
      <c r="J42" s="75">
        <f>IF(J13=0,"",1000000*J13/TrAvia_act!J27)</f>
        <v>3605.9620109972911</v>
      </c>
      <c r="K42" s="75">
        <f>IF(K13=0,"",1000000*K13/TrAvia_act!K27)</f>
        <v>3590.6130743447643</v>
      </c>
      <c r="L42" s="75">
        <f>IF(L13=0,"",1000000*L13/TrAvia_act!L27)</f>
        <v>4067.9844813542268</v>
      </c>
      <c r="M42" s="75">
        <f>IF(M13=0,"",1000000*M13/TrAvia_act!M27)</f>
        <v>3990.0421051428311</v>
      </c>
      <c r="N42" s="75">
        <f>IF(N13=0,"",1000000*N13/TrAvia_act!N27)</f>
        <v>3851.503033402123</v>
      </c>
      <c r="O42" s="75">
        <f>IF(O13=0,"",1000000*O13/TrAvia_act!O27)</f>
        <v>3677.5188329490061</v>
      </c>
      <c r="P42" s="75">
        <f>IF(P13=0,"",1000000*P13/TrAvia_act!P27)</f>
        <v>3523.2346392522059</v>
      </c>
      <c r="Q42" s="75">
        <f>IF(Q13=0,"",1000000*Q13/TrAvia_act!Q27)</f>
        <v>3408.420189871988</v>
      </c>
    </row>
    <row r="43" spans="1:17" ht="11.45" customHeight="1" x14ac:dyDescent="0.25">
      <c r="A43" s="93" t="s">
        <v>125</v>
      </c>
      <c r="B43" s="74">
        <f>IF(B14=0,"",1000000*B14/TrAvia_act!B28)</f>
        <v>14983.440281733754</v>
      </c>
      <c r="C43" s="74">
        <f>IF(C14=0,"",1000000*C14/TrAvia_act!C28)</f>
        <v>15985.025696794131</v>
      </c>
      <c r="D43" s="74">
        <f>IF(D14=0,"",1000000*D14/TrAvia_act!D28)</f>
        <v>15415.567967540617</v>
      </c>
      <c r="E43" s="74">
        <f>IF(E14=0,"",1000000*E14/TrAvia_act!E28)</f>
        <v>14962.144561287352</v>
      </c>
      <c r="F43" s="74">
        <f>IF(F14=0,"",1000000*F14/TrAvia_act!F28)</f>
        <v>14802.016656682761</v>
      </c>
      <c r="G43" s="74">
        <f>IF(G14=0,"",1000000*G14/TrAvia_act!G28)</f>
        <v>15039.831022188853</v>
      </c>
      <c r="H43" s="74">
        <f>IF(H14=0,"",1000000*H14/TrAvia_act!H28)</f>
        <v>15069.419776583532</v>
      </c>
      <c r="I43" s="74">
        <f>IF(I14=0,"",1000000*I14/TrAvia_act!I28)</f>
        <v>14806.836138388286</v>
      </c>
      <c r="J43" s="74">
        <f>IF(J14=0,"",1000000*J14/TrAvia_act!J28)</f>
        <v>14858.312695940396</v>
      </c>
      <c r="K43" s="74">
        <f>IF(K14=0,"",1000000*K14/TrAvia_act!K28)</f>
        <v>14957.957445987173</v>
      </c>
      <c r="L43" s="74">
        <f>IF(L14=0,"",1000000*L14/TrAvia_act!L28)</f>
        <v>15137.310363607259</v>
      </c>
      <c r="M43" s="74">
        <f>IF(M14=0,"",1000000*M14/TrAvia_act!M28)</f>
        <v>15242.457741474582</v>
      </c>
      <c r="N43" s="74">
        <f>IF(N14=0,"",1000000*N14/TrAvia_act!N28)</f>
        <v>14802.16708557462</v>
      </c>
      <c r="O43" s="74">
        <f>IF(O14=0,"",1000000*O14/TrAvia_act!O28)</f>
        <v>14436.566963824171</v>
      </c>
      <c r="P43" s="74">
        <f>IF(P14=0,"",1000000*P14/TrAvia_act!P28)</f>
        <v>13868.585292924588</v>
      </c>
      <c r="Q43" s="74">
        <f>IF(Q14=0,"",1000000*Q14/TrAvia_act!Q28)</f>
        <v>13620.477806455076</v>
      </c>
    </row>
    <row r="45" spans="1:17" ht="11.45" customHeight="1" x14ac:dyDescent="0.25">
      <c r="A45" s="27" t="s">
        <v>41</v>
      </c>
      <c r="B45" s="57">
        <f t="shared" ref="B45:Q45" si="4">IF(B7=0,0,B7/B$7)</f>
        <v>1</v>
      </c>
      <c r="C45" s="57">
        <f t="shared" si="4"/>
        <v>1</v>
      </c>
      <c r="D45" s="57">
        <f t="shared" si="4"/>
        <v>1</v>
      </c>
      <c r="E45" s="57">
        <f t="shared" si="4"/>
        <v>1</v>
      </c>
      <c r="F45" s="57">
        <f t="shared" si="4"/>
        <v>1</v>
      </c>
      <c r="G45" s="57">
        <f t="shared" si="4"/>
        <v>1</v>
      </c>
      <c r="H45" s="57">
        <f t="shared" si="4"/>
        <v>1</v>
      </c>
      <c r="I45" s="57">
        <f t="shared" si="4"/>
        <v>1</v>
      </c>
      <c r="J45" s="57">
        <f t="shared" si="4"/>
        <v>1</v>
      </c>
      <c r="K45" s="57">
        <f t="shared" si="4"/>
        <v>1</v>
      </c>
      <c r="L45" s="57">
        <f t="shared" si="4"/>
        <v>1</v>
      </c>
      <c r="M45" s="57">
        <f t="shared" si="4"/>
        <v>1</v>
      </c>
      <c r="N45" s="57">
        <f t="shared" si="4"/>
        <v>1</v>
      </c>
      <c r="O45" s="57">
        <f t="shared" si="4"/>
        <v>1</v>
      </c>
      <c r="P45" s="57">
        <f t="shared" si="4"/>
        <v>1</v>
      </c>
      <c r="Q45" s="57">
        <f t="shared" si="4"/>
        <v>1</v>
      </c>
    </row>
    <row r="46" spans="1:17" ht="11.45" customHeight="1" x14ac:dyDescent="0.25">
      <c r="A46" s="130" t="s">
        <v>39</v>
      </c>
      <c r="B46" s="129">
        <f t="shared" ref="B46:Q46" si="5">IF(B8=0,0,B8/B$7)</f>
        <v>0.94883108070888844</v>
      </c>
      <c r="C46" s="129">
        <f t="shared" si="5"/>
        <v>0.94617736950969922</v>
      </c>
      <c r="D46" s="129">
        <f t="shared" si="5"/>
        <v>0.9483665468758482</v>
      </c>
      <c r="E46" s="129">
        <f t="shared" si="5"/>
        <v>0.94951360523615747</v>
      </c>
      <c r="F46" s="129">
        <f t="shared" si="5"/>
        <v>0.95180255084949539</v>
      </c>
      <c r="G46" s="129">
        <f t="shared" si="5"/>
        <v>0.95478217811450605</v>
      </c>
      <c r="H46" s="129">
        <f t="shared" si="5"/>
        <v>0.95487480311871387</v>
      </c>
      <c r="I46" s="129">
        <f t="shared" si="5"/>
        <v>0.95418647449180138</v>
      </c>
      <c r="J46" s="129">
        <f t="shared" si="5"/>
        <v>0.95291895131526416</v>
      </c>
      <c r="K46" s="129">
        <f t="shared" si="5"/>
        <v>0.95510755032847738</v>
      </c>
      <c r="L46" s="129">
        <f t="shared" si="5"/>
        <v>0.9487791668739386</v>
      </c>
      <c r="M46" s="129">
        <f t="shared" si="5"/>
        <v>0.95060254168199121</v>
      </c>
      <c r="N46" s="129">
        <f t="shared" si="5"/>
        <v>0.94921107211833244</v>
      </c>
      <c r="O46" s="129">
        <f t="shared" si="5"/>
        <v>0.94976535891899949</v>
      </c>
      <c r="P46" s="129">
        <f t="shared" si="5"/>
        <v>0.95340332352850954</v>
      </c>
      <c r="Q46" s="129">
        <f t="shared" si="5"/>
        <v>0.95342847239910078</v>
      </c>
    </row>
    <row r="47" spans="1:17" ht="11.45" customHeight="1" x14ac:dyDescent="0.25">
      <c r="A47" s="116" t="s">
        <v>23</v>
      </c>
      <c r="B47" s="52">
        <f t="shared" ref="B47:Q47" si="6">IF(B9=0,0,B9/B$7)</f>
        <v>6.4458732146458864E-2</v>
      </c>
      <c r="C47" s="52">
        <f t="shared" si="6"/>
        <v>6.5135536998454258E-2</v>
      </c>
      <c r="D47" s="52">
        <f t="shared" si="6"/>
        <v>6.4340594829754821E-2</v>
      </c>
      <c r="E47" s="52">
        <f t="shared" si="6"/>
        <v>6.3732617836687044E-2</v>
      </c>
      <c r="F47" s="52">
        <f t="shared" si="6"/>
        <v>6.3883417297419087E-2</v>
      </c>
      <c r="G47" s="52">
        <f t="shared" si="6"/>
        <v>6.3947714518621177E-2</v>
      </c>
      <c r="H47" s="52">
        <f t="shared" si="6"/>
        <v>6.3491776028250194E-2</v>
      </c>
      <c r="I47" s="52">
        <f t="shared" si="6"/>
        <v>6.2480692254791609E-2</v>
      </c>
      <c r="J47" s="52">
        <f t="shared" si="6"/>
        <v>6.236696975640367E-2</v>
      </c>
      <c r="K47" s="52">
        <f t="shared" si="6"/>
        <v>6.183805384035794E-2</v>
      </c>
      <c r="L47" s="52">
        <f t="shared" si="6"/>
        <v>6.182322359034309E-2</v>
      </c>
      <c r="M47" s="52">
        <f t="shared" si="6"/>
        <v>6.1793921415641148E-2</v>
      </c>
      <c r="N47" s="52">
        <f t="shared" si="6"/>
        <v>6.1439166742806722E-2</v>
      </c>
      <c r="O47" s="52">
        <f t="shared" si="6"/>
        <v>7.135896113809273E-2</v>
      </c>
      <c r="P47" s="52">
        <f t="shared" si="6"/>
        <v>6.9946691595197008E-2</v>
      </c>
      <c r="Q47" s="52">
        <f t="shared" si="6"/>
        <v>7.0010317684539164E-2</v>
      </c>
    </row>
    <row r="48" spans="1:17" ht="11.45" customHeight="1" x14ac:dyDescent="0.25">
      <c r="A48" s="116" t="s">
        <v>127</v>
      </c>
      <c r="B48" s="52">
        <f t="shared" ref="B48:Q48" si="7">IF(B10=0,0,B10/B$7)</f>
        <v>0.34631828643139079</v>
      </c>
      <c r="C48" s="52">
        <f t="shared" si="7"/>
        <v>0.39611621521616713</v>
      </c>
      <c r="D48" s="52">
        <f t="shared" si="7"/>
        <v>0.40455554307679215</v>
      </c>
      <c r="E48" s="52">
        <f t="shared" si="7"/>
        <v>0.41831817412450545</v>
      </c>
      <c r="F48" s="52">
        <f t="shared" si="7"/>
        <v>0.40866689627637209</v>
      </c>
      <c r="G48" s="52">
        <f t="shared" si="7"/>
        <v>0.40587425566292318</v>
      </c>
      <c r="H48" s="52">
        <f t="shared" si="7"/>
        <v>0.39596553454287187</v>
      </c>
      <c r="I48" s="52">
        <f t="shared" si="7"/>
        <v>0.40417163039220244</v>
      </c>
      <c r="J48" s="52">
        <f t="shared" si="7"/>
        <v>0.39713515086772427</v>
      </c>
      <c r="K48" s="52">
        <f t="shared" si="7"/>
        <v>0.3883354965471057</v>
      </c>
      <c r="L48" s="52">
        <f t="shared" si="7"/>
        <v>0.39978742104444326</v>
      </c>
      <c r="M48" s="52">
        <f t="shared" si="7"/>
        <v>0.40660058683967304</v>
      </c>
      <c r="N48" s="52">
        <f t="shared" si="7"/>
        <v>0.40888312747699157</v>
      </c>
      <c r="O48" s="52">
        <f t="shared" si="7"/>
        <v>0.40447174120087703</v>
      </c>
      <c r="P48" s="52">
        <f t="shared" si="7"/>
        <v>0.40405875871488484</v>
      </c>
      <c r="Q48" s="52">
        <f t="shared" si="7"/>
        <v>0.40630202702752616</v>
      </c>
    </row>
    <row r="49" spans="1:17" ht="11.45" customHeight="1" x14ac:dyDescent="0.25">
      <c r="A49" s="116" t="s">
        <v>125</v>
      </c>
      <c r="B49" s="52">
        <f t="shared" ref="B49:Q49" si="8">IF(B11=0,0,B11/B$7)</f>
        <v>0.53805406213103879</v>
      </c>
      <c r="C49" s="52">
        <f t="shared" si="8"/>
        <v>0.48492561729507783</v>
      </c>
      <c r="D49" s="52">
        <f t="shared" si="8"/>
        <v>0.47947040896930138</v>
      </c>
      <c r="E49" s="52">
        <f t="shared" si="8"/>
        <v>0.46746281327496508</v>
      </c>
      <c r="F49" s="52">
        <f t="shared" si="8"/>
        <v>0.47925223727570437</v>
      </c>
      <c r="G49" s="52">
        <f t="shared" si="8"/>
        <v>0.48496020793296168</v>
      </c>
      <c r="H49" s="52">
        <f t="shared" si="8"/>
        <v>0.49541749254759176</v>
      </c>
      <c r="I49" s="52">
        <f t="shared" si="8"/>
        <v>0.48753415184480742</v>
      </c>
      <c r="J49" s="52">
        <f t="shared" si="8"/>
        <v>0.49341683069113629</v>
      </c>
      <c r="K49" s="52">
        <f t="shared" si="8"/>
        <v>0.50493399994101373</v>
      </c>
      <c r="L49" s="52">
        <f t="shared" si="8"/>
        <v>0.48716852223915236</v>
      </c>
      <c r="M49" s="52">
        <f t="shared" si="8"/>
        <v>0.48220803342667695</v>
      </c>
      <c r="N49" s="52">
        <f t="shared" si="8"/>
        <v>0.47888877789853401</v>
      </c>
      <c r="O49" s="52">
        <f t="shared" si="8"/>
        <v>0.4739346565800297</v>
      </c>
      <c r="P49" s="52">
        <f t="shared" si="8"/>
        <v>0.47939787321842781</v>
      </c>
      <c r="Q49" s="52">
        <f t="shared" si="8"/>
        <v>0.47711612768703554</v>
      </c>
    </row>
    <row r="50" spans="1:17" ht="11.45" customHeight="1" x14ac:dyDescent="0.25">
      <c r="A50" s="128" t="s">
        <v>18</v>
      </c>
      <c r="B50" s="127">
        <f t="shared" ref="B50:Q50" si="9">IF(B12=0,0,B12/B$7)</f>
        <v>5.1168919291111496E-2</v>
      </c>
      <c r="C50" s="127">
        <f t="shared" si="9"/>
        <v>5.3822630490300817E-2</v>
      </c>
      <c r="D50" s="127">
        <f t="shared" si="9"/>
        <v>5.1633453124151886E-2</v>
      </c>
      <c r="E50" s="127">
        <f t="shared" si="9"/>
        <v>5.0486394763842486E-2</v>
      </c>
      <c r="F50" s="127">
        <f t="shared" si="9"/>
        <v>4.8197449150504515E-2</v>
      </c>
      <c r="G50" s="127">
        <f t="shared" si="9"/>
        <v>4.5217821885493906E-2</v>
      </c>
      <c r="H50" s="127">
        <f t="shared" si="9"/>
        <v>4.5125196881286113E-2</v>
      </c>
      <c r="I50" s="127">
        <f t="shared" si="9"/>
        <v>4.5813525508198588E-2</v>
      </c>
      <c r="J50" s="127">
        <f t="shared" si="9"/>
        <v>4.7081048684735845E-2</v>
      </c>
      <c r="K50" s="127">
        <f t="shared" si="9"/>
        <v>4.4892449671522686E-2</v>
      </c>
      <c r="L50" s="127">
        <f t="shared" si="9"/>
        <v>5.1220833126061349E-2</v>
      </c>
      <c r="M50" s="127">
        <f t="shared" si="9"/>
        <v>4.9397458318008743E-2</v>
      </c>
      <c r="N50" s="127">
        <f t="shared" si="9"/>
        <v>5.0788927881667612E-2</v>
      </c>
      <c r="O50" s="127">
        <f t="shared" si="9"/>
        <v>5.0234641081000411E-2</v>
      </c>
      <c r="P50" s="127">
        <f t="shared" si="9"/>
        <v>4.6596676471490413E-2</v>
      </c>
      <c r="Q50" s="127">
        <f t="shared" si="9"/>
        <v>4.6571527600899255E-2</v>
      </c>
    </row>
    <row r="51" spans="1:17" ht="11.45" customHeight="1" x14ac:dyDescent="0.25">
      <c r="A51" s="95" t="s">
        <v>126</v>
      </c>
      <c r="B51" s="48">
        <f t="shared" ref="B51:Q51" si="10">IF(B13=0,0,B13/B$7)</f>
        <v>9.4267520088010433E-3</v>
      </c>
      <c r="C51" s="48">
        <f t="shared" si="10"/>
        <v>8.3315429960097789E-3</v>
      </c>
      <c r="D51" s="48">
        <f t="shared" si="10"/>
        <v>7.8029980991165676E-3</v>
      </c>
      <c r="E51" s="48">
        <f t="shared" si="10"/>
        <v>8.2532317696880474E-3</v>
      </c>
      <c r="F51" s="48">
        <f t="shared" si="10"/>
        <v>7.7838125958319404E-3</v>
      </c>
      <c r="G51" s="48">
        <f t="shared" si="10"/>
        <v>7.7753438959245963E-3</v>
      </c>
      <c r="H51" s="48">
        <f t="shared" si="10"/>
        <v>7.7298426513864957E-3</v>
      </c>
      <c r="I51" s="48">
        <f t="shared" si="10"/>
        <v>8.0948300896885161E-3</v>
      </c>
      <c r="J51" s="48">
        <f t="shared" si="10"/>
        <v>8.1099044051082658E-3</v>
      </c>
      <c r="K51" s="48">
        <f t="shared" si="10"/>
        <v>7.6478368591700154E-3</v>
      </c>
      <c r="L51" s="48">
        <f t="shared" si="10"/>
        <v>7.2903063545330261E-3</v>
      </c>
      <c r="M51" s="48">
        <f t="shared" si="10"/>
        <v>6.4359507030004367E-3</v>
      </c>
      <c r="N51" s="48">
        <f t="shared" si="10"/>
        <v>6.4360702879552208E-3</v>
      </c>
      <c r="O51" s="48">
        <f t="shared" si="10"/>
        <v>5.7513676818096611E-3</v>
      </c>
      <c r="P51" s="48">
        <f t="shared" si="10"/>
        <v>5.1368492663724421E-3</v>
      </c>
      <c r="Q51" s="48">
        <f t="shared" si="10"/>
        <v>5.1079343667006383E-3</v>
      </c>
    </row>
    <row r="52" spans="1:17" ht="11.45" customHeight="1" x14ac:dyDescent="0.25">
      <c r="A52" s="93" t="s">
        <v>125</v>
      </c>
      <c r="B52" s="46">
        <f t="shared" ref="B52:Q52" si="11">IF(B14=0,0,B14/B$7)</f>
        <v>4.1742167282310449E-2</v>
      </c>
      <c r="C52" s="46">
        <f t="shared" si="11"/>
        <v>4.5491087494291031E-2</v>
      </c>
      <c r="D52" s="46">
        <f t="shared" si="11"/>
        <v>4.3830455025035311E-2</v>
      </c>
      <c r="E52" s="46">
        <f t="shared" si="11"/>
        <v>4.223316299415443E-2</v>
      </c>
      <c r="F52" s="46">
        <f t="shared" si="11"/>
        <v>4.0413636554672568E-2</v>
      </c>
      <c r="G52" s="46">
        <f t="shared" si="11"/>
        <v>3.744247798956931E-2</v>
      </c>
      <c r="H52" s="46">
        <f t="shared" si="11"/>
        <v>3.7395354229899619E-2</v>
      </c>
      <c r="I52" s="46">
        <f t="shared" si="11"/>
        <v>3.771869541851007E-2</v>
      </c>
      <c r="J52" s="46">
        <f t="shared" si="11"/>
        <v>3.8971144279627584E-2</v>
      </c>
      <c r="K52" s="46">
        <f t="shared" si="11"/>
        <v>3.7244612812352668E-2</v>
      </c>
      <c r="L52" s="46">
        <f t="shared" si="11"/>
        <v>4.3930526771528325E-2</v>
      </c>
      <c r="M52" s="46">
        <f t="shared" si="11"/>
        <v>4.2961507615008311E-2</v>
      </c>
      <c r="N52" s="46">
        <f t="shared" si="11"/>
        <v>4.4352857593712394E-2</v>
      </c>
      <c r="O52" s="46">
        <f t="shared" si="11"/>
        <v>4.4483273399190754E-2</v>
      </c>
      <c r="P52" s="46">
        <f t="shared" si="11"/>
        <v>4.1459827205117969E-2</v>
      </c>
      <c r="Q52" s="46">
        <f t="shared" si="11"/>
        <v>4.1463593234198619E-2</v>
      </c>
    </row>
    <row r="54" spans="1:17" ht="11.45" customHeight="1" x14ac:dyDescent="0.25">
      <c r="A54" s="27" t="s">
        <v>168</v>
      </c>
      <c r="B54" s="68">
        <f>IF(TrAvia_act!B39=0,"",(SUMPRODUCT(B56:B58,TrAvia_act!B14:B16)+SUMPRODUCT(B60:B61,TrAvia_act!B18:B19))/TrAvia_act!B12)</f>
        <v>343.05068081474042</v>
      </c>
      <c r="C54" s="68">
        <f>IF(TrAvia_act!C39=0,"",(SUMPRODUCT(C56:C58,TrAvia_act!C14:C16)+SUMPRODUCT(C60:C61,TrAvia_act!C18:C19))/TrAvia_act!C12)</f>
        <v>320.27427872078977</v>
      </c>
      <c r="D54" s="68">
        <f>IF(TrAvia_act!D39=0,"",(SUMPRODUCT(D56:D58,TrAvia_act!D14:D16)+SUMPRODUCT(D60:D61,TrAvia_act!D18:D19))/TrAvia_act!D12)</f>
        <v>323.04195752479535</v>
      </c>
      <c r="E54" s="68">
        <f>IF(TrAvia_act!E39=0,"",(SUMPRODUCT(E56:E58,TrAvia_act!E14:E16)+SUMPRODUCT(E60:E61,TrAvia_act!E18:E19))/TrAvia_act!E12)</f>
        <v>322.77416702524124</v>
      </c>
      <c r="F54" s="68">
        <f>IF(TrAvia_act!F39=0,"",(SUMPRODUCT(F56:F58,TrAvia_act!F14:F16)+SUMPRODUCT(F60:F61,TrAvia_act!F18:F19))/TrAvia_act!F12)</f>
        <v>321.61867013513205</v>
      </c>
      <c r="G54" s="68">
        <f>IF(TrAvia_act!G39=0,"",(SUMPRODUCT(G56:G58,TrAvia_act!G14:G16)+SUMPRODUCT(G60:G61,TrAvia_act!G18:G19))/TrAvia_act!G12)</f>
        <v>319.78797731987049</v>
      </c>
      <c r="H54" s="68">
        <f>IF(TrAvia_act!H39=0,"",(SUMPRODUCT(H56:H58,TrAvia_act!H14:H16)+SUMPRODUCT(H60:H61,TrAvia_act!H18:H19))/TrAvia_act!H12)</f>
        <v>318.04047202455274</v>
      </c>
      <c r="I54" s="68">
        <f>IF(TrAvia_act!I39=0,"",(SUMPRODUCT(I56:I58,TrAvia_act!I14:I16)+SUMPRODUCT(I60:I61,TrAvia_act!I18:I19))/TrAvia_act!I12)</f>
        <v>316.97875561033328</v>
      </c>
      <c r="J54" s="68">
        <f>IF(TrAvia_act!J39=0,"",(SUMPRODUCT(J56:J58,TrAvia_act!J14:J16)+SUMPRODUCT(J60:J61,TrAvia_act!J18:J19))/TrAvia_act!J12)</f>
        <v>321.64977701587662</v>
      </c>
      <c r="K54" s="68">
        <f>IF(TrAvia_act!K39=0,"",(SUMPRODUCT(K56:K58,TrAvia_act!K14:K16)+SUMPRODUCT(K60:K61,TrAvia_act!K18:K19))/TrAvia_act!K12)</f>
        <v>321.93098659197051</v>
      </c>
      <c r="L54" s="68">
        <f>IF(TrAvia_act!L39=0,"",(SUMPRODUCT(L56:L58,TrAvia_act!L14:L16)+SUMPRODUCT(L60:L61,TrAvia_act!L18:L19))/TrAvia_act!L12)</f>
        <v>330.56128581936503</v>
      </c>
      <c r="M54" s="68">
        <f>IF(TrAvia_act!M39=0,"",(SUMPRODUCT(M56:M58,TrAvia_act!M14:M16)+SUMPRODUCT(M60:M61,TrAvia_act!M18:M19))/TrAvia_act!M12)</f>
        <v>324.34495339085811</v>
      </c>
      <c r="N54" s="68">
        <f>IF(TrAvia_act!N39=0,"",(SUMPRODUCT(N56:N58,TrAvia_act!N14:N16)+SUMPRODUCT(N60:N61,TrAvia_act!N18:N19))/TrAvia_act!N12)</f>
        <v>328.63135153971194</v>
      </c>
      <c r="O54" s="68">
        <f>IF(TrAvia_act!O39=0,"",(SUMPRODUCT(O56:O58,TrAvia_act!O14:O16)+SUMPRODUCT(O60:O61,TrAvia_act!O18:O19))/TrAvia_act!O12)</f>
        <v>332.472651898518</v>
      </c>
      <c r="P54" s="68">
        <f>IF(TrAvia_act!P39=0,"",(SUMPRODUCT(P56:P58,TrAvia_act!P14:P16)+SUMPRODUCT(P60:P61,TrAvia_act!P18:P19))/TrAvia_act!P12)</f>
        <v>333.69909460145362</v>
      </c>
      <c r="Q54" s="68">
        <f>IF(TrAvia_act!Q39=0,"",(SUMPRODUCT(Q56:Q58,TrAvia_act!Q14:Q16)+SUMPRODUCT(Q60:Q61,TrAvia_act!Q18:Q19))/TrAvia_act!Q12)</f>
        <v>334.76213218745517</v>
      </c>
    </row>
    <row r="55" spans="1:17" ht="11.45" customHeight="1" x14ac:dyDescent="0.25">
      <c r="A55" s="130" t="s">
        <v>39</v>
      </c>
      <c r="B55" s="134">
        <f>IF(TrAvia_act!B40=0,"",SUMPRODUCT(B56:B58,TrAvia_act!B14:B16)/TrAvia_act!B13)</f>
        <v>342.70677180161255</v>
      </c>
      <c r="C55" s="134">
        <f>IF(TrAvia_act!C40=0,"",SUMPRODUCT(C56:C58,TrAvia_act!C14:C16)/TrAvia_act!C13)</f>
        <v>319.14778248235018</v>
      </c>
      <c r="D55" s="134">
        <f>IF(TrAvia_act!D40=0,"",SUMPRODUCT(D56:D58,TrAvia_act!D14:D16)/TrAvia_act!D13)</f>
        <v>322.25019673833708</v>
      </c>
      <c r="E55" s="134">
        <f>IF(TrAvia_act!E40=0,"",SUMPRODUCT(E56:E58,TrAvia_act!E14:E16)/TrAvia_act!E13)</f>
        <v>322.10748726510036</v>
      </c>
      <c r="F55" s="134">
        <f>IF(TrAvia_act!F40=0,"",SUMPRODUCT(F56:F58,TrAvia_act!F14:F16)/TrAvia_act!F13)</f>
        <v>321.2040082076096</v>
      </c>
      <c r="G55" s="134">
        <f>IF(TrAvia_act!G40=0,"",SUMPRODUCT(G56:G58,TrAvia_act!G14:G16)/TrAvia_act!G13)</f>
        <v>319.38526620915292</v>
      </c>
      <c r="H55" s="134">
        <f>IF(TrAvia_act!H40=0,"",SUMPRODUCT(H56:H58,TrAvia_act!H14:H16)/TrAvia_act!H13)</f>
        <v>317.79561106707678</v>
      </c>
      <c r="I55" s="134">
        <f>IF(TrAvia_act!I40=0,"",SUMPRODUCT(I56:I58,TrAvia_act!I14:I16)/TrAvia_act!I13)</f>
        <v>316.88704182103407</v>
      </c>
      <c r="J55" s="134">
        <f>IF(TrAvia_act!J40=0,"",SUMPRODUCT(J56:J58,TrAvia_act!J14:J16)/TrAvia_act!J13)</f>
        <v>321.97954714703678</v>
      </c>
      <c r="K55" s="134">
        <f>IF(TrAvia_act!K40=0,"",SUMPRODUCT(K56:K58,TrAvia_act!K14:K16)/TrAvia_act!K13)</f>
        <v>322.31485916434104</v>
      </c>
      <c r="L55" s="134">
        <f>IF(TrAvia_act!L40=0,"",SUMPRODUCT(L56:L58,TrAvia_act!L14:L16)/TrAvia_act!L13)</f>
        <v>332.0045474325849</v>
      </c>
      <c r="M55" s="134">
        <f>IF(TrAvia_act!M40=0,"",SUMPRODUCT(M56:M58,TrAvia_act!M14:M16)/TrAvia_act!M13)</f>
        <v>325.67731904856674</v>
      </c>
      <c r="N55" s="134">
        <f>IF(TrAvia_act!N40=0,"",SUMPRODUCT(N56:N58,TrAvia_act!N14:N16)/TrAvia_act!N13)</f>
        <v>330.33445737423187</v>
      </c>
      <c r="O55" s="134">
        <f>IF(TrAvia_act!O40=0,"",SUMPRODUCT(O56:O58,TrAvia_act!O14:O16)/TrAvia_act!O13)</f>
        <v>334.72615557743501</v>
      </c>
      <c r="P55" s="134">
        <f>IF(TrAvia_act!P40=0,"",SUMPRODUCT(P56:P58,TrAvia_act!P14:P16)/TrAvia_act!P13)</f>
        <v>335.86429156762551</v>
      </c>
      <c r="Q55" s="134">
        <f>IF(TrAvia_act!Q40=0,"",SUMPRODUCT(Q56:Q58,TrAvia_act!Q14:Q16)/TrAvia_act!Q13)</f>
        <v>337.28426813590067</v>
      </c>
    </row>
    <row r="56" spans="1:17" ht="11.45" customHeight="1" x14ac:dyDescent="0.25">
      <c r="A56" s="116" t="s">
        <v>23</v>
      </c>
      <c r="B56" s="77">
        <v>690.02216672893667</v>
      </c>
      <c r="C56" s="77">
        <v>674.46055290481297</v>
      </c>
      <c r="D56" s="77">
        <v>672.81810060597854</v>
      </c>
      <c r="E56" s="77">
        <v>673.73485614399306</v>
      </c>
      <c r="F56" s="77">
        <v>669.06137953473296</v>
      </c>
      <c r="G56" s="77">
        <v>658.99860155559156</v>
      </c>
      <c r="H56" s="77">
        <v>656.04647967733922</v>
      </c>
      <c r="I56" s="77">
        <v>658.86244530618592</v>
      </c>
      <c r="J56" s="77">
        <v>661.35249017504952</v>
      </c>
      <c r="K56" s="77">
        <v>659.19086899799856</v>
      </c>
      <c r="L56" s="77">
        <v>673.23811578078414</v>
      </c>
      <c r="M56" s="77">
        <v>653.11933500170653</v>
      </c>
      <c r="N56" s="77">
        <v>661.08329058256766</v>
      </c>
      <c r="O56" s="77">
        <v>665.98073262235346</v>
      </c>
      <c r="P56" s="77">
        <v>697.52706860734395</v>
      </c>
      <c r="Q56" s="77">
        <v>711.54967193700975</v>
      </c>
    </row>
    <row r="57" spans="1:17" ht="11.45" customHeight="1" x14ac:dyDescent="0.25">
      <c r="A57" s="116" t="s">
        <v>127</v>
      </c>
      <c r="B57" s="77">
        <v>444.81932367355245</v>
      </c>
      <c r="C57" s="77">
        <v>441.93094947030716</v>
      </c>
      <c r="D57" s="77">
        <v>452.97283463577901</v>
      </c>
      <c r="E57" s="77">
        <v>450.87025277034189</v>
      </c>
      <c r="F57" s="77">
        <v>443.652738053414</v>
      </c>
      <c r="G57" s="77">
        <v>442.45486419798914</v>
      </c>
      <c r="H57" s="77">
        <v>449.42966031721545</v>
      </c>
      <c r="I57" s="77">
        <v>444.66859710301588</v>
      </c>
      <c r="J57" s="77">
        <v>446.28290147872417</v>
      </c>
      <c r="K57" s="77">
        <v>444.31991659299649</v>
      </c>
      <c r="L57" s="77">
        <v>448.50981009017028</v>
      </c>
      <c r="M57" s="77">
        <v>450.90601885707099</v>
      </c>
      <c r="N57" s="77">
        <v>454.5502589887472</v>
      </c>
      <c r="O57" s="77">
        <v>455.92770206586459</v>
      </c>
      <c r="P57" s="77">
        <v>456.93610288977311</v>
      </c>
      <c r="Q57" s="77">
        <v>454.09158826893537</v>
      </c>
    </row>
    <row r="58" spans="1:17" ht="11.45" customHeight="1" x14ac:dyDescent="0.25">
      <c r="A58" s="116" t="s">
        <v>125</v>
      </c>
      <c r="B58" s="77">
        <v>275.24890545260132</v>
      </c>
      <c r="C58" s="77">
        <v>234.81683981408773</v>
      </c>
      <c r="D58" s="77">
        <v>232.67950609675853</v>
      </c>
      <c r="E58" s="77">
        <v>229.07826040943922</v>
      </c>
      <c r="F58" s="77">
        <v>232.80082368533837</v>
      </c>
      <c r="G58" s="77">
        <v>232.86328447700427</v>
      </c>
      <c r="H58" s="77">
        <v>232.26980518098861</v>
      </c>
      <c r="I58" s="77">
        <v>230.91971191779962</v>
      </c>
      <c r="J58" s="77">
        <v>237.78336903834631</v>
      </c>
      <c r="K58" s="77">
        <v>241.49927481620287</v>
      </c>
      <c r="L58" s="77">
        <v>248.28884659697263</v>
      </c>
      <c r="M58" s="77">
        <v>240.92503392574037</v>
      </c>
      <c r="N58" s="77">
        <v>244.85398917115947</v>
      </c>
      <c r="O58" s="77">
        <v>249.75894272515814</v>
      </c>
      <c r="P58" s="77">
        <v>251.0081948926902</v>
      </c>
      <c r="Q58" s="77">
        <v>252.49498078774471</v>
      </c>
    </row>
    <row r="59" spans="1:17" ht="11.45" customHeight="1" x14ac:dyDescent="0.25">
      <c r="A59" s="128" t="s">
        <v>18</v>
      </c>
      <c r="B59" s="133">
        <f>IF(TrAvia_act!B44=0,"",SUMPRODUCT(B60:B61,TrAvia_act!B18:B19)/TrAvia_act!B17)</f>
        <v>349.83194105278835</v>
      </c>
      <c r="C59" s="133">
        <f>IF(TrAvia_act!C44=0,"",SUMPRODUCT(C60:C61,TrAvia_act!C18:C19)/TrAvia_act!C17)</f>
        <v>342.81739727401003</v>
      </c>
      <c r="D59" s="133">
        <f>IF(TrAvia_act!D44=0,"",SUMPRODUCT(D60:D61,TrAvia_act!D18:D19)/TrAvia_act!D17)</f>
        <v>339.42263030807771</v>
      </c>
      <c r="E59" s="133">
        <f>IF(TrAvia_act!E44=0,"",SUMPRODUCT(E60:E61,TrAvia_act!E18:E19)/TrAvia_act!E17)</f>
        <v>336.86918972642525</v>
      </c>
      <c r="F59" s="133">
        <f>IF(TrAvia_act!F44=0,"",SUMPRODUCT(F60:F61,TrAvia_act!F18:F19)/TrAvia_act!F17)</f>
        <v>330.66148396839549</v>
      </c>
      <c r="G59" s="133">
        <f>IF(TrAvia_act!G44=0,"",SUMPRODUCT(G60:G61,TrAvia_act!G18:G19)/TrAvia_act!G17)</f>
        <v>329.16324730970439</v>
      </c>
      <c r="H59" s="133">
        <f>IF(TrAvia_act!H44=0,"",SUMPRODUCT(H60:H61,TrAvia_act!H18:H19)/TrAvia_act!H17)</f>
        <v>323.67914860714325</v>
      </c>
      <c r="I59" s="133">
        <f>IF(TrAvia_act!I44=0,"",SUMPRODUCT(I60:I61,TrAvia_act!I18:I19)/TrAvia_act!I17)</f>
        <v>319.02970352011437</v>
      </c>
      <c r="J59" s="133">
        <f>IF(TrAvia_act!J44=0,"",SUMPRODUCT(J60:J61,TrAvia_act!J18:J19)/TrAvia_act!J17)</f>
        <v>314.69800574423658</v>
      </c>
      <c r="K59" s="133">
        <f>IF(TrAvia_act!K44=0,"",SUMPRODUCT(K60:K61,TrAvia_act!K18:K19)/TrAvia_act!K17)</f>
        <v>313.48737962447643</v>
      </c>
      <c r="L59" s="133">
        <f>IF(TrAvia_act!L44=0,"",SUMPRODUCT(L60:L61,TrAvia_act!L18:L19)/TrAvia_act!L17)</f>
        <v>304.55494767498971</v>
      </c>
      <c r="M59" s="133">
        <f>IF(TrAvia_act!M44=0,"",SUMPRODUCT(M60:M61,TrAvia_act!M18:M19)/TrAvia_act!M17)</f>
        <v>299.49358847846548</v>
      </c>
      <c r="N59" s="133">
        <f>IF(TrAvia_act!N44=0,"",SUMPRODUCT(N60:N61,TrAvia_act!N18:N19)/TrAvia_act!N17)</f>
        <v>298.38416226321311</v>
      </c>
      <c r="O59" s="133">
        <f>IF(TrAvia_act!O44=0,"",SUMPRODUCT(O60:O61,TrAvia_act!O18:O19)/TrAvia_act!O17)</f>
        <v>293.65339474570959</v>
      </c>
      <c r="P59" s="133">
        <f>IF(TrAvia_act!P44=0,"",SUMPRODUCT(P60:P61,TrAvia_act!P18:P19)/TrAvia_act!P17)</f>
        <v>293.51589297597781</v>
      </c>
      <c r="Q59" s="133">
        <f>IF(TrAvia_act!Q44=0,"",SUMPRODUCT(Q60:Q61,TrAvia_act!Q18:Q19)/TrAvia_act!Q17)</f>
        <v>288.87420277766711</v>
      </c>
    </row>
    <row r="60" spans="1:17" ht="11.45" customHeight="1" x14ac:dyDescent="0.25">
      <c r="A60" s="95" t="s">
        <v>126</v>
      </c>
      <c r="B60" s="75">
        <v>599.3472323512018</v>
      </c>
      <c r="C60" s="75">
        <v>596.03680437418416</v>
      </c>
      <c r="D60" s="75">
        <v>586.76184710650932</v>
      </c>
      <c r="E60" s="75">
        <v>577.99737862922836</v>
      </c>
      <c r="F60" s="75">
        <v>569.80307720804512</v>
      </c>
      <c r="G60" s="75">
        <v>562.25664590084148</v>
      </c>
      <c r="H60" s="75">
        <v>551.99995552329108</v>
      </c>
      <c r="I60" s="75">
        <v>531.28252444355826</v>
      </c>
      <c r="J60" s="75">
        <v>531.79970166287762</v>
      </c>
      <c r="K60" s="75">
        <v>527.62023328352268</v>
      </c>
      <c r="L60" s="75">
        <v>484.44929018458902</v>
      </c>
      <c r="M60" s="75">
        <v>485.72560270902915</v>
      </c>
      <c r="N60" s="75">
        <v>480.170033886027</v>
      </c>
      <c r="O60" s="75">
        <v>475.19816417044052</v>
      </c>
      <c r="P60" s="75">
        <v>471.11267165229469</v>
      </c>
      <c r="Q60" s="75">
        <v>468.8475055227151</v>
      </c>
    </row>
    <row r="61" spans="1:17" ht="11.45" customHeight="1" x14ac:dyDescent="0.25">
      <c r="A61" s="93" t="s">
        <v>125</v>
      </c>
      <c r="B61" s="74">
        <v>319.76832654691196</v>
      </c>
      <c r="C61" s="74">
        <v>318.06914299726839</v>
      </c>
      <c r="D61" s="74">
        <v>315.7290252609921</v>
      </c>
      <c r="E61" s="74">
        <v>311.47600651773104</v>
      </c>
      <c r="F61" s="74">
        <v>305.93175662034048</v>
      </c>
      <c r="G61" s="74">
        <v>303.07192402143028</v>
      </c>
      <c r="H61" s="74">
        <v>298.18474422224062</v>
      </c>
      <c r="I61" s="74">
        <v>293.83642726537295</v>
      </c>
      <c r="J61" s="74">
        <v>290.05633977669555</v>
      </c>
      <c r="K61" s="74">
        <v>289.3720298611097</v>
      </c>
      <c r="L61" s="74">
        <v>286.87652317567682</v>
      </c>
      <c r="M61" s="74">
        <v>283.22577040189685</v>
      </c>
      <c r="N61" s="74">
        <v>282.84550366028884</v>
      </c>
      <c r="O61" s="74">
        <v>279.83112392689782</v>
      </c>
      <c r="P61" s="74">
        <v>280.41845861645294</v>
      </c>
      <c r="Q61" s="74">
        <v>275.83060776177786</v>
      </c>
    </row>
    <row r="63" spans="1:17" ht="11.45" customHeight="1" x14ac:dyDescent="0.25">
      <c r="A63" s="27" t="s">
        <v>141</v>
      </c>
      <c r="B63" s="26">
        <f t="shared" ref="B63:Q63" si="12">IF(B7=0,"",B18/B54)</f>
        <v>1.3187375022225734</v>
      </c>
      <c r="C63" s="26">
        <f t="shared" si="12"/>
        <v>1.3923710160780123</v>
      </c>
      <c r="D63" s="26">
        <f t="shared" si="12"/>
        <v>1.3409280570583317</v>
      </c>
      <c r="E63" s="26">
        <f t="shared" si="12"/>
        <v>1.3127727180058291</v>
      </c>
      <c r="F63" s="26">
        <f t="shared" si="12"/>
        <v>1.3246021848068465</v>
      </c>
      <c r="G63" s="26">
        <f t="shared" si="12"/>
        <v>1.3618752918374442</v>
      </c>
      <c r="H63" s="26">
        <f t="shared" si="12"/>
        <v>1.3852380623781251</v>
      </c>
      <c r="I63" s="26">
        <f t="shared" si="12"/>
        <v>1.3782814184547882</v>
      </c>
      <c r="J63" s="26">
        <f t="shared" si="12"/>
        <v>1.3879498969205559</v>
      </c>
      <c r="K63" s="26">
        <f t="shared" si="12"/>
        <v>1.4080110334407159</v>
      </c>
      <c r="L63" s="26">
        <f t="shared" si="12"/>
        <v>1.4511365129380116</v>
      </c>
      <c r="M63" s="26">
        <f t="shared" si="12"/>
        <v>1.4797365716972446</v>
      </c>
      <c r="N63" s="26">
        <f t="shared" si="12"/>
        <v>1.4488881056752441</v>
      </c>
      <c r="O63" s="26">
        <f t="shared" si="12"/>
        <v>1.4206383770160542</v>
      </c>
      <c r="P63" s="26">
        <f t="shared" si="12"/>
        <v>1.3842764215425478</v>
      </c>
      <c r="Q63" s="26">
        <f t="shared" si="12"/>
        <v>1.3673426782465303</v>
      </c>
    </row>
    <row r="64" spans="1:17" ht="11.45" customHeight="1" x14ac:dyDescent="0.25">
      <c r="A64" s="130" t="s">
        <v>39</v>
      </c>
      <c r="B64" s="137">
        <f t="shared" ref="B64:Q64" si="13">IF(B8=0,"",B19/B55)</f>
        <v>1.316035584817612</v>
      </c>
      <c r="C64" s="137">
        <f t="shared" si="13"/>
        <v>1.3881453944788604</v>
      </c>
      <c r="D64" s="137">
        <f t="shared" si="13"/>
        <v>1.3364341234797521</v>
      </c>
      <c r="E64" s="137">
        <f t="shared" si="13"/>
        <v>1.3081554394879482</v>
      </c>
      <c r="F64" s="137">
        <f t="shared" si="13"/>
        <v>1.3202746177705753</v>
      </c>
      <c r="G64" s="137">
        <f t="shared" si="13"/>
        <v>1.3578578557301273</v>
      </c>
      <c r="H64" s="137">
        <f t="shared" si="13"/>
        <v>1.3812321778403174</v>
      </c>
      <c r="I64" s="137">
        <f t="shared" si="13"/>
        <v>1.3743451348753792</v>
      </c>
      <c r="J64" s="137">
        <f t="shared" si="13"/>
        <v>1.3839250529022717</v>
      </c>
      <c r="K64" s="137">
        <f t="shared" si="13"/>
        <v>1.4042663830366375</v>
      </c>
      <c r="L64" s="137">
        <f t="shared" si="13"/>
        <v>1.4468988716681579</v>
      </c>
      <c r="M64" s="137">
        <f t="shared" si="13"/>
        <v>1.4759929608243127</v>
      </c>
      <c r="N64" s="137">
        <f t="shared" si="13"/>
        <v>1.4452487681408728</v>
      </c>
      <c r="O64" s="137">
        <f t="shared" si="13"/>
        <v>1.4179888686921411</v>
      </c>
      <c r="P64" s="137">
        <f t="shared" si="13"/>
        <v>1.3819207376216798</v>
      </c>
      <c r="Q64" s="137">
        <f t="shared" si="13"/>
        <v>1.365032320252076</v>
      </c>
    </row>
    <row r="65" spans="1:17" ht="11.45" customHeight="1" x14ac:dyDescent="0.25">
      <c r="A65" s="116" t="s">
        <v>23</v>
      </c>
      <c r="B65" s="108">
        <f t="shared" ref="B65:Q65" si="14">IF(B9=0,"",B20/B56)</f>
        <v>0.84940328293973955</v>
      </c>
      <c r="C65" s="108">
        <f t="shared" si="14"/>
        <v>0.78751439531067757</v>
      </c>
      <c r="D65" s="108">
        <f t="shared" si="14"/>
        <v>0.70643330809678684</v>
      </c>
      <c r="E65" s="108">
        <f t="shared" si="14"/>
        <v>0.66462925607608847</v>
      </c>
      <c r="F65" s="108">
        <f t="shared" si="14"/>
        <v>0.67980091486940997</v>
      </c>
      <c r="G65" s="108">
        <f t="shared" si="14"/>
        <v>0.71136285896161955</v>
      </c>
      <c r="H65" s="108">
        <f t="shared" si="14"/>
        <v>0.72707588239656673</v>
      </c>
      <c r="I65" s="108">
        <f t="shared" si="14"/>
        <v>0.72729248975589256</v>
      </c>
      <c r="J65" s="108">
        <f t="shared" si="14"/>
        <v>0.7363278253693355</v>
      </c>
      <c r="K65" s="108">
        <f t="shared" si="14"/>
        <v>0.75670157014802841</v>
      </c>
      <c r="L65" s="108">
        <f t="shared" si="14"/>
        <v>0.79590168847113874</v>
      </c>
      <c r="M65" s="108">
        <f t="shared" si="14"/>
        <v>0.84990564559166726</v>
      </c>
      <c r="N65" s="108">
        <f t="shared" si="14"/>
        <v>0.84289793604885299</v>
      </c>
      <c r="O65" s="108">
        <f t="shared" si="14"/>
        <v>0.97321855392580037</v>
      </c>
      <c r="P65" s="108">
        <f t="shared" si="14"/>
        <v>0.94569698015082271</v>
      </c>
      <c r="Q65" s="108">
        <f t="shared" si="14"/>
        <v>0.93635789436215522</v>
      </c>
    </row>
    <row r="66" spans="1:17" ht="11.45" customHeight="1" x14ac:dyDescent="0.25">
      <c r="A66" s="116" t="s">
        <v>127</v>
      </c>
      <c r="B66" s="108">
        <f t="shared" ref="B66:Q66" si="15">IF(B10=0,"",B21/B57)</f>
        <v>1.3709292870050431</v>
      </c>
      <c r="C66" s="108">
        <f t="shared" si="15"/>
        <v>1.4710944139073445</v>
      </c>
      <c r="D66" s="108">
        <f t="shared" si="15"/>
        <v>1.4291988020684336</v>
      </c>
      <c r="E66" s="108">
        <f t="shared" si="15"/>
        <v>1.40611407481757</v>
      </c>
      <c r="F66" s="108">
        <f t="shared" si="15"/>
        <v>1.4162771127982616</v>
      </c>
      <c r="G66" s="108">
        <f t="shared" si="15"/>
        <v>1.4526244676555813</v>
      </c>
      <c r="H66" s="108">
        <f t="shared" si="15"/>
        <v>1.4758090787833347</v>
      </c>
      <c r="I66" s="108">
        <f t="shared" si="15"/>
        <v>1.4657152944691441</v>
      </c>
      <c r="J66" s="108">
        <f t="shared" si="15"/>
        <v>1.4747594471258971</v>
      </c>
      <c r="K66" s="108">
        <f t="shared" si="15"/>
        <v>1.4926971993919238</v>
      </c>
      <c r="L66" s="108">
        <f t="shared" si="15"/>
        <v>1.5343774013751592</v>
      </c>
      <c r="M66" s="108">
        <f t="shared" si="15"/>
        <v>1.5556672887617624</v>
      </c>
      <c r="N66" s="108">
        <f t="shared" si="15"/>
        <v>1.5204437396037429</v>
      </c>
      <c r="O66" s="108">
        <f t="shared" si="15"/>
        <v>1.472662990348419</v>
      </c>
      <c r="P66" s="108">
        <f t="shared" si="15"/>
        <v>1.4343024879473114</v>
      </c>
      <c r="Q66" s="108">
        <f t="shared" si="15"/>
        <v>1.4164217764472387</v>
      </c>
    </row>
    <row r="67" spans="1:17" ht="11.45" customHeight="1" x14ac:dyDescent="0.25">
      <c r="A67" s="116" t="s">
        <v>125</v>
      </c>
      <c r="B67" s="108">
        <f t="shared" ref="B67:Q67" si="16">IF(B11=0,"",B22/B58)</f>
        <v>1.3709292870050434</v>
      </c>
      <c r="C67" s="108">
        <f t="shared" si="16"/>
        <v>1.471094413907345</v>
      </c>
      <c r="D67" s="108">
        <f t="shared" si="16"/>
        <v>1.4291988020684339</v>
      </c>
      <c r="E67" s="108">
        <f t="shared" si="16"/>
        <v>1.4061140748175702</v>
      </c>
      <c r="F67" s="108">
        <f t="shared" si="16"/>
        <v>1.4162771127982614</v>
      </c>
      <c r="G67" s="108">
        <f t="shared" si="16"/>
        <v>1.4526244676555813</v>
      </c>
      <c r="H67" s="108">
        <f t="shared" si="16"/>
        <v>1.4758090787833344</v>
      </c>
      <c r="I67" s="108">
        <f t="shared" si="16"/>
        <v>1.4657152944691441</v>
      </c>
      <c r="J67" s="108">
        <f t="shared" si="16"/>
        <v>1.4747594471258967</v>
      </c>
      <c r="K67" s="108">
        <f t="shared" si="16"/>
        <v>1.4926971993919236</v>
      </c>
      <c r="L67" s="108">
        <f t="shared" si="16"/>
        <v>1.5343774013751592</v>
      </c>
      <c r="M67" s="108">
        <f t="shared" si="16"/>
        <v>1.555667288761762</v>
      </c>
      <c r="N67" s="108">
        <f t="shared" si="16"/>
        <v>1.5204437396037427</v>
      </c>
      <c r="O67" s="108">
        <f t="shared" si="16"/>
        <v>1.4726629903484187</v>
      </c>
      <c r="P67" s="108">
        <f t="shared" si="16"/>
        <v>1.4343024879473116</v>
      </c>
      <c r="Q67" s="108">
        <f t="shared" si="16"/>
        <v>1.4164217764472393</v>
      </c>
    </row>
    <row r="68" spans="1:17" ht="11.45" customHeight="1" x14ac:dyDescent="0.25">
      <c r="A68" s="128" t="s">
        <v>18</v>
      </c>
      <c r="B68" s="136">
        <f t="shared" ref="B68:Q68" si="17">IF(B12=0,"",B23/B59)</f>
        <v>1.3709292870050429</v>
      </c>
      <c r="C68" s="136">
        <f t="shared" si="17"/>
        <v>1.4710944139073447</v>
      </c>
      <c r="D68" s="136">
        <f t="shared" si="17"/>
        <v>1.4291988020684339</v>
      </c>
      <c r="E68" s="136">
        <f t="shared" si="17"/>
        <v>1.4061140748175702</v>
      </c>
      <c r="F68" s="136">
        <f t="shared" si="17"/>
        <v>1.4162771127982614</v>
      </c>
      <c r="G68" s="136">
        <f t="shared" si="17"/>
        <v>1.4526244676555815</v>
      </c>
      <c r="H68" s="136">
        <f t="shared" si="17"/>
        <v>1.4758090787833347</v>
      </c>
      <c r="I68" s="136">
        <f t="shared" si="17"/>
        <v>1.4657152944691438</v>
      </c>
      <c r="J68" s="136">
        <f t="shared" si="17"/>
        <v>1.4747594471258965</v>
      </c>
      <c r="K68" s="136">
        <f t="shared" si="17"/>
        <v>1.4926971993919234</v>
      </c>
      <c r="L68" s="136">
        <f t="shared" si="17"/>
        <v>1.534377401375159</v>
      </c>
      <c r="M68" s="136">
        <f t="shared" si="17"/>
        <v>1.5556672887617624</v>
      </c>
      <c r="N68" s="136">
        <f t="shared" si="17"/>
        <v>1.5204437396037429</v>
      </c>
      <c r="O68" s="136">
        <f t="shared" si="17"/>
        <v>1.4726629903484185</v>
      </c>
      <c r="P68" s="136">
        <f t="shared" si="17"/>
        <v>1.4343024879473116</v>
      </c>
      <c r="Q68" s="136">
        <f t="shared" si="17"/>
        <v>1.4164217764472387</v>
      </c>
    </row>
    <row r="69" spans="1:17" ht="11.45" customHeight="1" x14ac:dyDescent="0.25">
      <c r="A69" s="95" t="s">
        <v>126</v>
      </c>
      <c r="B69" s="106">
        <f t="shared" ref="B69:Q69" si="18">IF(B13=0,"",B24/B60)</f>
        <v>1.3709292870050429</v>
      </c>
      <c r="C69" s="106">
        <f t="shared" si="18"/>
        <v>1.4710944139073447</v>
      </c>
      <c r="D69" s="106">
        <f t="shared" si="18"/>
        <v>1.4291988020684336</v>
      </c>
      <c r="E69" s="106">
        <f t="shared" si="18"/>
        <v>1.40611407481757</v>
      </c>
      <c r="F69" s="106">
        <f t="shared" si="18"/>
        <v>1.4162771127982612</v>
      </c>
      <c r="G69" s="106">
        <f t="shared" si="18"/>
        <v>1.4526244676555817</v>
      </c>
      <c r="H69" s="106">
        <f t="shared" si="18"/>
        <v>1.4758090787833344</v>
      </c>
      <c r="I69" s="106">
        <f t="shared" si="18"/>
        <v>1.4657152944691436</v>
      </c>
      <c r="J69" s="106">
        <f t="shared" si="18"/>
        <v>1.4747594471258967</v>
      </c>
      <c r="K69" s="106">
        <f t="shared" si="18"/>
        <v>1.492697199391924</v>
      </c>
      <c r="L69" s="106">
        <f t="shared" si="18"/>
        <v>1.534377401375159</v>
      </c>
      <c r="M69" s="106">
        <f t="shared" si="18"/>
        <v>1.5556672887617624</v>
      </c>
      <c r="N69" s="106">
        <f t="shared" si="18"/>
        <v>1.5204437396037429</v>
      </c>
      <c r="O69" s="106">
        <f t="shared" si="18"/>
        <v>1.4726629903484192</v>
      </c>
      <c r="P69" s="106">
        <f t="shared" si="18"/>
        <v>1.4343024879473114</v>
      </c>
      <c r="Q69" s="106">
        <f t="shared" si="18"/>
        <v>1.4164217764472391</v>
      </c>
    </row>
    <row r="70" spans="1:17" ht="11.45" customHeight="1" x14ac:dyDescent="0.25">
      <c r="A70" s="93" t="s">
        <v>125</v>
      </c>
      <c r="B70" s="105">
        <f t="shared" ref="B70:Q70" si="19">IF(B14=0,"",B25/B61)</f>
        <v>1.3709292870050429</v>
      </c>
      <c r="C70" s="105">
        <f t="shared" si="19"/>
        <v>1.4710944139073447</v>
      </c>
      <c r="D70" s="105">
        <f t="shared" si="19"/>
        <v>1.4291988020684339</v>
      </c>
      <c r="E70" s="105">
        <f t="shared" si="19"/>
        <v>1.40611407481757</v>
      </c>
      <c r="F70" s="105">
        <f t="shared" si="19"/>
        <v>1.4162771127982612</v>
      </c>
      <c r="G70" s="105">
        <f t="shared" si="19"/>
        <v>1.4526244676555813</v>
      </c>
      <c r="H70" s="105">
        <f t="shared" si="19"/>
        <v>1.4758090787833347</v>
      </c>
      <c r="I70" s="105">
        <f t="shared" si="19"/>
        <v>1.4657152944691438</v>
      </c>
      <c r="J70" s="105">
        <f t="shared" si="19"/>
        <v>1.4747594471258965</v>
      </c>
      <c r="K70" s="105">
        <f t="shared" si="19"/>
        <v>1.4926971993919231</v>
      </c>
      <c r="L70" s="105">
        <f t="shared" si="19"/>
        <v>1.534377401375159</v>
      </c>
      <c r="M70" s="105">
        <f t="shared" si="19"/>
        <v>1.5556672887617624</v>
      </c>
      <c r="N70" s="105">
        <f t="shared" si="19"/>
        <v>1.5204437396037429</v>
      </c>
      <c r="O70" s="105">
        <f t="shared" si="19"/>
        <v>1.472662990348419</v>
      </c>
      <c r="P70" s="105">
        <f t="shared" si="19"/>
        <v>1.4343024879473114</v>
      </c>
      <c r="Q70" s="105">
        <f t="shared" si="19"/>
        <v>1.4164217764472387</v>
      </c>
    </row>
    <row r="72" spans="1:17" ht="11.45" customHeight="1" x14ac:dyDescent="0.25">
      <c r="A72" s="27" t="s">
        <v>169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ht="11.45" customHeight="1" x14ac:dyDescent="0.25">
      <c r="A73" s="130" t="s">
        <v>39</v>
      </c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</row>
    <row r="74" spans="1:17" ht="11.45" customHeight="1" x14ac:dyDescent="0.25">
      <c r="A74" s="116" t="s">
        <v>23</v>
      </c>
      <c r="B74" s="108">
        <v>1.1396119936587172</v>
      </c>
      <c r="C74" s="108">
        <v>1.1362059832225573</v>
      </c>
      <c r="D74" s="108">
        <v>1.1317340817310035</v>
      </c>
      <c r="E74" s="108">
        <v>1.1272766191241859</v>
      </c>
      <c r="F74" s="108">
        <v>1.1356024480890889</v>
      </c>
      <c r="G74" s="108">
        <v>1.1332894616933695</v>
      </c>
      <c r="H74" s="108">
        <v>1.133003022438049</v>
      </c>
      <c r="I74" s="108">
        <v>1.1330812644619708</v>
      </c>
      <c r="J74" s="108">
        <v>1.1301167153426193</v>
      </c>
      <c r="K74" s="108">
        <v>1.125195730563096</v>
      </c>
      <c r="L74" s="108">
        <v>1.1274364096454232</v>
      </c>
      <c r="M74" s="108">
        <v>1.1290769580323394</v>
      </c>
      <c r="N74" s="108">
        <v>1.1264913834909012</v>
      </c>
      <c r="O74" s="108">
        <v>1.1231337948576108</v>
      </c>
      <c r="P74" s="108">
        <v>1.1234167694134116</v>
      </c>
      <c r="Q74" s="108">
        <v>1.1242424554814814</v>
      </c>
    </row>
    <row r="75" spans="1:17" ht="11.45" customHeight="1" x14ac:dyDescent="0.25">
      <c r="A75" s="116" t="s">
        <v>127</v>
      </c>
      <c r="B75" s="108">
        <v>1.2816924257390105</v>
      </c>
      <c r="C75" s="108">
        <v>1.2768916977410141</v>
      </c>
      <c r="D75" s="108">
        <v>1.2838134887181973</v>
      </c>
      <c r="E75" s="108">
        <v>1.2767333932747029</v>
      </c>
      <c r="F75" s="108">
        <v>1.2703320300876404</v>
      </c>
      <c r="G75" s="108">
        <v>1.2724338751597588</v>
      </c>
      <c r="H75" s="108">
        <v>1.2961348815586697</v>
      </c>
      <c r="I75" s="108">
        <v>1.2662405330815576</v>
      </c>
      <c r="J75" s="108">
        <v>1.2846305898261305</v>
      </c>
      <c r="K75" s="108">
        <v>1.2748256815101</v>
      </c>
      <c r="L75" s="108">
        <v>1.2739654158514879</v>
      </c>
      <c r="M75" s="108">
        <v>1.274867034900393</v>
      </c>
      <c r="N75" s="108">
        <v>1.2733396998890596</v>
      </c>
      <c r="O75" s="108">
        <v>1.2703227142479412</v>
      </c>
      <c r="P75" s="108">
        <v>1.2718105295712763</v>
      </c>
      <c r="Q75" s="108">
        <v>1.2729596239375947</v>
      </c>
    </row>
    <row r="76" spans="1:17" ht="11.45" customHeight="1" x14ac:dyDescent="0.25">
      <c r="A76" s="116" t="s">
        <v>125</v>
      </c>
      <c r="B76" s="108">
        <v>0.93405602616975258</v>
      </c>
      <c r="C76" s="108">
        <v>0.94396146738013242</v>
      </c>
      <c r="D76" s="108">
        <v>0.9454829840619412</v>
      </c>
      <c r="E76" s="108">
        <v>0.94424115002841469</v>
      </c>
      <c r="F76" s="108">
        <v>0.95173810040227758</v>
      </c>
      <c r="G76" s="108">
        <v>0.95149507055418059</v>
      </c>
      <c r="H76" s="108">
        <v>0.94665747949666945</v>
      </c>
      <c r="I76" s="108">
        <v>0.96454255969583857</v>
      </c>
      <c r="J76" s="108">
        <v>0.96967686438537237</v>
      </c>
      <c r="K76" s="108">
        <v>0.9645639983881048</v>
      </c>
      <c r="L76" s="108">
        <v>0.95777283882139119</v>
      </c>
      <c r="M76" s="108">
        <v>0.95803357584967197</v>
      </c>
      <c r="N76" s="108">
        <v>0.95995914196305154</v>
      </c>
      <c r="O76" s="108">
        <v>0.9593777355761961</v>
      </c>
      <c r="P76" s="108">
        <v>0.95614574596338753</v>
      </c>
      <c r="Q76" s="108">
        <v>0.95663516077215083</v>
      </c>
    </row>
    <row r="77" spans="1:17" ht="11.45" customHeight="1" x14ac:dyDescent="0.25">
      <c r="A77" s="128" t="s">
        <v>18</v>
      </c>
      <c r="B77" s="136" t="str">
        <f>IF(TrAvia_act!B62=0,"",SUMPRODUCT(B78:B79,TrAvia_act!B36:B37)/TrAvia_act!B35)</f>
        <v/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</row>
    <row r="78" spans="1:17" ht="11.45" customHeight="1" x14ac:dyDescent="0.25">
      <c r="A78" s="95" t="s">
        <v>126</v>
      </c>
      <c r="B78" s="106">
        <v>1.1616789576236088</v>
      </c>
      <c r="C78" s="106">
        <v>1.1851325053553952</v>
      </c>
      <c r="D78" s="106">
        <v>1.1859453516147251</v>
      </c>
      <c r="E78" s="106">
        <v>1.1725991161825262</v>
      </c>
      <c r="F78" s="106">
        <v>1.1606062343266679</v>
      </c>
      <c r="G78" s="106">
        <v>1.1679138644875982</v>
      </c>
      <c r="H78" s="106">
        <v>1.1479655206782464</v>
      </c>
      <c r="I78" s="106">
        <v>1.1153838065670203</v>
      </c>
      <c r="J78" s="106">
        <v>1.1246522069820795</v>
      </c>
      <c r="K78" s="106">
        <v>1.1393917571803576</v>
      </c>
      <c r="L78" s="106">
        <v>1.0527419017691524</v>
      </c>
      <c r="M78" s="106">
        <v>1.056353255897289</v>
      </c>
      <c r="N78" s="106">
        <v>1.0606989270510758</v>
      </c>
      <c r="O78" s="106">
        <v>1.0613234719318427</v>
      </c>
      <c r="P78" s="106">
        <v>1.0795610794558352</v>
      </c>
      <c r="Q78" s="106">
        <v>1.0847111023618559</v>
      </c>
    </row>
    <row r="79" spans="1:17" ht="11.45" customHeight="1" x14ac:dyDescent="0.25">
      <c r="A79" s="93" t="s">
        <v>125</v>
      </c>
      <c r="B79" s="105">
        <v>0.94676252263161365</v>
      </c>
      <c r="C79" s="105">
        <v>0.9468241843508054</v>
      </c>
      <c r="D79" s="105">
        <v>0.9473250793820589</v>
      </c>
      <c r="E79" s="105">
        <v>0.94579939957672632</v>
      </c>
      <c r="F79" s="105">
        <v>0.94554054963819578</v>
      </c>
      <c r="G79" s="105">
        <v>0.94542149496767891</v>
      </c>
      <c r="H79" s="105">
        <v>0.94387792606427534</v>
      </c>
      <c r="I79" s="105">
        <v>0.94591556485720196</v>
      </c>
      <c r="J79" s="105">
        <v>0.94180102868572224</v>
      </c>
      <c r="K79" s="105">
        <v>0.94370051530089072</v>
      </c>
      <c r="L79" s="105">
        <v>0.94973102775518992</v>
      </c>
      <c r="M79" s="105">
        <v>0.94511199650277444</v>
      </c>
      <c r="N79" s="105">
        <v>0.94864583598968699</v>
      </c>
      <c r="O79" s="105">
        <v>0.94362381326670763</v>
      </c>
      <c r="P79" s="105">
        <v>0.94242167812276378</v>
      </c>
      <c r="Q79" s="105">
        <v>0.94222579533937711</v>
      </c>
    </row>
    <row r="81" spans="1:1" ht="11.45" customHeight="1" x14ac:dyDescent="0.25">
      <c r="A81" s="126" t="s">
        <v>173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Q5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33578.365229084804</v>
      </c>
      <c r="C4" s="100">
        <v>32993.871003152934</v>
      </c>
      <c r="D4" s="100">
        <v>32672.205055674582</v>
      </c>
      <c r="E4" s="100">
        <v>33417.483975863099</v>
      </c>
      <c r="F4" s="100">
        <v>36760.905443243137</v>
      </c>
      <c r="G4" s="100">
        <v>39506.58542584526</v>
      </c>
      <c r="H4" s="100">
        <v>39912.517530948324</v>
      </c>
      <c r="I4" s="100">
        <v>39779.981950781454</v>
      </c>
      <c r="J4" s="100">
        <v>38626.375380182828</v>
      </c>
      <c r="K4" s="100">
        <v>36464.647195774232</v>
      </c>
      <c r="L4" s="100">
        <v>35136.890013727636</v>
      </c>
      <c r="M4" s="100">
        <v>36612.671821215183</v>
      </c>
      <c r="N4" s="100">
        <v>35479.771645220084</v>
      </c>
      <c r="O4" s="100">
        <v>35558.146098417637</v>
      </c>
      <c r="P4" s="100">
        <v>35511.208587173001</v>
      </c>
      <c r="Q4" s="100">
        <v>35957.031237798939</v>
      </c>
    </row>
    <row r="5" spans="1:17" ht="11.45" customHeight="1" x14ac:dyDescent="0.25">
      <c r="A5" s="141" t="s">
        <v>91</v>
      </c>
      <c r="B5" s="140">
        <f t="shared" ref="B5:Q5" si="0">B4</f>
        <v>33578.365229084804</v>
      </c>
      <c r="C5" s="140">
        <f t="shared" si="0"/>
        <v>32993.871003152934</v>
      </c>
      <c r="D5" s="140">
        <f t="shared" si="0"/>
        <v>32672.205055674582</v>
      </c>
      <c r="E5" s="140">
        <f t="shared" si="0"/>
        <v>33417.483975863099</v>
      </c>
      <c r="F5" s="140">
        <f t="shared" si="0"/>
        <v>36760.905443243137</v>
      </c>
      <c r="G5" s="140">
        <f t="shared" si="0"/>
        <v>39506.58542584526</v>
      </c>
      <c r="H5" s="140">
        <f t="shared" si="0"/>
        <v>39912.517530948324</v>
      </c>
      <c r="I5" s="140">
        <f t="shared" si="0"/>
        <v>39779.981950781454</v>
      </c>
      <c r="J5" s="140">
        <f t="shared" si="0"/>
        <v>38626.375380182828</v>
      </c>
      <c r="K5" s="140">
        <f t="shared" si="0"/>
        <v>36464.647195774232</v>
      </c>
      <c r="L5" s="140">
        <f t="shared" si="0"/>
        <v>35136.890013727636</v>
      </c>
      <c r="M5" s="140">
        <f t="shared" si="0"/>
        <v>36612.671821215183</v>
      </c>
      <c r="N5" s="140">
        <f t="shared" si="0"/>
        <v>35479.771645220084</v>
      </c>
      <c r="O5" s="140">
        <f t="shared" si="0"/>
        <v>35558.146098417637</v>
      </c>
      <c r="P5" s="140">
        <f t="shared" si="0"/>
        <v>35511.208587173001</v>
      </c>
      <c r="Q5" s="140">
        <f t="shared" si="0"/>
        <v>35957.031237798939</v>
      </c>
    </row>
    <row r="7" spans="1:17" ht="11.45" customHeight="1" x14ac:dyDescent="0.25">
      <c r="A7" s="27" t="s">
        <v>100</v>
      </c>
      <c r="B7" s="71">
        <f t="shared" ref="B7:Q7" si="1">SUM(B8,B12)</f>
        <v>33578.365229084811</v>
      </c>
      <c r="C7" s="71">
        <f t="shared" si="1"/>
        <v>32993.871003152934</v>
      </c>
      <c r="D7" s="71">
        <f t="shared" si="1"/>
        <v>32672.205055674582</v>
      </c>
      <c r="E7" s="71">
        <f t="shared" si="1"/>
        <v>33417.483975863106</v>
      </c>
      <c r="F7" s="71">
        <f t="shared" si="1"/>
        <v>36760.905443243122</v>
      </c>
      <c r="G7" s="71">
        <f t="shared" si="1"/>
        <v>39506.585425845253</v>
      </c>
      <c r="H7" s="71">
        <f t="shared" si="1"/>
        <v>39912.517530948309</v>
      </c>
      <c r="I7" s="71">
        <f t="shared" si="1"/>
        <v>39779.981950781461</v>
      </c>
      <c r="J7" s="71">
        <f t="shared" si="1"/>
        <v>38626.375380182828</v>
      </c>
      <c r="K7" s="71">
        <f t="shared" si="1"/>
        <v>36464.647195774232</v>
      </c>
      <c r="L7" s="71">
        <f t="shared" si="1"/>
        <v>35136.890013727643</v>
      </c>
      <c r="M7" s="71">
        <f t="shared" si="1"/>
        <v>36612.67182121519</v>
      </c>
      <c r="N7" s="71">
        <f t="shared" si="1"/>
        <v>35479.771645220084</v>
      </c>
      <c r="O7" s="71">
        <f t="shared" si="1"/>
        <v>35558.146098417637</v>
      </c>
      <c r="P7" s="71">
        <f t="shared" si="1"/>
        <v>35511.208587173001</v>
      </c>
      <c r="Q7" s="71">
        <f t="shared" si="1"/>
        <v>35957.031237798947</v>
      </c>
    </row>
    <row r="8" spans="1:17" ht="11.45" customHeight="1" x14ac:dyDescent="0.25">
      <c r="A8" s="130" t="s">
        <v>39</v>
      </c>
      <c r="B8" s="139">
        <f t="shared" ref="B8:Q8" si="2">SUM(B9:B11)</f>
        <v>31860.196568750303</v>
      </c>
      <c r="C8" s="139">
        <f t="shared" si="2"/>
        <v>31218.054075705586</v>
      </c>
      <c r="D8" s="139">
        <f t="shared" si="2"/>
        <v>30985.22628746973</v>
      </c>
      <c r="E8" s="139">
        <f t="shared" si="2"/>
        <v>31730.355687843301</v>
      </c>
      <c r="F8" s="139">
        <f t="shared" si="2"/>
        <v>34989.123572415905</v>
      </c>
      <c r="G8" s="139">
        <f t="shared" si="2"/>
        <v>37720.183682755334</v>
      </c>
      <c r="H8" s="139">
        <f t="shared" si="2"/>
        <v>38111.457319336485</v>
      </c>
      <c r="I8" s="139">
        <f t="shared" si="2"/>
        <v>37957.520732963654</v>
      </c>
      <c r="J8" s="139">
        <f t="shared" si="2"/>
        <v>36807.805120393561</v>
      </c>
      <c r="K8" s="139">
        <f t="shared" si="2"/>
        <v>34827.659856748105</v>
      </c>
      <c r="L8" s="139">
        <f t="shared" si="2"/>
        <v>33337.149233765726</v>
      </c>
      <c r="M8" s="139">
        <f t="shared" si="2"/>
        <v>34804.098891015776</v>
      </c>
      <c r="N8" s="139">
        <f t="shared" si="2"/>
        <v>33677.792081872962</v>
      </c>
      <c r="O8" s="139">
        <f t="shared" si="2"/>
        <v>33771.895391657854</v>
      </c>
      <c r="P8" s="139">
        <f t="shared" si="2"/>
        <v>33856.504289524892</v>
      </c>
      <c r="Q8" s="139">
        <f t="shared" si="2"/>
        <v>34282.457365061397</v>
      </c>
    </row>
    <row r="9" spans="1:17" ht="11.45" customHeight="1" x14ac:dyDescent="0.25">
      <c r="A9" s="116" t="s">
        <v>23</v>
      </c>
      <c r="B9" s="70">
        <v>2164.4188502175457</v>
      </c>
      <c r="C9" s="70">
        <v>2149.0735054480951</v>
      </c>
      <c r="D9" s="70">
        <v>2102.1491076818247</v>
      </c>
      <c r="E9" s="70">
        <v>2129.7837352972965</v>
      </c>
      <c r="F9" s="70">
        <v>2348.412262661665</v>
      </c>
      <c r="G9" s="70">
        <v>2526.3558464174725</v>
      </c>
      <c r="H9" s="70">
        <v>2534.1166237985799</v>
      </c>
      <c r="I9" s="70">
        <v>2485.4808101679409</v>
      </c>
      <c r="J9" s="70">
        <v>2409.0099851353575</v>
      </c>
      <c r="K9" s="70">
        <v>2254.9028165619438</v>
      </c>
      <c r="L9" s="70">
        <v>2172.2758075879769</v>
      </c>
      <c r="M9" s="70">
        <v>2262.4405653368308</v>
      </c>
      <c r="N9" s="70">
        <v>2179.8476061073829</v>
      </c>
      <c r="O9" s="70">
        <v>2537.3923655796084</v>
      </c>
      <c r="P9" s="70">
        <v>2483.8915552197018</v>
      </c>
      <c r="Q9" s="70">
        <v>2517.3631799512023</v>
      </c>
    </row>
    <row r="10" spans="1:17" ht="11.45" customHeight="1" x14ac:dyDescent="0.25">
      <c r="A10" s="116" t="s">
        <v>127</v>
      </c>
      <c r="B10" s="70">
        <v>11628.801907304047</v>
      </c>
      <c r="C10" s="70">
        <v>13069.407307099384</v>
      </c>
      <c r="D10" s="70">
        <v>13217.721659814741</v>
      </c>
      <c r="E10" s="70">
        <v>13979.140880617973</v>
      </c>
      <c r="F10" s="70">
        <v>15022.965131799358</v>
      </c>
      <c r="G10" s="70">
        <v>16034.705953498631</v>
      </c>
      <c r="H10" s="70">
        <v>15803.981339093692</v>
      </c>
      <c r="I10" s="70">
        <v>16077.940162019728</v>
      </c>
      <c r="J10" s="70">
        <v>15339.891414082256</v>
      </c>
      <c r="K10" s="70">
        <v>14160.516875186009</v>
      </c>
      <c r="L10" s="70">
        <v>14047.286642110425</v>
      </c>
      <c r="M10" s="70">
        <v>14886.73384827446</v>
      </c>
      <c r="N10" s="70">
        <v>14507.079992467075</v>
      </c>
      <c r="O10" s="70">
        <v>14382.265266302156</v>
      </c>
      <c r="P10" s="70">
        <v>14348.614862198485</v>
      </c>
      <c r="Q10" s="70">
        <v>14609.414677809787</v>
      </c>
    </row>
    <row r="11" spans="1:17" ht="11.45" customHeight="1" x14ac:dyDescent="0.25">
      <c r="A11" s="116" t="s">
        <v>125</v>
      </c>
      <c r="B11" s="70">
        <v>18066.975811228713</v>
      </c>
      <c r="C11" s="70">
        <v>15999.573263158105</v>
      </c>
      <c r="D11" s="70">
        <v>15665.355519973164</v>
      </c>
      <c r="E11" s="70">
        <v>15621.431071928033</v>
      </c>
      <c r="F11" s="70">
        <v>17617.746177954883</v>
      </c>
      <c r="G11" s="70">
        <v>19159.12188283923</v>
      </c>
      <c r="H11" s="70">
        <v>19773.359356444213</v>
      </c>
      <c r="I11" s="70">
        <v>19394.099760775985</v>
      </c>
      <c r="J11" s="70">
        <v>19058.903721175942</v>
      </c>
      <c r="K11" s="70">
        <v>18412.240165000152</v>
      </c>
      <c r="L11" s="70">
        <v>17117.586784067324</v>
      </c>
      <c r="M11" s="70">
        <v>17654.924477404489</v>
      </c>
      <c r="N11" s="70">
        <v>16990.864483298508</v>
      </c>
      <c r="O11" s="70">
        <v>16852.23775977609</v>
      </c>
      <c r="P11" s="70">
        <v>17023.997872106709</v>
      </c>
      <c r="Q11" s="70">
        <v>17155.679507300407</v>
      </c>
    </row>
    <row r="12" spans="1:17" ht="11.45" customHeight="1" x14ac:dyDescent="0.25">
      <c r="A12" s="128" t="s">
        <v>18</v>
      </c>
      <c r="B12" s="138">
        <f t="shared" ref="B12:Q12" si="3">SUM(B13:B14)</f>
        <v>1718.1686603345051</v>
      </c>
      <c r="C12" s="138">
        <f t="shared" si="3"/>
        <v>1775.816927447351</v>
      </c>
      <c r="D12" s="138">
        <f t="shared" si="3"/>
        <v>1686.9787682048511</v>
      </c>
      <c r="E12" s="138">
        <f t="shared" si="3"/>
        <v>1687.128288019805</v>
      </c>
      <c r="F12" s="138">
        <f t="shared" si="3"/>
        <v>1771.7818708272146</v>
      </c>
      <c r="G12" s="138">
        <f t="shared" si="3"/>
        <v>1786.4017430899203</v>
      </c>
      <c r="H12" s="138">
        <f t="shared" si="3"/>
        <v>1801.0602116118262</v>
      </c>
      <c r="I12" s="138">
        <f t="shared" si="3"/>
        <v>1822.4612178178058</v>
      </c>
      <c r="J12" s="138">
        <f t="shared" si="3"/>
        <v>1818.5702597892694</v>
      </c>
      <c r="K12" s="138">
        <f t="shared" si="3"/>
        <v>1636.9873390261253</v>
      </c>
      <c r="L12" s="138">
        <f t="shared" si="3"/>
        <v>1799.7407799619148</v>
      </c>
      <c r="M12" s="138">
        <f t="shared" si="3"/>
        <v>1808.5729301994111</v>
      </c>
      <c r="N12" s="138">
        <f t="shared" si="3"/>
        <v>1801.9795633471188</v>
      </c>
      <c r="O12" s="138">
        <f t="shared" si="3"/>
        <v>1786.2507067597858</v>
      </c>
      <c r="P12" s="138">
        <f t="shared" si="3"/>
        <v>1654.7042976481127</v>
      </c>
      <c r="Q12" s="138">
        <f t="shared" si="3"/>
        <v>1674.5738727375501</v>
      </c>
    </row>
    <row r="13" spans="1:17" ht="11.45" customHeight="1" x14ac:dyDescent="0.25">
      <c r="A13" s="95" t="s">
        <v>126</v>
      </c>
      <c r="B13" s="20">
        <v>316.53492187553036</v>
      </c>
      <c r="C13" s="20">
        <v>274.889854867569</v>
      </c>
      <c r="D13" s="20">
        <v>254.94115394337541</v>
      </c>
      <c r="E13" s="20">
        <v>275.8022404126346</v>
      </c>
      <c r="F13" s="20">
        <v>286.13999882330273</v>
      </c>
      <c r="G13" s="20">
        <v>307.17728783966948</v>
      </c>
      <c r="H13" s="20">
        <v>308.5174803349355</v>
      </c>
      <c r="I13" s="20">
        <v>322.01219486245179</v>
      </c>
      <c r="J13" s="20">
        <v>313.25621184911012</v>
      </c>
      <c r="K13" s="20">
        <v>278.87567288047268</v>
      </c>
      <c r="L13" s="20">
        <v>256.15869254560658</v>
      </c>
      <c r="M13" s="20">
        <v>235.63735094647421</v>
      </c>
      <c r="N13" s="20">
        <v>228.35030410923713</v>
      </c>
      <c r="O13" s="20">
        <v>204.50797229550554</v>
      </c>
      <c r="P13" s="20">
        <v>182.41572577901843</v>
      </c>
      <c r="Q13" s="20">
        <v>183.66615558408159</v>
      </c>
    </row>
    <row r="14" spans="1:17" ht="11.45" customHeight="1" x14ac:dyDescent="0.25">
      <c r="A14" s="93" t="s">
        <v>125</v>
      </c>
      <c r="B14" s="69">
        <v>1401.6337384589747</v>
      </c>
      <c r="C14" s="69">
        <v>1500.9270725797819</v>
      </c>
      <c r="D14" s="69">
        <v>1432.0376142614757</v>
      </c>
      <c r="E14" s="69">
        <v>1411.3260476071705</v>
      </c>
      <c r="F14" s="69">
        <v>1485.6418720039119</v>
      </c>
      <c r="G14" s="69">
        <v>1479.2244552502507</v>
      </c>
      <c r="H14" s="69">
        <v>1492.5427312768907</v>
      </c>
      <c r="I14" s="69">
        <v>1500.4490229553539</v>
      </c>
      <c r="J14" s="69">
        <v>1505.3140479401593</v>
      </c>
      <c r="K14" s="69">
        <v>1358.1116661456526</v>
      </c>
      <c r="L14" s="69">
        <v>1543.5820874163082</v>
      </c>
      <c r="M14" s="69">
        <v>1572.9355792529368</v>
      </c>
      <c r="N14" s="69">
        <v>1573.6292592378816</v>
      </c>
      <c r="O14" s="69">
        <v>1581.7427344642801</v>
      </c>
      <c r="P14" s="69">
        <v>1472.2885718690943</v>
      </c>
      <c r="Q14" s="69">
        <v>1490.9077171534684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99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1.45" customHeight="1" x14ac:dyDescent="0.25">
      <c r="A19" s="97" t="s">
        <v>98</v>
      </c>
      <c r="B19" s="100">
        <f>IF(B4=0,0,B4/TrAvia_ene!B4)</f>
        <v>3.00992701597839</v>
      </c>
      <c r="C19" s="100">
        <f>IF(C4=0,0,C4/TrAvia_ene!C4)</f>
        <v>3.0098672446722623</v>
      </c>
      <c r="D19" s="100">
        <f>IF(D4=0,0,D4/TrAvia_ene!D4)</f>
        <v>3.009932498935501</v>
      </c>
      <c r="E19" s="100">
        <f>IF(E4=0,0,E4/TrAvia_ene!E4)</f>
        <v>3.0099704659370312</v>
      </c>
      <c r="F19" s="100">
        <f>IF(F4=0,0,F4/TrAvia_ene!F4)</f>
        <v>3.0099724525151133</v>
      </c>
      <c r="G19" s="100">
        <f>IF(G4=0,0,G4/TrAvia_ene!G4)</f>
        <v>3.0099704636723943</v>
      </c>
      <c r="H19" s="100">
        <f>IF(H4=0,0,H4/TrAvia_ene!H4)</f>
        <v>3.0100128372191564</v>
      </c>
      <c r="I19" s="100">
        <f>IF(I4=0,0,I4/TrAvia_ene!I4)</f>
        <v>3.0100960650939799</v>
      </c>
      <c r="J19" s="100">
        <f>IF(J4=0,0,J4/TrAvia_ene!J4)</f>
        <v>3.010108970035517</v>
      </c>
      <c r="K19" s="100">
        <f>IF(K4=0,0,K4/TrAvia_ene!K4)</f>
        <v>3.010153567516034</v>
      </c>
      <c r="L19" s="100">
        <f>IF(L4=0,0,L4/TrAvia_ene!L4)</f>
        <v>3.010155218097097</v>
      </c>
      <c r="M19" s="100">
        <f>IF(M4=0,0,M4/TrAvia_ene!M4)</f>
        <v>3.0101614243842474</v>
      </c>
      <c r="N19" s="100">
        <f>IF(N4=0,0,N4/TrAvia_ene!N4)</f>
        <v>3.0101858816520251</v>
      </c>
      <c r="O19" s="100">
        <f>IF(O4=0,0,O4/TrAvia_ene!O4)</f>
        <v>3.0101933912275052</v>
      </c>
      <c r="P19" s="100">
        <f>IF(P4=0,0,P4/TrAvia_ene!P4)</f>
        <v>3.0101785825196998</v>
      </c>
      <c r="Q19" s="100">
        <f>IF(Q4=0,0,Q4/TrAvia_ene!Q4)</f>
        <v>3.0102233061298698</v>
      </c>
    </row>
    <row r="20" spans="1:17" ht="11.45" customHeight="1" x14ac:dyDescent="0.25">
      <c r="A20" s="141" t="s">
        <v>91</v>
      </c>
      <c r="B20" s="140">
        <f t="shared" ref="B20:Q20" si="4">B19</f>
        <v>3.00992701597839</v>
      </c>
      <c r="C20" s="140">
        <f t="shared" si="4"/>
        <v>3.0098672446722623</v>
      </c>
      <c r="D20" s="140">
        <f t="shared" si="4"/>
        <v>3.009932498935501</v>
      </c>
      <c r="E20" s="140">
        <f t="shared" si="4"/>
        <v>3.0099704659370312</v>
      </c>
      <c r="F20" s="140">
        <f t="shared" si="4"/>
        <v>3.0099724525151133</v>
      </c>
      <c r="G20" s="140">
        <f t="shared" si="4"/>
        <v>3.0099704636723943</v>
      </c>
      <c r="H20" s="140">
        <f t="shared" si="4"/>
        <v>3.0100128372191564</v>
      </c>
      <c r="I20" s="140">
        <f t="shared" si="4"/>
        <v>3.0100960650939799</v>
      </c>
      <c r="J20" s="140">
        <f t="shared" si="4"/>
        <v>3.010108970035517</v>
      </c>
      <c r="K20" s="140">
        <f t="shared" si="4"/>
        <v>3.010153567516034</v>
      </c>
      <c r="L20" s="140">
        <f t="shared" si="4"/>
        <v>3.010155218097097</v>
      </c>
      <c r="M20" s="140">
        <f t="shared" si="4"/>
        <v>3.0101614243842474</v>
      </c>
      <c r="N20" s="140">
        <f t="shared" si="4"/>
        <v>3.0101858816520251</v>
      </c>
      <c r="O20" s="140">
        <f t="shared" si="4"/>
        <v>3.0101933912275052</v>
      </c>
      <c r="P20" s="140">
        <f t="shared" si="4"/>
        <v>3.0101785825196998</v>
      </c>
      <c r="Q20" s="140">
        <f t="shared" si="4"/>
        <v>3.0102233061298698</v>
      </c>
    </row>
    <row r="22" spans="1:17" ht="11.45" customHeight="1" x14ac:dyDescent="0.25">
      <c r="A22" s="27" t="s">
        <v>123</v>
      </c>
      <c r="B22" s="68">
        <f>IF(TrAvia_act!B12=0,"",B7/TrAvia_act!B12*100)</f>
        <v>1361.6723143209601</v>
      </c>
      <c r="C22" s="68">
        <f>IF(TrAvia_act!C12=0,"",C7/TrAvia_act!C12*100)</f>
        <v>1342.2220738936742</v>
      </c>
      <c r="D22" s="68">
        <f>IF(TrAvia_act!D12=0,"",D7/TrAvia_act!D12*100)</f>
        <v>1303.8305937578866</v>
      </c>
      <c r="E22" s="68">
        <f>IF(TrAvia_act!E12=0,"",E7/TrAvia_act!E12*100)</f>
        <v>1275.4121384063305</v>
      </c>
      <c r="F22" s="68">
        <f>IF(TrAvia_act!F12=0,"",F7/TrAvia_act!F12*100)</f>
        <v>1282.2988116471915</v>
      </c>
      <c r="G22" s="68">
        <f>IF(TrAvia_act!G12=0,"",G7/TrAvia_act!G12*100)</f>
        <v>1310.8762848594401</v>
      </c>
      <c r="H22" s="68">
        <f>IF(TrAvia_act!H12=0,"",H7/TrAvia_act!H12*100)</f>
        <v>1326.096574935556</v>
      </c>
      <c r="I22" s="68">
        <f>IF(TrAvia_act!I12=0,"",I7/TrAvia_act!I12*100)</f>
        <v>1315.0686154847763</v>
      </c>
      <c r="J22" s="68">
        <f>IF(TrAvia_act!J12=0,"",J7/TrAvia_act!J12*100)</f>
        <v>1343.8143102139566</v>
      </c>
      <c r="K22" s="68">
        <f>IF(TrAvia_act!K12=0,"",K7/TrAvia_act!K12*100)</f>
        <v>1364.4495766444606</v>
      </c>
      <c r="L22" s="68">
        <f>IF(TrAvia_act!L12=0,"",L7/TrAvia_act!L12*100)</f>
        <v>1443.940006864218</v>
      </c>
      <c r="M22" s="68">
        <f>IF(TrAvia_act!M12=0,"",M7/TrAvia_act!M12*100)</f>
        <v>1444.712193867977</v>
      </c>
      <c r="N22" s="68">
        <f>IF(TrAvia_act!N12=0,"",N7/TrAvia_act!N12*100)</f>
        <v>1433.3001773166786</v>
      </c>
      <c r="O22" s="68">
        <f>IF(TrAvia_act!O12=0,"",O7/TrAvia_act!O12*100)</f>
        <v>1421.7848030757234</v>
      </c>
      <c r="P22" s="68">
        <f>IF(TrAvia_act!P12=0,"",P7/TrAvia_act!P12*100)</f>
        <v>1390.4971764688621</v>
      </c>
      <c r="Q22" s="68">
        <f>IF(TrAvia_act!Q12=0,"",Q7/TrAvia_act!Q12*100)</f>
        <v>1377.8832116371073</v>
      </c>
    </row>
    <row r="23" spans="1:17" ht="11.45" customHeight="1" x14ac:dyDescent="0.25">
      <c r="A23" s="130" t="s">
        <v>39</v>
      </c>
      <c r="B23" s="134">
        <f>IF(TrAvia_act!B13=0,"",B8/TrAvia_act!B13*100)</f>
        <v>1357.5201467772449</v>
      </c>
      <c r="C23" s="134">
        <f>IF(TrAvia_act!C13=0,"",C8/TrAvia_act!C13*100)</f>
        <v>1333.4419947439783</v>
      </c>
      <c r="D23" s="134">
        <f>IF(TrAvia_act!D13=0,"",D8/TrAvia_act!D13*100)</f>
        <v>1296.2760688255325</v>
      </c>
      <c r="E23" s="134">
        <f>IF(TrAvia_act!E13=0,"",E8/TrAvia_act!E13*100)</f>
        <v>1268.3012066430492</v>
      </c>
      <c r="F23" s="134">
        <f>IF(TrAvia_act!F13=0,"",F8/TrAvia_act!F13*100)</f>
        <v>1276.4615902111632</v>
      </c>
      <c r="G23" s="134">
        <f>IF(TrAvia_act!G13=0,"",G8/TrAvia_act!G13*100)</f>
        <v>1305.3633667985009</v>
      </c>
      <c r="H23" s="134">
        <f>IF(TrAvia_act!H13=0,"",H8/TrAvia_act!H13*100)</f>
        <v>1321.2437020778793</v>
      </c>
      <c r="I23" s="134">
        <f>IF(TrAvia_act!I13=0,"",I8/TrAvia_act!I13*100)</f>
        <v>1310.9334518546714</v>
      </c>
      <c r="J23" s="134">
        <f>IF(TrAvia_act!J13=0,"",J8/TrAvia_act!J13*100)</f>
        <v>1341.2911976391244</v>
      </c>
      <c r="K23" s="134">
        <f>IF(TrAvia_act!K13=0,"",K8/TrAvia_act!K13*100)</f>
        <v>1362.4434307505726</v>
      </c>
      <c r="L23" s="134">
        <f>IF(TrAvia_act!L13=0,"",L8/TrAvia_act!L13*100)</f>
        <v>1446.0093484620188</v>
      </c>
      <c r="M23" s="134">
        <f>IF(TrAvia_act!M13=0,"",M8/TrAvia_act!M13*100)</f>
        <v>1446.9768618383273</v>
      </c>
      <c r="N23" s="134">
        <f>IF(TrAvia_act!N13=0,"",N8/TrAvia_act!N13*100)</f>
        <v>1437.109300235541</v>
      </c>
      <c r="O23" s="134">
        <f>IF(TrAvia_act!O13=0,"",O8/TrAvia_act!O13*100)</f>
        <v>1428.7520584516603</v>
      </c>
      <c r="P23" s="134">
        <f>IF(TrAvia_act!P13=0,"",P8/TrAvia_act!P13*100)</f>
        <v>1397.1377538302752</v>
      </c>
      <c r="Q23" s="134">
        <f>IF(TrAvia_act!Q13=0,"",Q8/TrAvia_act!Q13*100)</f>
        <v>1385.9186316445382</v>
      </c>
    </row>
    <row r="24" spans="1:17" ht="11.45" customHeight="1" x14ac:dyDescent="0.25">
      <c r="A24" s="116" t="s">
        <v>23</v>
      </c>
      <c r="B24" s="77">
        <f>IF(TrAvia_act!B14=0,"",B9/TrAvia_act!B14*100)</f>
        <v>1764.1395756466673</v>
      </c>
      <c r="C24" s="77">
        <f>IF(TrAvia_act!C14=0,"",C9/TrAvia_act!C14*100)</f>
        <v>1598.6831447436034</v>
      </c>
      <c r="D24" s="77">
        <f>IF(TrAvia_act!D14=0,"",D9/TrAvia_act!D14*100)</f>
        <v>1430.6242775096939</v>
      </c>
      <c r="E24" s="77">
        <f>IF(TrAvia_act!E14=0,"",E9/TrAvia_act!E14*100)</f>
        <v>1347.8163027790654</v>
      </c>
      <c r="F24" s="77">
        <f>IF(TrAvia_act!F14=0,"",F9/TrAvia_act!F14*100)</f>
        <v>1369.0213697313436</v>
      </c>
      <c r="G24" s="77">
        <f>IF(TrAvia_act!G14=0,"",G9/TrAvia_act!G14*100)</f>
        <v>1411.0354128052006</v>
      </c>
      <c r="H24" s="77">
        <f>IF(TrAvia_act!H14=0,"",H9/TrAvia_act!H14*100)</f>
        <v>1435.762798341442</v>
      </c>
      <c r="I24" s="77">
        <f>IF(TrAvia_act!I14=0,"",I9/TrAvia_act!I14*100)</f>
        <v>1442.395014862806</v>
      </c>
      <c r="J24" s="77">
        <f>IF(TrAvia_act!J14=0,"",J9/TrAvia_act!J14*100)</f>
        <v>1465.8395104708852</v>
      </c>
      <c r="K24" s="77">
        <f>IF(TrAvia_act!K14=0,"",K9/TrAvia_act!K14*100)</f>
        <v>1501.4970055803105</v>
      </c>
      <c r="L24" s="77">
        <f>IF(TrAvia_act!L14=0,"",L9/TrAvia_act!L14*100)</f>
        <v>1612.9355435330847</v>
      </c>
      <c r="M24" s="77">
        <f>IF(TrAvia_act!M14=0,"",M9/TrAvia_act!M14*100)</f>
        <v>1670.909933320499</v>
      </c>
      <c r="N24" s="77">
        <f>IF(TrAvia_act!N14=0,"",N9/TrAvia_act!N14*100)</f>
        <v>1677.3530590184987</v>
      </c>
      <c r="O24" s="77">
        <f>IF(TrAvia_act!O14=0,"",O9/TrAvia_act!O14*100)</f>
        <v>1951.0412102105131</v>
      </c>
      <c r="P24" s="77">
        <f>IF(TrAvia_act!P14=0,"",P9/TrAvia_act!P14*100)</f>
        <v>1985.6620213136348</v>
      </c>
      <c r="Q24" s="77">
        <f>IF(TrAvia_act!Q14=0,"",Q9/TrAvia_act!Q14*100)</f>
        <v>2005.6068902652353</v>
      </c>
    </row>
    <row r="25" spans="1:17" ht="11.45" customHeight="1" x14ac:dyDescent="0.25">
      <c r="A25" s="116" t="s">
        <v>127</v>
      </c>
      <c r="B25" s="77">
        <f>IF(TrAvia_act!B15=0,"",B10/TrAvia_act!B15*100)</f>
        <v>1835.5011663197281</v>
      </c>
      <c r="C25" s="77">
        <f>IF(TrAvia_act!C15=0,"",C10/TrAvia_act!C15*100)</f>
        <v>1956.7813676273602</v>
      </c>
      <c r="D25" s="77">
        <f>IF(TrAvia_act!D15=0,"",D10/TrAvia_act!D15*100)</f>
        <v>1948.5948808244575</v>
      </c>
      <c r="E25" s="77">
        <f>IF(TrAvia_act!E15=0,"",E10/TrAvia_act!E15*100)</f>
        <v>1908.2460512363525</v>
      </c>
      <c r="F25" s="77">
        <f>IF(TrAvia_act!F15=0,"",F10/TrAvia_act!F15*100)</f>
        <v>1891.2716999404033</v>
      </c>
      <c r="G25" s="77">
        <f>IF(TrAvia_act!G15=0,"",G10/TrAvia_act!G15*100)</f>
        <v>1934.5705087063795</v>
      </c>
      <c r="H25" s="77">
        <f>IF(TrAvia_act!H15=0,"",H10/TrAvia_act!H15*100)</f>
        <v>1996.4583572144886</v>
      </c>
      <c r="I25" s="77">
        <f>IF(TrAvia_act!I15=0,"",I10/TrAvia_act!I15*100)</f>
        <v>1961.8528780211377</v>
      </c>
      <c r="J25" s="77">
        <f>IF(TrAvia_act!J15=0,"",J10/TrAvia_act!J15*100)</f>
        <v>1981.1330941003864</v>
      </c>
      <c r="K25" s="77">
        <f>IF(TrAvia_act!K15=0,"",K10/TrAvia_act!K15*100)</f>
        <v>1996.4394877146874</v>
      </c>
      <c r="L25" s="77">
        <f>IF(TrAvia_act!L15=0,"",L10/TrAvia_act!L15*100)</f>
        <v>2071.5386023661422</v>
      </c>
      <c r="M25" s="77">
        <f>IF(TrAvia_act!M15=0,"",M10/TrAvia_act!M15*100)</f>
        <v>2111.5070616708608</v>
      </c>
      <c r="N25" s="77">
        <f>IF(TrAvia_act!N15=0,"",N10/TrAvia_act!N15*100)</f>
        <v>2080.3939339736062</v>
      </c>
      <c r="O25" s="77">
        <f>IF(TrAvia_act!O15=0,"",O10/TrAvia_act!O15*100)</f>
        <v>2021.1276861087613</v>
      </c>
      <c r="P25" s="77">
        <f>IF(TrAvia_act!P15=0,"",P10/TrAvia_act!P15*100)</f>
        <v>1972.8246537466414</v>
      </c>
      <c r="Q25" s="77">
        <f>IF(TrAvia_act!Q15=0,"",Q10/TrAvia_act!Q15*100)</f>
        <v>1936.131121719113</v>
      </c>
    </row>
    <row r="26" spans="1:17" ht="11.45" customHeight="1" x14ac:dyDescent="0.25">
      <c r="A26" s="116" t="s">
        <v>125</v>
      </c>
      <c r="B26" s="77">
        <f>IF(TrAvia_act!B16=0,"",B11/TrAvia_act!B16*100)</f>
        <v>1135.7862846742084</v>
      </c>
      <c r="C26" s="77">
        <f>IF(TrAvia_act!C16=0,"",C11/TrAvia_act!C16*100)</f>
        <v>1039.7217427384949</v>
      </c>
      <c r="D26" s="77">
        <f>IF(TrAvia_act!D16=0,"",D11/TrAvia_act!D16*100)</f>
        <v>1000.9388196920678</v>
      </c>
      <c r="E26" s="77">
        <f>IF(TrAvia_act!E16=0,"",E11/TrAvia_act!E16*100)</f>
        <v>969.54208702934443</v>
      </c>
      <c r="F26" s="77">
        <f>IF(TrAvia_act!F16=0,"",F11/TrAvia_act!F16*100)</f>
        <v>992.4194573682239</v>
      </c>
      <c r="G26" s="77">
        <f>IF(TrAvia_act!G16=0,"",G11/TrAvia_act!G16*100)</f>
        <v>1018.1613519523464</v>
      </c>
      <c r="H26" s="77">
        <f>IF(TrAvia_act!H16=0,"",H11/TrAvia_act!H16*100)</f>
        <v>1031.7899209297093</v>
      </c>
      <c r="I26" s="77">
        <f>IF(TrAvia_act!I16=0,"",I11/TrAvia_act!I16*100)</f>
        <v>1018.8048006295215</v>
      </c>
      <c r="J26" s="77">
        <f>IF(TrAvia_act!J16=0,"",J11/TrAvia_act!J16*100)</f>
        <v>1055.5647551534325</v>
      </c>
      <c r="K26" s="77">
        <f>IF(TrAvia_act!K16=0,"",K11/TrAvia_act!K16*100)</f>
        <v>1085.116085262445</v>
      </c>
      <c r="L26" s="77">
        <f>IF(TrAvia_act!L16=0,"",L11/TrAvia_act!L16*100)</f>
        <v>1146.7752068994635</v>
      </c>
      <c r="M26" s="77">
        <f>IF(TrAvia_act!M16=0,"",M11/TrAvia_act!M16*100)</f>
        <v>1128.2060766386569</v>
      </c>
      <c r="N26" s="77">
        <f>IF(TrAvia_act!N16=0,"",N11/TrAvia_act!N16*100)</f>
        <v>1120.6522132760015</v>
      </c>
      <c r="O26" s="77">
        <f>IF(TrAvia_act!O16=0,"",O11/TrAvia_act!O16*100)</f>
        <v>1107.1814932669859</v>
      </c>
      <c r="P26" s="77">
        <f>IF(TrAvia_act!P16=0,"",P11/TrAvia_act!P16*100)</f>
        <v>1083.7295456520258</v>
      </c>
      <c r="Q26" s="77">
        <f>IF(TrAvia_act!Q16=0,"",Q11/TrAvia_act!Q16*100)</f>
        <v>1076.5744246543791</v>
      </c>
    </row>
    <row r="27" spans="1:17" ht="11.45" customHeight="1" x14ac:dyDescent="0.25">
      <c r="A27" s="128" t="s">
        <v>18</v>
      </c>
      <c r="B27" s="133">
        <f>IF(TrAvia_act!B17=0,"",B12/TrAvia_act!B17*100)</f>
        <v>1443.5455063313057</v>
      </c>
      <c r="C27" s="133">
        <f>IF(TrAvia_act!C17=0,"",C12/TrAvia_act!C17*100)</f>
        <v>1517.9264912048459</v>
      </c>
      <c r="D27" s="133">
        <f>IF(TrAvia_act!D17=0,"",D12/TrAvia_act!D17*100)</f>
        <v>1460.1255291304633</v>
      </c>
      <c r="E27" s="133">
        <f>IF(TrAvia_act!E17=0,"",E12/TrAvia_act!E17*100)</f>
        <v>1425.7523026387732</v>
      </c>
      <c r="F27" s="133">
        <f>IF(TrAvia_act!F17=0,"",F12/TrAvia_act!F17*100)</f>
        <v>1409.5950576877349</v>
      </c>
      <c r="G27" s="133">
        <f>IF(TrAvia_act!G17=0,"",G12/TrAvia_act!G17*100)</f>
        <v>1439.2191437416971</v>
      </c>
      <c r="H27" s="133">
        <f>IF(TrAvia_act!H17=0,"",H12/TrAvia_act!H17*100)</f>
        <v>1437.8488968367012</v>
      </c>
      <c r="I27" s="133">
        <f>IF(TrAvia_act!I17=0,"",I12/TrAvia_act!I17*100)</f>
        <v>1407.541135359661</v>
      </c>
      <c r="J27" s="133">
        <f>IF(TrAvia_act!J17=0,"",J12/TrAvia_act!J17*100)</f>
        <v>1397.0031828723843</v>
      </c>
      <c r="K27" s="133">
        <f>IF(TrAvia_act!K17=0,"",K12/TrAvia_act!K17*100)</f>
        <v>1408.5764788162869</v>
      </c>
      <c r="L27" s="133">
        <f>IF(TrAvia_act!L17=0,"",L12/TrAvia_act!L17*100)</f>
        <v>1406.6522436231737</v>
      </c>
      <c r="M27" s="133">
        <f>IF(TrAvia_act!M17=0,"",M12/TrAvia_act!M17*100)</f>
        <v>1402.471469776234</v>
      </c>
      <c r="N27" s="133">
        <f>IF(TrAvia_act!N17=0,"",N12/TrAvia_act!N17*100)</f>
        <v>1365.6500879511152</v>
      </c>
      <c r="O27" s="133">
        <f>IF(TrAvia_act!O17=0,"",O12/TrAvia_act!O17*100)</f>
        <v>1301.7656166780546</v>
      </c>
      <c r="P27" s="133">
        <f>IF(TrAvia_act!P17=0,"",P12/TrAvia_act!P17*100)</f>
        <v>1267.2568139557918</v>
      </c>
      <c r="Q27" s="133">
        <f>IF(TrAvia_act!Q17=0,"",Q12/TrAvia_act!Q17*100)</f>
        <v>1231.6861811771664</v>
      </c>
    </row>
    <row r="28" spans="1:17" ht="11.45" customHeight="1" x14ac:dyDescent="0.25">
      <c r="A28" s="95" t="s">
        <v>126</v>
      </c>
      <c r="B28" s="75">
        <f>IF(TrAvia_act!B18=0,"",B13/TrAvia_act!B18*100)</f>
        <v>2473.1446802398445</v>
      </c>
      <c r="C28" s="75">
        <f>IF(TrAvia_act!C18=0,"",C13/TrAvia_act!C18*100)</f>
        <v>2639.1311009502419</v>
      </c>
      <c r="D28" s="75">
        <f>IF(TrAvia_act!D18=0,"",D13/TrAvia_act!D18*100)</f>
        <v>2524.1273738947002</v>
      </c>
      <c r="E28" s="75">
        <f>IF(TrAvia_act!E18=0,"",E13/TrAvia_act!E18*100)</f>
        <v>2446.2940471612774</v>
      </c>
      <c r="F28" s="75">
        <f>IF(TrAvia_act!F18=0,"",F13/TrAvia_act!F18*100)</f>
        <v>2429.0449309315145</v>
      </c>
      <c r="G28" s="75">
        <f>IF(TrAvia_act!G18=0,"",G13/TrAvia_act!G18*100)</f>
        <v>2458.3866366925054</v>
      </c>
      <c r="H28" s="75">
        <f>IF(TrAvia_act!H18=0,"",H13/TrAvia_act!H18*100)</f>
        <v>2452.0965608025458</v>
      </c>
      <c r="I28" s="75">
        <f>IF(TrAvia_act!I18=0,"",I13/TrAvia_act!I18*100)</f>
        <v>2343.9886612466626</v>
      </c>
      <c r="J28" s="75">
        <f>IF(TrAvia_act!J18=0,"",J13/TrAvia_act!J18*100)</f>
        <v>2360.7581310109099</v>
      </c>
      <c r="K28" s="75">
        <f>IF(TrAvia_act!K18=0,"",K13/TrAvia_act!K18*100)</f>
        <v>2370.7284524212646</v>
      </c>
      <c r="L28" s="75">
        <f>IF(TrAvia_act!L18=0,"",L13/TrAvia_act!L18*100)</f>
        <v>2237.5327873084734</v>
      </c>
      <c r="M28" s="75">
        <f>IF(TrAvia_act!M18=0,"",M13/TrAvia_act!M18*100)</f>
        <v>2274.5605453529124</v>
      </c>
      <c r="N28" s="75">
        <f>IF(TrAvia_act!N18=0,"",N13/TrAvia_act!N18*100)</f>
        <v>2197.6509880222534</v>
      </c>
      <c r="O28" s="75">
        <f>IF(TrAvia_act!O18=0,"",O13/TrAvia_act!O18*100)</f>
        <v>2106.5536523468063</v>
      </c>
      <c r="P28" s="75">
        <f>IF(TrAvia_act!P18=0,"",P13/TrAvia_act!P18*100)</f>
        <v>2034.0320833705246</v>
      </c>
      <c r="Q28" s="75">
        <f>IF(TrAvia_act!Q18=0,"",Q13/TrAvia_act!Q18*100)</f>
        <v>1999.0466025661949</v>
      </c>
    </row>
    <row r="29" spans="1:17" ht="11.45" customHeight="1" x14ac:dyDescent="0.25">
      <c r="A29" s="93" t="s">
        <v>125</v>
      </c>
      <c r="B29" s="74">
        <f>IF(TrAvia_act!B19=0,"",B14/TrAvia_act!B19*100)</f>
        <v>1319.4910946802954</v>
      </c>
      <c r="C29" s="74">
        <f>IF(TrAvia_act!C19=0,"",C14/TrAvia_act!C19*100)</f>
        <v>1408.3461983829106</v>
      </c>
      <c r="D29" s="74">
        <f>IF(TrAvia_act!D19=0,"",D14/TrAvia_act!D19*100)</f>
        <v>1358.200570340935</v>
      </c>
      <c r="E29" s="74">
        <f>IF(TrAvia_act!E19=0,"",E14/TrAvia_act!E19*100)</f>
        <v>1318.279163107889</v>
      </c>
      <c r="F29" s="74">
        <f>IF(TrAvia_act!F19=0,"",F14/TrAvia_act!F19*100)</f>
        <v>1304.1733405000282</v>
      </c>
      <c r="G29" s="74">
        <f>IF(TrAvia_act!G19=0,"",G14/TrAvia_act!G19*100)</f>
        <v>1325.1385704427389</v>
      </c>
      <c r="H29" s="74">
        <f>IF(TrAvia_act!H19=0,"",H14/TrAvia_act!H19*100)</f>
        <v>1324.5975447552223</v>
      </c>
      <c r="I29" s="74">
        <f>IF(TrAvia_act!I19=0,"",I14/TrAvia_act!I19*100)</f>
        <v>1296.3898153673122</v>
      </c>
      <c r="J29" s="74">
        <f>IF(TrAvia_act!J19=0,"",J14/TrAvia_act!J19*100)</f>
        <v>1287.6142285111337</v>
      </c>
      <c r="K29" s="74">
        <f>IF(TrAvia_act!K19=0,"",K14/TrAvia_act!K19*100)</f>
        <v>1300.2202365465132</v>
      </c>
      <c r="L29" s="74">
        <f>IF(TrAvia_act!L19=0,"",L14/TrAvia_act!L19*100)</f>
        <v>1325.000654392652</v>
      </c>
      <c r="M29" s="74">
        <f>IF(TrAvia_act!M19=0,"",M14/TrAvia_act!M19*100)</f>
        <v>1326.2923741107584</v>
      </c>
      <c r="N29" s="74">
        <f>IF(TrAvia_act!N19=0,"",N14/TrAvia_act!N19*100)</f>
        <v>1294.532471229197</v>
      </c>
      <c r="O29" s="74">
        <f>IF(TrAvia_act!O19=0,"",O14/TrAvia_act!O19*100)</f>
        <v>1240.4914845948106</v>
      </c>
      <c r="P29" s="74">
        <f>IF(TrAvia_act!P19=0,"",P14/TrAvia_act!P19*100)</f>
        <v>1210.7085542715879</v>
      </c>
      <c r="Q29" s="74">
        <f>IF(TrAvia_act!Q19=0,"",Q14/TrAvia_act!Q19*100)</f>
        <v>1176.0716071533755</v>
      </c>
    </row>
    <row r="31" spans="1:17" ht="11.45" customHeight="1" x14ac:dyDescent="0.25">
      <c r="A31" s="27" t="s">
        <v>96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1.45" customHeight="1" x14ac:dyDescent="0.25">
      <c r="A32" s="130" t="s">
        <v>34</v>
      </c>
      <c r="B32" s="134">
        <f>IF(TrAvia_act!B4=0,"",B8/TrAvia_act!B4*1000)</f>
        <v>113.28763324553167</v>
      </c>
      <c r="C32" s="134">
        <f>IF(TrAvia_act!C4=0,"",C8/TrAvia_act!C4*1000)</f>
        <v>114.93772323863364</v>
      </c>
      <c r="D32" s="134">
        <f>IF(TrAvia_act!D4=0,"",D8/TrAvia_act!D4*1000)</f>
        <v>113.17001705575184</v>
      </c>
      <c r="E32" s="134">
        <f>IF(TrAvia_act!E4=0,"",E8/TrAvia_act!E4*1000)</f>
        <v>112.81954462431005</v>
      </c>
      <c r="F32" s="134">
        <f>IF(TrAvia_act!F4=0,"",F8/TrAvia_act!F4*1000)</f>
        <v>112.65736884658368</v>
      </c>
      <c r="G32" s="134">
        <f>IF(TrAvia_act!G4=0,"",G8/TrAvia_act!G4*1000)</f>
        <v>113.72893774337449</v>
      </c>
      <c r="H32" s="134">
        <f>IF(TrAvia_act!H4=0,"",H8/TrAvia_act!H4*1000)</f>
        <v>112.09243875520539</v>
      </c>
      <c r="I32" s="134">
        <f>IF(TrAvia_act!I4=0,"",I8/TrAvia_act!I4*1000)</f>
        <v>102.51570051244782</v>
      </c>
      <c r="J32" s="134">
        <f>IF(TrAvia_act!J4=0,"",J8/TrAvia_act!J4*1000)</f>
        <v>104.91865750957959</v>
      </c>
      <c r="K32" s="134">
        <f>IF(TrAvia_act!K4=0,"",K8/TrAvia_act!K4*1000)</f>
        <v>103.74668509851276</v>
      </c>
      <c r="L32" s="134">
        <f>IF(TrAvia_act!L4=0,"",L8/TrAvia_act!L4*1000)</f>
        <v>108.07404735589581</v>
      </c>
      <c r="M32" s="134">
        <f>IF(TrAvia_act!M4=0,"",M8/TrAvia_act!M4*1000)</f>
        <v>105.90140092407495</v>
      </c>
      <c r="N32" s="134">
        <f>IF(TrAvia_act!N4=0,"",N8/TrAvia_act!N4*1000)</f>
        <v>102.74546049297032</v>
      </c>
      <c r="O32" s="134">
        <f>IF(TrAvia_act!O4=0,"",O8/TrAvia_act!O4*1000)</f>
        <v>99.507481722328023</v>
      </c>
      <c r="P32" s="134">
        <f>IF(TrAvia_act!P4=0,"",P8/TrAvia_act!P4*1000)</f>
        <v>94.539559651337697</v>
      </c>
      <c r="Q32" s="134">
        <f>IF(TrAvia_act!Q4=0,"",Q8/TrAvia_act!Q4*1000)</f>
        <v>90.82299771572778</v>
      </c>
    </row>
    <row r="33" spans="1:17" ht="11.45" customHeight="1" x14ac:dyDescent="0.25">
      <c r="A33" s="116" t="s">
        <v>23</v>
      </c>
      <c r="B33" s="77">
        <f>IF(TrAvia_act!B5=0,"",B9/TrAvia_act!B5*1000)</f>
        <v>224.74306743750299</v>
      </c>
      <c r="C33" s="77">
        <f>IF(TrAvia_act!C5=0,"",C9/TrAvia_act!C5*1000)</f>
        <v>209.70201863012045</v>
      </c>
      <c r="D33" s="77">
        <f>IF(TrAvia_act!D5=0,"",D9/TrAvia_act!D5*1000)</f>
        <v>189.55012994216165</v>
      </c>
      <c r="E33" s="77">
        <f>IF(TrAvia_act!E5=0,"",E9/TrAvia_act!E5*1000)</f>
        <v>179.46518518278523</v>
      </c>
      <c r="F33" s="77">
        <f>IF(TrAvia_act!F5=0,"",F9/TrAvia_act!F5*1000)</f>
        <v>187.66678308733643</v>
      </c>
      <c r="G33" s="77">
        <f>IF(TrAvia_act!G5=0,"",G9/TrAvia_act!G5*1000)</f>
        <v>196.21213597594618</v>
      </c>
      <c r="H33" s="77">
        <f>IF(TrAvia_act!H5=0,"",H9/TrAvia_act!H5*1000)</f>
        <v>196.2479157777432</v>
      </c>
      <c r="I33" s="77">
        <f>IF(TrAvia_act!I5=0,"",I9/TrAvia_act!I5*1000)</f>
        <v>195.31998443403779</v>
      </c>
      <c r="J33" s="77">
        <f>IF(TrAvia_act!J5=0,"",J9/TrAvia_act!J5*1000)</f>
        <v>199.35283382262227</v>
      </c>
      <c r="K33" s="77">
        <f>IF(TrAvia_act!K5=0,"",K9/TrAvia_act!K5*1000)</f>
        <v>203.04977880733543</v>
      </c>
      <c r="L33" s="77">
        <f>IF(TrAvia_act!L5=0,"",L9/TrAvia_act!L5*1000)</f>
        <v>212.53305634337343</v>
      </c>
      <c r="M33" s="77">
        <f>IF(TrAvia_act!M5=0,"",M9/TrAvia_act!M5*1000)</f>
        <v>222.18469742441684</v>
      </c>
      <c r="N33" s="77">
        <f>IF(TrAvia_act!N5=0,"",N9/TrAvia_act!N5*1000)</f>
        <v>217.66261685297752</v>
      </c>
      <c r="O33" s="77">
        <f>IF(TrAvia_act!O5=0,"",O9/TrAvia_act!O5*1000)</f>
        <v>248.19839221470619</v>
      </c>
      <c r="P33" s="77">
        <f>IF(TrAvia_act!P5=0,"",P9/TrAvia_act!P5*1000)</f>
        <v>237.87413441669491</v>
      </c>
      <c r="Q33" s="77">
        <f>IF(TrAvia_act!Q5=0,"",Q9/TrAvia_act!Q5*1000)</f>
        <v>230.66290692435655</v>
      </c>
    </row>
    <row r="34" spans="1:17" ht="11.45" customHeight="1" x14ac:dyDescent="0.25">
      <c r="A34" s="116" t="s">
        <v>127</v>
      </c>
      <c r="B34" s="77">
        <f>IF(TrAvia_act!B6=0,"",B10/TrAvia_act!B6*1000)</f>
        <v>170.65372692724537</v>
      </c>
      <c r="C34" s="77">
        <f>IF(TrAvia_act!C6=0,"",C10/TrAvia_act!C6*1000)</f>
        <v>184.70339136863723</v>
      </c>
      <c r="D34" s="77">
        <f>IF(TrAvia_act!D6=0,"",D10/TrAvia_act!D6*1000)</f>
        <v>185.64666853688789</v>
      </c>
      <c r="E34" s="77">
        <f>IF(TrAvia_act!E6=0,"",E10/TrAvia_act!E6*1000)</f>
        <v>184.57344515420914</v>
      </c>
      <c r="F34" s="77">
        <f>IF(TrAvia_act!F6=0,"",F10/TrAvia_act!F6*1000)</f>
        <v>187.34618599546477</v>
      </c>
      <c r="G34" s="77">
        <f>IF(TrAvia_act!G6=0,"",G10/TrAvia_act!G6*1000)</f>
        <v>190.56204524680331</v>
      </c>
      <c r="H34" s="77">
        <f>IF(TrAvia_act!H6=0,"",H10/TrAvia_act!H6*1000)</f>
        <v>192.93382143837911</v>
      </c>
      <c r="I34" s="77">
        <f>IF(TrAvia_act!I6=0,"",I10/TrAvia_act!I6*1000)</f>
        <v>187.07747507433106</v>
      </c>
      <c r="J34" s="77">
        <f>IF(TrAvia_act!J6=0,"",J10/TrAvia_act!J6*1000)</f>
        <v>189.87944969544725</v>
      </c>
      <c r="K34" s="77">
        <f>IF(TrAvia_act!K6=0,"",K10/TrAvia_act!K6*1000)</f>
        <v>188.84204666875536</v>
      </c>
      <c r="L34" s="77">
        <f>IF(TrAvia_act!L6=0,"",L10/TrAvia_act!L6*1000)</f>
        <v>190.86441755067142</v>
      </c>
      <c r="M34" s="77">
        <f>IF(TrAvia_act!M6=0,"",M10/TrAvia_act!M6*1000)</f>
        <v>189.46169523719871</v>
      </c>
      <c r="N34" s="77">
        <f>IF(TrAvia_act!N6=0,"",N10/TrAvia_act!N6*1000)</f>
        <v>183.67821615406902</v>
      </c>
      <c r="O34" s="77">
        <f>IF(TrAvia_act!O6=0,"",O10/TrAvia_act!O6*1000)</f>
        <v>174.06288367900817</v>
      </c>
      <c r="P34" s="77">
        <f>IF(TrAvia_act!P6=0,"",P10/TrAvia_act!P6*1000)</f>
        <v>165.2322965244459</v>
      </c>
      <c r="Q34" s="77">
        <f>IF(TrAvia_act!Q6=0,"",Q10/TrAvia_act!Q6*1000)</f>
        <v>157.53694176435943</v>
      </c>
    </row>
    <row r="35" spans="1:17" ht="11.45" customHeight="1" x14ac:dyDescent="0.25">
      <c r="A35" s="116" t="s">
        <v>125</v>
      </c>
      <c r="B35" s="77">
        <f>IF(TrAvia_act!B7=0,"",B11/TrAvia_act!B7*1000)</f>
        <v>88.798893408162769</v>
      </c>
      <c r="C35" s="77">
        <f>IF(TrAvia_act!C7=0,"",C11/TrAvia_act!C7*1000)</f>
        <v>83.942620174414259</v>
      </c>
      <c r="D35" s="77">
        <f>IF(TrAvia_act!D7=0,"",D11/TrAvia_act!D7*1000)</f>
        <v>81.801232747746354</v>
      </c>
      <c r="E35" s="77">
        <f>IF(TrAvia_act!E7=0,"",E11/TrAvia_act!E7*1000)</f>
        <v>80.670957430257744</v>
      </c>
      <c r="F35" s="77">
        <f>IF(TrAvia_act!F7=0,"",F11/TrAvia_act!F7*1000)</f>
        <v>80.86060723541766</v>
      </c>
      <c r="G35" s="77">
        <f>IF(TrAvia_act!G7=0,"",G11/TrAvia_act!G7*1000)</f>
        <v>81.650651228648044</v>
      </c>
      <c r="H35" s="77">
        <f>IF(TrAvia_act!H7=0,"",H11/TrAvia_act!H7*1000)</f>
        <v>80.650503054352924</v>
      </c>
      <c r="I35" s="77">
        <f>IF(TrAvia_act!I7=0,"",I11/TrAvia_act!I7*1000)</f>
        <v>71.408765875968058</v>
      </c>
      <c r="J35" s="77">
        <f>IF(TrAvia_act!J7=0,"",J11/TrAvia_act!J7*1000)</f>
        <v>73.885860362503081</v>
      </c>
      <c r="K35" s="77">
        <f>IF(TrAvia_act!K7=0,"",K11/TrAvia_act!K7*1000)</f>
        <v>73.764681740212069</v>
      </c>
      <c r="L35" s="77">
        <f>IF(TrAvia_act!L7=0,"",L11/TrAvia_act!L7*1000)</f>
        <v>76.197816299479385</v>
      </c>
      <c r="M35" s="77">
        <f>IF(TrAvia_act!M7=0,"",M11/TrAvia_act!M7*1000)</f>
        <v>73.596006101267676</v>
      </c>
      <c r="N35" s="77">
        <f>IF(TrAvia_act!N7=0,"",N11/TrAvia_act!N7*1000)</f>
        <v>71.156050293278582</v>
      </c>
      <c r="O35" s="77">
        <f>IF(TrAvia_act!O7=0,"",O11/TrAvia_act!O7*1000)</f>
        <v>68.354863100966298</v>
      </c>
      <c r="P35" s="77">
        <f>IF(TrAvia_act!P7=0,"",P11/TrAvia_act!P7*1000)</f>
        <v>65.266334647722019</v>
      </c>
      <c r="Q35" s="77">
        <f>IF(TrAvia_act!Q7=0,"",Q11/TrAvia_act!Q7*1000)</f>
        <v>62.654395568743233</v>
      </c>
    </row>
    <row r="36" spans="1:17" ht="11.45" customHeight="1" x14ac:dyDescent="0.25">
      <c r="A36" s="128" t="s">
        <v>33</v>
      </c>
      <c r="B36" s="133">
        <f>IF(TrAvia_act!B8=0,"",B12/TrAvia_act!B8*1000)</f>
        <v>288.07711713968581</v>
      </c>
      <c r="C36" s="133">
        <f>IF(TrAvia_act!C8=0,"",C12/TrAvia_act!C8*1000)</f>
        <v>300.04215269916523</v>
      </c>
      <c r="D36" s="133">
        <f>IF(TrAvia_act!D8=0,"",D12/TrAvia_act!D8*1000)</f>
        <v>284.9838921148397</v>
      </c>
      <c r="E36" s="133">
        <f>IF(TrAvia_act!E8=0,"",E12/TrAvia_act!E8*1000)</f>
        <v>281.58449896458256</v>
      </c>
      <c r="F36" s="133">
        <f>IF(TrAvia_act!F8=0,"",F12/TrAvia_act!F8*1000)</f>
        <v>274.24899769945347</v>
      </c>
      <c r="G36" s="133">
        <f>IF(TrAvia_act!G8=0,"",G12/TrAvia_act!G8*1000)</f>
        <v>278.56300107938398</v>
      </c>
      <c r="H36" s="133">
        <f>IF(TrAvia_act!H8=0,"",H12/TrAvia_act!H8*1000)</f>
        <v>281.20577464214341</v>
      </c>
      <c r="I36" s="133">
        <f>IF(TrAvia_act!I8=0,"",I12/TrAvia_act!I8*1000)</f>
        <v>276.19705336057842</v>
      </c>
      <c r="J36" s="133">
        <f>IF(TrAvia_act!J8=0,"",J12/TrAvia_act!J8*1000)</f>
        <v>275.25060450237163</v>
      </c>
      <c r="K36" s="133">
        <f>IF(TrAvia_act!K8=0,"",K12/TrAvia_act!K8*1000)</f>
        <v>280.11968374025525</v>
      </c>
      <c r="L36" s="133">
        <f>IF(TrAvia_act!L8=0,"",L12/TrAvia_act!L8*1000)</f>
        <v>270.4843701240402</v>
      </c>
      <c r="M36" s="133">
        <f>IF(TrAvia_act!M8=0,"",M12/TrAvia_act!M8*1000)</f>
        <v>272.20665080377916</v>
      </c>
      <c r="N36" s="133">
        <f>IF(TrAvia_act!N8=0,"",N12/TrAvia_act!N8*1000)</f>
        <v>271.14332316002776</v>
      </c>
      <c r="O36" s="133">
        <f>IF(TrAvia_act!O8=0,"",O12/TrAvia_act!O8*1000)</f>
        <v>268.62327119564742</v>
      </c>
      <c r="P36" s="133">
        <f>IF(TrAvia_act!P8=0,"",P12/TrAvia_act!P8*1000)</f>
        <v>248.78390752514343</v>
      </c>
      <c r="Q36" s="133">
        <f>IF(TrAvia_act!Q8=0,"",Q12/TrAvia_act!Q8*1000)</f>
        <v>251.50772365516167</v>
      </c>
    </row>
    <row r="37" spans="1:17" ht="11.45" customHeight="1" x14ac:dyDescent="0.25">
      <c r="A37" s="95" t="s">
        <v>126</v>
      </c>
      <c r="B37" s="75">
        <f>IF(TrAvia_act!B9=0,"",B13/TrAvia_act!B9*1000)</f>
        <v>1209.7484253091293</v>
      </c>
      <c r="C37" s="75">
        <f>IF(TrAvia_act!C9=0,"",C13/TrAvia_act!C9*1000)</f>
        <v>1258.8717681399382</v>
      </c>
      <c r="D37" s="75">
        <f>IF(TrAvia_act!D9=0,"",D13/TrAvia_act!D9*1000)</f>
        <v>1185.661452660441</v>
      </c>
      <c r="E37" s="75">
        <f>IF(TrAvia_act!E9=0,"",E13/TrAvia_act!E9*1000)</f>
        <v>1133.0483179644107</v>
      </c>
      <c r="F37" s="75">
        <f>IF(TrAvia_act!F9=0,"",F13/TrAvia_act!F9*1000)</f>
        <v>1110.7800018373448</v>
      </c>
      <c r="G37" s="75">
        <f>IF(TrAvia_act!G9=0,"",G13/TrAvia_act!G9*1000)</f>
        <v>1136.0255485628811</v>
      </c>
      <c r="H37" s="75">
        <f>IF(TrAvia_act!H9=0,"",H13/TrAvia_act!H9*1000)</f>
        <v>1180.008363339768</v>
      </c>
      <c r="I37" s="75">
        <f>IF(TrAvia_act!I9=0,"",I13/TrAvia_act!I9*1000)</f>
        <v>1140.7332431664279</v>
      </c>
      <c r="J37" s="75">
        <f>IF(TrAvia_act!J9=0,"",J13/TrAvia_act!J9*1000)</f>
        <v>1175.8952238690442</v>
      </c>
      <c r="K37" s="75">
        <f>IF(TrAvia_act!K9=0,"",K13/TrAvia_act!K9*1000)</f>
        <v>1163.2672698620152</v>
      </c>
      <c r="L37" s="75">
        <f>IF(TrAvia_act!L9=0,"",L13/TrAvia_act!L9*1000)</f>
        <v>1057.4541215510617</v>
      </c>
      <c r="M37" s="75">
        <f>IF(TrAvia_act!M9=0,"",M13/TrAvia_act!M9*1000)</f>
        <v>1036.8354469814349</v>
      </c>
      <c r="N37" s="75">
        <f>IF(TrAvia_act!N9=0,"",N13/TrAvia_act!N9*1000)</f>
        <v>1010.4688890124089</v>
      </c>
      <c r="O37" s="75">
        <f>IF(TrAvia_act!O9=0,"",O13/TrAvia_act!O9*1000)</f>
        <v>957.56755137923551</v>
      </c>
      <c r="P37" s="75">
        <f>IF(TrAvia_act!P9=0,"",P13/TrAvia_act!P9*1000)</f>
        <v>856.31613318568225</v>
      </c>
      <c r="Q37" s="75">
        <f>IF(TrAvia_act!Q9=0,"",Q13/TrAvia_act!Q9*1000)</f>
        <v>852.71726230059926</v>
      </c>
    </row>
    <row r="38" spans="1:17" ht="11.45" customHeight="1" x14ac:dyDescent="0.25">
      <c r="A38" s="93" t="s">
        <v>125</v>
      </c>
      <c r="B38" s="74">
        <f>IF(TrAvia_act!B10=0,"",B14/TrAvia_act!B10*1000)</f>
        <v>245.78798773292439</v>
      </c>
      <c r="C38" s="74">
        <f>IF(TrAvia_act!C10=0,"",C14/TrAvia_act!C10*1000)</f>
        <v>263.31148160656562</v>
      </c>
      <c r="D38" s="74">
        <f>IF(TrAvia_act!D10=0,"",D14/TrAvia_act!D10*1000)</f>
        <v>251.0348048424012</v>
      </c>
      <c r="E38" s="74">
        <f>IF(TrAvia_act!E10=0,"",E14/TrAvia_act!E10*1000)</f>
        <v>245.5275894020528</v>
      </c>
      <c r="F38" s="74">
        <f>IF(TrAvia_act!F10=0,"",F14/TrAvia_act!F10*1000)</f>
        <v>239.50826777217745</v>
      </c>
      <c r="G38" s="74">
        <f>IF(TrAvia_act!G10=0,"",G14/TrAvia_act!G10*1000)</f>
        <v>240.81712934072831</v>
      </c>
      <c r="H38" s="74">
        <f>IF(TrAvia_act!H10=0,"",H14/TrAvia_act!H10*1000)</f>
        <v>242.95364261341382</v>
      </c>
      <c r="I38" s="74">
        <f>IF(TrAvia_act!I10=0,"",I14/TrAvia_act!I10*1000)</f>
        <v>237.55850992603419</v>
      </c>
      <c r="J38" s="74">
        <f>IF(TrAvia_act!J10=0,"",J14/TrAvia_act!J10*1000)</f>
        <v>237.41012385218951</v>
      </c>
      <c r="K38" s="74">
        <f>IF(TrAvia_act!K10=0,"",K14/TrAvia_act!K10*1000)</f>
        <v>242.34032253361033</v>
      </c>
      <c r="L38" s="74">
        <f>IF(TrAvia_act!L10=0,"",L14/TrAvia_act!L10*1000)</f>
        <v>240.7510099937939</v>
      </c>
      <c r="M38" s="74">
        <f>IF(TrAvia_act!M10=0,"",M14/TrAvia_act!M10*1000)</f>
        <v>245.12575909403387</v>
      </c>
      <c r="N38" s="74">
        <f>IF(TrAvia_act!N10=0,"",N14/TrAvia_act!N10*1000)</f>
        <v>245.11848628956739</v>
      </c>
      <c r="O38" s="74">
        <f>IF(TrAvia_act!O10=0,"",O14/TrAvia_act!O10*1000)</f>
        <v>245.7618348383547</v>
      </c>
      <c r="P38" s="74">
        <f>IF(TrAvia_act!P10=0,"",P14/TrAvia_act!P10*1000)</f>
        <v>228.68203239696123</v>
      </c>
      <c r="Q38" s="74">
        <f>IF(TrAvia_act!Q10=0,"",Q14/TrAvia_act!Q10*1000)</f>
        <v>231.40853386103885</v>
      </c>
    </row>
    <row r="40" spans="1:17" ht="11.45" customHeight="1" x14ac:dyDescent="0.25">
      <c r="A40" s="27" t="s">
        <v>143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130" t="s">
        <v>39</v>
      </c>
      <c r="B41" s="134">
        <f>IF(TrAvia_act!B22=0,"",1000000*B8/TrAvia_act!B22)</f>
        <v>20963.979531458808</v>
      </c>
      <c r="C41" s="134">
        <f>IF(TrAvia_act!C22=0,"",1000000*C8/TrAvia_act!C22)</f>
        <v>19909.003471031352</v>
      </c>
      <c r="D41" s="134">
        <f>IF(TrAvia_act!D22=0,"",1000000*D8/TrAvia_act!D22)</f>
        <v>18847.610283700375</v>
      </c>
      <c r="E41" s="134">
        <f>IF(TrAvia_act!E22=0,"",1000000*E8/TrAvia_act!E22)</f>
        <v>18037.712031890693</v>
      </c>
      <c r="F41" s="134">
        <f>IF(TrAvia_act!F22=0,"",1000000*F8/TrAvia_act!F22)</f>
        <v>18221.727140333682</v>
      </c>
      <c r="G41" s="134">
        <f>IF(TrAvia_act!G22=0,"",1000000*G8/TrAvia_act!G22)</f>
        <v>18645.740409628575</v>
      </c>
      <c r="H41" s="134">
        <f>IF(TrAvia_act!H22=0,"",1000000*H8/TrAvia_act!H22)</f>
        <v>18619.783664726012</v>
      </c>
      <c r="I41" s="134">
        <f>IF(TrAvia_act!I22=0,"",1000000*I8/TrAvia_act!I22)</f>
        <v>18321.716143018952</v>
      </c>
      <c r="J41" s="134">
        <f>IF(TrAvia_act!J22=0,"",1000000*J8/TrAvia_act!J22)</f>
        <v>18095.830100648294</v>
      </c>
      <c r="K41" s="134">
        <f>IF(TrAvia_act!K22=0,"",1000000*K8/TrAvia_act!K22)</f>
        <v>18839.662700721401</v>
      </c>
      <c r="L41" s="134">
        <f>IF(TrAvia_act!L22=0,"",1000000*L8/TrAvia_act!L22)</f>
        <v>19433.630420351285</v>
      </c>
      <c r="M41" s="134">
        <f>IF(TrAvia_act!M22=0,"",1000000*M8/TrAvia_act!M22)</f>
        <v>19572.723162385981</v>
      </c>
      <c r="N41" s="134">
        <f>IF(TrAvia_act!N22=0,"",1000000*N8/TrAvia_act!N22)</f>
        <v>19252.043423905976</v>
      </c>
      <c r="O41" s="134">
        <f>IF(TrAvia_act!O22=0,"",1000000*O8/TrAvia_act!O22)</f>
        <v>19127.011857661477</v>
      </c>
      <c r="P41" s="134">
        <f>IF(TrAvia_act!P22=0,"",1000000*P8/TrAvia_act!P22)</f>
        <v>18794.081578690933</v>
      </c>
      <c r="Q41" s="134">
        <f>IF(TrAvia_act!Q22=0,"",1000000*Q8/TrAvia_act!Q22)</f>
        <v>18440.619257587732</v>
      </c>
    </row>
    <row r="42" spans="1:17" ht="11.45" customHeight="1" x14ac:dyDescent="0.25">
      <c r="A42" s="116" t="s">
        <v>23</v>
      </c>
      <c r="B42" s="77">
        <f>IF(TrAvia_act!B23=0,"",1000000*B9/TrAvia_act!B23)</f>
        <v>8357.3135518178478</v>
      </c>
      <c r="C42" s="77">
        <f>IF(TrAvia_act!C23=0,"",1000000*C9/TrAvia_act!C23)</f>
        <v>7583.8232787818843</v>
      </c>
      <c r="D42" s="77">
        <f>IF(TrAvia_act!D23=0,"",1000000*D9/TrAvia_act!D23)</f>
        <v>6795.989640833257</v>
      </c>
      <c r="E42" s="77">
        <f>IF(TrAvia_act!E23=0,"",1000000*E9/TrAvia_act!E23)</f>
        <v>6411.6123238804021</v>
      </c>
      <c r="F42" s="77">
        <f>IF(TrAvia_act!F23=0,"",1000000*F9/TrAvia_act!F23)</f>
        <v>6522.2441209060244</v>
      </c>
      <c r="G42" s="77">
        <f>IF(TrAvia_act!G23=0,"",1000000*G9/TrAvia_act!G23)</f>
        <v>6732.1197498793463</v>
      </c>
      <c r="H42" s="77">
        <f>IF(TrAvia_act!H23=0,"",1000000*H9/TrAvia_act!H23)</f>
        <v>6858.3059729972174</v>
      </c>
      <c r="I42" s="77">
        <f>IF(TrAvia_act!I23=0,"",1000000*I9/TrAvia_act!I23)</f>
        <v>6898.8051143091043</v>
      </c>
      <c r="J42" s="77">
        <f>IF(TrAvia_act!J23=0,"",1000000*J9/TrAvia_act!J23)</f>
        <v>7018.7076923882951</v>
      </c>
      <c r="K42" s="77">
        <f>IF(TrAvia_act!K23=0,"",1000000*K9/TrAvia_act!K23)</f>
        <v>7198.0221873416094</v>
      </c>
      <c r="L42" s="77">
        <f>IF(TrAvia_act!L23=0,"",1000000*L9/TrAvia_act!L23)</f>
        <v>7742.0906963717189</v>
      </c>
      <c r="M42" s="77">
        <f>IF(TrAvia_act!M23=0,"",1000000*M9/TrAvia_act!M23)</f>
        <v>8010.1703169343191</v>
      </c>
      <c r="N42" s="77">
        <f>IF(TrAvia_act!N23=0,"",1000000*N9/TrAvia_act!N23)</f>
        <v>8030.5610221901488</v>
      </c>
      <c r="O42" s="77">
        <f>IF(TrAvia_act!O23=0,"",1000000*O9/TrAvia_act!O23)</f>
        <v>9328.8198885259226</v>
      </c>
      <c r="P42" s="77">
        <f>IF(TrAvia_act!P23=0,"",1000000*P9/TrAvia_act!P23)</f>
        <v>9481.7687676586629</v>
      </c>
      <c r="Q42" s="77">
        <f>IF(TrAvia_act!Q23=0,"",1000000*Q9/TrAvia_act!Q23)</f>
        <v>9564.3407558090239</v>
      </c>
    </row>
    <row r="43" spans="1:17" ht="11.45" customHeight="1" x14ac:dyDescent="0.25">
      <c r="A43" s="116" t="s">
        <v>127</v>
      </c>
      <c r="B43" s="77">
        <f>IF(TrAvia_act!B24=0,"",1000000*B10/TrAvia_act!B24)</f>
        <v>13613.739595249857</v>
      </c>
      <c r="C43" s="77">
        <f>IF(TrAvia_act!C24=0,"",1000000*C10/TrAvia_act!C24)</f>
        <v>14660.397640207639</v>
      </c>
      <c r="D43" s="77">
        <f>IF(TrAvia_act!D24=0,"",1000000*D10/TrAvia_act!D24)</f>
        <v>14139.958000524981</v>
      </c>
      <c r="E43" s="77">
        <f>IF(TrAvia_act!E24=0,"",1000000*E10/TrAvia_act!E24)</f>
        <v>13769.066237039462</v>
      </c>
      <c r="F43" s="77">
        <f>IF(TrAvia_act!F24=0,"",1000000*F10/TrAvia_act!F24)</f>
        <v>13576.534701261644</v>
      </c>
      <c r="G43" s="77">
        <f>IF(TrAvia_act!G24=0,"",1000000*G10/TrAvia_act!G24)</f>
        <v>13741.002801809398</v>
      </c>
      <c r="H43" s="77">
        <f>IF(TrAvia_act!H24=0,"",1000000*H10/TrAvia_act!H24)</f>
        <v>13306.699699743189</v>
      </c>
      <c r="I43" s="77">
        <f>IF(TrAvia_act!I24=0,"",1000000*I10/TrAvia_act!I24)</f>
        <v>13335.064151717173</v>
      </c>
      <c r="J43" s="77">
        <f>IF(TrAvia_act!J24=0,"",1000000*J10/TrAvia_act!J24)</f>
        <v>12876.652226427759</v>
      </c>
      <c r="K43" s="77">
        <f>IF(TrAvia_act!K24=0,"",1000000*K10/TrAvia_act!K24)</f>
        <v>13296.559617480591</v>
      </c>
      <c r="L43" s="77">
        <f>IF(TrAvia_act!L24=0,"",1000000*L10/TrAvia_act!L24)</f>
        <v>14100.049025564087</v>
      </c>
      <c r="M43" s="77">
        <f>IF(TrAvia_act!M24=0,"",1000000*M10/TrAvia_act!M24)</f>
        <v>14379.219302975924</v>
      </c>
      <c r="N43" s="77">
        <f>IF(TrAvia_act!N24=0,"",1000000*N10/TrAvia_act!N24)</f>
        <v>14069.31330886184</v>
      </c>
      <c r="O43" s="77">
        <f>IF(TrAvia_act!O24=0,"",1000000*O10/TrAvia_act!O24)</f>
        <v>13769.086535611757</v>
      </c>
      <c r="P43" s="77">
        <f>IF(TrAvia_act!P24=0,"",1000000*P10/TrAvia_act!P24)</f>
        <v>13344.085453355347</v>
      </c>
      <c r="Q43" s="77">
        <f>IF(TrAvia_act!Q24=0,"",1000000*Q10/TrAvia_act!Q24)</f>
        <v>12994.416604532118</v>
      </c>
    </row>
    <row r="44" spans="1:17" ht="11.45" customHeight="1" x14ac:dyDescent="0.25">
      <c r="A44" s="116" t="s">
        <v>125</v>
      </c>
      <c r="B44" s="77">
        <f>IF(TrAvia_act!B25=0,"",1000000*B11/TrAvia_act!B25)</f>
        <v>44436.678352563882</v>
      </c>
      <c r="C44" s="77">
        <f>IF(TrAvia_act!C25=0,"",1000000*C11/TrAvia_act!C25)</f>
        <v>40692.330469088534</v>
      </c>
      <c r="D44" s="77">
        <f>IF(TrAvia_act!D25=0,"",1000000*D11/TrAvia_act!D25)</f>
        <v>39174.455583635288</v>
      </c>
      <c r="E44" s="77">
        <f>IF(TrAvia_act!E25=0,"",1000000*E11/TrAvia_act!E25)</f>
        <v>37945.659292623706</v>
      </c>
      <c r="F44" s="77">
        <f>IF(TrAvia_act!F25=0,"",1000000*F11/TrAvia_act!F25)</f>
        <v>38841.027231781591</v>
      </c>
      <c r="G44" s="77">
        <f>IF(TrAvia_act!G25=0,"",1000000*G11/TrAvia_act!G25)</f>
        <v>39848.50609680808</v>
      </c>
      <c r="H44" s="77">
        <f>IF(TrAvia_act!H25=0,"",1000000*H11/TrAvia_act!H25)</f>
        <v>40381.897108894584</v>
      </c>
      <c r="I44" s="77">
        <f>IF(TrAvia_act!I25=0,"",1000000*I11/TrAvia_act!I25)</f>
        <v>38346.675895293563</v>
      </c>
      <c r="J44" s="77">
        <f>IF(TrAvia_act!J25=0,"",1000000*J11/TrAvia_act!J25)</f>
        <v>38153.901032728842</v>
      </c>
      <c r="K44" s="77">
        <f>IF(TrAvia_act!K25=0,"",1000000*K11/TrAvia_act!K25)</f>
        <v>39142.332703362619</v>
      </c>
      <c r="L44" s="77">
        <f>IF(TrAvia_act!L25=0,"",1000000*L11/TrAvia_act!L25)</f>
        <v>39027.963611478677</v>
      </c>
      <c r="M44" s="77">
        <f>IF(TrAvia_act!M25=0,"",1000000*M11/TrAvia_act!M25)</f>
        <v>38342.511564490807</v>
      </c>
      <c r="N44" s="77">
        <f>IF(TrAvia_act!N25=0,"",1000000*N11/TrAvia_act!N25)</f>
        <v>38032.068161679563</v>
      </c>
      <c r="O44" s="77">
        <f>IF(TrAvia_act!O25=0,"",1000000*O11/TrAvia_act!O25)</f>
        <v>37521.374902927368</v>
      </c>
      <c r="P44" s="77">
        <f>IF(TrAvia_act!P25=0,"",1000000*P11/TrAvia_act!P25)</f>
        <v>36673.763891302922</v>
      </c>
      <c r="Q44" s="77">
        <f>IF(TrAvia_act!Q25=0,"",1000000*Q11/TrAvia_act!Q25)</f>
        <v>36378.687041812969</v>
      </c>
    </row>
    <row r="45" spans="1:17" ht="11.45" customHeight="1" x14ac:dyDescent="0.25">
      <c r="A45" s="128" t="s">
        <v>18</v>
      </c>
      <c r="B45" s="133">
        <f>IF(TrAvia_act!B26=0,"",1000000*B12/TrAvia_act!B26)</f>
        <v>28832.687156357588</v>
      </c>
      <c r="C45" s="133">
        <f>IF(TrAvia_act!C26=0,"",1000000*C12/TrAvia_act!C26)</f>
        <v>32295.213913240419</v>
      </c>
      <c r="D45" s="133">
        <f>IF(TrAvia_act!D26=0,"",1000000*D12/TrAvia_act!D26)</f>
        <v>31279.156883630636</v>
      </c>
      <c r="E45" s="133">
        <f>IF(TrAvia_act!E26=0,"",1000000*E12/TrAvia_act!E26)</f>
        <v>29552.598364304944</v>
      </c>
      <c r="F45" s="133">
        <f>IF(TrAvia_act!F26=0,"",1000000*F12/TrAvia_act!F26)</f>
        <v>29406.679902859945</v>
      </c>
      <c r="G45" s="133">
        <f>IF(TrAvia_act!G26=0,"",1000000*G12/TrAvia_act!G26)</f>
        <v>29181.941699717725</v>
      </c>
      <c r="H45" s="133">
        <f>IF(TrAvia_act!H26=0,"",1000000*H12/TrAvia_act!H26)</f>
        <v>29376.767058862912</v>
      </c>
      <c r="I45" s="133">
        <f>IF(TrAvia_act!I26=0,"",1000000*I12/TrAvia_act!I26)</f>
        <v>29081.673254149802</v>
      </c>
      <c r="J45" s="133">
        <f>IF(TrAvia_act!J26=0,"",1000000*J12/TrAvia_act!J26)</f>
        <v>29089.21189099396</v>
      </c>
      <c r="K45" s="133">
        <f>IF(TrAvia_act!K26=0,"",1000000*K12/TrAvia_act!K26)</f>
        <v>29250.198142162517</v>
      </c>
      <c r="L45" s="133">
        <f>IF(TrAvia_act!L26=0,"",1000000*L12/TrAvia_act!L26)</f>
        <v>32844.981840713837</v>
      </c>
      <c r="M45" s="133">
        <f>IF(TrAvia_act!M26=0,"",1000000*M12/TrAvia_act!M26)</f>
        <v>33553.606244771174</v>
      </c>
      <c r="N45" s="133">
        <f>IF(TrAvia_act!N26=0,"",1000000*N12/TrAvia_act!N26)</f>
        <v>32755.522573702921</v>
      </c>
      <c r="O45" s="133">
        <f>IF(TrAvia_act!O26=0,"",1000000*O12/TrAvia_act!O26)</f>
        <v>32553.045392181542</v>
      </c>
      <c r="P45" s="133">
        <f>IF(TrAvia_act!P26=0,"",1000000*P12/TrAvia_act!P26)</f>
        <v>31538.000984392336</v>
      </c>
      <c r="Q45" s="133">
        <f>IF(TrAvia_act!Q26=0,"",1000000*Q12/TrAvia_act!Q26)</f>
        <v>30859.757348104638</v>
      </c>
    </row>
    <row r="46" spans="1:17" ht="11.45" customHeight="1" x14ac:dyDescent="0.25">
      <c r="A46" s="95" t="s">
        <v>126</v>
      </c>
      <c r="B46" s="75">
        <f>IF(TrAvia_act!B27=0,"",1000000*B13/TrAvia_act!B27)</f>
        <v>11101.814038844359</v>
      </c>
      <c r="C46" s="75">
        <f>IF(TrAvia_act!C27=0,"",1000000*C13/TrAvia_act!C27)</f>
        <v>11554.363199006724</v>
      </c>
      <c r="D46" s="75">
        <f>IF(TrAvia_act!D27=0,"",1000000*D13/TrAvia_act!D27)</f>
        <v>11050.76523378307</v>
      </c>
      <c r="E46" s="75">
        <f>IF(TrAvia_act!E27=0,"",1000000*E13/TrAvia_act!E27)</f>
        <v>10710.350682017577</v>
      </c>
      <c r="F46" s="75">
        <f>IF(TrAvia_act!F27=0,"",1000000*F13/TrAvia_act!F27)</f>
        <v>10634.802602516269</v>
      </c>
      <c r="G46" s="75">
        <f>IF(TrAvia_act!G27=0,"",1000000*G13/TrAvia_act!G27)</f>
        <v>10763.04442325401</v>
      </c>
      <c r="H46" s="75">
        <f>IF(TrAvia_act!H27=0,"",1000000*H13/TrAvia_act!H27)</f>
        <v>10861.76173549273</v>
      </c>
      <c r="I46" s="75">
        <f>IF(TrAvia_act!I27=0,"",1000000*I13/TrAvia_act!I27)</f>
        <v>11103.103057115088</v>
      </c>
      <c r="J46" s="75">
        <f>IF(TrAvia_act!J27=0,"",1000000*J13/TrAvia_act!J27)</f>
        <v>10854.338594910259</v>
      </c>
      <c r="K46" s="75">
        <f>IF(TrAvia_act!K27=0,"",1000000*K13/TrAvia_act!K27)</f>
        <v>10808.296755308605</v>
      </c>
      <c r="L46" s="75">
        <f>IF(TrAvia_act!L27=0,"",1000000*L13/TrAvia_act!L27)</f>
        <v>12245.264713686438</v>
      </c>
      <c r="M46" s="75">
        <f>IF(TrAvia_act!M27=0,"",1000000*M13/TrAvia_act!M27)</f>
        <v>12010.670826569867</v>
      </c>
      <c r="N46" s="75">
        <f>IF(TrAvia_act!N27=0,"",1000000*N13/TrAvia_act!N27)</f>
        <v>11593.74005428702</v>
      </c>
      <c r="O46" s="75">
        <f>IF(TrAvia_act!O27=0,"",1000000*O13/TrAvia_act!O27)</f>
        <v>11070.042887057787</v>
      </c>
      <c r="P46" s="75">
        <f>IF(TrAvia_act!P27=0,"",1000000*P13/TrAvia_act!P27)</f>
        <v>10605.565452268513</v>
      </c>
      <c r="Q46" s="75">
        <f>IF(TrAvia_act!Q27=0,"",1000000*Q13/TrAvia_act!Q27)</f>
        <v>10260.105892636255</v>
      </c>
    </row>
    <row r="47" spans="1:17" ht="11.45" customHeight="1" x14ac:dyDescent="0.25">
      <c r="A47" s="93" t="s">
        <v>125</v>
      </c>
      <c r="B47" s="74">
        <f>IF(TrAvia_act!B28=0,"",1000000*B14/TrAvia_act!B28)</f>
        <v>45099.061696289282</v>
      </c>
      <c r="C47" s="74">
        <f>IF(TrAvia_act!C28=0,"",1000000*C14/TrAvia_act!C28)</f>
        <v>48112.805250025071</v>
      </c>
      <c r="D47" s="74">
        <f>IF(TrAvia_act!D28=0,"",1000000*D14/TrAvia_act!D28)</f>
        <v>46399.819015049601</v>
      </c>
      <c r="E47" s="74">
        <f>IF(TrAvia_act!E28=0,"",1000000*E14/TrAvia_act!E28)</f>
        <v>45035.61323655532</v>
      </c>
      <c r="F47" s="74">
        <f>IF(TrAvia_act!F28=0,"",1000000*F14/TrAvia_act!F28)</f>
        <v>44553.662378284957</v>
      </c>
      <c r="G47" s="74">
        <f>IF(TrAvia_act!G28=0,"",1000000*G14/TrAvia_act!G28)</f>
        <v>45269.44715541225</v>
      </c>
      <c r="H47" s="74">
        <f>IF(TrAvia_act!H28=0,"",1000000*H14/TrAvia_act!H28)</f>
        <v>45359.14697696067</v>
      </c>
      <c r="I47" s="74">
        <f>IF(TrAvia_act!I28=0,"",1000000*I14/TrAvia_act!I28)</f>
        <v>44569.999196653916</v>
      </c>
      <c r="J47" s="74">
        <f>IF(TrAvia_act!J28=0,"",1000000*J14/TrAvia_act!J28)</f>
        <v>44725.140325642788</v>
      </c>
      <c r="K47" s="74">
        <f>IF(TrAvia_act!K28=0,"",1000000*K14/TrAvia_act!K28)</f>
        <v>45025.748968791311</v>
      </c>
      <c r="L47" s="74">
        <f>IF(TrAvia_act!L28=0,"",1000000*L14/TrAvia_act!L28)</f>
        <v>45565.653778967651</v>
      </c>
      <c r="M47" s="74">
        <f>IF(TrAvia_act!M28=0,"",1000000*M14/TrAvia_act!M28)</f>
        <v>45882.258306193828</v>
      </c>
      <c r="N47" s="74">
        <f>IF(TrAvia_act!N28=0,"",1000000*N14/TrAvia_act!N28)</f>
        <v>44557.274378851027</v>
      </c>
      <c r="O47" s="74">
        <f>IF(TrAvia_act!O28=0,"",1000000*O14/TrAvia_act!O28)</f>
        <v>43456.858466516846</v>
      </c>
      <c r="P47" s="74">
        <f>IF(TrAvia_act!P28=0,"",1000000*P14/TrAvia_act!P28)</f>
        <v>41746.918418609304</v>
      </c>
      <c r="Q47" s="74">
        <f>IF(TrAvia_act!Q28=0,"",1000000*Q14/TrAvia_act!Q28)</f>
        <v>41000.679733615718</v>
      </c>
    </row>
    <row r="49" spans="1:17" ht="11.45" customHeight="1" x14ac:dyDescent="0.25">
      <c r="A49" s="27" t="s">
        <v>40</v>
      </c>
      <c r="B49" s="57">
        <f t="shared" ref="B49:Q49" si="5">IF(B7=0,0,B7/B$7)</f>
        <v>1</v>
      </c>
      <c r="C49" s="57">
        <f t="shared" si="5"/>
        <v>1</v>
      </c>
      <c r="D49" s="57">
        <f t="shared" si="5"/>
        <v>1</v>
      </c>
      <c r="E49" s="57">
        <f t="shared" si="5"/>
        <v>1</v>
      </c>
      <c r="F49" s="57">
        <f t="shared" si="5"/>
        <v>1</v>
      </c>
      <c r="G49" s="57">
        <f t="shared" si="5"/>
        <v>1</v>
      </c>
      <c r="H49" s="57">
        <f t="shared" si="5"/>
        <v>1</v>
      </c>
      <c r="I49" s="57">
        <f t="shared" si="5"/>
        <v>1</v>
      </c>
      <c r="J49" s="57">
        <f t="shared" si="5"/>
        <v>1</v>
      </c>
      <c r="K49" s="57">
        <f t="shared" si="5"/>
        <v>1</v>
      </c>
      <c r="L49" s="57">
        <f t="shared" si="5"/>
        <v>1</v>
      </c>
      <c r="M49" s="57">
        <f t="shared" si="5"/>
        <v>1</v>
      </c>
      <c r="N49" s="57">
        <f t="shared" si="5"/>
        <v>1</v>
      </c>
      <c r="O49" s="57">
        <f t="shared" si="5"/>
        <v>1</v>
      </c>
      <c r="P49" s="57">
        <f t="shared" si="5"/>
        <v>1</v>
      </c>
      <c r="Q49" s="57">
        <f t="shared" si="5"/>
        <v>1</v>
      </c>
    </row>
    <row r="50" spans="1:17" ht="11.45" customHeight="1" x14ac:dyDescent="0.25">
      <c r="A50" s="130" t="s">
        <v>39</v>
      </c>
      <c r="B50" s="129">
        <f t="shared" ref="B50:Q50" si="6">IF(B8=0,0,B8/B$7)</f>
        <v>0.94883108070888844</v>
      </c>
      <c r="C50" s="129">
        <f t="shared" si="6"/>
        <v>0.94617736950969933</v>
      </c>
      <c r="D50" s="129">
        <f t="shared" si="6"/>
        <v>0.94836654687584809</v>
      </c>
      <c r="E50" s="129">
        <f t="shared" si="6"/>
        <v>0.94951360523615758</v>
      </c>
      <c r="F50" s="129">
        <f t="shared" si="6"/>
        <v>0.95180255084949539</v>
      </c>
      <c r="G50" s="129">
        <f t="shared" si="6"/>
        <v>0.95478217811450616</v>
      </c>
      <c r="H50" s="129">
        <f t="shared" si="6"/>
        <v>0.95487480311871398</v>
      </c>
      <c r="I50" s="129">
        <f t="shared" si="6"/>
        <v>0.95418647449180138</v>
      </c>
      <c r="J50" s="129">
        <f t="shared" si="6"/>
        <v>0.95291895131526427</v>
      </c>
      <c r="K50" s="129">
        <f t="shared" si="6"/>
        <v>0.95510755032847727</v>
      </c>
      <c r="L50" s="129">
        <f t="shared" si="6"/>
        <v>0.9487791668739386</v>
      </c>
      <c r="M50" s="129">
        <f t="shared" si="6"/>
        <v>0.95060254168199121</v>
      </c>
      <c r="N50" s="129">
        <f t="shared" si="6"/>
        <v>0.94921107211833233</v>
      </c>
      <c r="O50" s="129">
        <f t="shared" si="6"/>
        <v>0.9497653589189996</v>
      </c>
      <c r="P50" s="129">
        <f t="shared" si="6"/>
        <v>0.95340332352850965</v>
      </c>
      <c r="Q50" s="129">
        <f t="shared" si="6"/>
        <v>0.95342847239910078</v>
      </c>
    </row>
    <row r="51" spans="1:17" ht="11.45" customHeight="1" x14ac:dyDescent="0.25">
      <c r="A51" s="116" t="s">
        <v>23</v>
      </c>
      <c r="B51" s="52">
        <f t="shared" ref="B51:Q51" si="7">IF(B9=0,0,B9/B$7)</f>
        <v>6.4458732146458864E-2</v>
      </c>
      <c r="C51" s="52">
        <f t="shared" si="7"/>
        <v>6.5135536998454258E-2</v>
      </c>
      <c r="D51" s="52">
        <f t="shared" si="7"/>
        <v>6.4340594829754807E-2</v>
      </c>
      <c r="E51" s="52">
        <f t="shared" si="7"/>
        <v>6.3732617836687044E-2</v>
      </c>
      <c r="F51" s="52">
        <f t="shared" si="7"/>
        <v>6.3883417297419087E-2</v>
      </c>
      <c r="G51" s="52">
        <f t="shared" si="7"/>
        <v>6.394771451862119E-2</v>
      </c>
      <c r="H51" s="52">
        <f t="shared" si="7"/>
        <v>6.3491776028250207E-2</v>
      </c>
      <c r="I51" s="52">
        <f t="shared" si="7"/>
        <v>6.2480692254791602E-2</v>
      </c>
      <c r="J51" s="52">
        <f t="shared" si="7"/>
        <v>6.2366969756403663E-2</v>
      </c>
      <c r="K51" s="52">
        <f t="shared" si="7"/>
        <v>6.1838053840357933E-2</v>
      </c>
      <c r="L51" s="52">
        <f t="shared" si="7"/>
        <v>6.1823223590343077E-2</v>
      </c>
      <c r="M51" s="52">
        <f t="shared" si="7"/>
        <v>6.1793921415641155E-2</v>
      </c>
      <c r="N51" s="52">
        <f t="shared" si="7"/>
        <v>6.1439166742806729E-2</v>
      </c>
      <c r="O51" s="52">
        <f t="shared" si="7"/>
        <v>7.1358961138092744E-2</v>
      </c>
      <c r="P51" s="52">
        <f t="shared" si="7"/>
        <v>6.9946691595197008E-2</v>
      </c>
      <c r="Q51" s="52">
        <f t="shared" si="7"/>
        <v>7.001031768453915E-2</v>
      </c>
    </row>
    <row r="52" spans="1:17" ht="11.45" customHeight="1" x14ac:dyDescent="0.25">
      <c r="A52" s="116" t="s">
        <v>127</v>
      </c>
      <c r="B52" s="52">
        <f t="shared" ref="B52:Q52" si="8">IF(B10=0,0,B10/B$7)</f>
        <v>0.34631828643139079</v>
      </c>
      <c r="C52" s="52">
        <f t="shared" si="8"/>
        <v>0.39611621521616713</v>
      </c>
      <c r="D52" s="52">
        <f t="shared" si="8"/>
        <v>0.40455554307679203</v>
      </c>
      <c r="E52" s="52">
        <f t="shared" si="8"/>
        <v>0.41831817412450545</v>
      </c>
      <c r="F52" s="52">
        <f t="shared" si="8"/>
        <v>0.40866689627637204</v>
      </c>
      <c r="G52" s="52">
        <f t="shared" si="8"/>
        <v>0.40587425566292318</v>
      </c>
      <c r="H52" s="52">
        <f t="shared" si="8"/>
        <v>0.39596553454287187</v>
      </c>
      <c r="I52" s="52">
        <f t="shared" si="8"/>
        <v>0.40417163039220239</v>
      </c>
      <c r="J52" s="52">
        <f t="shared" si="8"/>
        <v>0.39713515086772422</v>
      </c>
      <c r="K52" s="52">
        <f t="shared" si="8"/>
        <v>0.38833549654710564</v>
      </c>
      <c r="L52" s="52">
        <f t="shared" si="8"/>
        <v>0.3997874210444432</v>
      </c>
      <c r="M52" s="52">
        <f t="shared" si="8"/>
        <v>0.40660058683967309</v>
      </c>
      <c r="N52" s="52">
        <f t="shared" si="8"/>
        <v>0.40888312747699163</v>
      </c>
      <c r="O52" s="52">
        <f t="shared" si="8"/>
        <v>0.40447174120087709</v>
      </c>
      <c r="P52" s="52">
        <f t="shared" si="8"/>
        <v>0.40405875871488489</v>
      </c>
      <c r="Q52" s="52">
        <f t="shared" si="8"/>
        <v>0.4063020270275261</v>
      </c>
    </row>
    <row r="53" spans="1:17" ht="11.45" customHeight="1" x14ac:dyDescent="0.25">
      <c r="A53" s="116" t="s">
        <v>125</v>
      </c>
      <c r="B53" s="52">
        <f t="shared" ref="B53:Q53" si="9">IF(B11=0,0,B11/B$7)</f>
        <v>0.53805406213103879</v>
      </c>
      <c r="C53" s="52">
        <f t="shared" si="9"/>
        <v>0.48492561729507783</v>
      </c>
      <c r="D53" s="52">
        <f t="shared" si="9"/>
        <v>0.47947040896930126</v>
      </c>
      <c r="E53" s="52">
        <f t="shared" si="9"/>
        <v>0.46746281327496508</v>
      </c>
      <c r="F53" s="52">
        <f t="shared" si="9"/>
        <v>0.47925223727570432</v>
      </c>
      <c r="G53" s="52">
        <f t="shared" si="9"/>
        <v>0.48496020793296174</v>
      </c>
      <c r="H53" s="52">
        <f t="shared" si="9"/>
        <v>0.49541749254759182</v>
      </c>
      <c r="I53" s="52">
        <f t="shared" si="9"/>
        <v>0.48753415184480736</v>
      </c>
      <c r="J53" s="52">
        <f t="shared" si="9"/>
        <v>0.49341683069113623</v>
      </c>
      <c r="K53" s="52">
        <f t="shared" si="9"/>
        <v>0.50493399994101373</v>
      </c>
      <c r="L53" s="52">
        <f t="shared" si="9"/>
        <v>0.4871685222391523</v>
      </c>
      <c r="M53" s="52">
        <f t="shared" si="9"/>
        <v>0.48220803342667701</v>
      </c>
      <c r="N53" s="52">
        <f t="shared" si="9"/>
        <v>0.47888877789853407</v>
      </c>
      <c r="O53" s="52">
        <f t="shared" si="9"/>
        <v>0.47393465658002981</v>
      </c>
      <c r="P53" s="52">
        <f t="shared" si="9"/>
        <v>0.47939787321842786</v>
      </c>
      <c r="Q53" s="52">
        <f t="shared" si="9"/>
        <v>0.47711612768703554</v>
      </c>
    </row>
    <row r="54" spans="1:17" ht="11.45" customHeight="1" x14ac:dyDescent="0.25">
      <c r="A54" s="128" t="s">
        <v>18</v>
      </c>
      <c r="B54" s="127">
        <f t="shared" ref="B54:Q54" si="10">IF(B12=0,0,B12/B$7)</f>
        <v>5.1168919291111489E-2</v>
      </c>
      <c r="C54" s="127">
        <f t="shared" si="10"/>
        <v>5.382263049030081E-2</v>
      </c>
      <c r="D54" s="127">
        <f t="shared" si="10"/>
        <v>5.1633453124151865E-2</v>
      </c>
      <c r="E54" s="127">
        <f t="shared" si="10"/>
        <v>5.0486394763842479E-2</v>
      </c>
      <c r="F54" s="127">
        <f t="shared" si="10"/>
        <v>4.8197449150504501E-2</v>
      </c>
      <c r="G54" s="127">
        <f t="shared" si="10"/>
        <v>4.5217821885493913E-2</v>
      </c>
      <c r="H54" s="127">
        <f t="shared" si="10"/>
        <v>4.512519688128612E-2</v>
      </c>
      <c r="I54" s="127">
        <f t="shared" si="10"/>
        <v>4.5813525508198588E-2</v>
      </c>
      <c r="J54" s="127">
        <f t="shared" si="10"/>
        <v>4.7081048684735838E-2</v>
      </c>
      <c r="K54" s="127">
        <f t="shared" si="10"/>
        <v>4.4892449671522679E-2</v>
      </c>
      <c r="L54" s="127">
        <f t="shared" si="10"/>
        <v>5.1220833126061342E-2</v>
      </c>
      <c r="M54" s="127">
        <f t="shared" si="10"/>
        <v>4.9397458318008756E-2</v>
      </c>
      <c r="N54" s="127">
        <f t="shared" si="10"/>
        <v>5.0788927881667625E-2</v>
      </c>
      <c r="O54" s="127">
        <f t="shared" si="10"/>
        <v>5.0234641081000432E-2</v>
      </c>
      <c r="P54" s="127">
        <f t="shared" si="10"/>
        <v>4.659667647149042E-2</v>
      </c>
      <c r="Q54" s="127">
        <f t="shared" si="10"/>
        <v>4.6571527600899248E-2</v>
      </c>
    </row>
    <row r="55" spans="1:17" ht="11.45" customHeight="1" x14ac:dyDescent="0.25">
      <c r="A55" s="95" t="s">
        <v>126</v>
      </c>
      <c r="B55" s="48">
        <f t="shared" ref="B55:Q55" si="11">IF(B13=0,0,B13/B$7)</f>
        <v>9.4267520088010433E-3</v>
      </c>
      <c r="C55" s="48">
        <f t="shared" si="11"/>
        <v>8.3315429960097807E-3</v>
      </c>
      <c r="D55" s="48">
        <f t="shared" si="11"/>
        <v>7.8029980991165659E-3</v>
      </c>
      <c r="E55" s="48">
        <f t="shared" si="11"/>
        <v>8.2532317696880474E-3</v>
      </c>
      <c r="F55" s="48">
        <f t="shared" si="11"/>
        <v>7.7838125958319395E-3</v>
      </c>
      <c r="G55" s="48">
        <f t="shared" si="11"/>
        <v>7.7753438959245955E-3</v>
      </c>
      <c r="H55" s="48">
        <f t="shared" si="11"/>
        <v>7.7298426513864966E-3</v>
      </c>
      <c r="I55" s="48">
        <f t="shared" si="11"/>
        <v>8.0948300896885143E-3</v>
      </c>
      <c r="J55" s="48">
        <f t="shared" si="11"/>
        <v>8.109904405108264E-3</v>
      </c>
      <c r="K55" s="48">
        <f t="shared" si="11"/>
        <v>7.6478368591700145E-3</v>
      </c>
      <c r="L55" s="48">
        <f t="shared" si="11"/>
        <v>7.2903063545330235E-3</v>
      </c>
      <c r="M55" s="48">
        <f t="shared" si="11"/>
        <v>6.4359507030004376E-3</v>
      </c>
      <c r="N55" s="48">
        <f t="shared" si="11"/>
        <v>6.4360702879552216E-3</v>
      </c>
      <c r="O55" s="48">
        <f t="shared" si="11"/>
        <v>5.751367681809662E-3</v>
      </c>
      <c r="P55" s="48">
        <f t="shared" si="11"/>
        <v>5.136849266372443E-3</v>
      </c>
      <c r="Q55" s="48">
        <f t="shared" si="11"/>
        <v>5.1079343667006375E-3</v>
      </c>
    </row>
    <row r="56" spans="1:17" ht="11.45" customHeight="1" x14ac:dyDescent="0.25">
      <c r="A56" s="93" t="s">
        <v>125</v>
      </c>
      <c r="B56" s="46">
        <f t="shared" ref="B56:Q56" si="12">IF(B14=0,0,B14/B$7)</f>
        <v>4.1742167282310443E-2</v>
      </c>
      <c r="C56" s="46">
        <f t="shared" si="12"/>
        <v>4.5491087494291031E-2</v>
      </c>
      <c r="D56" s="46">
        <f t="shared" si="12"/>
        <v>4.3830455025035298E-2</v>
      </c>
      <c r="E56" s="46">
        <f t="shared" si="12"/>
        <v>4.223316299415443E-2</v>
      </c>
      <c r="F56" s="46">
        <f t="shared" si="12"/>
        <v>4.0413636554672568E-2</v>
      </c>
      <c r="G56" s="46">
        <f t="shared" si="12"/>
        <v>3.744247798956931E-2</v>
      </c>
      <c r="H56" s="46">
        <f t="shared" si="12"/>
        <v>3.7395354229899619E-2</v>
      </c>
      <c r="I56" s="46">
        <f t="shared" si="12"/>
        <v>3.771869541851007E-2</v>
      </c>
      <c r="J56" s="46">
        <f t="shared" si="12"/>
        <v>3.897114427962757E-2</v>
      </c>
      <c r="K56" s="46">
        <f t="shared" si="12"/>
        <v>3.7244612812352668E-2</v>
      </c>
      <c r="L56" s="46">
        <f t="shared" si="12"/>
        <v>4.3930526771528318E-2</v>
      </c>
      <c r="M56" s="46">
        <f t="shared" si="12"/>
        <v>4.2961507615008318E-2</v>
      </c>
      <c r="N56" s="46">
        <f t="shared" si="12"/>
        <v>4.4352857593712401E-2</v>
      </c>
      <c r="O56" s="46">
        <f t="shared" si="12"/>
        <v>4.4483273399190768E-2</v>
      </c>
      <c r="P56" s="46">
        <f t="shared" si="12"/>
        <v>4.1459827205117976E-2</v>
      </c>
      <c r="Q56" s="46">
        <f t="shared" si="12"/>
        <v>4.1463593234198605E-2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145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1.45" customHeight="1" x14ac:dyDescent="0.25">
      <c r="A4" s="130" t="s">
        <v>39</v>
      </c>
      <c r="B4" s="132">
        <f t="shared" ref="B4:Q4" si="0">B5+B6+B7</f>
        <v>217399266.59999999</v>
      </c>
      <c r="C4" s="132">
        <f t="shared" si="0"/>
        <v>222546811.80000001</v>
      </c>
      <c r="D4" s="132">
        <f t="shared" si="0"/>
        <v>232138816.09999996</v>
      </c>
      <c r="E4" s="132">
        <f t="shared" si="0"/>
        <v>248147641.49999994</v>
      </c>
      <c r="F4" s="132">
        <f t="shared" si="0"/>
        <v>273471017.69999993</v>
      </c>
      <c r="G4" s="132">
        <f t="shared" si="0"/>
        <v>288936687.40000004</v>
      </c>
      <c r="H4" s="132">
        <f t="shared" si="0"/>
        <v>292823662.20000005</v>
      </c>
      <c r="I4" s="132">
        <f t="shared" si="0"/>
        <v>298748510</v>
      </c>
      <c r="J4" s="132">
        <f t="shared" si="0"/>
        <v>295387274.5</v>
      </c>
      <c r="K4" s="132">
        <f t="shared" si="0"/>
        <v>273122153.69999999</v>
      </c>
      <c r="L4" s="132">
        <f t="shared" si="0"/>
        <v>257711530.79999998</v>
      </c>
      <c r="M4" s="132">
        <f t="shared" si="0"/>
        <v>268231689.30000001</v>
      </c>
      <c r="N4" s="132">
        <f t="shared" si="0"/>
        <v>266466975.20000002</v>
      </c>
      <c r="O4" s="132">
        <f t="shared" si="0"/>
        <v>272990928.80000001</v>
      </c>
      <c r="P4" s="132">
        <f t="shared" si="0"/>
        <v>282318022.19999999</v>
      </c>
      <c r="Q4" s="132">
        <f t="shared" si="0"/>
        <v>293667455.40000004</v>
      </c>
    </row>
    <row r="5" spans="1:17" ht="11.45" customHeight="1" x14ac:dyDescent="0.25">
      <c r="A5" s="116" t="s">
        <v>23</v>
      </c>
      <c r="B5" s="42">
        <f>B13*TrAvia_act!B23</f>
        <v>30612027</v>
      </c>
      <c r="C5" s="42">
        <f>C13*TrAvia_act!C23</f>
        <v>32984966.400000002</v>
      </c>
      <c r="D5" s="42">
        <f>D13*TrAvia_act!D23</f>
        <v>36221606.199999996</v>
      </c>
      <c r="E5" s="42">
        <f>E13*TrAvia_act!E23</f>
        <v>39595379.200000003</v>
      </c>
      <c r="F5" s="42">
        <f>F13*TrAvia_act!F23</f>
        <v>42883384.199999996</v>
      </c>
      <c r="G5" s="42">
        <f>G13*TrAvia_act!G23</f>
        <v>44356795.800000004</v>
      </c>
      <c r="H5" s="42">
        <f>H13*TrAvia_act!H23</f>
        <v>43748326.399999999</v>
      </c>
      <c r="I5" s="42">
        <f>I13*TrAvia_act!I23</f>
        <v>43233240</v>
      </c>
      <c r="J5" s="42">
        <f>J13*TrAvia_act!J23</f>
        <v>41461821.600000001</v>
      </c>
      <c r="K5" s="42">
        <f>K13*TrAvia_act!K23</f>
        <v>37936633.699999996</v>
      </c>
      <c r="L5" s="42">
        <f>L13*TrAvia_act!L23</f>
        <v>34623572</v>
      </c>
      <c r="M5" s="42">
        <f>M13*TrAvia_act!M23</f>
        <v>34091232.200000003</v>
      </c>
      <c r="N5" s="42">
        <f>N13*TrAvia_act!N23</f>
        <v>33279034.399999999</v>
      </c>
      <c r="O5" s="42">
        <f>O13*TrAvia_act!O23</f>
        <v>33700180.5</v>
      </c>
      <c r="P5" s="42">
        <f>P13*TrAvia_act!P23</f>
        <v>33872074.5</v>
      </c>
      <c r="Q5" s="42">
        <f>Q13*TrAvia_act!Q23</f>
        <v>34690155.400000006</v>
      </c>
    </row>
    <row r="6" spans="1:17" ht="11.45" customHeight="1" x14ac:dyDescent="0.25">
      <c r="A6" s="116" t="s">
        <v>127</v>
      </c>
      <c r="B6" s="42">
        <f>B14*TrAvia_act!B24</f>
        <v>111814256.40000001</v>
      </c>
      <c r="C6" s="42">
        <f>C14*TrAvia_act!C24</f>
        <v>116783487</v>
      </c>
      <c r="D6" s="42">
        <f>D14*TrAvia_act!D24</f>
        <v>123577651.59999999</v>
      </c>
      <c r="E6" s="42">
        <f>E14*TrAvia_act!E24</f>
        <v>135232232.39999998</v>
      </c>
      <c r="F6" s="42">
        <f>F14*TrAvia_act!F24</f>
        <v>147944264.29999998</v>
      </c>
      <c r="G6" s="42">
        <f>G14*TrAvia_act!G24</f>
        <v>157651432.40000001</v>
      </c>
      <c r="H6" s="42">
        <f>H14*TrAvia_act!H24</f>
        <v>160691886.30000001</v>
      </c>
      <c r="I6" s="42">
        <f>I14*TrAvia_act!I24</f>
        <v>165541099.70000002</v>
      </c>
      <c r="J6" s="42">
        <f>J14*TrAvia_act!J24</f>
        <v>164160451</v>
      </c>
      <c r="K6" s="42">
        <f>K14*TrAvia_act!K24</f>
        <v>148351156.80000001</v>
      </c>
      <c r="L6" s="42">
        <f>L14*TrAvia_act!L24</f>
        <v>141070132.79999998</v>
      </c>
      <c r="M6" s="42">
        <f>M14*TrAvia_act!M24</f>
        <v>147943655.5</v>
      </c>
      <c r="N6" s="42">
        <f>N14*TrAvia_act!N24</f>
        <v>148171225.5</v>
      </c>
      <c r="O6" s="42">
        <f>O14*TrAvia_act!O24</f>
        <v>152292911.40000001</v>
      </c>
      <c r="P6" s="42">
        <f>P14*TrAvia_act!P24</f>
        <v>158066013</v>
      </c>
      <c r="Q6" s="42">
        <f>Q14*TrAvia_act!Q24</f>
        <v>166169175.20000002</v>
      </c>
    </row>
    <row r="7" spans="1:17" ht="11.45" customHeight="1" x14ac:dyDescent="0.25">
      <c r="A7" s="93" t="s">
        <v>125</v>
      </c>
      <c r="B7" s="36">
        <f>B15*TrAvia_act!B25</f>
        <v>74972983.199999988</v>
      </c>
      <c r="C7" s="36">
        <f>C15*TrAvia_act!C25</f>
        <v>72778358.399999991</v>
      </c>
      <c r="D7" s="36">
        <f>D15*TrAvia_act!D25</f>
        <v>72339558.299999997</v>
      </c>
      <c r="E7" s="36">
        <f>E15*TrAvia_act!E25</f>
        <v>73320029.899999991</v>
      </c>
      <c r="F7" s="36">
        <f>F15*TrAvia_act!F25</f>
        <v>82643369.199999988</v>
      </c>
      <c r="G7" s="36">
        <f>G15*TrAvia_act!G25</f>
        <v>86928459.200000018</v>
      </c>
      <c r="H7" s="36">
        <f>H15*TrAvia_act!H25</f>
        <v>88383449.5</v>
      </c>
      <c r="I7" s="36">
        <f>I15*TrAvia_act!I25</f>
        <v>89974170.299999997</v>
      </c>
      <c r="J7" s="36">
        <f>J15*TrAvia_act!J25</f>
        <v>89765001.899999991</v>
      </c>
      <c r="K7" s="36">
        <f>K15*TrAvia_act!K25</f>
        <v>86834363.200000003</v>
      </c>
      <c r="L7" s="36">
        <f>L15*TrAvia_act!L25</f>
        <v>82017826</v>
      </c>
      <c r="M7" s="36">
        <f>M15*TrAvia_act!M25</f>
        <v>86196801.600000009</v>
      </c>
      <c r="N7" s="36">
        <f>N15*TrAvia_act!N25</f>
        <v>85016715.300000012</v>
      </c>
      <c r="O7" s="36">
        <f>O15*TrAvia_act!O25</f>
        <v>86997836.899999991</v>
      </c>
      <c r="P7" s="36">
        <f>P15*TrAvia_act!P25</f>
        <v>90379934.699999988</v>
      </c>
      <c r="Q7" s="36">
        <f>Q15*TrAvia_act!Q25</f>
        <v>92808124.799999997</v>
      </c>
    </row>
    <row r="9" spans="1:17" ht="11.45" customHeight="1" x14ac:dyDescent="0.25">
      <c r="A9" s="35" t="s">
        <v>45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1" spans="1:17" ht="11.45" customHeight="1" x14ac:dyDescent="0.25">
      <c r="A11" s="27" t="s">
        <v>144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1.45" customHeight="1" x14ac:dyDescent="0.25">
      <c r="A12" s="130" t="s">
        <v>39</v>
      </c>
      <c r="B12" s="134">
        <f>IF(B4=0,0,B4/TrAvia_act!B22)</f>
        <v>143.04851400781308</v>
      </c>
      <c r="C12" s="134">
        <f>IF(C4=0,0,C4/TrAvia_act!C22)</f>
        <v>141.92701562526906</v>
      </c>
      <c r="D12" s="134">
        <f>IF(D4=0,0,D4/TrAvia_act!D22)</f>
        <v>141.20477601100251</v>
      </c>
      <c r="E12" s="134">
        <f>IF(E4=0,0,E4/TrAvia_act!E22)</f>
        <v>141.06415140138884</v>
      </c>
      <c r="F12" s="134">
        <f>IF(F4=0,0,F4/TrAvia_act!F22)</f>
        <v>142.41895070636346</v>
      </c>
      <c r="G12" s="134">
        <f>IF(G4=0,0,G4/TrAvia_act!G22)</f>
        <v>142.82641127597145</v>
      </c>
      <c r="H12" s="134">
        <f>IF(H4=0,0,H4/TrAvia_act!H22)</f>
        <v>143.06231316193953</v>
      </c>
      <c r="I12" s="134">
        <f>IF(I4=0,0,I4/TrAvia_act!I22)</f>
        <v>144.20292191571943</v>
      </c>
      <c r="J12" s="134">
        <f>IF(J4=0,0,J4/TrAvia_act!J22)</f>
        <v>145.22131693975908</v>
      </c>
      <c r="K12" s="134">
        <f>IF(K4=0,0,K4/TrAvia_act!K22)</f>
        <v>147.74260668006394</v>
      </c>
      <c r="L12" s="134">
        <f>IF(L4=0,0,L4/TrAvia_act!L22)</f>
        <v>150.23092135177296</v>
      </c>
      <c r="M12" s="134">
        <f>IF(M4=0,0,M4/TrAvia_act!M22)</f>
        <v>150.84500864360132</v>
      </c>
      <c r="N12" s="134">
        <f>IF(N4=0,0,N4/TrAvia_act!N22)</f>
        <v>152.3269032932985</v>
      </c>
      <c r="O12" s="134">
        <f>IF(O4=0,0,O4/TrAvia_act!O22)</f>
        <v>154.61082866795232</v>
      </c>
      <c r="P12" s="134">
        <f>IF(P4=0,0,P4/TrAvia_act!P22)</f>
        <v>156.71753631112801</v>
      </c>
      <c r="Q12" s="134">
        <f>IF(Q4=0,0,Q4/TrAvia_act!Q22)</f>
        <v>157.96445615637472</v>
      </c>
    </row>
    <row r="13" spans="1:17" ht="11.45" customHeight="1" x14ac:dyDescent="0.25">
      <c r="A13" s="116" t="s">
        <v>23</v>
      </c>
      <c r="B13" s="77">
        <v>118.2</v>
      </c>
      <c r="C13" s="77">
        <v>116.4</v>
      </c>
      <c r="D13" s="77">
        <v>117.1</v>
      </c>
      <c r="E13" s="77">
        <v>119.2</v>
      </c>
      <c r="F13" s="77">
        <v>119.1</v>
      </c>
      <c r="G13" s="77">
        <v>118.2</v>
      </c>
      <c r="H13" s="77">
        <v>118.4</v>
      </c>
      <c r="I13" s="77">
        <v>120</v>
      </c>
      <c r="J13" s="77">
        <v>120.8</v>
      </c>
      <c r="K13" s="77">
        <v>121.1</v>
      </c>
      <c r="L13" s="77">
        <v>123.4</v>
      </c>
      <c r="M13" s="77">
        <v>120.7</v>
      </c>
      <c r="N13" s="77">
        <v>122.6</v>
      </c>
      <c r="O13" s="77">
        <v>123.9</v>
      </c>
      <c r="P13" s="77">
        <v>129.30000000000001</v>
      </c>
      <c r="Q13" s="77">
        <v>131.80000000000001</v>
      </c>
    </row>
    <row r="14" spans="1:17" ht="11.45" customHeight="1" x14ac:dyDescent="0.25">
      <c r="A14" s="116" t="s">
        <v>127</v>
      </c>
      <c r="B14" s="77">
        <v>130.9</v>
      </c>
      <c r="C14" s="77">
        <v>131</v>
      </c>
      <c r="D14" s="77">
        <v>132.19999999999999</v>
      </c>
      <c r="E14" s="77">
        <v>133.19999999999999</v>
      </c>
      <c r="F14" s="77">
        <v>133.69999999999999</v>
      </c>
      <c r="G14" s="77">
        <v>135.1</v>
      </c>
      <c r="H14" s="77">
        <v>135.30000000000001</v>
      </c>
      <c r="I14" s="77">
        <v>137.30000000000001</v>
      </c>
      <c r="J14" s="77">
        <v>137.80000000000001</v>
      </c>
      <c r="K14" s="77">
        <v>139.30000000000001</v>
      </c>
      <c r="L14" s="77">
        <v>141.6</v>
      </c>
      <c r="M14" s="77">
        <v>142.9</v>
      </c>
      <c r="N14" s="77">
        <v>143.69999999999999</v>
      </c>
      <c r="O14" s="77">
        <v>145.80000000000001</v>
      </c>
      <c r="P14" s="77">
        <v>147</v>
      </c>
      <c r="Q14" s="77">
        <v>147.80000000000001</v>
      </c>
    </row>
    <row r="15" spans="1:17" ht="11.45" customHeight="1" x14ac:dyDescent="0.25">
      <c r="A15" s="93" t="s">
        <v>125</v>
      </c>
      <c r="B15" s="74">
        <v>184.4</v>
      </c>
      <c r="C15" s="74">
        <v>185.1</v>
      </c>
      <c r="D15" s="74">
        <v>180.9</v>
      </c>
      <c r="E15" s="74">
        <v>178.1</v>
      </c>
      <c r="F15" s="74">
        <v>182.2</v>
      </c>
      <c r="G15" s="74">
        <v>180.8</v>
      </c>
      <c r="H15" s="74">
        <v>180.5</v>
      </c>
      <c r="I15" s="74">
        <v>177.9</v>
      </c>
      <c r="J15" s="74">
        <v>179.7</v>
      </c>
      <c r="K15" s="74">
        <v>184.6</v>
      </c>
      <c r="L15" s="74">
        <v>187</v>
      </c>
      <c r="M15" s="74">
        <v>187.2</v>
      </c>
      <c r="N15" s="74">
        <v>190.3</v>
      </c>
      <c r="O15" s="74">
        <v>193.7</v>
      </c>
      <c r="P15" s="74">
        <v>194.7</v>
      </c>
      <c r="Q15" s="74">
        <v>196.8</v>
      </c>
    </row>
    <row r="16" spans="1:17" ht="11.45" customHeight="1" x14ac:dyDescent="0.25">
      <c r="B16" s="146"/>
    </row>
    <row r="17" spans="1:17" ht="11.45" customHeight="1" x14ac:dyDescent="0.25">
      <c r="A17" s="27" t="s">
        <v>12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1:17" ht="11.45" customHeight="1" x14ac:dyDescent="0.25">
      <c r="A18" s="130" t="s">
        <v>39</v>
      </c>
      <c r="B18" s="144">
        <f>IF(TrAvia_act!B31=0,0,TrAvia_act!B31/B4)</f>
        <v>0.75532725831191927</v>
      </c>
      <c r="C18" s="144">
        <f>IF(TrAvia_act!C31=0,0,TrAvia_act!C31/C4)</f>
        <v>0.74028604888780525</v>
      </c>
      <c r="D18" s="144">
        <f>IF(TrAvia_act!D31=0,0,TrAvia_act!D31/D4)</f>
        <v>0.73401674421652241</v>
      </c>
      <c r="E18" s="144">
        <f>IF(TrAvia_act!E31=0,0,TrAvia_act!E31/E4)</f>
        <v>0.72291140030843304</v>
      </c>
      <c r="F18" s="144">
        <f>IF(TrAvia_act!F31=0,0,TrAvia_act!F31/F4)</f>
        <v>0.7080888081984128</v>
      </c>
      <c r="G18" s="144">
        <f>IF(TrAvia_act!G31=0,0,TrAvia_act!G31/G4)</f>
        <v>0.71090492816385753</v>
      </c>
      <c r="H18" s="144">
        <f>IF(TrAvia_act!H31=0,0,TrAvia_act!H31/H4)</f>
        <v>0.72594974874267504</v>
      </c>
      <c r="I18" s="144">
        <f>IF(TrAvia_act!I31=0,0,TrAvia_act!I31/I4)</f>
        <v>0.75381766422868524</v>
      </c>
      <c r="J18" s="144">
        <f>IF(TrAvia_act!J31=0,0,TrAvia_act!J31/J4)</f>
        <v>0.74782294658397686</v>
      </c>
      <c r="K18" s="144">
        <f>IF(TrAvia_act!K31=0,0,TrAvia_act!K31/K4)</f>
        <v>0.75040280776754875</v>
      </c>
      <c r="L18" s="144">
        <f>IF(TrAvia_act!L31=0,0,TrAvia_act!L31/L4)</f>
        <v>0.75833169898659425</v>
      </c>
      <c r="M18" s="144">
        <f>IF(TrAvia_act!M31=0,0,TrAvia_act!M31/M4)</f>
        <v>0.77249771844910786</v>
      </c>
      <c r="N18" s="144">
        <f>IF(TrAvia_act!N31=0,0,TrAvia_act!N31/N4)</f>
        <v>0.78082835534810391</v>
      </c>
      <c r="O18" s="144">
        <f>IF(TrAvia_act!O31=0,0,TrAvia_act!O31/O4)</f>
        <v>0.78909567415633475</v>
      </c>
      <c r="P18" s="144">
        <f>IF(TrAvia_act!P31=0,0,TrAvia_act!P31/P4)</f>
        <v>0.80523388917393746</v>
      </c>
      <c r="Q18" s="144">
        <f>IF(TrAvia_act!Q31=0,0,TrAvia_act!Q31/Q4)</f>
        <v>0.82437288691132227</v>
      </c>
    </row>
    <row r="19" spans="1:17" ht="11.45" customHeight="1" x14ac:dyDescent="0.25">
      <c r="A19" s="116" t="s">
        <v>23</v>
      </c>
      <c r="B19" s="143">
        <v>0.66409339701679992</v>
      </c>
      <c r="C19" s="143">
        <v>0.65494797654242876</v>
      </c>
      <c r="D19" s="143">
        <v>0.64453218532313461</v>
      </c>
      <c r="E19" s="143">
        <v>0.63004887196534287</v>
      </c>
      <c r="F19" s="143">
        <v>0.61250699985566914</v>
      </c>
      <c r="G19" s="143">
        <v>0.60840751711826757</v>
      </c>
      <c r="H19" s="143">
        <v>0.61791102024876543</v>
      </c>
      <c r="I19" s="143">
        <v>0.61539829075960994</v>
      </c>
      <c r="J19" s="143">
        <v>0.60869127370901621</v>
      </c>
      <c r="K19" s="143">
        <v>0.61062953511344376</v>
      </c>
      <c r="L19" s="143">
        <v>0.61500035293874356</v>
      </c>
      <c r="M19" s="143">
        <v>0.62306251869652274</v>
      </c>
      <c r="N19" s="143">
        <v>0.62856496220936031</v>
      </c>
      <c r="O19" s="143">
        <v>0.63444820421659165</v>
      </c>
      <c r="P19" s="143">
        <v>0.64559414570253137</v>
      </c>
      <c r="Q19" s="143">
        <v>0.65970935373786177</v>
      </c>
    </row>
    <row r="20" spans="1:17" ht="11.45" customHeight="1" x14ac:dyDescent="0.25">
      <c r="A20" s="116" t="s">
        <v>127</v>
      </c>
      <c r="B20" s="143">
        <v>0.82167342482098726</v>
      </c>
      <c r="C20" s="143">
        <v>0.80871619289805929</v>
      </c>
      <c r="D20" s="143">
        <v>0.79396789572913373</v>
      </c>
      <c r="E20" s="143">
        <v>0.77617728508340456</v>
      </c>
      <c r="F20" s="143">
        <v>0.7550533880345911</v>
      </c>
      <c r="G20" s="143">
        <v>0.75143740336862308</v>
      </c>
      <c r="H20" s="143">
        <v>0.76481094241781888</v>
      </c>
      <c r="I20" s="143">
        <v>0.7637907578790839</v>
      </c>
      <c r="J20" s="143">
        <v>0.75715792228178025</v>
      </c>
      <c r="K20" s="143">
        <v>0.75893806579336354</v>
      </c>
      <c r="L20" s="143">
        <v>0.76648702212039044</v>
      </c>
      <c r="M20" s="143">
        <v>0.77989994643602667</v>
      </c>
      <c r="N20" s="143">
        <v>0.78819043040175174</v>
      </c>
      <c r="O20" s="143">
        <v>0.79639780266227145</v>
      </c>
      <c r="P20" s="143">
        <v>0.81222473802764927</v>
      </c>
      <c r="Q20" s="143">
        <v>0.83152999847110032</v>
      </c>
    </row>
    <row r="21" spans="1:17" ht="11.45" customHeight="1" x14ac:dyDescent="0.25">
      <c r="A21" s="93" t="s">
        <v>125</v>
      </c>
      <c r="B21" s="142">
        <v>0.69363044900152782</v>
      </c>
      <c r="C21" s="142">
        <v>0.6691572477128036</v>
      </c>
      <c r="D21" s="142">
        <v>0.67640859510196927</v>
      </c>
      <c r="E21" s="142">
        <v>0.67481625508720644</v>
      </c>
      <c r="F21" s="142">
        <v>0.67361213051802837</v>
      </c>
      <c r="G21" s="142">
        <v>0.68969730456237044</v>
      </c>
      <c r="H21" s="142">
        <v>0.70877272107375711</v>
      </c>
      <c r="I21" s="142">
        <v>0.80197994334825229</v>
      </c>
      <c r="J21" s="142">
        <v>0.79501526752599561</v>
      </c>
      <c r="K21" s="142">
        <v>0.79688569651421126</v>
      </c>
      <c r="L21" s="142">
        <v>0.80481148086027055</v>
      </c>
      <c r="M21" s="142">
        <v>0.81889523381108842</v>
      </c>
      <c r="N21" s="142">
        <v>0.82759952265528181</v>
      </c>
      <c r="O21" s="142">
        <v>0.83621851522149748</v>
      </c>
      <c r="P21" s="142">
        <v>0.85283642056006048</v>
      </c>
      <c r="Q21" s="142">
        <v>0.87310689850292078</v>
      </c>
    </row>
    <row r="23" spans="1:17" ht="11.45" customHeight="1" x14ac:dyDescent="0.25">
      <c r="A23" s="27" t="s">
        <v>13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11.45" customHeight="1" x14ac:dyDescent="0.25">
      <c r="A24" s="130" t="s">
        <v>39</v>
      </c>
      <c r="B24" s="137">
        <f>IF(TrAvia_ene!B8=0,0,TrAvia_ene!B8/(B12*TrAvia_act!B13))</f>
        <v>3.1528765606349284E-2</v>
      </c>
      <c r="C24" s="137">
        <f>IF(TrAvia_ene!C8=0,0,TrAvia_ene!C8/(C12*TrAvia_act!C13))</f>
        <v>3.1214883400404462E-2</v>
      </c>
      <c r="D24" s="137">
        <f>IF(TrAvia_ene!D8=0,0,TrAvia_ene!D8/(D12*TrAvia_act!D13))</f>
        <v>3.0499404580027818E-2</v>
      </c>
      <c r="E24" s="137">
        <f>IF(TrAvia_ene!E8=0,0,TrAvia_ene!E8/(E12*TrAvia_act!E13))</f>
        <v>2.9870570047712878E-2</v>
      </c>
      <c r="F24" s="137">
        <f>IF(TrAvia_ene!F8=0,0,TrAvia_ene!F8/(F12*TrAvia_act!F13))</f>
        <v>2.9776760540599193E-2</v>
      </c>
      <c r="G24" s="137">
        <f>IF(TrAvia_ene!G8=0,0,TrAvia_ene!G8/(G12*TrAvia_act!G13))</f>
        <v>3.036411745224021E-2</v>
      </c>
      <c r="H24" s="137">
        <f>IF(TrAvia_ene!H8=0,0,TrAvia_ene!H8/(H12*TrAvia_act!H13))</f>
        <v>3.0682400856010456E-2</v>
      </c>
      <c r="I24" s="137">
        <f>IF(TrAvia_ene!I8=0,0,TrAvia_ene!I8/(I12*TrAvia_act!I13))</f>
        <v>3.0201341168823729E-2</v>
      </c>
      <c r="J24" s="137">
        <f>IF(TrAvia_ene!J8=0,0,TrAvia_ene!J8/(J12*TrAvia_act!J13))</f>
        <v>3.0683894844704861E-2</v>
      </c>
      <c r="K24" s="137">
        <f>IF(TrAvia_ene!K8=0,0,TrAvia_ene!K8/(K12*TrAvia_act!K13))</f>
        <v>3.063543629345937E-2</v>
      </c>
      <c r="L24" s="137">
        <f>IF(TrAvia_ene!L8=0,0,TrAvia_ene!L8/(L12*TrAvia_act!L13))</f>
        <v>3.1975907539306014E-2</v>
      </c>
      <c r="M24" s="137">
        <f>IF(TrAvia_ene!M8=0,0,TrAvia_ene!M8/(M12*TrAvia_act!M13))</f>
        <v>3.1866976225348842E-2</v>
      </c>
      <c r="N24" s="137">
        <f>IF(TrAvia_ene!N8=0,0,TrAvia_ene!N8/(N12*TrAvia_act!N13))</f>
        <v>3.1341506803650471E-2</v>
      </c>
      <c r="O24" s="137">
        <f>IF(TrAvia_ene!O8=0,0,TrAvia_ene!O8/(O12*TrAvia_act!O13))</f>
        <v>3.0698882268347841E-2</v>
      </c>
      <c r="P24" s="137">
        <f>IF(TrAvia_ene!P8=0,0,TrAvia_ene!P8/(P12*TrAvia_act!P13))</f>
        <v>2.9616202530294566E-2</v>
      </c>
      <c r="Q24" s="137">
        <f>IF(TrAvia_ene!Q8=0,0,TrAvia_ene!Q8/(Q12*TrAvia_act!Q13))</f>
        <v>2.9146045782748833E-2</v>
      </c>
    </row>
    <row r="25" spans="1:17" ht="11.45" customHeight="1" x14ac:dyDescent="0.25">
      <c r="A25" s="116" t="s">
        <v>23</v>
      </c>
      <c r="B25" s="108">
        <f>IF(TrAvia_ene!B9=0,0,TrAvia_ene!B9/(B13*TrAvia_act!B14))</f>
        <v>4.9586048538134614E-2</v>
      </c>
      <c r="C25" s="108">
        <f>IF(TrAvia_ene!C9=0,0,TrAvia_ene!C9/(C13*TrAvia_act!C14))</f>
        <v>4.5631219457194082E-2</v>
      </c>
      <c r="D25" s="108">
        <f>IF(TrAvia_ene!D9=0,0,TrAvia_ene!D9/(D13*TrAvia_act!D14))</f>
        <v>4.0589335316693266E-2</v>
      </c>
      <c r="E25" s="108">
        <f>IF(TrAvia_ene!E9=0,0,TrAvia_ene!E9/(E13*TrAvia_act!E14))</f>
        <v>3.7565763106670522E-2</v>
      </c>
      <c r="F25" s="108">
        <f>IF(TrAvia_ene!F9=0,0,TrAvia_ene!F9/(F13*TrAvia_act!F14))</f>
        <v>3.8188794115155418E-2</v>
      </c>
      <c r="G25" s="108">
        <f>IF(TrAvia_ene!G9=0,0,TrAvia_ene!G9/(G13*TrAvia_act!G14))</f>
        <v>3.9660501628958941E-2</v>
      </c>
      <c r="H25" s="108">
        <f>IF(TrAvia_ene!H9=0,0,TrAvia_ene!H9/(H13*TrAvia_act!H14))</f>
        <v>4.0286788268966443E-2</v>
      </c>
      <c r="I25" s="108">
        <f>IF(TrAvia_ene!I9=0,0,TrAvia_ene!I9/(I13*TrAvia_act!I14))</f>
        <v>3.99321423544493E-2</v>
      </c>
      <c r="J25" s="108">
        <f>IF(TrAvia_ene!J9=0,0,TrAvia_ene!J9/(J13*TrAvia_act!J14))</f>
        <v>4.0312271597118296E-2</v>
      </c>
      <c r="K25" s="108">
        <f>IF(TrAvia_ene!K9=0,0,TrAvia_ene!K9/(K13*TrAvia_act!K14))</f>
        <v>4.1189988901571328E-2</v>
      </c>
      <c r="L25" s="108">
        <f>IF(TrAvia_ene!L9=0,0,TrAvia_ene!L9/(L13*TrAvia_act!L14))</f>
        <v>4.3422313864915234E-2</v>
      </c>
      <c r="M25" s="108">
        <f>IF(TrAvia_ene!M9=0,0,TrAvia_ene!M9/(M13*TrAvia_act!M14))</f>
        <v>4.5989213758328568E-2</v>
      </c>
      <c r="N25" s="108">
        <f>IF(TrAvia_ene!N9=0,0,TrAvia_ene!N9/(N13*TrAvia_act!N14))</f>
        <v>4.5450712984374426E-2</v>
      </c>
      <c r="O25" s="108">
        <f>IF(TrAvia_ene!O9=0,0,TrAvia_ene!O9/(O13*TrAvia_act!O14))</f>
        <v>5.2311929422532037E-2</v>
      </c>
      <c r="P25" s="108">
        <f>IF(TrAvia_ene!P9=0,0,TrAvia_ene!P9/(P13*TrAvia_act!P14))</f>
        <v>5.1016956098640438E-2</v>
      </c>
      <c r="Q25" s="108">
        <f>IF(TrAvia_ene!Q9=0,0,TrAvia_ene!Q9/(Q13*TrAvia_act!Q14))</f>
        <v>5.0551225534827063E-2</v>
      </c>
    </row>
    <row r="26" spans="1:17" ht="11.45" customHeight="1" x14ac:dyDescent="0.25">
      <c r="A26" s="95" t="s">
        <v>127</v>
      </c>
      <c r="B26" s="106">
        <f>IF(TrAvia_ene!B10=0,0,TrAvia_ene!B10/(B14*TrAvia_act!B15))</f>
        <v>4.6586389476688222E-2</v>
      </c>
      <c r="C26" s="106">
        <f>IF(TrAvia_ene!C10=0,0,TrAvia_ene!C10/(C14*TrAvia_act!C15))</f>
        <v>4.9627645122025783E-2</v>
      </c>
      <c r="D26" s="106">
        <f>IF(TrAvia_ene!D10=0,0,TrAvia_ene!D10/(D14*TrAvia_act!D15))</f>
        <v>4.8970365554538438E-2</v>
      </c>
      <c r="E26" s="106">
        <f>IF(TrAvia_ene!E10=0,0,TrAvia_ene!E10/(E14*TrAvia_act!E15))</f>
        <v>4.7595721346616611E-2</v>
      </c>
      <c r="F26" s="106">
        <f>IF(TrAvia_ene!F10=0,0,TrAvia_ene!F10/(F14*TrAvia_act!F15))</f>
        <v>4.6995902687758613E-2</v>
      </c>
      <c r="G26" s="106">
        <f>IF(TrAvia_ene!G10=0,0,TrAvia_ene!G10/(G14*TrAvia_act!G15))</f>
        <v>4.7573705519409815E-2</v>
      </c>
      <c r="H26" s="106">
        <f>IF(TrAvia_ene!H10=0,0,TrAvia_ene!H10/(H14*TrAvia_act!H15))</f>
        <v>4.9022348334860064E-2</v>
      </c>
      <c r="I26" s="106">
        <f>IF(TrAvia_ene!I10=0,0,TrAvia_ene!I10/(I14*TrAvia_act!I15))</f>
        <v>4.7469596776695405E-2</v>
      </c>
      <c r="J26" s="106">
        <f>IF(TrAvia_ene!J10=0,0,TrAvia_ene!J10/(J14*TrAvia_act!J15))</f>
        <v>4.7761968435885656E-2</v>
      </c>
      <c r="K26" s="106">
        <f>IF(TrAvia_ene!K10=0,0,TrAvia_ene!K10/(K14*TrAvia_act!K15))</f>
        <v>4.7611995343317948E-2</v>
      </c>
      <c r="L26" s="106">
        <f>IF(TrAvia_ene!L10=0,0,TrAvia_ene!L10/(L14*TrAvia_act!L15))</f>
        <v>4.8600516730043897E-2</v>
      </c>
      <c r="M26" s="106">
        <f>IF(TrAvia_ene!M10=0,0,TrAvia_ene!M10/(M14*TrAvia_act!M15))</f>
        <v>4.9087455832172132E-2</v>
      </c>
      <c r="N26" s="106">
        <f>IF(TrAvia_ene!N10=0,0,TrAvia_ene!N10/(N14*TrAvia_act!N15))</f>
        <v>4.8094509089401584E-2</v>
      </c>
      <c r="O26" s="106">
        <f>IF(TrAvia_ene!O10=0,0,TrAvia_ene!O10/(O14*TrAvia_act!O15))</f>
        <v>4.6051293080041099E-2</v>
      </c>
      <c r="P26" s="106">
        <f>IF(TrAvia_ene!P10=0,0,TrAvia_ene!P10/(P14*TrAvia_act!P15))</f>
        <v>4.4583985660391172E-2</v>
      </c>
      <c r="Q26" s="106">
        <f>IF(TrAvia_ene!Q10=0,0,TrAvia_ene!Q10/(Q14*TrAvia_act!Q15))</f>
        <v>4.3517267532180881E-2</v>
      </c>
    </row>
    <row r="27" spans="1:17" ht="11.45" customHeight="1" x14ac:dyDescent="0.25">
      <c r="A27" s="93" t="s">
        <v>125</v>
      </c>
      <c r="B27" s="105">
        <f>IF(TrAvia_ene!B11=0,0,TrAvia_ene!B11/(B15*TrAvia_act!B16))</f>
        <v>2.0463491632378161E-2</v>
      </c>
      <c r="C27" s="105">
        <f>IF(TrAvia_ene!C11=0,0,TrAvia_ene!C11/(C15*TrAvia_act!C16))</f>
        <v>1.8662222654882779E-2</v>
      </c>
      <c r="D27" s="105">
        <f>IF(TrAvia_ene!D11=0,0,TrAvia_ene!D11/(D15*TrAvia_act!D16))</f>
        <v>1.8382823182938754E-2</v>
      </c>
      <c r="E27" s="105">
        <f>IF(TrAvia_ene!E11=0,0,TrAvia_ene!E11/(E15*TrAvia_act!E16))</f>
        <v>1.8085916125571984E-2</v>
      </c>
      <c r="F27" s="105">
        <f>IF(TrAvia_ene!F11=0,0,TrAvia_ene!F11/(F15*TrAvia_act!F16))</f>
        <v>1.8096074556867625E-2</v>
      </c>
      <c r="G27" s="105">
        <f>IF(TrAvia_ene!G11=0,0,TrAvia_ene!G11/(G15*TrAvia_act!G16))</f>
        <v>1.8709231451877129E-2</v>
      </c>
      <c r="H27" s="105">
        <f>IF(TrAvia_ene!H11=0,0,TrAvia_ene!H11/(H15*TrAvia_act!H16))</f>
        <v>1.8990907878855368E-2</v>
      </c>
      <c r="I27" s="105">
        <f>IF(TrAvia_ene!I11=0,0,TrAvia_ene!I11/(I15*TrAvia_act!I16))</f>
        <v>1.9025438648247753E-2</v>
      </c>
      <c r="J27" s="105">
        <f>IF(TrAvia_ene!J11=0,0,TrAvia_ene!J11/(J15*TrAvia_act!J16))</f>
        <v>1.9514372279283512E-2</v>
      </c>
      <c r="K27" s="105">
        <f>IF(TrAvia_ene!K11=0,0,TrAvia_ene!K11/(K15*TrAvia_act!K16))</f>
        <v>1.9527913931382805E-2</v>
      </c>
      <c r="L27" s="105">
        <f>IF(TrAvia_ene!L11=0,0,TrAvia_ene!L11/(L15*TrAvia_act!L16))</f>
        <v>2.0372662846625582E-2</v>
      </c>
      <c r="M27" s="105">
        <f>IF(TrAvia_ene!M11=0,0,TrAvia_ene!M11/(M15*TrAvia_act!M16))</f>
        <v>2.002132448301774E-2</v>
      </c>
      <c r="N27" s="105">
        <f>IF(TrAvia_ene!N11=0,0,TrAvia_ene!N11/(N15*TrAvia_act!N16))</f>
        <v>1.9563148447309091E-2</v>
      </c>
      <c r="O27" s="105">
        <f>IF(TrAvia_ene!O11=0,0,TrAvia_ene!O11/(O15*TrAvia_act!O16))</f>
        <v>1.8988681025291217E-2</v>
      </c>
      <c r="P27" s="105">
        <f>IF(TrAvia_ene!P11=0,0,TrAvia_ene!P11/(P15*TrAvia_act!P16))</f>
        <v>1.8491098018990716E-2</v>
      </c>
      <c r="Q27" s="105">
        <f>IF(TrAvia_ene!Q11=0,0,TrAvia_ene!Q11/(Q15*TrAvia_act!Q16))</f>
        <v>1.8172733192651874E-2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150</v>
      </c>
      <c r="B3" s="68">
        <f t="shared" ref="B3:Q3" si="0">SUM(B4:B5)</f>
        <v>58680.325099566704</v>
      </c>
      <c r="C3" s="68">
        <f t="shared" si="0"/>
        <v>59768.127606967551</v>
      </c>
      <c r="D3" s="68">
        <f t="shared" si="0"/>
        <v>68978.948008041232</v>
      </c>
      <c r="E3" s="68">
        <f t="shared" si="0"/>
        <v>58118.839204254007</v>
      </c>
      <c r="F3" s="68">
        <f t="shared" si="0"/>
        <v>59899.911082992134</v>
      </c>
      <c r="G3" s="68">
        <f t="shared" si="0"/>
        <v>64714.322345938737</v>
      </c>
      <c r="H3" s="68">
        <f t="shared" si="0"/>
        <v>95138.787214824551</v>
      </c>
      <c r="I3" s="68">
        <f t="shared" si="0"/>
        <v>83036.071979072716</v>
      </c>
      <c r="J3" s="68">
        <f t="shared" si="0"/>
        <v>55764.240778424981</v>
      </c>
      <c r="K3" s="68">
        <f t="shared" si="0"/>
        <v>58590.715846863088</v>
      </c>
      <c r="L3" s="68">
        <f t="shared" si="0"/>
        <v>49570.027213388319</v>
      </c>
      <c r="M3" s="68">
        <f t="shared" si="0"/>
        <v>50219.576473992434</v>
      </c>
      <c r="N3" s="68">
        <f t="shared" si="0"/>
        <v>48620.986217881997</v>
      </c>
      <c r="O3" s="68">
        <f t="shared" si="0"/>
        <v>48881.476516363909</v>
      </c>
      <c r="P3" s="68">
        <f t="shared" si="0"/>
        <v>48826.160985036324</v>
      </c>
      <c r="Q3" s="68">
        <f t="shared" si="0"/>
        <v>48260.317069350938</v>
      </c>
    </row>
    <row r="4" spans="1:17" ht="11.45" customHeight="1" x14ac:dyDescent="0.25">
      <c r="A4" s="148" t="s">
        <v>147</v>
      </c>
      <c r="B4" s="77">
        <v>58470.325099566704</v>
      </c>
      <c r="C4" s="77">
        <v>59578.127606967551</v>
      </c>
      <c r="D4" s="77">
        <v>68798.948008041232</v>
      </c>
      <c r="E4" s="77">
        <v>57938.839204254007</v>
      </c>
      <c r="F4" s="77">
        <v>59749.911082992134</v>
      </c>
      <c r="G4" s="77">
        <v>64544.322345938737</v>
      </c>
      <c r="H4" s="77">
        <v>94978.787214824551</v>
      </c>
      <c r="I4" s="77">
        <v>82874.071979072716</v>
      </c>
      <c r="J4" s="77">
        <v>55600.240778424981</v>
      </c>
      <c r="K4" s="77">
        <v>58457.715846863088</v>
      </c>
      <c r="L4" s="77">
        <v>49414.027213388319</v>
      </c>
      <c r="M4" s="77">
        <v>50075.576473992434</v>
      </c>
      <c r="N4" s="77">
        <v>48455.986217881997</v>
      </c>
      <c r="O4" s="77">
        <v>48670.476516363909</v>
      </c>
      <c r="P4" s="77">
        <v>48657.160985036324</v>
      </c>
      <c r="Q4" s="77">
        <v>48094.317069350938</v>
      </c>
    </row>
    <row r="5" spans="1:17" ht="11.45" customHeight="1" x14ac:dyDescent="0.25">
      <c r="A5" s="147" t="s">
        <v>146</v>
      </c>
      <c r="B5" s="74">
        <v>210</v>
      </c>
      <c r="C5" s="74">
        <v>190</v>
      </c>
      <c r="D5" s="74">
        <v>180</v>
      </c>
      <c r="E5" s="74">
        <v>180</v>
      </c>
      <c r="F5" s="74">
        <v>150</v>
      </c>
      <c r="G5" s="74">
        <v>170</v>
      </c>
      <c r="H5" s="74">
        <v>160</v>
      </c>
      <c r="I5" s="74">
        <v>162</v>
      </c>
      <c r="J5" s="74">
        <v>164</v>
      </c>
      <c r="K5" s="74">
        <v>133</v>
      </c>
      <c r="L5" s="74">
        <v>156</v>
      </c>
      <c r="M5" s="74">
        <v>144</v>
      </c>
      <c r="N5" s="74">
        <v>165</v>
      </c>
      <c r="O5" s="74">
        <v>211</v>
      </c>
      <c r="P5" s="74">
        <v>169</v>
      </c>
      <c r="Q5" s="74">
        <v>166</v>
      </c>
    </row>
    <row r="7" spans="1:17" ht="11.45" customHeight="1" x14ac:dyDescent="0.25">
      <c r="A7" s="27" t="s">
        <v>115</v>
      </c>
      <c r="B7" s="26">
        <f t="shared" ref="B7:Q7" si="1">SUM(B8:B9)</f>
        <v>43.074966623315682</v>
      </c>
      <c r="C7" s="26">
        <f t="shared" si="1"/>
        <v>30.682890012782291</v>
      </c>
      <c r="D7" s="26">
        <f t="shared" si="1"/>
        <v>31.065426474429458</v>
      </c>
      <c r="E7" s="26">
        <f t="shared" si="1"/>
        <v>55.150308308514738</v>
      </c>
      <c r="F7" s="26">
        <f t="shared" si="1"/>
        <v>53.71829559237694</v>
      </c>
      <c r="G7" s="26">
        <f t="shared" si="1"/>
        <v>62.163863167612483</v>
      </c>
      <c r="H7" s="26">
        <f t="shared" si="1"/>
        <v>82.977034138642608</v>
      </c>
      <c r="I7" s="26">
        <f t="shared" si="1"/>
        <v>74.586624238497834</v>
      </c>
      <c r="J7" s="26">
        <f t="shared" si="1"/>
        <v>47.552114733101028</v>
      </c>
      <c r="K7" s="26">
        <f t="shared" si="1"/>
        <v>45.023037251551159</v>
      </c>
      <c r="L7" s="26">
        <f t="shared" si="1"/>
        <v>45.094715261687647</v>
      </c>
      <c r="M7" s="26">
        <f t="shared" si="1"/>
        <v>43.18326285148482</v>
      </c>
      <c r="N7" s="26">
        <f t="shared" si="1"/>
        <v>40.945880047089659</v>
      </c>
      <c r="O7" s="26">
        <f t="shared" si="1"/>
        <v>36.508824879963818</v>
      </c>
      <c r="P7" s="26">
        <f t="shared" si="1"/>
        <v>34.07042504320151</v>
      </c>
      <c r="Q7" s="26">
        <f t="shared" si="1"/>
        <v>33.7099185120058</v>
      </c>
    </row>
    <row r="8" spans="1:17" ht="11.45" customHeight="1" x14ac:dyDescent="0.25">
      <c r="A8" s="148" t="s">
        <v>147</v>
      </c>
      <c r="B8" s="108">
        <v>42.887296649503888</v>
      </c>
      <c r="C8" s="108">
        <v>30.564126727140383</v>
      </c>
      <c r="D8" s="108">
        <v>30.966705303775132</v>
      </c>
      <c r="E8" s="108">
        <v>54.942312127375715</v>
      </c>
      <c r="F8" s="108">
        <v>53.554456906516876</v>
      </c>
      <c r="G8" s="108">
        <v>61.964967616067476</v>
      </c>
      <c r="H8" s="108">
        <v>82.807026026956692</v>
      </c>
      <c r="I8" s="108">
        <v>74.409346563776424</v>
      </c>
      <c r="J8" s="108">
        <v>47.381769573315161</v>
      </c>
      <c r="K8" s="108">
        <v>44.898524354250057</v>
      </c>
      <c r="L8" s="108">
        <v>44.921842921262112</v>
      </c>
      <c r="M8" s="108">
        <v>43.032412282895919</v>
      </c>
      <c r="N8" s="108">
        <v>40.776608695550252</v>
      </c>
      <c r="O8" s="108">
        <v>36.316877435324344</v>
      </c>
      <c r="P8" s="108">
        <v>33.926756929320476</v>
      </c>
      <c r="Q8" s="108">
        <v>33.568649332342694</v>
      </c>
    </row>
    <row r="9" spans="1:17" ht="11.45" customHeight="1" x14ac:dyDescent="0.25">
      <c r="A9" s="147" t="s">
        <v>146</v>
      </c>
      <c r="B9" s="105">
        <v>0.18766997381179013</v>
      </c>
      <c r="C9" s="105">
        <v>0.11876328564190644</v>
      </c>
      <c r="D9" s="105">
        <v>9.8721170654325591E-2</v>
      </c>
      <c r="E9" s="105">
        <v>0.20799618113902266</v>
      </c>
      <c r="F9" s="105">
        <v>0.16383868586006492</v>
      </c>
      <c r="G9" s="105">
        <v>0.19889555154500829</v>
      </c>
      <c r="H9" s="105">
        <v>0.17000811168592261</v>
      </c>
      <c r="I9" s="105">
        <v>0.17727767472141662</v>
      </c>
      <c r="J9" s="105">
        <v>0.17034515978586998</v>
      </c>
      <c r="K9" s="105">
        <v>0.12451289730110357</v>
      </c>
      <c r="L9" s="105">
        <v>0.17287234042553193</v>
      </c>
      <c r="M9" s="105">
        <v>0.15085056858890022</v>
      </c>
      <c r="N9" s="105">
        <v>0.16927135153940603</v>
      </c>
      <c r="O9" s="105">
        <v>0.1919474446394728</v>
      </c>
      <c r="P9" s="105">
        <v>0.14366811388103276</v>
      </c>
      <c r="Q9" s="105">
        <v>0.1412691796631084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149</v>
      </c>
      <c r="B13" s="68">
        <f t="shared" ref="B13:Q13" si="2">IF(B3=0,"",B3/B7)</f>
        <v>1362.2837044243729</v>
      </c>
      <c r="C13" s="68">
        <f t="shared" si="2"/>
        <v>1947.930184610007</v>
      </c>
      <c r="D13" s="68">
        <f t="shared" si="2"/>
        <v>2220.4410444781474</v>
      </c>
      <c r="E13" s="68">
        <f t="shared" si="2"/>
        <v>1053.8261885887036</v>
      </c>
      <c r="F13" s="68">
        <f t="shared" si="2"/>
        <v>1115.0746765594033</v>
      </c>
      <c r="G13" s="68">
        <f t="shared" si="2"/>
        <v>1041.0280032218952</v>
      </c>
      <c r="H13" s="68">
        <f t="shared" si="2"/>
        <v>1146.5677003574438</v>
      </c>
      <c r="I13" s="68">
        <f t="shared" si="2"/>
        <v>1113.2836862753966</v>
      </c>
      <c r="J13" s="68">
        <f t="shared" si="2"/>
        <v>1172.6973887789577</v>
      </c>
      <c r="K13" s="68">
        <f t="shared" si="2"/>
        <v>1301.3496961457101</v>
      </c>
      <c r="L13" s="68">
        <f t="shared" si="2"/>
        <v>1099.2424927340185</v>
      </c>
      <c r="M13" s="68">
        <f t="shared" si="2"/>
        <v>1162.9407589395639</v>
      </c>
      <c r="N13" s="68">
        <f t="shared" si="2"/>
        <v>1187.4451388507368</v>
      </c>
      <c r="O13" s="68">
        <f t="shared" si="2"/>
        <v>1338.8948200080317</v>
      </c>
      <c r="P13" s="68">
        <f t="shared" si="2"/>
        <v>1433.0951528524945</v>
      </c>
      <c r="Q13" s="68">
        <f t="shared" si="2"/>
        <v>1431.635530420016</v>
      </c>
    </row>
    <row r="14" spans="1:17" ht="11.45" customHeight="1" x14ac:dyDescent="0.25">
      <c r="A14" s="148" t="s">
        <v>147</v>
      </c>
      <c r="B14" s="77">
        <f t="shared" ref="B14:Q14" si="3">IF(B4=0,"",B4/B8)</f>
        <v>1363.3483494521699</v>
      </c>
      <c r="C14" s="77">
        <f t="shared" si="3"/>
        <v>1949.2828353595089</v>
      </c>
      <c r="D14" s="77">
        <f t="shared" si="3"/>
        <v>2221.7070667719368</v>
      </c>
      <c r="E14" s="77">
        <f t="shared" si="3"/>
        <v>1054.5395153726199</v>
      </c>
      <c r="F14" s="77">
        <f t="shared" si="3"/>
        <v>1115.6851275196361</v>
      </c>
      <c r="G14" s="77">
        <f t="shared" si="3"/>
        <v>1041.6260159426347</v>
      </c>
      <c r="H14" s="77">
        <f t="shared" si="3"/>
        <v>1146.9894738630694</v>
      </c>
      <c r="I14" s="77">
        <f t="shared" si="3"/>
        <v>1113.7589000064818</v>
      </c>
      <c r="J14" s="77">
        <f t="shared" si="3"/>
        <v>1173.452179585508</v>
      </c>
      <c r="K14" s="77">
        <f t="shared" si="3"/>
        <v>1301.9963726564997</v>
      </c>
      <c r="L14" s="77">
        <f t="shared" si="3"/>
        <v>1100</v>
      </c>
      <c r="M14" s="77">
        <f t="shared" si="3"/>
        <v>1163.6711450149394</v>
      </c>
      <c r="N14" s="77">
        <f t="shared" si="3"/>
        <v>1188.3280088265349</v>
      </c>
      <c r="O14" s="77">
        <f t="shared" si="3"/>
        <v>1340.1613782198021</v>
      </c>
      <c r="P14" s="77">
        <f t="shared" si="3"/>
        <v>1434.1824975020058</v>
      </c>
      <c r="Q14" s="77">
        <f t="shared" si="3"/>
        <v>1432.7152872073725</v>
      </c>
    </row>
    <row r="15" spans="1:17" ht="11.45" customHeight="1" x14ac:dyDescent="0.25">
      <c r="A15" s="147" t="s">
        <v>146</v>
      </c>
      <c r="B15" s="74">
        <f t="shared" ref="B15:Q15" si="4">IF(B5=0,"",B5/B9)</f>
        <v>1118.9856093367612</v>
      </c>
      <c r="C15" s="74">
        <f t="shared" si="4"/>
        <v>1599.8210134812673</v>
      </c>
      <c r="D15" s="74">
        <f t="shared" si="4"/>
        <v>1823.3171143226621</v>
      </c>
      <c r="E15" s="74">
        <f t="shared" si="4"/>
        <v>865.40050405872466</v>
      </c>
      <c r="F15" s="74">
        <f t="shared" si="4"/>
        <v>915.53468713802681</v>
      </c>
      <c r="G15" s="74">
        <f t="shared" si="4"/>
        <v>854.71997075575882</v>
      </c>
      <c r="H15" s="74">
        <f t="shared" si="4"/>
        <v>941.13156374319442</v>
      </c>
      <c r="I15" s="74">
        <f t="shared" si="4"/>
        <v>913.82065031355614</v>
      </c>
      <c r="J15" s="74">
        <f t="shared" si="4"/>
        <v>962.7511589184802</v>
      </c>
      <c r="K15" s="74">
        <f t="shared" si="4"/>
        <v>1068.1624384530421</v>
      </c>
      <c r="L15" s="74">
        <f t="shared" si="4"/>
        <v>902.4</v>
      </c>
      <c r="M15" s="74">
        <f t="shared" si="4"/>
        <v>954.58705490484772</v>
      </c>
      <c r="N15" s="74">
        <f t="shared" si="4"/>
        <v>974.76624661786514</v>
      </c>
      <c r="O15" s="74">
        <f t="shared" si="4"/>
        <v>1099.2592289848549</v>
      </c>
      <c r="P15" s="74">
        <f t="shared" si="4"/>
        <v>1176.3222571429023</v>
      </c>
      <c r="Q15" s="74">
        <f t="shared" si="4"/>
        <v>1175.0616829224068</v>
      </c>
    </row>
    <row r="17" spans="1:17" ht="11.45" customHeight="1" x14ac:dyDescent="0.25">
      <c r="A17" s="27" t="s">
        <v>148</v>
      </c>
      <c r="B17" s="33">
        <f t="shared" ref="B17:Q17" si="5">IF(B3=0,0,B3/B$3)</f>
        <v>1</v>
      </c>
      <c r="C17" s="33">
        <f t="shared" si="5"/>
        <v>1</v>
      </c>
      <c r="D17" s="33">
        <f t="shared" si="5"/>
        <v>1</v>
      </c>
      <c r="E17" s="33">
        <f t="shared" si="5"/>
        <v>1</v>
      </c>
      <c r="F17" s="33">
        <f t="shared" si="5"/>
        <v>1</v>
      </c>
      <c r="G17" s="33">
        <f t="shared" si="5"/>
        <v>1</v>
      </c>
      <c r="H17" s="33">
        <f t="shared" si="5"/>
        <v>1</v>
      </c>
      <c r="I17" s="33">
        <f t="shared" si="5"/>
        <v>1</v>
      </c>
      <c r="J17" s="33">
        <f t="shared" si="5"/>
        <v>1</v>
      </c>
      <c r="K17" s="33">
        <f t="shared" si="5"/>
        <v>1</v>
      </c>
      <c r="L17" s="33">
        <f t="shared" si="5"/>
        <v>1</v>
      </c>
      <c r="M17" s="33">
        <f t="shared" si="5"/>
        <v>1</v>
      </c>
      <c r="N17" s="33">
        <f t="shared" si="5"/>
        <v>1</v>
      </c>
      <c r="O17" s="33">
        <f t="shared" si="5"/>
        <v>1</v>
      </c>
      <c r="P17" s="33">
        <f t="shared" si="5"/>
        <v>1</v>
      </c>
      <c r="Q17" s="33">
        <f t="shared" si="5"/>
        <v>1</v>
      </c>
    </row>
    <row r="18" spans="1:17" ht="11.45" customHeight="1" x14ac:dyDescent="0.25">
      <c r="A18" s="148" t="s">
        <v>147</v>
      </c>
      <c r="B18" s="115">
        <f t="shared" ref="B18:Q18" si="6">IF(B4=0,0,B4/B$3)</f>
        <v>0.99642128772048078</v>
      </c>
      <c r="C18" s="115">
        <f t="shared" si="6"/>
        <v>0.99682104814710892</v>
      </c>
      <c r="D18" s="115">
        <f t="shared" si="6"/>
        <v>0.99739050818839659</v>
      </c>
      <c r="E18" s="115">
        <f t="shared" si="6"/>
        <v>0.99690289753779482</v>
      </c>
      <c r="F18" s="115">
        <f t="shared" si="6"/>
        <v>0.99749582266003411</v>
      </c>
      <c r="G18" s="115">
        <f t="shared" si="6"/>
        <v>0.99737306991965025</v>
      </c>
      <c r="H18" s="115">
        <f t="shared" si="6"/>
        <v>0.99831824637790767</v>
      </c>
      <c r="I18" s="115">
        <f t="shared" si="6"/>
        <v>0.99804904066222178</v>
      </c>
      <c r="J18" s="115">
        <f t="shared" si="6"/>
        <v>0.99705904720102545</v>
      </c>
      <c r="K18" s="115">
        <f t="shared" si="6"/>
        <v>0.99773001578701281</v>
      </c>
      <c r="L18" s="115">
        <f t="shared" si="6"/>
        <v>0.9968529369707938</v>
      </c>
      <c r="M18" s="115">
        <f t="shared" si="6"/>
        <v>0.99713259230542151</v>
      </c>
      <c r="N18" s="115">
        <f t="shared" si="6"/>
        <v>0.99660640367802089</v>
      </c>
      <c r="O18" s="115">
        <f t="shared" si="6"/>
        <v>0.99568343644592316</v>
      </c>
      <c r="P18" s="115">
        <f t="shared" si="6"/>
        <v>0.99653874077767868</v>
      </c>
      <c r="Q18" s="115">
        <f t="shared" si="6"/>
        <v>0.99656032098252789</v>
      </c>
    </row>
    <row r="19" spans="1:17" ht="11.45" customHeight="1" x14ac:dyDescent="0.25">
      <c r="A19" s="147" t="s">
        <v>146</v>
      </c>
      <c r="B19" s="28">
        <f t="shared" ref="B19:Q19" si="7">IF(B5=0,0,B5/B$3)</f>
        <v>3.5787122795192328E-3</v>
      </c>
      <c r="C19" s="28">
        <f t="shared" si="7"/>
        <v>3.17895185289108E-3</v>
      </c>
      <c r="D19" s="28">
        <f t="shared" si="7"/>
        <v>2.6094918116033963E-3</v>
      </c>
      <c r="E19" s="28">
        <f t="shared" si="7"/>
        <v>3.0971024622051453E-3</v>
      </c>
      <c r="F19" s="28">
        <f t="shared" si="7"/>
        <v>2.5041773399658803E-3</v>
      </c>
      <c r="G19" s="28">
        <f t="shared" si="7"/>
        <v>2.6269300803498045E-3</v>
      </c>
      <c r="H19" s="28">
        <f t="shared" si="7"/>
        <v>1.6817536220923022E-3</v>
      </c>
      <c r="I19" s="28">
        <f t="shared" si="7"/>
        <v>1.9509593377782643E-3</v>
      </c>
      <c r="J19" s="28">
        <f t="shared" si="7"/>
        <v>2.9409527989745555E-3</v>
      </c>
      <c r="K19" s="28">
        <f t="shared" si="7"/>
        <v>2.2699842129872312E-3</v>
      </c>
      <c r="L19" s="28">
        <f t="shared" si="7"/>
        <v>3.1470630292062076E-3</v>
      </c>
      <c r="M19" s="28">
        <f t="shared" si="7"/>
        <v>2.8674076945785134E-3</v>
      </c>
      <c r="N19" s="28">
        <f t="shared" si="7"/>
        <v>3.3935963219790823E-3</v>
      </c>
      <c r="O19" s="28">
        <f t="shared" si="7"/>
        <v>4.3165635540768528E-3</v>
      </c>
      <c r="P19" s="28">
        <f t="shared" si="7"/>
        <v>3.4612592223212707E-3</v>
      </c>
      <c r="Q19" s="28">
        <f t="shared" si="7"/>
        <v>3.439679017472161E-3</v>
      </c>
    </row>
    <row r="20" spans="1:17" ht="11.45" customHeight="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1.45" customHeight="1" x14ac:dyDescent="0.25">
      <c r="A21" s="27" t="s">
        <v>61</v>
      </c>
      <c r="B21" s="33">
        <f t="shared" ref="B21:Q21" si="8">IF(B7=0,0,B7/B$7)</f>
        <v>1</v>
      </c>
      <c r="C21" s="33">
        <f t="shared" si="8"/>
        <v>1</v>
      </c>
      <c r="D21" s="33">
        <f t="shared" si="8"/>
        <v>1</v>
      </c>
      <c r="E21" s="33">
        <f t="shared" si="8"/>
        <v>1</v>
      </c>
      <c r="F21" s="33">
        <f t="shared" si="8"/>
        <v>1</v>
      </c>
      <c r="G21" s="33">
        <f t="shared" si="8"/>
        <v>1</v>
      </c>
      <c r="H21" s="33">
        <f t="shared" si="8"/>
        <v>1</v>
      </c>
      <c r="I21" s="33">
        <f t="shared" si="8"/>
        <v>1</v>
      </c>
      <c r="J21" s="33">
        <f t="shared" si="8"/>
        <v>1</v>
      </c>
      <c r="K21" s="33">
        <f t="shared" si="8"/>
        <v>1</v>
      </c>
      <c r="L21" s="33">
        <f t="shared" si="8"/>
        <v>1</v>
      </c>
      <c r="M21" s="33">
        <f t="shared" si="8"/>
        <v>1</v>
      </c>
      <c r="N21" s="33">
        <f t="shared" si="8"/>
        <v>1</v>
      </c>
      <c r="O21" s="33">
        <f t="shared" si="8"/>
        <v>1</v>
      </c>
      <c r="P21" s="33">
        <f t="shared" si="8"/>
        <v>1</v>
      </c>
      <c r="Q21" s="33">
        <f t="shared" si="8"/>
        <v>1</v>
      </c>
    </row>
    <row r="22" spans="1:17" ht="11.45" customHeight="1" x14ac:dyDescent="0.25">
      <c r="A22" s="148" t="s">
        <v>147</v>
      </c>
      <c r="B22" s="115">
        <f t="shared" ref="B22:Q22" si="9">IF(B8=0,0,B8/B$7)</f>
        <v>0.99564317773121125</v>
      </c>
      <c r="C22" s="115">
        <f t="shared" si="9"/>
        <v>0.9961293318330694</v>
      </c>
      <c r="D22" s="115">
        <f t="shared" si="9"/>
        <v>0.99682215305379485</v>
      </c>
      <c r="E22" s="115">
        <f t="shared" si="9"/>
        <v>0.99622855814376454</v>
      </c>
      <c r="F22" s="115">
        <f t="shared" si="9"/>
        <v>0.99695003938503002</v>
      </c>
      <c r="G22" s="115">
        <f t="shared" si="9"/>
        <v>0.99680046346204831</v>
      </c>
      <c r="H22" s="115">
        <f t="shared" si="9"/>
        <v>0.99795114258480411</v>
      </c>
      <c r="I22" s="115">
        <f t="shared" si="9"/>
        <v>0.99762319750315354</v>
      </c>
      <c r="J22" s="115">
        <f t="shared" si="9"/>
        <v>0.99641771642035326</v>
      </c>
      <c r="K22" s="115">
        <f t="shared" si="9"/>
        <v>0.9972344625129258</v>
      </c>
      <c r="L22" s="115">
        <f t="shared" si="9"/>
        <v>0.9961664612045481</v>
      </c>
      <c r="M22" s="115">
        <f t="shared" si="9"/>
        <v>0.99650673528057143</v>
      </c>
      <c r="N22" s="115">
        <f t="shared" si="9"/>
        <v>0.99586597354007933</v>
      </c>
      <c r="O22" s="115">
        <f t="shared" si="9"/>
        <v>0.99474243706088672</v>
      </c>
      <c r="P22" s="115">
        <f t="shared" si="9"/>
        <v>0.99578320159790013</v>
      </c>
      <c r="Q22" s="115">
        <f t="shared" si="9"/>
        <v>0.9958092696185904</v>
      </c>
    </row>
    <row r="23" spans="1:17" ht="11.45" customHeight="1" x14ac:dyDescent="0.25">
      <c r="A23" s="147" t="s">
        <v>146</v>
      </c>
      <c r="B23" s="28">
        <f t="shared" ref="B23:Q23" si="10">IF(B9=0,0,B9/B$7)</f>
        <v>4.3568222687886621E-3</v>
      </c>
      <c r="C23" s="28">
        <f t="shared" si="10"/>
        <v>3.8706681669305088E-3</v>
      </c>
      <c r="D23" s="28">
        <f t="shared" si="10"/>
        <v>3.1778469462051279E-3</v>
      </c>
      <c r="E23" s="28">
        <f t="shared" si="10"/>
        <v>3.7714418562354583E-3</v>
      </c>
      <c r="F23" s="28">
        <f t="shared" si="10"/>
        <v>3.049960614969976E-3</v>
      </c>
      <c r="G23" s="28">
        <f t="shared" si="10"/>
        <v>3.1995365379517363E-3</v>
      </c>
      <c r="H23" s="28">
        <f t="shared" si="10"/>
        <v>2.0488574151959166E-3</v>
      </c>
      <c r="I23" s="28">
        <f t="shared" si="10"/>
        <v>2.3768024968465443E-3</v>
      </c>
      <c r="J23" s="28">
        <f t="shared" si="10"/>
        <v>3.5822835796468313E-3</v>
      </c>
      <c r="K23" s="28">
        <f t="shared" si="10"/>
        <v>2.7655374870742149E-3</v>
      </c>
      <c r="L23" s="28">
        <f t="shared" si="10"/>
        <v>3.8335387954517991E-3</v>
      </c>
      <c r="M23" s="28">
        <f t="shared" si="10"/>
        <v>3.4932647194285218E-3</v>
      </c>
      <c r="N23" s="28">
        <f t="shared" si="10"/>
        <v>4.1340264599206596E-3</v>
      </c>
      <c r="O23" s="28">
        <f t="shared" si="10"/>
        <v>5.2575629391132302E-3</v>
      </c>
      <c r="P23" s="28">
        <f t="shared" si="10"/>
        <v>4.2167984020997891E-3</v>
      </c>
      <c r="Q23" s="28">
        <f t="shared" si="10"/>
        <v>4.190730381409713E-3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932.59677072505508</v>
      </c>
      <c r="C4" s="100">
        <v>657.99966999999992</v>
      </c>
      <c r="D4" s="100">
        <v>660.00051999999994</v>
      </c>
      <c r="E4" s="100">
        <v>1159.5029999999999</v>
      </c>
      <c r="F4" s="100">
        <v>1118.9079099999999</v>
      </c>
      <c r="G4" s="100">
        <v>1281.8374883446613</v>
      </c>
      <c r="H4" s="100">
        <v>1695.7468100000001</v>
      </c>
      <c r="I4" s="100">
        <v>1508.76081</v>
      </c>
      <c r="J4" s="100">
        <v>951.38875000000007</v>
      </c>
      <c r="K4" s="100">
        <v>892.49658999999997</v>
      </c>
      <c r="L4" s="100">
        <v>884.25480076841063</v>
      </c>
      <c r="M4" s="100">
        <v>838.63505248096169</v>
      </c>
      <c r="N4" s="100">
        <v>786.87763907189299</v>
      </c>
      <c r="O4" s="100">
        <v>693.99082994443404</v>
      </c>
      <c r="P4" s="100">
        <v>641.8020336664764</v>
      </c>
      <c r="Q4" s="100">
        <v>628.73799617370287</v>
      </c>
    </row>
    <row r="5" spans="1:17" ht="11.45" customHeight="1" x14ac:dyDescent="0.25">
      <c r="A5" s="95" t="s">
        <v>120</v>
      </c>
      <c r="B5" s="20">
        <v>932.59677072505508</v>
      </c>
      <c r="C5" s="20">
        <v>657.99966999999992</v>
      </c>
      <c r="D5" s="20">
        <v>660.00051999999994</v>
      </c>
      <c r="E5" s="20">
        <v>1159.5029999999999</v>
      </c>
      <c r="F5" s="20">
        <v>1118.9079099999999</v>
      </c>
      <c r="G5" s="20">
        <v>1281.8374883446613</v>
      </c>
      <c r="H5" s="20">
        <v>1695.7468100000001</v>
      </c>
      <c r="I5" s="20">
        <v>1508.76081</v>
      </c>
      <c r="J5" s="20">
        <v>951.38875000000007</v>
      </c>
      <c r="K5" s="20">
        <v>892.49658999999997</v>
      </c>
      <c r="L5" s="20">
        <v>884.25480076841063</v>
      </c>
      <c r="M5" s="20">
        <v>838.63505248096169</v>
      </c>
      <c r="N5" s="20">
        <v>786.87763907189299</v>
      </c>
      <c r="O5" s="20">
        <v>693.99082994443404</v>
      </c>
      <c r="P5" s="20">
        <v>641.8020336664764</v>
      </c>
      <c r="Q5" s="20">
        <v>628.73799617370287</v>
      </c>
    </row>
    <row r="6" spans="1:17" ht="11.45" customHeight="1" x14ac:dyDescent="0.25">
      <c r="A6" s="17" t="s">
        <v>90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</row>
    <row r="7" spans="1:17" ht="11.45" customHeight="1" x14ac:dyDescent="0.25">
      <c r="A7" s="17" t="s">
        <v>89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</row>
    <row r="8" spans="1:17" ht="11.45" customHeight="1" x14ac:dyDescent="0.25">
      <c r="A8" s="17" t="s">
        <v>154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</row>
    <row r="9" spans="1:17" ht="11.45" customHeight="1" x14ac:dyDescent="0.25">
      <c r="A9" s="17" t="s">
        <v>88</v>
      </c>
      <c r="B9" s="20">
        <v>892.47066406397391</v>
      </c>
      <c r="C9" s="20">
        <v>632.19980999999996</v>
      </c>
      <c r="D9" s="20">
        <v>619.90085999999997</v>
      </c>
      <c r="E9" s="20">
        <v>1111.7035599999999</v>
      </c>
      <c r="F9" s="20">
        <v>864.80642</v>
      </c>
      <c r="G9" s="20">
        <v>942.6768344206813</v>
      </c>
      <c r="H9" s="20">
        <v>1214.20479</v>
      </c>
      <c r="I9" s="20">
        <v>965.19587000000001</v>
      </c>
      <c r="J9" s="20">
        <v>845.38850000000002</v>
      </c>
      <c r="K9" s="20">
        <v>794.09726999999998</v>
      </c>
      <c r="L9" s="20">
        <v>790.62761890096772</v>
      </c>
      <c r="M9" s="20">
        <v>744.0523502970151</v>
      </c>
      <c r="N9" s="20">
        <v>701.84864186771074</v>
      </c>
      <c r="O9" s="20">
        <v>693.99082994443404</v>
      </c>
      <c r="P9" s="20">
        <v>641.8020336664764</v>
      </c>
      <c r="Q9" s="20">
        <v>628.73799617370287</v>
      </c>
    </row>
    <row r="10" spans="1:17" ht="11.45" customHeight="1" x14ac:dyDescent="0.25">
      <c r="A10" s="17" t="s">
        <v>153</v>
      </c>
      <c r="B10" s="20">
        <v>40.126106661081195</v>
      </c>
      <c r="C10" s="20">
        <v>25.799859999999999</v>
      </c>
      <c r="D10" s="20">
        <v>40.09966</v>
      </c>
      <c r="E10" s="20">
        <v>47.799439999999997</v>
      </c>
      <c r="F10" s="20">
        <v>254.10149000000001</v>
      </c>
      <c r="G10" s="20">
        <v>339.16065392398008</v>
      </c>
      <c r="H10" s="20">
        <v>481.54201999999998</v>
      </c>
      <c r="I10" s="20">
        <v>543.56493999999998</v>
      </c>
      <c r="J10" s="20">
        <v>106.00024999999999</v>
      </c>
      <c r="K10" s="20">
        <v>98.399320000000003</v>
      </c>
      <c r="L10" s="20">
        <v>93.627181867442857</v>
      </c>
      <c r="M10" s="20">
        <v>94.582702183946623</v>
      </c>
      <c r="N10" s="20">
        <v>85.028997204182232</v>
      </c>
      <c r="O10" s="20">
        <v>0</v>
      </c>
      <c r="P10" s="20">
        <v>0</v>
      </c>
      <c r="Q10" s="20">
        <v>0</v>
      </c>
    </row>
    <row r="11" spans="1:17" ht="11.45" customHeight="1" x14ac:dyDescent="0.25">
      <c r="A11" s="17" t="s">
        <v>152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</row>
    <row r="12" spans="1:17" ht="11.45" customHeight="1" x14ac:dyDescent="0.25">
      <c r="A12" s="95" t="s">
        <v>25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</row>
    <row r="13" spans="1:17" ht="11.45" customHeight="1" x14ac:dyDescent="0.25">
      <c r="A13" s="95" t="s">
        <v>87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</row>
    <row r="14" spans="1:17" ht="11.45" customHeight="1" x14ac:dyDescent="0.25">
      <c r="A14" s="17" t="s">
        <v>86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</row>
    <row r="15" spans="1:17" ht="11.45" customHeight="1" x14ac:dyDescent="0.25">
      <c r="A15" s="17" t="s">
        <v>85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</row>
    <row r="16" spans="1:17" ht="11.45" customHeight="1" x14ac:dyDescent="0.25">
      <c r="A16" s="17" t="s">
        <v>84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</row>
    <row r="17" spans="1:17" ht="11.45" customHeight="1" x14ac:dyDescent="0.25">
      <c r="A17" s="15" t="s">
        <v>83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27" t="s">
        <v>81</v>
      </c>
      <c r="B19" s="71">
        <f t="shared" ref="B19:Q19" si="0">SUM(B20:B21)</f>
        <v>932.59677072505508</v>
      </c>
      <c r="C19" s="71">
        <f t="shared" si="0"/>
        <v>657.99966999999992</v>
      </c>
      <c r="D19" s="71">
        <f t="shared" si="0"/>
        <v>660.00051999999994</v>
      </c>
      <c r="E19" s="71">
        <f t="shared" si="0"/>
        <v>1159.5029999999997</v>
      </c>
      <c r="F19" s="71">
        <f t="shared" si="0"/>
        <v>1118.9079099999999</v>
      </c>
      <c r="G19" s="71">
        <f t="shared" si="0"/>
        <v>1281.8374883446613</v>
      </c>
      <c r="H19" s="71">
        <f t="shared" si="0"/>
        <v>1695.7468100000001</v>
      </c>
      <c r="I19" s="71">
        <f t="shared" si="0"/>
        <v>1508.7608100000002</v>
      </c>
      <c r="J19" s="71">
        <f t="shared" si="0"/>
        <v>951.38875000000007</v>
      </c>
      <c r="K19" s="71">
        <f t="shared" si="0"/>
        <v>892.49658999999986</v>
      </c>
      <c r="L19" s="71">
        <f t="shared" si="0"/>
        <v>884.25480076841052</v>
      </c>
      <c r="M19" s="71">
        <f t="shared" si="0"/>
        <v>838.63505248096158</v>
      </c>
      <c r="N19" s="71">
        <f t="shared" si="0"/>
        <v>786.87763907189299</v>
      </c>
      <c r="O19" s="71">
        <f t="shared" si="0"/>
        <v>693.99082994443404</v>
      </c>
      <c r="P19" s="71">
        <f t="shared" si="0"/>
        <v>641.8020336664764</v>
      </c>
      <c r="Q19" s="71">
        <f t="shared" si="0"/>
        <v>628.73799617370287</v>
      </c>
    </row>
    <row r="20" spans="1:17" ht="11.45" customHeight="1" x14ac:dyDescent="0.25">
      <c r="A20" s="148" t="s">
        <v>147</v>
      </c>
      <c r="B20" s="70">
        <v>932.01645663848103</v>
      </c>
      <c r="C20" s="70">
        <v>657.63592083537799</v>
      </c>
      <c r="D20" s="70">
        <v>659.70103051543799</v>
      </c>
      <c r="E20" s="70">
        <v>1158.8780027244848</v>
      </c>
      <c r="F20" s="70">
        <v>1118.4202796817249</v>
      </c>
      <c r="G20" s="70">
        <v>1281.2511466267338</v>
      </c>
      <c r="H20" s="70">
        <v>1695.250392766455</v>
      </c>
      <c r="I20" s="70">
        <v>1508.2480870773293</v>
      </c>
      <c r="J20" s="70">
        <v>950.90076107389655</v>
      </c>
      <c r="K20" s="70">
        <v>892.14328808716971</v>
      </c>
      <c r="L20" s="70">
        <v>883.76894356864534</v>
      </c>
      <c r="M20" s="70">
        <v>838.21511797337291</v>
      </c>
      <c r="N20" s="70">
        <v>786.41090494690104</v>
      </c>
      <c r="O20" s="70">
        <v>693.46660231177725</v>
      </c>
      <c r="P20" s="70">
        <v>641.41339192277462</v>
      </c>
      <c r="Q20" s="70">
        <v>628.35947693305411</v>
      </c>
    </row>
    <row r="21" spans="1:17" ht="11.45" customHeight="1" x14ac:dyDescent="0.25">
      <c r="A21" s="147" t="s">
        <v>146</v>
      </c>
      <c r="B21" s="69">
        <v>0.58031408657410088</v>
      </c>
      <c r="C21" s="69">
        <v>0.3637491646219207</v>
      </c>
      <c r="D21" s="69">
        <v>0.2994894845618904</v>
      </c>
      <c r="E21" s="69">
        <v>0.62499727551486273</v>
      </c>
      <c r="F21" s="69">
        <v>0.48763031827495024</v>
      </c>
      <c r="G21" s="69">
        <v>0.58634171792753742</v>
      </c>
      <c r="H21" s="69">
        <v>0.4964172335450811</v>
      </c>
      <c r="I21" s="69">
        <v>0.51272292267086927</v>
      </c>
      <c r="J21" s="69">
        <v>0.4879889261034972</v>
      </c>
      <c r="K21" s="69">
        <v>0.35330191283018658</v>
      </c>
      <c r="L21" s="69">
        <v>0.48585719976518571</v>
      </c>
      <c r="M21" s="69">
        <v>0.41993450758869577</v>
      </c>
      <c r="N21" s="69">
        <v>0.46673412499190842</v>
      </c>
      <c r="O21" s="69">
        <v>0.52422763265679062</v>
      </c>
      <c r="P21" s="69">
        <v>0.3886417437017467</v>
      </c>
      <c r="Q21" s="69">
        <v>0.37851924064877757</v>
      </c>
    </row>
    <row r="23" spans="1:17" ht="11.45" customHeight="1" x14ac:dyDescent="0.25">
      <c r="A23" s="35" t="s">
        <v>45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5" spans="1:17" ht="11.45" customHeight="1" x14ac:dyDescent="0.25">
      <c r="A25" s="27" t="s">
        <v>117</v>
      </c>
      <c r="B25" s="68">
        <f>IF(B19=0,"",B19/TrNavi_act!B7*100)</f>
        <v>2165.0551209487362</v>
      </c>
      <c r="C25" s="68">
        <f>IF(C19=0,"",C19/TrNavi_act!C7*100)</f>
        <v>2144.5166010303515</v>
      </c>
      <c r="D25" s="68">
        <f>IF(D19=0,"",D19/TrNavi_act!D7*100)</f>
        <v>2124.550005914964</v>
      </c>
      <c r="E25" s="68">
        <f>IF(E19=0,"",E19/TrNavi_act!E7*100)</f>
        <v>2102.4415557455413</v>
      </c>
      <c r="F25" s="68">
        <f>IF(F19=0,"",F19/TrNavi_act!F7*100)</f>
        <v>2082.9177427564955</v>
      </c>
      <c r="G25" s="68">
        <f>IF(G19=0,"",G19/TrNavi_act!G7*100)</f>
        <v>2062.0299689040266</v>
      </c>
      <c r="H25" s="68">
        <f>IF(H19=0,"",H19/TrNavi_act!H7*100)</f>
        <v>2043.6339134110924</v>
      </c>
      <c r="I25" s="68">
        <f>IF(I19=0,"",I19/TrNavi_act!I7*100)</f>
        <v>2022.830266691778</v>
      </c>
      <c r="J25" s="68">
        <f>IF(J19=0,"",J19/TrNavi_act!J7*100)</f>
        <v>2000.728580295375</v>
      </c>
      <c r="K25" s="68">
        <f>IF(K19=0,"",K19/TrNavi_act!K7*100)</f>
        <v>1982.3109334305318</v>
      </c>
      <c r="L25" s="68">
        <f>IF(L19=0,"",L19/TrNavi_act!L7*100)</f>
        <v>1960.8834330963634</v>
      </c>
      <c r="M25" s="68">
        <f>IF(M19=0,"",M19/TrNavi_act!M7*100)</f>
        <v>1942.0372549549618</v>
      </c>
      <c r="N25" s="68">
        <f>IF(N19=0,"",N19/TrNavi_act!N7*100)</f>
        <v>1921.7504622368533</v>
      </c>
      <c r="O25" s="68">
        <f>IF(O19=0,"",O19/TrNavi_act!O7*100)</f>
        <v>1900.8851482516459</v>
      </c>
      <c r="P25" s="68">
        <f>IF(P19=0,"",P19/TrNavi_act!P7*100)</f>
        <v>1883.7511796599763</v>
      </c>
      <c r="Q25" s="68">
        <f>IF(Q19=0,"",Q19/TrNavi_act!Q7*100)</f>
        <v>1865.1424385667906</v>
      </c>
    </row>
    <row r="26" spans="1:17" ht="11.45" customHeight="1" x14ac:dyDescent="0.25">
      <c r="A26" s="148" t="s">
        <v>147</v>
      </c>
      <c r="B26" s="77">
        <f>IF(B20=0,"",B20/TrNavi_act!B8*100)</f>
        <v>2173.1760438420229</v>
      </c>
      <c r="C26" s="77">
        <f>IF(C20=0,"",C20/TrNavi_act!C8*100)</f>
        <v>2151.6594493485377</v>
      </c>
      <c r="D26" s="77">
        <f>IF(D20=0,"",D20/TrNavi_act!D8*100)</f>
        <v>2130.3558904440965</v>
      </c>
      <c r="E26" s="77">
        <f>IF(E20=0,"",E20/TrNavi_act!E8*100)</f>
        <v>2109.2632578654416</v>
      </c>
      <c r="F26" s="77">
        <f>IF(F20=0,"",F20/TrNavi_act!F8*100)</f>
        <v>2088.379463233111</v>
      </c>
      <c r="G26" s="77">
        <f>IF(G20=0,"",G20/TrNavi_act!G8*100)</f>
        <v>2067.7024388446648</v>
      </c>
      <c r="H26" s="77">
        <f>IF(H20=0,"",H20/TrNavi_act!H8*100)</f>
        <v>2047.2301374699648</v>
      </c>
      <c r="I26" s="77">
        <f>IF(I20=0,"",I20/TrNavi_act!I8*100)</f>
        <v>2026.9605321484801</v>
      </c>
      <c r="J26" s="77">
        <f>IF(J20=0,"",J20/TrNavi_act!J8*100)</f>
        <v>2006.8916159885941</v>
      </c>
      <c r="K26" s="77">
        <f>IF(K20=0,"",K20/TrNavi_act!K8*100)</f>
        <v>1987.0214019689051</v>
      </c>
      <c r="L26" s="77">
        <f>IF(L20=0,"",L20/TrNavi_act!L8*100)</f>
        <v>1967.34792274149</v>
      </c>
      <c r="M26" s="77">
        <f>IF(M20=0,"",M20/TrNavi_act!M8*100)</f>
        <v>1947.8692304371186</v>
      </c>
      <c r="N26" s="77">
        <f>IF(N20=0,"",N20/TrNavi_act!N8*100)</f>
        <v>1928.5833964723952</v>
      </c>
      <c r="O26" s="77">
        <f>IF(O20=0,"",O20/TrNavi_act!O8*100)</f>
        <v>1909.488511358807</v>
      </c>
      <c r="P26" s="77">
        <f>IF(P20=0,"",P20/TrNavi_act!P8*100)</f>
        <v>1890.5826845136701</v>
      </c>
      <c r="Q26" s="77">
        <f>IF(Q20=0,"",Q20/TrNavi_act!Q8*100)</f>
        <v>1871.8640440729405</v>
      </c>
    </row>
    <row r="27" spans="1:17" ht="11.45" customHeight="1" x14ac:dyDescent="0.25">
      <c r="A27" s="147" t="s">
        <v>146</v>
      </c>
      <c r="B27" s="74">
        <f>IF(B21=0,"",B21/TrNavi_act!B9*100)</f>
        <v>309.22052941515534</v>
      </c>
      <c r="C27" s="74">
        <f>IF(C21=0,"",C21/TrNavi_act!C9*100)</f>
        <v>306.28081957810815</v>
      </c>
      <c r="D27" s="74">
        <f>IF(D21=0,"",D21/TrNavi_act!D9*100)</f>
        <v>303.36905708964855</v>
      </c>
      <c r="E27" s="74">
        <f>IF(E21=0,"",E21/TrNavi_act!E9*100)</f>
        <v>300.48497625882879</v>
      </c>
      <c r="F27" s="74">
        <f>IF(F21=0,"",F21/TrNavi_act!F9*100)</f>
        <v>297.628313920582</v>
      </c>
      <c r="G27" s="74">
        <f>IF(G21=0,"",G21/TrNavi_act!G9*100)</f>
        <v>294.7988094117095</v>
      </c>
      <c r="H27" s="74">
        <f>IF(H21=0,"",H21/TrNavi_act!H9*100)</f>
        <v>291.99620454709543</v>
      </c>
      <c r="I27" s="74">
        <f>IF(I21=0,"",I21/TrNavi_act!I9*100)</f>
        <v>289.22024359614869</v>
      </c>
      <c r="J27" s="74">
        <f>IF(J21=0,"",J21/TrNavi_act!J9*100)</f>
        <v>286.47067325946739</v>
      </c>
      <c r="K27" s="74">
        <f>IF(K21=0,"",K21/TrNavi_act!K9*100)</f>
        <v>283.74724264572649</v>
      </c>
      <c r="L27" s="74">
        <f>IF(L21=0,"",L21/TrNavi_act!L9*100)</f>
        <v>281.04970324878434</v>
      </c>
      <c r="M27" s="74">
        <f>IF(M21=0,"",M21/TrNavi_act!M9*100)</f>
        <v>278.37780892500729</v>
      </c>
      <c r="N27" s="74">
        <f>IF(N21=0,"",N21/TrNavi_act!N9*100)</f>
        <v>275.73131587080974</v>
      </c>
      <c r="O27" s="74">
        <f>IF(O21=0,"",O21/TrNavi_act!O9*100)</f>
        <v>273.10998260040731</v>
      </c>
      <c r="P27" s="74">
        <f>IF(P21=0,"",P21/TrNavi_act!P9*100)</f>
        <v>270.51356992378226</v>
      </c>
      <c r="Q27" s="74">
        <f>IF(Q21=0,"",Q21/TrNavi_act!Q9*100)</f>
        <v>267.94184092485784</v>
      </c>
    </row>
    <row r="29" spans="1:17" ht="11.45" customHeight="1" x14ac:dyDescent="0.25">
      <c r="A29" s="27" t="s">
        <v>151</v>
      </c>
      <c r="B29" s="68">
        <f>IF(B19=0,"",B19/TrNavi_act!B3*1000)</f>
        <v>15.89283578682732</v>
      </c>
      <c r="C29" s="68">
        <f>IF(C19=0,"",C19/TrNavi_act!C3*1000)</f>
        <v>11.009206684990625</v>
      </c>
      <c r="D29" s="68">
        <f>IF(D19=0,"",D19/TrNavi_act!D3*1000)</f>
        <v>9.5681441810776864</v>
      </c>
      <c r="E29" s="68">
        <f>IF(E19=0,"",E19/TrNavi_act!E3*1000)</f>
        <v>19.950553312412509</v>
      </c>
      <c r="F29" s="68">
        <f>IF(F19=0,"",F19/TrNavi_act!F3*1000)</f>
        <v>18.679625558203885</v>
      </c>
      <c r="G29" s="68">
        <f>IF(G19=0,"",G19/TrNavi_act!G3*1000)</f>
        <v>19.807632095603722</v>
      </c>
      <c r="H29" s="68">
        <f>IF(H19=0,"",H19/TrNavi_act!H3*1000)</f>
        <v>17.823927124181044</v>
      </c>
      <c r="I29" s="68">
        <f>IF(I19=0,"",I19/TrNavi_act!I3*1000)</f>
        <v>18.169944387304927</v>
      </c>
      <c r="J29" s="68">
        <f>IF(J19=0,"",J19/TrNavi_act!J3*1000)</f>
        <v>17.060911019667095</v>
      </c>
      <c r="K29" s="68">
        <f>IF(K19=0,"",K19/TrNavi_act!K3*1000)</f>
        <v>15.232730597330356</v>
      </c>
      <c r="L29" s="68">
        <f>IF(L19=0,"",L19/TrNavi_act!L3*1000)</f>
        <v>17.838497383951065</v>
      </c>
      <c r="M29" s="68">
        <f>IF(M19=0,"",M19/TrNavi_act!M3*1000)</f>
        <v>16.69936529463309</v>
      </c>
      <c r="N29" s="68">
        <f>IF(N19=0,"",N19/TrNavi_act!N3*1000)</f>
        <v>16.183909465466421</v>
      </c>
      <c r="O29" s="68">
        <f>IF(O19=0,"",O19/TrNavi_act!O3*1000)</f>
        <v>14.197419542188108</v>
      </c>
      <c r="P29" s="68">
        <f>IF(P19=0,"",P19/TrNavi_act!P3*1000)</f>
        <v>13.144634366465315</v>
      </c>
      <c r="Q29" s="68">
        <f>IF(Q19=0,"",Q19/TrNavi_act!Q3*1000)</f>
        <v>13.028053571844445</v>
      </c>
    </row>
    <row r="30" spans="1:17" ht="11.45" customHeight="1" x14ac:dyDescent="0.25">
      <c r="A30" s="148" t="s">
        <v>147</v>
      </c>
      <c r="B30" s="77">
        <f>IF(B20=0,"",B20/TrNavi_act!B4*1000)</f>
        <v>15.939991013413875</v>
      </c>
      <c r="C30" s="77">
        <f>IF(C20=0,"",C20/TrNavi_act!C4*1000)</f>
        <v>11.038210619403028</v>
      </c>
      <c r="D30" s="77">
        <f>IF(D20=0,"",D20/TrNavi_act!D4*1000)</f>
        <v>9.5888243878137782</v>
      </c>
      <c r="E30" s="77">
        <f>IF(E20=0,"",E20/TrNavi_act!E4*1000)</f>
        <v>20.001746991151268</v>
      </c>
      <c r="F30" s="77">
        <f>IF(F20=0,"",F20/TrNavi_act!F4*1000)</f>
        <v>18.718358896438328</v>
      </c>
      <c r="G30" s="77">
        <f>IF(G20=0,"",G20/TrNavi_act!G4*1000)</f>
        <v>19.850718081128832</v>
      </c>
      <c r="H30" s="77">
        <f>IF(H20=0,"",H20/TrNavi_act!H4*1000)</f>
        <v>17.848726462805956</v>
      </c>
      <c r="I30" s="77">
        <f>IF(I20=0,"",I20/TrNavi_act!I4*1000)</f>
        <v>18.199275733165262</v>
      </c>
      <c r="J30" s="77">
        <f>IF(J20=0,"",J20/TrNavi_act!J4*1000)</f>
        <v>17.102457610990822</v>
      </c>
      <c r="K30" s="77">
        <f>IF(K20=0,"",K20/TrNavi_act!K4*1000)</f>
        <v>15.261343608160209</v>
      </c>
      <c r="L30" s="77">
        <f>IF(L20=0,"",L20/TrNavi_act!L4*1000)</f>
        <v>17.884981115831732</v>
      </c>
      <c r="M30" s="77">
        <f>IF(M20=0,"",M20/TrNavi_act!M4*1000)</f>
        <v>16.739000866194992</v>
      </c>
      <c r="N30" s="77">
        <f>IF(N20=0,"",N20/TrNavi_act!N4*1000)</f>
        <v>16.229386012510613</v>
      </c>
      <c r="O30" s="77">
        <f>IF(O20=0,"",O20/TrNavi_act!O4*1000)</f>
        <v>14.248198331870061</v>
      </c>
      <c r="P30" s="77">
        <f>IF(P20=0,"",P20/TrNavi_act!P4*1000)</f>
        <v>13.182302027856297</v>
      </c>
      <c r="Q30" s="77">
        <f>IF(Q20=0,"",Q20/TrNavi_act!Q4*1000)</f>
        <v>13.065150213630721</v>
      </c>
    </row>
    <row r="31" spans="1:17" ht="11.45" customHeight="1" x14ac:dyDescent="0.25">
      <c r="A31" s="147" t="s">
        <v>146</v>
      </c>
      <c r="B31" s="74">
        <f>IF(B21=0,"",B21/TrNavi_act!B5*1000)</f>
        <v>2.763400412257623</v>
      </c>
      <c r="C31" s="74">
        <f>IF(C21=0,"",C21/TrNavi_act!C5*1000)</f>
        <v>1.9144692874837932</v>
      </c>
      <c r="D31" s="74">
        <f>IF(D21=0,"",D21/TrNavi_act!D5*1000)</f>
        <v>1.66383046978828</v>
      </c>
      <c r="E31" s="74">
        <f>IF(E21=0,"",E21/TrNavi_act!E5*1000)</f>
        <v>3.4722070861936816</v>
      </c>
      <c r="F31" s="74">
        <f>IF(F21=0,"",F21/TrNavi_act!F5*1000)</f>
        <v>3.2508687884996683</v>
      </c>
      <c r="G31" s="74">
        <f>IF(G21=0,"",G21/TrNavi_act!G5*1000)</f>
        <v>3.4490689289855143</v>
      </c>
      <c r="H31" s="74">
        <f>IF(H21=0,"",H21/TrNavi_act!H5*1000)</f>
        <v>3.1026077096567568</v>
      </c>
      <c r="I31" s="74">
        <f>IF(I21=0,"",I21/TrNavi_act!I5*1000)</f>
        <v>3.1649563127831435</v>
      </c>
      <c r="J31" s="74">
        <f>IF(J21=0,"",J21/TrNavi_act!J5*1000)</f>
        <v>2.9755422323383973</v>
      </c>
      <c r="K31" s="74">
        <f>IF(K21=0,"",K21/TrNavi_act!K5*1000)</f>
        <v>2.6564053596254631</v>
      </c>
      <c r="L31" s="74">
        <f>IF(L21=0,"",L21/TrNavi_act!L5*1000)</f>
        <v>3.114469229264011</v>
      </c>
      <c r="M31" s="74">
        <f>IF(M21=0,"",M21/TrNavi_act!M5*1000)</f>
        <v>2.9162118582548318</v>
      </c>
      <c r="N31" s="74">
        <f>IF(N21=0,"",N21/TrNavi_act!N5*1000)</f>
        <v>2.8286916666176269</v>
      </c>
      <c r="O31" s="74">
        <f>IF(O21=0,"",O21/TrNavi_act!O5*1000)</f>
        <v>2.4844911500321829</v>
      </c>
      <c r="P31" s="74">
        <f>IF(P21=0,"",P21/TrNavi_act!P5*1000)</f>
        <v>2.2996552881760159</v>
      </c>
      <c r="Q31" s="74">
        <f>IF(Q21=0,"",Q21/TrNavi_act!Q5*1000)</f>
        <v>2.2802363894504674</v>
      </c>
    </row>
    <row r="33" spans="1:17" ht="11.45" customHeight="1" x14ac:dyDescent="0.25">
      <c r="A33" s="27" t="s">
        <v>41</v>
      </c>
      <c r="B33" s="57">
        <f t="shared" ref="B33:Q33" si="1">IF(B19=0,0,B19/B$19)</f>
        <v>1</v>
      </c>
      <c r="C33" s="57">
        <f t="shared" si="1"/>
        <v>1</v>
      </c>
      <c r="D33" s="57">
        <f t="shared" si="1"/>
        <v>1</v>
      </c>
      <c r="E33" s="57">
        <f t="shared" si="1"/>
        <v>1</v>
      </c>
      <c r="F33" s="57">
        <f t="shared" si="1"/>
        <v>1</v>
      </c>
      <c r="G33" s="57">
        <f t="shared" si="1"/>
        <v>1</v>
      </c>
      <c r="H33" s="57">
        <f t="shared" si="1"/>
        <v>1</v>
      </c>
      <c r="I33" s="57">
        <f t="shared" si="1"/>
        <v>1</v>
      </c>
      <c r="J33" s="57">
        <f t="shared" si="1"/>
        <v>1</v>
      </c>
      <c r="K33" s="57">
        <f t="shared" si="1"/>
        <v>1</v>
      </c>
      <c r="L33" s="57">
        <f t="shared" si="1"/>
        <v>1</v>
      </c>
      <c r="M33" s="57">
        <f t="shared" si="1"/>
        <v>1</v>
      </c>
      <c r="N33" s="57">
        <f t="shared" si="1"/>
        <v>1</v>
      </c>
      <c r="O33" s="57">
        <f t="shared" si="1"/>
        <v>1</v>
      </c>
      <c r="P33" s="57">
        <f t="shared" si="1"/>
        <v>1</v>
      </c>
      <c r="Q33" s="57">
        <f t="shared" si="1"/>
        <v>1</v>
      </c>
    </row>
    <row r="34" spans="1:17" ht="11.45" customHeight="1" x14ac:dyDescent="0.25">
      <c r="A34" s="148" t="s">
        <v>147</v>
      </c>
      <c r="B34" s="52">
        <f t="shared" ref="B34:Q34" si="2">IF(B20=0,0,B20/B$19)</f>
        <v>0.99937774383871936</v>
      </c>
      <c r="C34" s="52">
        <f t="shared" si="2"/>
        <v>0.99944718944217414</v>
      </c>
      <c r="D34" s="52">
        <f t="shared" si="2"/>
        <v>0.99954622841121099</v>
      </c>
      <c r="E34" s="52">
        <f t="shared" si="2"/>
        <v>0.99946097830232872</v>
      </c>
      <c r="F34" s="52">
        <f t="shared" si="2"/>
        <v>0.99956419083830139</v>
      </c>
      <c r="G34" s="52">
        <f t="shared" si="2"/>
        <v>0.99954257718060291</v>
      </c>
      <c r="H34" s="52">
        <f t="shared" si="2"/>
        <v>0.99970725745694011</v>
      </c>
      <c r="I34" s="52">
        <f t="shared" si="2"/>
        <v>0.99966016951177905</v>
      </c>
      <c r="J34" s="52">
        <f t="shared" si="2"/>
        <v>0.99948707725826746</v>
      </c>
      <c r="K34" s="52">
        <f t="shared" si="2"/>
        <v>0.99960414200257042</v>
      </c>
      <c r="L34" s="52">
        <f t="shared" si="2"/>
        <v>0.99945054615553919</v>
      </c>
      <c r="M34" s="52">
        <f t="shared" si="2"/>
        <v>0.99949926430293323</v>
      </c>
      <c r="N34" s="52">
        <f t="shared" si="2"/>
        <v>0.99940685298219623</v>
      </c>
      <c r="O34" s="52">
        <f t="shared" si="2"/>
        <v>0.99924461879028181</v>
      </c>
      <c r="P34" s="52">
        <f t="shared" si="2"/>
        <v>0.99939445230255575</v>
      </c>
      <c r="Q34" s="52">
        <f t="shared" si="2"/>
        <v>0.99939796983329732</v>
      </c>
    </row>
    <row r="35" spans="1:17" ht="11.45" customHeight="1" x14ac:dyDescent="0.25">
      <c r="A35" s="147" t="s">
        <v>146</v>
      </c>
      <c r="B35" s="46">
        <f t="shared" ref="B35:Q35" si="3">IF(B21=0,0,B21/B$19)</f>
        <v>6.2225616128064743E-4</v>
      </c>
      <c r="C35" s="46">
        <f t="shared" si="3"/>
        <v>5.5281055782584318E-4</v>
      </c>
      <c r="D35" s="46">
        <f t="shared" si="3"/>
        <v>4.5377158878888522E-4</v>
      </c>
      <c r="E35" s="46">
        <f t="shared" si="3"/>
        <v>5.3902169767121159E-4</v>
      </c>
      <c r="F35" s="46">
        <f t="shared" si="3"/>
        <v>4.3580916169852642E-4</v>
      </c>
      <c r="G35" s="46">
        <f t="shared" si="3"/>
        <v>4.5742281939711963E-4</v>
      </c>
      <c r="H35" s="46">
        <f t="shared" si="3"/>
        <v>2.9274254305988116E-4</v>
      </c>
      <c r="I35" s="46">
        <f t="shared" si="3"/>
        <v>3.3983048822090576E-4</v>
      </c>
      <c r="J35" s="46">
        <f t="shared" si="3"/>
        <v>5.129227417325433E-4</v>
      </c>
      <c r="K35" s="46">
        <f t="shared" si="3"/>
        <v>3.9585799742964468E-4</v>
      </c>
      <c r="L35" s="46">
        <f t="shared" si="3"/>
        <v>5.4945384446087209E-4</v>
      </c>
      <c r="M35" s="46">
        <f t="shared" si="3"/>
        <v>5.0073569706678698E-4</v>
      </c>
      <c r="N35" s="46">
        <f t="shared" si="3"/>
        <v>5.9314701780369854E-4</v>
      </c>
      <c r="O35" s="46">
        <f t="shared" si="3"/>
        <v>7.5538120971823807E-4</v>
      </c>
      <c r="P35" s="46">
        <f t="shared" si="3"/>
        <v>6.055476974442109E-4</v>
      </c>
      <c r="Q35" s="46">
        <f t="shared" si="3"/>
        <v>6.0203016670270267E-4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2898.849753767865</v>
      </c>
      <c r="C4" s="100">
        <v>2044.95516877878</v>
      </c>
      <c r="D4" s="100">
        <v>2053.1383667218802</v>
      </c>
      <c r="E4" s="100">
        <v>3603.8680868043357</v>
      </c>
      <c r="F4" s="100">
        <v>3506.4287153576643</v>
      </c>
      <c r="G4" s="100">
        <v>4023.6566506382733</v>
      </c>
      <c r="H4" s="100">
        <v>5327.4487476521163</v>
      </c>
      <c r="I4" s="100">
        <v>4755.9092254433644</v>
      </c>
      <c r="J4" s="100">
        <v>2966.2518050496001</v>
      </c>
      <c r="K4" s="100">
        <v>2782.4934827601001</v>
      </c>
      <c r="L4" s="100">
        <v>2756.2646613005777</v>
      </c>
      <c r="M4" s="100">
        <v>2614.865115453546</v>
      </c>
      <c r="N4" s="100">
        <v>2452.9719611375731</v>
      </c>
      <c r="O4" s="100">
        <v>2153.0501978472153</v>
      </c>
      <c r="P4" s="100">
        <v>1991.1386951251095</v>
      </c>
      <c r="Q4" s="100">
        <v>1950.6085796036239</v>
      </c>
    </row>
    <row r="5" spans="1:17" ht="11.45" customHeight="1" x14ac:dyDescent="0.25">
      <c r="A5" s="141" t="s">
        <v>91</v>
      </c>
      <c r="B5" s="140">
        <f t="shared" ref="B5:Q5" si="0">B4</f>
        <v>2898.849753767865</v>
      </c>
      <c r="C5" s="140">
        <f t="shared" si="0"/>
        <v>2044.95516877878</v>
      </c>
      <c r="D5" s="140">
        <f t="shared" si="0"/>
        <v>2053.1383667218802</v>
      </c>
      <c r="E5" s="140">
        <f t="shared" si="0"/>
        <v>3603.8680868043357</v>
      </c>
      <c r="F5" s="140">
        <f t="shared" si="0"/>
        <v>3506.4287153576643</v>
      </c>
      <c r="G5" s="140">
        <f t="shared" si="0"/>
        <v>4023.6566506382733</v>
      </c>
      <c r="H5" s="140">
        <f t="shared" si="0"/>
        <v>5327.4487476521163</v>
      </c>
      <c r="I5" s="140">
        <f t="shared" si="0"/>
        <v>4755.9092254433644</v>
      </c>
      <c r="J5" s="140">
        <f t="shared" si="0"/>
        <v>2966.2518050496001</v>
      </c>
      <c r="K5" s="140">
        <f t="shared" si="0"/>
        <v>2782.4934827601001</v>
      </c>
      <c r="L5" s="140">
        <f t="shared" si="0"/>
        <v>2756.2646613005777</v>
      </c>
      <c r="M5" s="140">
        <f t="shared" si="0"/>
        <v>2614.865115453546</v>
      </c>
      <c r="N5" s="140">
        <f t="shared" si="0"/>
        <v>2452.9719611375731</v>
      </c>
      <c r="O5" s="140">
        <f t="shared" si="0"/>
        <v>2153.0501978472153</v>
      </c>
      <c r="P5" s="140">
        <f t="shared" si="0"/>
        <v>1991.1386951251095</v>
      </c>
      <c r="Q5" s="140">
        <f t="shared" si="0"/>
        <v>1950.6085796036239</v>
      </c>
    </row>
    <row r="7" spans="1:17" ht="11.45" customHeight="1" x14ac:dyDescent="0.25">
      <c r="A7" s="27" t="s">
        <v>100</v>
      </c>
      <c r="B7" s="71">
        <f t="shared" ref="B7:Q7" si="1">SUM(B8:B9)</f>
        <v>2898.8497537678654</v>
      </c>
      <c r="C7" s="71">
        <f t="shared" si="1"/>
        <v>2044.95516877878</v>
      </c>
      <c r="D7" s="71">
        <f t="shared" si="1"/>
        <v>2053.1383667218797</v>
      </c>
      <c r="E7" s="71">
        <f t="shared" si="1"/>
        <v>3603.8680868043348</v>
      </c>
      <c r="F7" s="71">
        <f t="shared" si="1"/>
        <v>3506.4287153576638</v>
      </c>
      <c r="G7" s="71">
        <f t="shared" si="1"/>
        <v>4023.6566506382733</v>
      </c>
      <c r="H7" s="71">
        <f t="shared" si="1"/>
        <v>5327.4487476521163</v>
      </c>
      <c r="I7" s="71">
        <f t="shared" si="1"/>
        <v>4755.9092254433644</v>
      </c>
      <c r="J7" s="71">
        <f t="shared" si="1"/>
        <v>2966.2518050496005</v>
      </c>
      <c r="K7" s="71">
        <f t="shared" si="1"/>
        <v>2782.4934827601001</v>
      </c>
      <c r="L7" s="71">
        <f t="shared" si="1"/>
        <v>2756.2646613005772</v>
      </c>
      <c r="M7" s="71">
        <f t="shared" si="1"/>
        <v>2614.8651154535455</v>
      </c>
      <c r="N7" s="71">
        <f t="shared" si="1"/>
        <v>2452.9719611375726</v>
      </c>
      <c r="O7" s="71">
        <f t="shared" si="1"/>
        <v>2153.0501978472153</v>
      </c>
      <c r="P7" s="71">
        <f t="shared" si="1"/>
        <v>1991.1386951251093</v>
      </c>
      <c r="Q7" s="71">
        <f t="shared" si="1"/>
        <v>1950.6085796036236</v>
      </c>
    </row>
    <row r="8" spans="1:17" ht="11.45" customHeight="1" x14ac:dyDescent="0.25">
      <c r="A8" s="148" t="s">
        <v>147</v>
      </c>
      <c r="B8" s="70">
        <v>2897.0459266479565</v>
      </c>
      <c r="C8" s="70">
        <v>2043.8246959711987</v>
      </c>
      <c r="D8" s="70">
        <v>2052.2067108632091</v>
      </c>
      <c r="E8" s="70">
        <v>3601.9255237100024</v>
      </c>
      <c r="F8" s="70">
        <v>3504.9005815986679</v>
      </c>
      <c r="G8" s="70">
        <v>4021.8161382688522</v>
      </c>
      <c r="H8" s="70">
        <v>5325.889176757707</v>
      </c>
      <c r="I8" s="70">
        <v>4754.293022489348</v>
      </c>
      <c r="J8" s="70">
        <v>2964.7303470410852</v>
      </c>
      <c r="K8" s="70">
        <v>2781.3920104621534</v>
      </c>
      <c r="L8" s="70">
        <v>2754.7502210860739</v>
      </c>
      <c r="M8" s="70">
        <v>2613.5557591472234</v>
      </c>
      <c r="N8" s="70">
        <v>2451.516988134068</v>
      </c>
      <c r="O8" s="70">
        <v>2151.4238241841813</v>
      </c>
      <c r="P8" s="70">
        <v>1989.9329656729842</v>
      </c>
      <c r="Q8" s="70">
        <v>1949.4342543952732</v>
      </c>
    </row>
    <row r="9" spans="1:17" ht="11.45" customHeight="1" x14ac:dyDescent="0.25">
      <c r="A9" s="147" t="s">
        <v>146</v>
      </c>
      <c r="B9" s="69">
        <v>1.803827119908942</v>
      </c>
      <c r="C9" s="69">
        <v>1.1304728075814388</v>
      </c>
      <c r="D9" s="69">
        <v>0.93165585867080436</v>
      </c>
      <c r="E9" s="69">
        <v>1.9425630943323742</v>
      </c>
      <c r="F9" s="69">
        <v>1.5281337589956645</v>
      </c>
      <c r="G9" s="69">
        <v>1.84051236942093</v>
      </c>
      <c r="H9" s="69">
        <v>1.5595708944088595</v>
      </c>
      <c r="I9" s="69">
        <v>1.6162029540167284</v>
      </c>
      <c r="J9" s="69">
        <v>1.5214580085151463</v>
      </c>
      <c r="K9" s="69">
        <v>1.1014722979464506</v>
      </c>
      <c r="L9" s="69">
        <v>1.5144402145032458</v>
      </c>
      <c r="M9" s="69">
        <v>1.3093563063222555</v>
      </c>
      <c r="N9" s="69">
        <v>1.4549730035048412</v>
      </c>
      <c r="O9" s="69">
        <v>1.6263736630339212</v>
      </c>
      <c r="P9" s="69">
        <v>1.2057294521250803</v>
      </c>
      <c r="Q9" s="69">
        <v>1.1743252083504911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99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1.45" customHeight="1" x14ac:dyDescent="0.25">
      <c r="A14" s="97" t="s">
        <v>98</v>
      </c>
      <c r="B14" s="100">
        <f>IF(B4=0,0,B4/TrNavi_ene!B4)</f>
        <v>3.108363490808713</v>
      </c>
      <c r="C14" s="100">
        <f>IF(C4=0,0,C4/TrNavi_ene!C4)</f>
        <v>3.1078361616485011</v>
      </c>
      <c r="D14" s="100">
        <f>IF(D4=0,0,D4/TrNavi_ene!D4)</f>
        <v>3.1108132562105864</v>
      </c>
      <c r="E14" s="100">
        <f>IF(E4=0,0,E4/TrNavi_ene!E4)</f>
        <v>3.1081144997506138</v>
      </c>
      <c r="F14" s="100">
        <f>IF(F4=0,0,F4/TrNavi_ene!F4)</f>
        <v>3.1337956269856599</v>
      </c>
      <c r="G14" s="100">
        <f>IF(G4=0,0,G4/TrNavi_ene!G4)</f>
        <v>3.1389756402228031</v>
      </c>
      <c r="H14" s="100">
        <f>IF(H4=0,0,H4/TrNavi_ene!H4)</f>
        <v>3.1416534097163455</v>
      </c>
      <c r="I14" s="100">
        <f>IF(I4=0,0,I4/TrNavi_ene!I4)</f>
        <v>3.1521956256561068</v>
      </c>
      <c r="J14" s="100">
        <f>IF(J4=0,0,J4/TrNavi_ene!J4)</f>
        <v>3.1178125714116338</v>
      </c>
      <c r="K14" s="100">
        <f>IF(K4=0,0,K4/TrNavi_ene!K4)</f>
        <v>3.1176516682938811</v>
      </c>
      <c r="L14" s="100">
        <f>IF(L4=0,0,L4/TrNavi_ene!L4)</f>
        <v>3.1170480034775099</v>
      </c>
      <c r="M14" s="100">
        <f>IF(M4=0,0,M4/TrNavi_ene!M4)</f>
        <v>3.1180012184297619</v>
      </c>
      <c r="N14" s="100">
        <f>IF(N4=0,0,N4/TrNavi_ene!N4)</f>
        <v>3.1173486693951631</v>
      </c>
      <c r="O14" s="100">
        <f>IF(O4=0,0,O4/TrNavi_ene!O4)</f>
        <v>3.1024188000000001</v>
      </c>
      <c r="P14" s="100">
        <f>IF(P4=0,0,P4/TrNavi_ene!P4)</f>
        <v>3.1024188000000001</v>
      </c>
      <c r="Q14" s="100">
        <f>IF(Q4=0,0,Q4/TrNavi_ene!Q4)</f>
        <v>3.1024188000000001</v>
      </c>
    </row>
    <row r="15" spans="1:17" ht="11.45" customHeight="1" x14ac:dyDescent="0.25">
      <c r="A15" s="141" t="s">
        <v>91</v>
      </c>
      <c r="B15" s="140">
        <f t="shared" ref="B15:Q15" si="2">B14</f>
        <v>3.108363490808713</v>
      </c>
      <c r="C15" s="140">
        <f t="shared" si="2"/>
        <v>3.1078361616485011</v>
      </c>
      <c r="D15" s="140">
        <f t="shared" si="2"/>
        <v>3.1108132562105864</v>
      </c>
      <c r="E15" s="140">
        <f t="shared" si="2"/>
        <v>3.1081144997506138</v>
      </c>
      <c r="F15" s="140">
        <f t="shared" si="2"/>
        <v>3.1337956269856599</v>
      </c>
      <c r="G15" s="140">
        <f t="shared" si="2"/>
        <v>3.1389756402228031</v>
      </c>
      <c r="H15" s="140">
        <f t="shared" si="2"/>
        <v>3.1416534097163455</v>
      </c>
      <c r="I15" s="140">
        <f t="shared" si="2"/>
        <v>3.1521956256561068</v>
      </c>
      <c r="J15" s="140">
        <f t="shared" si="2"/>
        <v>3.1178125714116338</v>
      </c>
      <c r="K15" s="140">
        <f t="shared" si="2"/>
        <v>3.1176516682938811</v>
      </c>
      <c r="L15" s="140">
        <f t="shared" si="2"/>
        <v>3.1170480034775099</v>
      </c>
      <c r="M15" s="140">
        <f t="shared" si="2"/>
        <v>3.1180012184297619</v>
      </c>
      <c r="N15" s="140">
        <f t="shared" si="2"/>
        <v>3.1173486693951631</v>
      </c>
      <c r="O15" s="140">
        <f t="shared" si="2"/>
        <v>3.1024188000000001</v>
      </c>
      <c r="P15" s="140">
        <f t="shared" si="2"/>
        <v>3.1024188000000001</v>
      </c>
      <c r="Q15" s="140">
        <f t="shared" si="2"/>
        <v>3.1024188000000001</v>
      </c>
    </row>
    <row r="17" spans="1:17" ht="11.45" customHeight="1" x14ac:dyDescent="0.25">
      <c r="A17" s="27" t="s">
        <v>123</v>
      </c>
      <c r="B17" s="68">
        <f>IF(B7=0,"",B7/TrNavi_act!B7*100)</f>
        <v>6729.7782935454943</v>
      </c>
      <c r="C17" s="68">
        <f>IF(C7=0,"",C7/TrNavi_act!C7*100)</f>
        <v>6664.8062419376574</v>
      </c>
      <c r="D17" s="68">
        <f>IF(D7=0,"",D7/TrNavi_act!D7*100)</f>
        <v>6609.0783218825491</v>
      </c>
      <c r="E17" s="68">
        <f>IF(E7=0,"",E7/TrNavi_act!E7*100)</f>
        <v>6534.6290842909539</v>
      </c>
      <c r="F17" s="68">
        <f>IF(F7=0,"",F7/TrNavi_act!F7*100)</f>
        <v>6527.4385136211476</v>
      </c>
      <c r="G17" s="68">
        <f>IF(G7=0,"",G7/TrNavi_act!G7*100)</f>
        <v>6472.6618417991231</v>
      </c>
      <c r="H17" s="68">
        <f>IF(H7=0,"",H7/TrNavi_act!H7*100)</f>
        <v>6420.3894522799174</v>
      </c>
      <c r="I17" s="68">
        <f>IF(I7=0,"",I7/TrNavi_act!I7*100)</f>
        <v>6376.3567181105982</v>
      </c>
      <c r="J17" s="68">
        <f>IF(J7=0,"",J7/TrNavi_act!J7*100)</f>
        <v>6237.8967196274716</v>
      </c>
      <c r="K17" s="68">
        <f>IF(K7=0,"",K7/TrNavi_act!K7*100)</f>
        <v>6180.1549886868997</v>
      </c>
      <c r="L17" s="68">
        <f>IF(L7=0,"",L7/TrNavi_act!L7*100)</f>
        <v>6112.1677901851444</v>
      </c>
      <c r="M17" s="68">
        <f>IF(M7=0,"",M7/TrNavi_act!M7*100)</f>
        <v>6055.2745271855611</v>
      </c>
      <c r="N17" s="68">
        <f>IF(N7=0,"",N7/TrNavi_act!N7*100)</f>
        <v>5990.7662463635934</v>
      </c>
      <c r="O17" s="68">
        <f>IF(O7=0,"",O7/TrNavi_act!O7*100)</f>
        <v>5897.3418205766939</v>
      </c>
      <c r="P17" s="68">
        <f>IF(P7=0,"",P7/TrNavi_act!P7*100)</f>
        <v>5844.1850742992874</v>
      </c>
      <c r="Q17" s="68">
        <f>IF(Q7=0,"",Q7/TrNavi_act!Q7*100)</f>
        <v>5786.452966087455</v>
      </c>
    </row>
    <row r="18" spans="1:17" ht="11.45" customHeight="1" x14ac:dyDescent="0.25">
      <c r="A18" s="148" t="s">
        <v>147</v>
      </c>
      <c r="B18" s="77">
        <f>IF(B8=0,"",B8/TrNavi_act!B8*100)</f>
        <v>6755.0210737786601</v>
      </c>
      <c r="C18" s="77">
        <f>IF(C8=0,"",C8/TrNavi_act!C8*100)</f>
        <v>6687.0050442380871</v>
      </c>
      <c r="D18" s="77">
        <f>IF(D8=0,"",D8/TrNavi_act!D8*100)</f>
        <v>6627.1393444398027</v>
      </c>
      <c r="E18" s="77">
        <f>IF(E8=0,"",E8/TrNavi_act!E8*100)</f>
        <v>6555.8317155627974</v>
      </c>
      <c r="F18" s="77">
        <f>IF(F8=0,"",F8/TrNavi_act!F8*100)</f>
        <v>6544.5544293665835</v>
      </c>
      <c r="G18" s="77">
        <f>IF(G8=0,"",G8/TrNavi_act!G8*100)</f>
        <v>6490.467586762682</v>
      </c>
      <c r="H18" s="77">
        <f>IF(H8=0,"",H8/TrNavi_act!H8*100)</f>
        <v>6431.6875418565769</v>
      </c>
      <c r="I18" s="77">
        <f>IF(I8=0,"",I8/TrNavi_act!I8*100)</f>
        <v>6389.376122816012</v>
      </c>
      <c r="J18" s="77">
        <f>IF(J8=0,"",J8/TrNavi_act!J8*100)</f>
        <v>6257.1119097898472</v>
      </c>
      <c r="K18" s="77">
        <f>IF(K8=0,"",K8/TrNavi_act!K8*100)</f>
        <v>6194.8405887840036</v>
      </c>
      <c r="L18" s="77">
        <f>IF(L8=0,"",L8/TrNavi_act!L8*100)</f>
        <v>6132.3179147269884</v>
      </c>
      <c r="M18" s="77">
        <f>IF(M8=0,"",M8/TrNavi_act!M8*100)</f>
        <v>6073.4586338447789</v>
      </c>
      <c r="N18" s="77">
        <f>IF(N8=0,"",N8/TrNavi_act!N8*100)</f>
        <v>6012.0668848108253</v>
      </c>
      <c r="O18" s="77">
        <f>IF(O8=0,"",O8/TrNavi_act!O8*100)</f>
        <v>5924.0330560235761</v>
      </c>
      <c r="P18" s="77">
        <f>IF(P8=0,"",P8/TrNavi_act!P8*100)</f>
        <v>5865.3792633896792</v>
      </c>
      <c r="Q18" s="77">
        <f>IF(Q8=0,"",Q8/TrNavi_act!Q8*100)</f>
        <v>5807.3062013759181</v>
      </c>
    </row>
    <row r="19" spans="1:17" ht="11.45" customHeight="1" x14ac:dyDescent="0.25">
      <c r="A19" s="147" t="s">
        <v>146</v>
      </c>
      <c r="B19" s="74">
        <f>IF(B9=0,"",B9/TrNavi_act!B9*100)</f>
        <v>961.16980424261078</v>
      </c>
      <c r="C19" s="74">
        <f>IF(C9=0,"",C9/TrNavi_act!C9*100)</f>
        <v>951.87060670418475</v>
      </c>
      <c r="D19" s="74">
        <f>IF(D9=0,"",D9/TrNavi_act!D9*100)</f>
        <v>943.72448431858493</v>
      </c>
      <c r="E19" s="74">
        <f>IF(E9=0,"",E9/TrNavi_act!E9*100)</f>
        <v>933.94171166728461</v>
      </c>
      <c r="F19" s="74">
        <f>IF(F9=0,"",F9/TrNavi_act!F9*100)</f>
        <v>932.70630863143504</v>
      </c>
      <c r="G19" s="74">
        <f>IF(G9=0,"",G9/TrNavi_act!G9*100)</f>
        <v>925.36628151004084</v>
      </c>
      <c r="H19" s="74">
        <f>IF(H9=0,"",H9/TrNavi_act!H9*100)</f>
        <v>917.35087163961407</v>
      </c>
      <c r="I19" s="74">
        <f>IF(I9=0,"",I9/TrNavi_act!I9*100)</f>
        <v>911.67878671497351</v>
      </c>
      <c r="J19" s="74">
        <f>IF(J9=0,"",J9/TrNavi_act!J9*100)</f>
        <v>893.16186642912191</v>
      </c>
      <c r="K19" s="74">
        <f>IF(K9=0,"",K9/TrNavi_act!K9*100)</f>
        <v>884.62506440823802</v>
      </c>
      <c r="L19" s="74">
        <f>IF(L9=0,"",L9/TrNavi_act!L9*100)</f>
        <v>876.04541638956982</v>
      </c>
      <c r="M19" s="74">
        <f>IF(M9=0,"",M9/TrNavi_act!M9*100)</f>
        <v>867.98234741198019</v>
      </c>
      <c r="N19" s="74">
        <f>IF(N9=0,"",N9/TrNavi_act!N9*100)</f>
        <v>859.55065064044595</v>
      </c>
      <c r="O19" s="74">
        <f>IF(O9=0,"",O9/TrNavi_act!O9*100)</f>
        <v>847.30154448717644</v>
      </c>
      <c r="P19" s="74">
        <f>IF(P9=0,"",P9/TrNavi_act!P9*100)</f>
        <v>839.24638498665661</v>
      </c>
      <c r="Q19" s="74">
        <f>IF(Q9=0,"",Q9/TrNavi_act!Q9*100)</f>
        <v>831.26780459188808</v>
      </c>
    </row>
    <row r="21" spans="1:17" ht="11.45" customHeight="1" x14ac:dyDescent="0.25">
      <c r="A21" s="27" t="s">
        <v>155</v>
      </c>
      <c r="B21" s="68">
        <f>IF(B7=0,"",B7/TrNavi_act!B3*1000)</f>
        <v>49.40071052519221</v>
      </c>
      <c r="C21" s="68">
        <f>IF(C7=0,"",C7/TrNavi_act!C3*1000)</f>
        <v>34.214810646676277</v>
      </c>
      <c r="D21" s="68">
        <f>IF(D7=0,"",D7/TrNavi_act!D3*1000)</f>
        <v>29.764709755830644</v>
      </c>
      <c r="E21" s="68">
        <f>IF(E7=0,"",E7/TrNavi_act!E3*1000)</f>
        <v>62.008604028356949</v>
      </c>
      <c r="F21" s="68">
        <f>IF(F7=0,"",F7/TrNavi_act!F3*1000)</f>
        <v>58.538128888028893</v>
      </c>
      <c r="G21" s="68">
        <f>IF(G7=0,"",G7/TrNavi_act!G3*1000)</f>
        <v>62.175674638595439</v>
      </c>
      <c r="H21" s="68">
        <f>IF(H7=0,"",H7/TrNavi_act!H3*1000)</f>
        <v>55.996601424219037</v>
      </c>
      <c r="I21" s="68">
        <f>IF(I7=0,"",I7/TrNavi_act!I3*1000)</f>
        <v>57.275219216077311</v>
      </c>
      <c r="J21" s="68">
        <f>IF(J7=0,"",J7/TrNavi_act!J3*1000)</f>
        <v>53.192722856853358</v>
      </c>
      <c r="K21" s="68">
        <f>IF(K7=0,"",K7/TrNavi_act!K3*1000)</f>
        <v>47.490347959438239</v>
      </c>
      <c r="L21" s="68">
        <f>IF(L7=0,"",L7/TrNavi_act!L3*1000)</f>
        <v>55.603452655683441</v>
      </c>
      <c r="M21" s="68">
        <f>IF(M7=0,"",M7/TrNavi_act!M3*1000)</f>
        <v>52.068641335669653</v>
      </c>
      <c r="N21" s="68">
        <f>IF(N7=0,"",N7/TrNavi_act!N3*1000)</f>
        <v>50.450888637783535</v>
      </c>
      <c r="O21" s="68">
        <f>IF(O7=0,"",O7/TrNavi_act!O3*1000)</f>
        <v>44.046341299171779</v>
      </c>
      <c r="P21" s="68">
        <f>IF(P7=0,"",P7/TrNavi_act!P3*1000)</f>
        <v>40.780160777648078</v>
      </c>
      <c r="Q21" s="68">
        <f>IF(Q7=0,"",Q7/TrNavi_act!Q3*1000)</f>
        <v>40.418478328697347</v>
      </c>
    </row>
    <row r="22" spans="1:17" ht="11.45" customHeight="1" x14ac:dyDescent="0.25">
      <c r="A22" s="148" t="s">
        <v>147</v>
      </c>
      <c r="B22" s="77">
        <f>IF(B8=0,"",B8/TrNavi_act!B4*1000)</f>
        <v>49.547286109914673</v>
      </c>
      <c r="C22" s="77">
        <f>IF(C8=0,"",C8/TrNavi_act!C4*1000)</f>
        <v>34.30495012287323</v>
      </c>
      <c r="D22" s="77">
        <f>IF(D8=0,"",D8/TrNavi_act!D4*1000)</f>
        <v>29.829042017086465</v>
      </c>
      <c r="E22" s="77">
        <f>IF(E8=0,"",E8/TrNavi_act!E4*1000)</f>
        <v>62.167719843540468</v>
      </c>
      <c r="F22" s="77">
        <f>IF(F8=0,"",F8/TrNavi_act!F4*1000)</f>
        <v>58.659511254006553</v>
      </c>
      <c r="G22" s="77">
        <f>IF(G8=0,"",G8/TrNavi_act!G4*1000)</f>
        <v>62.310920497593749</v>
      </c>
      <c r="H22" s="77">
        <f>IF(H8=0,"",H8/TrNavi_act!H4*1000)</f>
        <v>56.074512350968696</v>
      </c>
      <c r="I22" s="77">
        <f>IF(I8=0,"",I8/TrNavi_act!I4*1000)</f>
        <v>57.367677356192871</v>
      </c>
      <c r="J22" s="77">
        <f>IF(J8=0,"",J8/TrNavi_act!J4*1000)</f>
        <v>53.322257341581768</v>
      </c>
      <c r="K22" s="77">
        <f>IF(K8=0,"",K8/TrNavi_act!K4*1000)</f>
        <v>47.579553360386832</v>
      </c>
      <c r="L22" s="77">
        <f>IF(L8=0,"",L8/TrNavi_act!L4*1000)</f>
        <v>55.748344679336256</v>
      </c>
      <c r="M22" s="77">
        <f>IF(M8=0,"",M8/TrNavi_act!M4*1000)</f>
        <v>52.19222509609282</v>
      </c>
      <c r="N22" s="77">
        <f>IF(N8=0,"",N8/TrNavi_act!N4*1000)</f>
        <v>50.592654891200425</v>
      </c>
      <c r="O22" s="77">
        <f>IF(O8=0,"",O8/TrNavi_act!O4*1000)</f>
        <v>44.203878370922325</v>
      </c>
      <c r="P22" s="77">
        <f>IF(P8=0,"",P8/TrNavi_act!P4*1000)</f>
        <v>40.897021638499503</v>
      </c>
      <c r="Q22" s="77">
        <f>IF(Q8=0,"",Q8/TrNavi_act!Q4*1000)</f>
        <v>40.533567647591966</v>
      </c>
    </row>
    <row r="23" spans="1:17" ht="11.45" customHeight="1" x14ac:dyDescent="0.25">
      <c r="A23" s="147" t="s">
        <v>146</v>
      </c>
      <c r="B23" s="74">
        <f>IF(B9=0,"",B9/TrNavi_act!B5*1000)</f>
        <v>8.5896529519473415</v>
      </c>
      <c r="C23" s="74">
        <f>IF(C9=0,"",C9/TrNavi_act!C5*1000)</f>
        <v>5.9498568820075723</v>
      </c>
      <c r="D23" s="74">
        <f>IF(D9=0,"",D9/TrNavi_act!D5*1000)</f>
        <v>5.1758658815044685</v>
      </c>
      <c r="E23" s="74">
        <f>IF(E9=0,"",E9/TrNavi_act!E5*1000)</f>
        <v>10.792017190735413</v>
      </c>
      <c r="F23" s="74">
        <f>IF(F9=0,"",F9/TrNavi_act!F5*1000)</f>
        <v>10.18755839330443</v>
      </c>
      <c r="G23" s="74">
        <f>IF(G9=0,"",G9/TrNavi_act!G5*1000)</f>
        <v>10.826543349534884</v>
      </c>
      <c r="H23" s="74">
        <f>IF(H9=0,"",H9/TrNavi_act!H5*1000)</f>
        <v>9.7473180900553729</v>
      </c>
      <c r="I23" s="74">
        <f>IF(I9=0,"",I9/TrNavi_act!I5*1000)</f>
        <v>9.9765614445477055</v>
      </c>
      <c r="J23" s="74">
        <f>IF(J9=0,"",J9/TrNavi_act!J5*1000)</f>
        <v>9.2771829787508935</v>
      </c>
      <c r="K23" s="74">
        <f>IF(K9=0,"",K9/TrNavi_act!K5*1000)</f>
        <v>8.2817466011011316</v>
      </c>
      <c r="L23" s="74">
        <f>IF(L9=0,"",L9/TrNavi_act!L5*1000)</f>
        <v>9.7079500929695239</v>
      </c>
      <c r="M23" s="74">
        <f>IF(M9=0,"",M9/TrNavi_act!M5*1000)</f>
        <v>9.0927521272378868</v>
      </c>
      <c r="N23" s="74">
        <f>IF(N9=0,"",N9/TrNavi_act!N5*1000)</f>
        <v>8.8180182030596441</v>
      </c>
      <c r="O23" s="74">
        <f>IF(O9=0,"",O9/TrNavi_act!O5*1000)</f>
        <v>7.7079320522934651</v>
      </c>
      <c r="P23" s="74">
        <f>IF(P9=0,"",P9/TrNavi_act!P5*1000)</f>
        <v>7.1344937995566884</v>
      </c>
      <c r="Q23" s="74">
        <f>IF(Q9=0,"",Q9/TrNavi_act!Q5*1000)</f>
        <v>7.0742482430752487</v>
      </c>
    </row>
    <row r="25" spans="1:17" ht="11.45" customHeight="1" x14ac:dyDescent="0.25">
      <c r="A25" s="27" t="s">
        <v>40</v>
      </c>
      <c r="B25" s="57">
        <f t="shared" ref="B25:Q25" si="3">IF(B7=0,0,B7/B$7)</f>
        <v>1</v>
      </c>
      <c r="C25" s="57">
        <f t="shared" si="3"/>
        <v>1</v>
      </c>
      <c r="D25" s="57">
        <f t="shared" si="3"/>
        <v>1</v>
      </c>
      <c r="E25" s="57">
        <f t="shared" si="3"/>
        <v>1</v>
      </c>
      <c r="F25" s="57">
        <f t="shared" si="3"/>
        <v>1</v>
      </c>
      <c r="G25" s="57">
        <f t="shared" si="3"/>
        <v>1</v>
      </c>
      <c r="H25" s="57">
        <f t="shared" si="3"/>
        <v>1</v>
      </c>
      <c r="I25" s="57">
        <f t="shared" si="3"/>
        <v>1</v>
      </c>
      <c r="J25" s="57">
        <f t="shared" si="3"/>
        <v>1</v>
      </c>
      <c r="K25" s="57">
        <f t="shared" si="3"/>
        <v>1</v>
      </c>
      <c r="L25" s="57">
        <f t="shared" si="3"/>
        <v>1</v>
      </c>
      <c r="M25" s="57">
        <f t="shared" si="3"/>
        <v>1</v>
      </c>
      <c r="N25" s="57">
        <f t="shared" si="3"/>
        <v>1</v>
      </c>
      <c r="O25" s="57">
        <f t="shared" si="3"/>
        <v>1</v>
      </c>
      <c r="P25" s="57">
        <f t="shared" si="3"/>
        <v>1</v>
      </c>
      <c r="Q25" s="57">
        <f t="shared" si="3"/>
        <v>1</v>
      </c>
    </row>
    <row r="26" spans="1:17" ht="11.45" customHeight="1" x14ac:dyDescent="0.25">
      <c r="A26" s="148" t="s">
        <v>147</v>
      </c>
      <c r="B26" s="52">
        <f t="shared" ref="B26:Q26" si="4">IF(B8=0,0,B8/B$7)</f>
        <v>0.99937774383871936</v>
      </c>
      <c r="C26" s="52">
        <f t="shared" si="4"/>
        <v>0.99944718944217426</v>
      </c>
      <c r="D26" s="52">
        <f t="shared" si="4"/>
        <v>0.99954622841121121</v>
      </c>
      <c r="E26" s="52">
        <f t="shared" si="4"/>
        <v>0.99946097830232883</v>
      </c>
      <c r="F26" s="52">
        <f t="shared" si="4"/>
        <v>0.99956419083830139</v>
      </c>
      <c r="G26" s="52">
        <f t="shared" si="4"/>
        <v>0.9995425771806028</v>
      </c>
      <c r="H26" s="52">
        <f t="shared" si="4"/>
        <v>0.99970725745694</v>
      </c>
      <c r="I26" s="52">
        <f t="shared" si="4"/>
        <v>0.99966016951177916</v>
      </c>
      <c r="J26" s="52">
        <f t="shared" si="4"/>
        <v>0.99948707725826735</v>
      </c>
      <c r="K26" s="52">
        <f t="shared" si="4"/>
        <v>0.99960414200257031</v>
      </c>
      <c r="L26" s="52">
        <f t="shared" si="4"/>
        <v>0.99945054615553908</v>
      </c>
      <c r="M26" s="52">
        <f t="shared" si="4"/>
        <v>0.99949926430293323</v>
      </c>
      <c r="N26" s="52">
        <f t="shared" si="4"/>
        <v>0.99940685298219634</v>
      </c>
      <c r="O26" s="52">
        <f t="shared" si="4"/>
        <v>0.9992446187902817</v>
      </c>
      <c r="P26" s="52">
        <f t="shared" si="4"/>
        <v>0.99939445230255575</v>
      </c>
      <c r="Q26" s="52">
        <f t="shared" si="4"/>
        <v>0.99939796983329732</v>
      </c>
    </row>
    <row r="27" spans="1:17" ht="11.45" customHeight="1" x14ac:dyDescent="0.25">
      <c r="A27" s="147" t="s">
        <v>146</v>
      </c>
      <c r="B27" s="46">
        <f t="shared" ref="B27:Q27" si="5">IF(B9=0,0,B9/B$7)</f>
        <v>6.2225616128064743E-4</v>
      </c>
      <c r="C27" s="46">
        <f t="shared" si="5"/>
        <v>5.5281055782584318E-4</v>
      </c>
      <c r="D27" s="46">
        <f t="shared" si="5"/>
        <v>4.5377158878888527E-4</v>
      </c>
      <c r="E27" s="46">
        <f t="shared" si="5"/>
        <v>5.390216976712117E-4</v>
      </c>
      <c r="F27" s="46">
        <f t="shared" si="5"/>
        <v>4.3580916169852648E-4</v>
      </c>
      <c r="G27" s="46">
        <f t="shared" si="5"/>
        <v>4.5742281939711957E-4</v>
      </c>
      <c r="H27" s="46">
        <f t="shared" si="5"/>
        <v>2.9274254305988116E-4</v>
      </c>
      <c r="I27" s="46">
        <f t="shared" si="5"/>
        <v>3.3983048822090576E-4</v>
      </c>
      <c r="J27" s="46">
        <f t="shared" si="5"/>
        <v>5.1292274173254319E-4</v>
      </c>
      <c r="K27" s="46">
        <f t="shared" si="5"/>
        <v>3.9585799742964463E-4</v>
      </c>
      <c r="L27" s="46">
        <f t="shared" si="5"/>
        <v>5.494538444608722E-4</v>
      </c>
      <c r="M27" s="46">
        <f t="shared" si="5"/>
        <v>5.0073569706678698E-4</v>
      </c>
      <c r="N27" s="46">
        <f t="shared" si="5"/>
        <v>5.9314701780369854E-4</v>
      </c>
      <c r="O27" s="46">
        <f t="shared" si="5"/>
        <v>7.5538120971823807E-4</v>
      </c>
      <c r="P27" s="46">
        <f t="shared" si="5"/>
        <v>6.0554769744421079E-4</v>
      </c>
      <c r="Q27" s="46">
        <f t="shared" si="5"/>
        <v>6.0203016670270246E-4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2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8" t="s">
        <v>177</v>
      </c>
      <c r="B1" s="4"/>
      <c r="C1" s="4"/>
      <c r="D1" s="9" t="s">
        <v>11</v>
      </c>
    </row>
    <row r="2" spans="1:4" ht="18.75" x14ac:dyDescent="0.3">
      <c r="A2" s="8"/>
      <c r="B2" s="4"/>
      <c r="C2" s="4"/>
      <c r="D2" s="9"/>
    </row>
    <row r="3" spans="1:4" ht="18.75" x14ac:dyDescent="0.3">
      <c r="A3" s="8"/>
      <c r="B3" s="6" t="s">
        <v>10</v>
      </c>
      <c r="C3" s="7"/>
      <c r="D3" s="6" t="s">
        <v>9</v>
      </c>
    </row>
    <row r="4" spans="1:4" x14ac:dyDescent="0.25">
      <c r="A4" s="5"/>
      <c r="B4" s="2" t="str">
        <f ca="1">HYPERLINK("#"&amp;CELL("address",Transport!$B$2),MID(CELL("filename",Transport!$B$2),FIND("]",CELL("filename",Transport!$B$2))+1,256))</f>
        <v>Transport</v>
      </c>
      <c r="C4" s="2"/>
      <c r="D4" s="4" t="s">
        <v>8</v>
      </c>
    </row>
    <row r="5" spans="1:4" ht="5.0999999999999996" customHeight="1" x14ac:dyDescent="0.25">
      <c r="B5" s="2"/>
      <c r="C5" s="2"/>
      <c r="D5" s="4"/>
    </row>
    <row r="6" spans="1:4" x14ac:dyDescent="0.25">
      <c r="B6" s="2" t="str">
        <f ca="1">HYPERLINK("#"&amp;CELL("address",TrRoad_act!$B$2),MID(CELL("filename",TrRoad_act!$B$2),FIND("]",CELL("filename",TrRoad_act!$B$2))+1,256))</f>
        <v>TrRoad_act</v>
      </c>
      <c r="C6" s="2"/>
      <c r="D6" s="4" t="s">
        <v>7</v>
      </c>
    </row>
    <row r="7" spans="1:4" x14ac:dyDescent="0.25">
      <c r="B7" s="3" t="str">
        <f ca="1">HYPERLINK("#"&amp;CELL("address",TrRoad_ene!$B$2),MID(CELL("filename",TrRoad_ene!$B$2),FIND("]",CELL("filename",TrRoad_ene!$B$2))+1,256))</f>
        <v>TrRoad_ene</v>
      </c>
      <c r="C7" s="2"/>
      <c r="D7" s="1" t="s">
        <v>1</v>
      </c>
    </row>
    <row r="8" spans="1:4" x14ac:dyDescent="0.25">
      <c r="B8" s="3" t="str">
        <f ca="1">HYPERLINK("#"&amp;CELL("address",TrRoad_emi!$B$2),MID(CELL("filename",TrRoad_emi!$B$2),FIND("]",CELL("filename",TrRoad_emi!$B$2))+1,256))</f>
        <v>TrRoad_emi</v>
      </c>
      <c r="C8" s="2"/>
      <c r="D8" s="1" t="s">
        <v>0</v>
      </c>
    </row>
    <row r="9" spans="1:4" x14ac:dyDescent="0.25">
      <c r="B9" s="3" t="str">
        <f ca="1">HYPERLINK("#"&amp;CELL("address",TrRoad_tech!$B$2),MID(CELL("filename",TrRoad_tech!$B$2),FIND("]",CELL("filename",TrRoad_tech!$B$2))+1,256))</f>
        <v>TrRoad_tech</v>
      </c>
      <c r="C9" s="2"/>
      <c r="D9" s="1" t="s">
        <v>6</v>
      </c>
    </row>
    <row r="10" spans="1:4" ht="5.0999999999999996" customHeight="1" x14ac:dyDescent="0.25">
      <c r="B10" s="2"/>
      <c r="C10" s="2"/>
      <c r="D10" s="4"/>
    </row>
    <row r="11" spans="1:4" x14ac:dyDescent="0.25">
      <c r="B11" s="2" t="str">
        <f ca="1">HYPERLINK("#"&amp;CELL("address",TrRail_act!$B$2),MID(CELL("filename",TrRail_act!$B$2),FIND("]",CELL("filename",TrRail_act!$B$2))+1,256))</f>
        <v>TrRail_act</v>
      </c>
      <c r="C11" s="2"/>
      <c r="D11" s="4" t="s">
        <v>5</v>
      </c>
    </row>
    <row r="12" spans="1:4" x14ac:dyDescent="0.25">
      <c r="B12" s="3" t="str">
        <f ca="1">HYPERLINK("#"&amp;CELL("address",TrRail_ene!$B$2),MID(CELL("filename",TrRail_ene!$B$2),FIND("]",CELL("filename",TrRail_ene!$B$2))+1,256))</f>
        <v>TrRail_ene</v>
      </c>
      <c r="C12" s="2"/>
      <c r="D12" s="1" t="s">
        <v>1</v>
      </c>
    </row>
    <row r="13" spans="1:4" x14ac:dyDescent="0.25">
      <c r="B13" s="3" t="str">
        <f ca="1">HYPERLINK("#"&amp;CELL("address",TrRail_emi!$B$2),MID(CELL("filename",TrRail_emi!$B$2),FIND("]",CELL("filename",TrRail_emi!$B$2))+1,256))</f>
        <v>TrRail_emi</v>
      </c>
      <c r="C13" s="2"/>
      <c r="D13" s="1" t="s">
        <v>0</v>
      </c>
    </row>
    <row r="14" spans="1:4" ht="5.0999999999999996" customHeight="1" x14ac:dyDescent="0.25">
      <c r="B14" s="2"/>
      <c r="C14" s="2"/>
      <c r="D14" s="4"/>
    </row>
    <row r="15" spans="1:4" x14ac:dyDescent="0.25">
      <c r="B15" s="2" t="str">
        <f ca="1">HYPERLINK("#"&amp;CELL("address",TrAvia_act!$B$2),MID(CELL("filename",TrAvia_act!$B$2),FIND("]",CELL("filename",TrAvia_act!$B$2))+1,256))</f>
        <v>TrAvia_act</v>
      </c>
      <c r="C15" s="2"/>
      <c r="D15" s="4" t="s">
        <v>4</v>
      </c>
    </row>
    <row r="16" spans="1:4" x14ac:dyDescent="0.25">
      <c r="B16" s="3" t="str">
        <f ca="1">HYPERLINK("#"&amp;CELL("address",TrAvia_ene!$B$2),MID(CELL("filename",TrAvia_ene!$B$2),FIND("]",CELL("filename",TrAvia_ene!$B$2))+1,256))</f>
        <v>TrAvia_ene</v>
      </c>
      <c r="C16" s="2"/>
      <c r="D16" s="1" t="s">
        <v>1</v>
      </c>
    </row>
    <row r="17" spans="2:4" x14ac:dyDescent="0.25">
      <c r="B17" s="3" t="str">
        <f ca="1">HYPERLINK("#"&amp;CELL("address",TrAvia_emi!$B$2),MID(CELL("filename",TrAvia_emi!$B$2),FIND("]",CELL("filename",TrAvia_emi!$B$2))+1,256))</f>
        <v>TrAvia_emi</v>
      </c>
      <c r="C17" s="2"/>
      <c r="D17" s="1" t="s">
        <v>0</v>
      </c>
    </row>
    <row r="18" spans="2:4" x14ac:dyDescent="0.25">
      <c r="B18" s="3" t="str">
        <f ca="1">HYPERLINK("#"&amp;CELL("address",TrAvia_png!$B$2),MID(CELL("filename",TrAvia_png!$B$2),FIND("]",CELL("filename",TrAvia_png!$B$2))+1,256))</f>
        <v>TrAvia_png</v>
      </c>
      <c r="C18" s="2"/>
      <c r="D18" s="1" t="s">
        <v>3</v>
      </c>
    </row>
    <row r="19" spans="2:4" ht="5.0999999999999996" customHeight="1" x14ac:dyDescent="0.25">
      <c r="B19" s="2"/>
      <c r="C19" s="2"/>
      <c r="D19" s="4"/>
    </row>
    <row r="20" spans="2:4" x14ac:dyDescent="0.25">
      <c r="B20" s="2" t="str">
        <f ca="1">HYPERLINK("#"&amp;CELL("address",TrNavi_act!$B$2),MID(CELL("filename",TrNavi_act!$B$2),FIND("]",CELL("filename",TrNavi_act!$B$2))+1,256))</f>
        <v>TrNavi_act</v>
      </c>
      <c r="C20" s="2"/>
      <c r="D20" s="4" t="s">
        <v>2</v>
      </c>
    </row>
    <row r="21" spans="2:4" x14ac:dyDescent="0.25">
      <c r="B21" s="3" t="str">
        <f ca="1">HYPERLINK("#"&amp;CELL("address",TrNavi_ene!$B$2),MID(CELL("filename",TrNavi_ene!$B$2),FIND("]",CELL("filename",TrNavi_ene!$B$2))+1,256))</f>
        <v>TrNavi_ene</v>
      </c>
      <c r="C21" s="2"/>
      <c r="D21" s="1" t="s">
        <v>1</v>
      </c>
    </row>
    <row r="22" spans="2:4" x14ac:dyDescent="0.25">
      <c r="B22" s="3" t="str">
        <f ca="1">HYPERLINK("#"&amp;CELL("address",TrNavi_emi!$B$2),MID(CELL("filename",TrNavi_emi!$B$2),FIND("]",CELL("filename",TrNavi_emi!$B$2))+1,256))</f>
        <v>TrNavi_emi</v>
      </c>
      <c r="C22" s="2"/>
      <c r="D22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tr">
        <f>index!$A$1&amp;" - Overview: Transport sectors"</f>
        <v>UK - Overview: Transport sectors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1.45" customHeight="1" x14ac:dyDescent="0.25">
      <c r="A4" s="25" t="s">
        <v>53</v>
      </c>
      <c r="B4" s="40">
        <f t="shared" ref="B4:Q4" si="0">B5+B9+B13</f>
        <v>1019825.5310414234</v>
      </c>
      <c r="C4" s="40">
        <f t="shared" si="0"/>
        <v>1024333.4448781953</v>
      </c>
      <c r="D4" s="40">
        <f t="shared" si="0"/>
        <v>1042730.3684693391</v>
      </c>
      <c r="E4" s="40">
        <f t="shared" si="0"/>
        <v>1051815.4260774949</v>
      </c>
      <c r="F4" s="40">
        <f t="shared" si="0"/>
        <v>1084037.8159079561</v>
      </c>
      <c r="G4" s="40">
        <f t="shared" si="0"/>
        <v>1102422.9347394677</v>
      </c>
      <c r="H4" s="40">
        <f t="shared" si="0"/>
        <v>1116866.0901303713</v>
      </c>
      <c r="I4" s="40">
        <f t="shared" si="0"/>
        <v>1152733.6163272755</v>
      </c>
      <c r="J4" s="40">
        <f t="shared" si="0"/>
        <v>1130395.2836503182</v>
      </c>
      <c r="K4" s="40">
        <f t="shared" si="0"/>
        <v>1111080.1087626149</v>
      </c>
      <c r="L4" s="40">
        <f t="shared" si="0"/>
        <v>1070083.7194953379</v>
      </c>
      <c r="M4" s="40">
        <f t="shared" si="0"/>
        <v>1089075.8531410913</v>
      </c>
      <c r="N4" s="40">
        <f t="shared" si="0"/>
        <v>1094135.9352963485</v>
      </c>
      <c r="O4" s="40">
        <f t="shared" si="0"/>
        <v>1100733.5585432379</v>
      </c>
      <c r="P4" s="40">
        <f t="shared" si="0"/>
        <v>1135926.5883035611</v>
      </c>
      <c r="Q4" s="40">
        <f t="shared" si="0"/>
        <v>1160676.133285125</v>
      </c>
    </row>
    <row r="5" spans="1:17" ht="11.45" customHeight="1" x14ac:dyDescent="0.25">
      <c r="A5" s="23" t="s">
        <v>50</v>
      </c>
      <c r="B5" s="39">
        <f t="shared" ref="B5:Q5" si="1">B6+B7+B8</f>
        <v>691847.64634992275</v>
      </c>
      <c r="C5" s="39">
        <f t="shared" si="1"/>
        <v>704998.31906232389</v>
      </c>
      <c r="D5" s="39">
        <f t="shared" si="1"/>
        <v>720685.46930247464</v>
      </c>
      <c r="E5" s="39">
        <f t="shared" si="1"/>
        <v>721102.67796824093</v>
      </c>
      <c r="F5" s="39">
        <f t="shared" si="1"/>
        <v>721298.83405107528</v>
      </c>
      <c r="G5" s="39">
        <f t="shared" si="1"/>
        <v>717427.51190756145</v>
      </c>
      <c r="H5" s="39">
        <f t="shared" si="1"/>
        <v>720444.83906467073</v>
      </c>
      <c r="I5" s="39">
        <f t="shared" si="1"/>
        <v>722522.655815818</v>
      </c>
      <c r="J5" s="39">
        <f t="shared" si="1"/>
        <v>716673.98002874525</v>
      </c>
      <c r="K5" s="39">
        <f t="shared" si="1"/>
        <v>712888.09511531156</v>
      </c>
      <c r="L5" s="39">
        <f t="shared" si="1"/>
        <v>695601.90323897044</v>
      </c>
      <c r="M5" s="39">
        <f t="shared" si="1"/>
        <v>691079.85283794324</v>
      </c>
      <c r="N5" s="39">
        <f t="shared" si="1"/>
        <v>694015.39436342346</v>
      </c>
      <c r="O5" s="39">
        <f t="shared" si="1"/>
        <v>687445.94431138248</v>
      </c>
      <c r="P5" s="39">
        <f t="shared" si="1"/>
        <v>700602.51805631409</v>
      </c>
      <c r="Q5" s="39">
        <f t="shared" si="1"/>
        <v>703591.6530207874</v>
      </c>
    </row>
    <row r="6" spans="1:17" ht="11.45" customHeight="1" x14ac:dyDescent="0.25">
      <c r="A6" s="17" t="str">
        <f>TrRoad_act!$A$5</f>
        <v>Powered 2-wheelers</v>
      </c>
      <c r="B6" s="37">
        <f>TrRoad_act!B$5</f>
        <v>5281.5738592019406</v>
      </c>
      <c r="C6" s="37">
        <f>TrRoad_act!C$5</f>
        <v>5562.1193607028663</v>
      </c>
      <c r="D6" s="37">
        <f>TrRoad_act!D$5</f>
        <v>5866.0001196691492</v>
      </c>
      <c r="E6" s="37">
        <f>TrRoad_act!E$5</f>
        <v>6477.259005360027</v>
      </c>
      <c r="F6" s="37">
        <f>TrRoad_act!F$5</f>
        <v>5955.901861531459</v>
      </c>
      <c r="G6" s="37">
        <f>TrRoad_act!G$5</f>
        <v>6270.2546847055928</v>
      </c>
      <c r="H6" s="37">
        <f>TrRoad_act!H$5</f>
        <v>6000.6633720762575</v>
      </c>
      <c r="I6" s="37">
        <f>TrRoad_act!I$5</f>
        <v>6462.4836625870385</v>
      </c>
      <c r="J6" s="37">
        <f>TrRoad_act!J$5</f>
        <v>5949.8173208466596</v>
      </c>
      <c r="K6" s="37">
        <f>TrRoad_act!K$5</f>
        <v>5994.0009401889392</v>
      </c>
      <c r="L6" s="37">
        <f>TrRoad_act!L$5</f>
        <v>5378.468298872931</v>
      </c>
      <c r="M6" s="37">
        <f>TrRoad_act!M$5</f>
        <v>5359.9124252233514</v>
      </c>
      <c r="N6" s="37">
        <f>TrRoad_act!N$5</f>
        <v>5192.7067181631055</v>
      </c>
      <c r="O6" s="37">
        <f>TrRoad_act!O$5</f>
        <v>4985.6667518035501</v>
      </c>
      <c r="P6" s="37">
        <f>TrRoad_act!P$5</f>
        <v>5138.4428463586428</v>
      </c>
      <c r="Q6" s="37">
        <f>TrRoad_act!Q$5</f>
        <v>5194.5945602601159</v>
      </c>
    </row>
    <row r="7" spans="1:17" ht="11.45" customHeight="1" x14ac:dyDescent="0.25">
      <c r="A7" s="17" t="str">
        <f>TrRoad_act!$A$6</f>
        <v>Passenger cars</v>
      </c>
      <c r="B7" s="37">
        <f>TrRoad_act!B$6</f>
        <v>638566.07249072078</v>
      </c>
      <c r="C7" s="37">
        <f>TrRoad_act!C$6</f>
        <v>651396.19970162108</v>
      </c>
      <c r="D7" s="37">
        <f>TrRoad_act!D$6</f>
        <v>672719.46918280551</v>
      </c>
      <c r="E7" s="37">
        <f>TrRoad_act!E$6</f>
        <v>668525.41896288085</v>
      </c>
      <c r="F7" s="37">
        <f>TrRoad_act!F$6</f>
        <v>672842.93218954385</v>
      </c>
      <c r="G7" s="37">
        <f>TrRoad_act!G$6</f>
        <v>667157.25722285581</v>
      </c>
      <c r="H7" s="37">
        <f>TrRoad_act!H$6</f>
        <v>672444.17569259449</v>
      </c>
      <c r="I7" s="37">
        <f>TrRoad_act!I$6</f>
        <v>673860.17215323099</v>
      </c>
      <c r="J7" s="37">
        <f>TrRoad_act!J$6</f>
        <v>666024.16270789865</v>
      </c>
      <c r="K7" s="37">
        <f>TrRoad_act!K$6</f>
        <v>661194.09417512268</v>
      </c>
      <c r="L7" s="37">
        <f>TrRoad_act!L$6</f>
        <v>644023.4349400975</v>
      </c>
      <c r="M7" s="37">
        <f>TrRoad_act!M$6</f>
        <v>641619.94041271985</v>
      </c>
      <c r="N7" s="37">
        <f>TrRoad_act!N$6</f>
        <v>645122.68764526036</v>
      </c>
      <c r="O7" s="37">
        <f>TrRoad_act!O$6</f>
        <v>640560.27755957888</v>
      </c>
      <c r="P7" s="37">
        <f>TrRoad_act!P$6</f>
        <v>654364.07520995545</v>
      </c>
      <c r="Q7" s="37">
        <f>TrRoad_act!Q$6</f>
        <v>657597.05846052733</v>
      </c>
    </row>
    <row r="8" spans="1:17" ht="11.45" customHeight="1" x14ac:dyDescent="0.25">
      <c r="A8" s="17" t="str">
        <f>TrRoad_act!$A$13</f>
        <v>Motor coaches, buses and trolley buses</v>
      </c>
      <c r="B8" s="37">
        <f>TrRoad_act!B$13</f>
        <v>48000</v>
      </c>
      <c r="C8" s="37">
        <f>TrRoad_act!C$13</f>
        <v>48040</v>
      </c>
      <c r="D8" s="37">
        <f>TrRoad_act!D$13</f>
        <v>42100</v>
      </c>
      <c r="E8" s="37">
        <f>TrRoad_act!E$13</f>
        <v>46100</v>
      </c>
      <c r="F8" s="37">
        <f>TrRoad_act!F$13</f>
        <v>42500</v>
      </c>
      <c r="G8" s="37">
        <f>TrRoad_act!G$13</f>
        <v>44000</v>
      </c>
      <c r="H8" s="37">
        <f>TrRoad_act!H$13</f>
        <v>42000</v>
      </c>
      <c r="I8" s="37">
        <f>TrRoad_act!I$13</f>
        <v>42200</v>
      </c>
      <c r="J8" s="37">
        <f>TrRoad_act!J$13</f>
        <v>44700</v>
      </c>
      <c r="K8" s="37">
        <f>TrRoad_act!K$13</f>
        <v>45700</v>
      </c>
      <c r="L8" s="37">
        <f>TrRoad_act!L$13</f>
        <v>46200</v>
      </c>
      <c r="M8" s="37">
        <f>TrRoad_act!M$13</f>
        <v>44100</v>
      </c>
      <c r="N8" s="37">
        <f>TrRoad_act!N$13</f>
        <v>43700</v>
      </c>
      <c r="O8" s="37">
        <f>TrRoad_act!O$13</f>
        <v>41900</v>
      </c>
      <c r="P8" s="37">
        <f>TrRoad_act!P$13</f>
        <v>41100</v>
      </c>
      <c r="Q8" s="37">
        <f>TrRoad_act!Q$13</f>
        <v>40800</v>
      </c>
    </row>
    <row r="9" spans="1:17" ht="11.45" customHeight="1" x14ac:dyDescent="0.25">
      <c r="A9" s="19" t="s">
        <v>52</v>
      </c>
      <c r="B9" s="38">
        <f t="shared" ref="B9:Q9" si="2">B10+B11+B12</f>
        <v>46745.1</v>
      </c>
      <c r="C9" s="38">
        <f t="shared" si="2"/>
        <v>47726.7</v>
      </c>
      <c r="D9" s="38">
        <f t="shared" si="2"/>
        <v>48251.299999999996</v>
      </c>
      <c r="E9" s="38">
        <f t="shared" si="2"/>
        <v>49463.999999999993</v>
      </c>
      <c r="F9" s="38">
        <f t="shared" si="2"/>
        <v>52159</v>
      </c>
      <c r="G9" s="38">
        <f t="shared" si="2"/>
        <v>53328</v>
      </c>
      <c r="H9" s="38">
        <f t="shared" si="2"/>
        <v>56421</v>
      </c>
      <c r="I9" s="38">
        <f t="shared" si="2"/>
        <v>59950.400000000001</v>
      </c>
      <c r="J9" s="38">
        <f t="shared" si="2"/>
        <v>62899</v>
      </c>
      <c r="K9" s="38">
        <f t="shared" si="2"/>
        <v>62493</v>
      </c>
      <c r="L9" s="38">
        <f t="shared" si="2"/>
        <v>66016</v>
      </c>
      <c r="M9" s="38">
        <f t="shared" si="2"/>
        <v>69349.744566000008</v>
      </c>
      <c r="N9" s="38">
        <f t="shared" si="2"/>
        <v>72341.659799999994</v>
      </c>
      <c r="O9" s="38">
        <f t="shared" si="2"/>
        <v>73897.100000000006</v>
      </c>
      <c r="P9" s="38">
        <f t="shared" si="2"/>
        <v>77204.100000000006</v>
      </c>
      <c r="Q9" s="38">
        <f t="shared" si="2"/>
        <v>79619.980883199998</v>
      </c>
    </row>
    <row r="10" spans="1:17" ht="11.45" customHeight="1" x14ac:dyDescent="0.25">
      <c r="A10" s="17" t="str">
        <f>TrRail_act!$A$5</f>
        <v>Metro and tram, urban light rail</v>
      </c>
      <c r="B10" s="37">
        <f>TrRail_act!B$5</f>
        <v>8339</v>
      </c>
      <c r="C10" s="37">
        <f>TrRail_act!C$5</f>
        <v>8346</v>
      </c>
      <c r="D10" s="37">
        <f>TrRail_act!D$5</f>
        <v>8328</v>
      </c>
      <c r="E10" s="37">
        <f>TrRail_act!E$5</f>
        <v>8300</v>
      </c>
      <c r="F10" s="37">
        <f>TrRail_act!F$5</f>
        <v>8685</v>
      </c>
      <c r="G10" s="37">
        <f>TrRail_act!G$5</f>
        <v>8686</v>
      </c>
      <c r="H10" s="37">
        <f>TrRail_act!H$5</f>
        <v>9124</v>
      </c>
      <c r="I10" s="37">
        <f>TrRail_act!I$5</f>
        <v>9476.4</v>
      </c>
      <c r="J10" s="37">
        <f>TrRail_act!J$5</f>
        <v>9897</v>
      </c>
      <c r="K10" s="37">
        <f>TrRail_act!K$5</f>
        <v>9728.0000000000018</v>
      </c>
      <c r="L10" s="37">
        <f>TrRail_act!L$5</f>
        <v>10185</v>
      </c>
      <c r="M10" s="37">
        <f>TrRail_act!M$5</f>
        <v>10887.744565999999</v>
      </c>
      <c r="N10" s="37">
        <f>TrRail_act!N$5</f>
        <v>11558.659800000001</v>
      </c>
      <c r="O10" s="37">
        <f>TrRail_act!O$5</f>
        <v>11947.1</v>
      </c>
      <c r="P10" s="37">
        <f>TrRail_act!P$5</f>
        <v>12493.099999999999</v>
      </c>
      <c r="Q10" s="37">
        <f>TrRail_act!Q$5</f>
        <v>13220.9808832</v>
      </c>
    </row>
    <row r="11" spans="1:17" ht="11.45" customHeight="1" x14ac:dyDescent="0.25">
      <c r="A11" s="17" t="str">
        <f>TrRail_act!$A$6</f>
        <v>Conventional passenger trains</v>
      </c>
      <c r="B11" s="37">
        <f>TrRail_act!B$6</f>
        <v>38406.1</v>
      </c>
      <c r="C11" s="37">
        <f>TrRail_act!C$6</f>
        <v>39380.699999999997</v>
      </c>
      <c r="D11" s="37">
        <f>TrRail_act!D$6</f>
        <v>39923.299999999996</v>
      </c>
      <c r="E11" s="37">
        <f>TrRail_act!E$6</f>
        <v>41163.999999999993</v>
      </c>
      <c r="F11" s="37">
        <f>TrRail_act!F$6</f>
        <v>43034</v>
      </c>
      <c r="G11" s="37">
        <f>TrRail_act!G$6</f>
        <v>44192</v>
      </c>
      <c r="H11" s="37">
        <f>TrRail_act!H$6</f>
        <v>46393</v>
      </c>
      <c r="I11" s="37">
        <f>TrRail_act!I$6</f>
        <v>49082</v>
      </c>
      <c r="J11" s="37">
        <f>TrRail_act!J$6</f>
        <v>52009</v>
      </c>
      <c r="K11" s="37">
        <f>TrRail_act!K$6</f>
        <v>51751</v>
      </c>
      <c r="L11" s="37">
        <f>TrRail_act!L$6</f>
        <v>54817</v>
      </c>
      <c r="M11" s="37">
        <f>TrRail_act!M$6</f>
        <v>54098</v>
      </c>
      <c r="N11" s="37">
        <f>TrRail_act!N$6</f>
        <v>56419</v>
      </c>
      <c r="O11" s="37">
        <f>TrRail_act!O$6</f>
        <v>57586</v>
      </c>
      <c r="P11" s="37">
        <f>TrRail_act!P$6</f>
        <v>60351</v>
      </c>
      <c r="Q11" s="37">
        <f>TrRail_act!Q$6</f>
        <v>62039</v>
      </c>
    </row>
    <row r="12" spans="1:17" ht="11.45" customHeight="1" x14ac:dyDescent="0.25">
      <c r="A12" s="17" t="str">
        <f>TrRail_act!$A$9</f>
        <v>High speed passenger trains</v>
      </c>
      <c r="B12" s="37">
        <f>TrRail_act!B$9</f>
        <v>0</v>
      </c>
      <c r="C12" s="37">
        <f>TrRail_act!C$9</f>
        <v>0</v>
      </c>
      <c r="D12" s="37">
        <f>TrRail_act!D$9</f>
        <v>0</v>
      </c>
      <c r="E12" s="37">
        <f>TrRail_act!E$9</f>
        <v>0</v>
      </c>
      <c r="F12" s="37">
        <f>TrRail_act!F$9</f>
        <v>440</v>
      </c>
      <c r="G12" s="37">
        <f>TrRail_act!G$9</f>
        <v>450</v>
      </c>
      <c r="H12" s="37">
        <f>TrRail_act!H$9</f>
        <v>904</v>
      </c>
      <c r="I12" s="37">
        <f>TrRail_act!I$9</f>
        <v>1392</v>
      </c>
      <c r="J12" s="37">
        <f>TrRail_act!J$9</f>
        <v>993</v>
      </c>
      <c r="K12" s="37">
        <f>TrRail_act!K$9</f>
        <v>1014</v>
      </c>
      <c r="L12" s="37">
        <f>TrRail_act!L$9</f>
        <v>1014</v>
      </c>
      <c r="M12" s="37">
        <f>TrRail_act!M$9</f>
        <v>4364</v>
      </c>
      <c r="N12" s="37">
        <f>TrRail_act!N$9</f>
        <v>4364</v>
      </c>
      <c r="O12" s="37">
        <f>TrRail_act!O$9</f>
        <v>4364</v>
      </c>
      <c r="P12" s="37">
        <f>TrRail_act!P$9</f>
        <v>4360</v>
      </c>
      <c r="Q12" s="37">
        <f>TrRail_act!Q$9</f>
        <v>4360</v>
      </c>
    </row>
    <row r="13" spans="1:17" ht="11.45" customHeight="1" x14ac:dyDescent="0.25">
      <c r="A13" s="19" t="s">
        <v>48</v>
      </c>
      <c r="B13" s="38">
        <f t="shared" ref="B13:Q13" si="3">B14+B15+B16</f>
        <v>281232.78469150071</v>
      </c>
      <c r="C13" s="38">
        <f t="shared" si="3"/>
        <v>271608.42581587145</v>
      </c>
      <c r="D13" s="38">
        <f t="shared" si="3"/>
        <v>273793.59916686441</v>
      </c>
      <c r="E13" s="38">
        <f t="shared" si="3"/>
        <v>281248.74810925382</v>
      </c>
      <c r="F13" s="38">
        <f t="shared" si="3"/>
        <v>310579.98185688094</v>
      </c>
      <c r="G13" s="38">
        <f t="shared" si="3"/>
        <v>331667.4228319063</v>
      </c>
      <c r="H13" s="38">
        <f t="shared" si="3"/>
        <v>340000.25106570049</v>
      </c>
      <c r="I13" s="38">
        <f t="shared" si="3"/>
        <v>370260.56051145762</v>
      </c>
      <c r="J13" s="38">
        <f t="shared" si="3"/>
        <v>350822.30362157302</v>
      </c>
      <c r="K13" s="38">
        <f t="shared" si="3"/>
        <v>335699.01364730322</v>
      </c>
      <c r="L13" s="38">
        <f t="shared" si="3"/>
        <v>308465.81625636754</v>
      </c>
      <c r="M13" s="38">
        <f t="shared" si="3"/>
        <v>328646.25573714799</v>
      </c>
      <c r="N13" s="38">
        <f t="shared" si="3"/>
        <v>327778.88113292499</v>
      </c>
      <c r="O13" s="38">
        <f t="shared" si="3"/>
        <v>339390.51423185534</v>
      </c>
      <c r="P13" s="38">
        <f t="shared" si="3"/>
        <v>358119.97024724702</v>
      </c>
      <c r="Q13" s="38">
        <f t="shared" si="3"/>
        <v>377464.49938113766</v>
      </c>
    </row>
    <row r="14" spans="1:17" ht="11.45" customHeight="1" x14ac:dyDescent="0.25">
      <c r="A14" s="17" t="str">
        <f>TrAvia_act!$A$5</f>
        <v>Domestic</v>
      </c>
      <c r="B14" s="37">
        <f>TrAvia_act!B$5</f>
        <v>9630.6367751229154</v>
      </c>
      <c r="C14" s="37">
        <f>TrAvia_act!C$5</f>
        <v>10248.225169633222</v>
      </c>
      <c r="D14" s="37">
        <f>TrAvia_act!D$5</f>
        <v>11090.201353717161</v>
      </c>
      <c r="E14" s="37">
        <f>TrAvia_act!E$5</f>
        <v>11867.392180428267</v>
      </c>
      <c r="F14" s="37">
        <f>TrAvia_act!F$5</f>
        <v>12513.734311568394</v>
      </c>
      <c r="G14" s="37">
        <f>TrAvia_act!G$5</f>
        <v>12875.635005202637</v>
      </c>
      <c r="H14" s="37">
        <f>TrAvia_act!H$5</f>
        <v>12912.833309621208</v>
      </c>
      <c r="I14" s="37">
        <f>TrAvia_act!I$5</f>
        <v>12725.174115541267</v>
      </c>
      <c r="J14" s="37">
        <f>TrAvia_act!J$5</f>
        <v>12084.152198602889</v>
      </c>
      <c r="K14" s="37">
        <f>TrAvia_act!K$5</f>
        <v>11105.172484337041</v>
      </c>
      <c r="L14" s="37">
        <f>TrAvia_act!L$5</f>
        <v>10220.884435400001</v>
      </c>
      <c r="M14" s="37">
        <f>TrAvia_act!M$5</f>
        <v>10182.702011269123</v>
      </c>
      <c r="N14" s="37">
        <f>TrAvia_act!N$5</f>
        <v>10014.800141724767</v>
      </c>
      <c r="O14" s="37">
        <f>TrAvia_act!O$5</f>
        <v>10223.242555836603</v>
      </c>
      <c r="P14" s="37">
        <f>TrAvia_act!P$5</f>
        <v>10442.04138171894</v>
      </c>
      <c r="Q14" s="37">
        <f>TrAvia_act!Q$5</f>
        <v>10913.60207637002</v>
      </c>
    </row>
    <row r="15" spans="1:17" ht="11.45" customHeight="1" x14ac:dyDescent="0.25">
      <c r="A15" s="17" t="str">
        <f>TrAvia_act!$A$6</f>
        <v>International - Intra-EU</v>
      </c>
      <c r="B15" s="37">
        <f>TrAvia_act!B$6</f>
        <v>68142.677670683057</v>
      </c>
      <c r="C15" s="37">
        <f>TrAvia_act!C$6</f>
        <v>70758.891919937858</v>
      </c>
      <c r="D15" s="37">
        <f>TrAvia_act!D$6</f>
        <v>71198.270154728831</v>
      </c>
      <c r="E15" s="37">
        <f>TrAvia_act!E$6</f>
        <v>75737.55189398209</v>
      </c>
      <c r="F15" s="37">
        <f>TrAvia_act!F$6</f>
        <v>80188.262451006231</v>
      </c>
      <c r="G15" s="37">
        <f>TrAvia_act!G$6</f>
        <v>84144.279269943523</v>
      </c>
      <c r="H15" s="37">
        <f>TrAvia_act!H$6</f>
        <v>81914.001502019208</v>
      </c>
      <c r="I15" s="37">
        <f>TrAvia_act!I$6</f>
        <v>85942.683135056839</v>
      </c>
      <c r="J15" s="37">
        <f>TrAvia_act!J$6</f>
        <v>80787.528290640825</v>
      </c>
      <c r="K15" s="37">
        <f>TrAvia_act!K$6</f>
        <v>74986.03793478648</v>
      </c>
      <c r="L15" s="37">
        <f>TrAvia_act!L$6</f>
        <v>73598.247501429112</v>
      </c>
      <c r="M15" s="37">
        <f>TrAvia_act!M$6</f>
        <v>78573.844858913799</v>
      </c>
      <c r="N15" s="37">
        <f>TrAvia_act!N$6</f>
        <v>78980.949925485766</v>
      </c>
      <c r="O15" s="37">
        <f>TrAvia_act!O$6</f>
        <v>82626.835556882404</v>
      </c>
      <c r="P15" s="37">
        <f>TrAvia_act!P$6</f>
        <v>86839.045174655825</v>
      </c>
      <c r="Q15" s="37">
        <f>TrAvia_act!Q$6</f>
        <v>92736.437017180739</v>
      </c>
    </row>
    <row r="16" spans="1:17" ht="11.45" customHeight="1" x14ac:dyDescent="0.25">
      <c r="A16" s="17" t="str">
        <f>TrAvia_act!$A$7</f>
        <v>International - Extra-EU</v>
      </c>
      <c r="B16" s="37">
        <f>TrAvia_act!B$7</f>
        <v>203459.47024569474</v>
      </c>
      <c r="C16" s="37">
        <f>TrAvia_act!C$7</f>
        <v>190601.3087263004</v>
      </c>
      <c r="D16" s="37">
        <f>TrAvia_act!D$7</f>
        <v>191505.12765841844</v>
      </c>
      <c r="E16" s="37">
        <f>TrAvia_act!E$7</f>
        <v>193643.80403484349</v>
      </c>
      <c r="F16" s="37">
        <f>TrAvia_act!F$7</f>
        <v>217877.98509430629</v>
      </c>
      <c r="G16" s="37">
        <f>TrAvia_act!G$7</f>
        <v>234647.50855676015</v>
      </c>
      <c r="H16" s="37">
        <f>TrAvia_act!H$7</f>
        <v>245173.41625406008</v>
      </c>
      <c r="I16" s="37">
        <f>TrAvia_act!I$7</f>
        <v>271592.70326085953</v>
      </c>
      <c r="J16" s="37">
        <f>TrAvia_act!J$7</f>
        <v>257950.62313232935</v>
      </c>
      <c r="K16" s="37">
        <f>TrAvia_act!K$7</f>
        <v>249607.80322817966</v>
      </c>
      <c r="L16" s="37">
        <f>TrAvia_act!L$7</f>
        <v>224646.68431953841</v>
      </c>
      <c r="M16" s="37">
        <f>TrAvia_act!M$7</f>
        <v>239889.70886696505</v>
      </c>
      <c r="N16" s="37">
        <f>TrAvia_act!N$7</f>
        <v>238783.13106571446</v>
      </c>
      <c r="O16" s="37">
        <f>TrAvia_act!O$7</f>
        <v>246540.43611913634</v>
      </c>
      <c r="P16" s="37">
        <f>TrAvia_act!P$7</f>
        <v>260838.88369087223</v>
      </c>
      <c r="Q16" s="37">
        <f>TrAvia_act!Q$7</f>
        <v>273814.4602875869</v>
      </c>
    </row>
    <row r="17" spans="1:17" ht="11.45" customHeight="1" x14ac:dyDescent="0.25">
      <c r="A17" s="25" t="s">
        <v>51</v>
      </c>
      <c r="B17" s="40">
        <f t="shared" ref="B17:Q17" si="4">B18+B21+B22+B25</f>
        <v>260198.94274807797</v>
      </c>
      <c r="C17" s="40">
        <f t="shared" si="4"/>
        <v>263050.33062056481</v>
      </c>
      <c r="D17" s="40">
        <f t="shared" si="4"/>
        <v>273702.71682928526</v>
      </c>
      <c r="E17" s="40">
        <f t="shared" si="4"/>
        <v>267092.34998283419</v>
      </c>
      <c r="F17" s="40">
        <f t="shared" si="4"/>
        <v>273359.81468925049</v>
      </c>
      <c r="G17" s="40">
        <f t="shared" si="4"/>
        <v>278313.02260481118</v>
      </c>
      <c r="H17" s="40">
        <f t="shared" si="4"/>
        <v>314080.30250547675</v>
      </c>
      <c r="I17" s="40">
        <f t="shared" si="4"/>
        <v>309051.07823343505</v>
      </c>
      <c r="J17" s="40">
        <f t="shared" si="4"/>
        <v>270541.42074936244</v>
      </c>
      <c r="K17" s="40">
        <f t="shared" si="4"/>
        <v>248052.14111831956</v>
      </c>
      <c r="L17" s="40">
        <f t="shared" si="4"/>
        <v>246187.70595237747</v>
      </c>
      <c r="M17" s="40">
        <f t="shared" si="4"/>
        <v>255532.36815995176</v>
      </c>
      <c r="N17" s="40">
        <f t="shared" si="4"/>
        <v>260556.66002191001</v>
      </c>
      <c r="O17" s="40">
        <f t="shared" si="4"/>
        <v>251028.61257483534</v>
      </c>
      <c r="P17" s="40">
        <f t="shared" si="4"/>
        <v>249156.99082950602</v>
      </c>
      <c r="Q17" s="40">
        <f t="shared" si="4"/>
        <v>265981.01589271979</v>
      </c>
    </row>
    <row r="18" spans="1:17" ht="11.45" customHeight="1" x14ac:dyDescent="0.25">
      <c r="A18" s="23" t="s">
        <v>50</v>
      </c>
      <c r="B18" s="39">
        <f t="shared" ref="B18:Q18" si="5">B19+B20</f>
        <v>177454.35128333035</v>
      </c>
      <c r="C18" s="39">
        <f t="shared" si="5"/>
        <v>177963.64486610971</v>
      </c>
      <c r="D18" s="39">
        <f t="shared" si="5"/>
        <v>180304.21050626019</v>
      </c>
      <c r="E18" s="39">
        <f t="shared" si="5"/>
        <v>184247.95835213776</v>
      </c>
      <c r="F18" s="39">
        <f t="shared" si="5"/>
        <v>184447.41738501465</v>
      </c>
      <c r="G18" s="39">
        <f t="shared" si="5"/>
        <v>185758.78204587245</v>
      </c>
      <c r="H18" s="39">
        <f t="shared" si="5"/>
        <v>190617.73852565221</v>
      </c>
      <c r="I18" s="39">
        <f t="shared" si="5"/>
        <v>198151.59690986233</v>
      </c>
      <c r="J18" s="39">
        <f t="shared" si="5"/>
        <v>187093.2180604375</v>
      </c>
      <c r="K18" s="39">
        <f t="shared" si="5"/>
        <v>164446.53983945647</v>
      </c>
      <c r="L18" s="39">
        <f t="shared" si="5"/>
        <v>171387.90876648913</v>
      </c>
      <c r="M18" s="39">
        <f t="shared" si="5"/>
        <v>177694.67434033603</v>
      </c>
      <c r="N18" s="39">
        <f t="shared" si="5"/>
        <v>183845.81750063089</v>
      </c>
      <c r="O18" s="39">
        <f t="shared" si="5"/>
        <v>173096.48616474052</v>
      </c>
      <c r="P18" s="39">
        <f t="shared" si="5"/>
        <v>171536.65889812994</v>
      </c>
      <c r="Q18" s="39">
        <f t="shared" si="5"/>
        <v>189072.55787882462</v>
      </c>
    </row>
    <row r="19" spans="1:17" ht="11.45" customHeight="1" x14ac:dyDescent="0.25">
      <c r="A19" s="17" t="str">
        <f>TrRoad_act!$A$20</f>
        <v>Light duty vehicles</v>
      </c>
      <c r="B19" s="37">
        <f>TrRoad_act!B$20</f>
        <v>15254.299060916594</v>
      </c>
      <c r="C19" s="37">
        <f>TrRoad_act!C$20</f>
        <v>15584.452688180079</v>
      </c>
      <c r="D19" s="37">
        <f>TrRoad_act!D$20</f>
        <v>16058.347823176533</v>
      </c>
      <c r="E19" s="37">
        <f>TrRoad_act!E$20</f>
        <v>16782.148996278236</v>
      </c>
      <c r="F19" s="37">
        <f>TrRoad_act!F$20</f>
        <v>17676.509826374808</v>
      </c>
      <c r="G19" s="37">
        <f>TrRoad_act!G$20</f>
        <v>18460.658076713025</v>
      </c>
      <c r="H19" s="37">
        <f>TrRoad_act!H$20</f>
        <v>19119.969640807842</v>
      </c>
      <c r="I19" s="37">
        <f>TrRoad_act!I$20</f>
        <v>20016.993970866122</v>
      </c>
      <c r="J19" s="37">
        <f>TrRoad_act!J$20</f>
        <v>19435.001774290547</v>
      </c>
      <c r="K19" s="37">
        <f>TrRoad_act!K$20</f>
        <v>19442.129867584561</v>
      </c>
      <c r="L19" s="37">
        <f>TrRoad_act!L$20</f>
        <v>19878.639949662254</v>
      </c>
      <c r="M19" s="37">
        <f>TrRoad_act!M$20</f>
        <v>20140.284417648818</v>
      </c>
      <c r="N19" s="37">
        <f>TrRoad_act!N$20</f>
        <v>20456.150161623344</v>
      </c>
      <c r="O19" s="37">
        <f>TrRoad_act!O$20</f>
        <v>20883.353619635782</v>
      </c>
      <c r="P19" s="37">
        <f>TrRoad_act!P$20</f>
        <v>21947.90938619756</v>
      </c>
      <c r="Q19" s="37">
        <f>TrRoad_act!Q$20</f>
        <v>23025.81043839869</v>
      </c>
    </row>
    <row r="20" spans="1:17" ht="11.45" customHeight="1" x14ac:dyDescent="0.25">
      <c r="A20" s="17" t="str">
        <f>TrRoad_act!$A$26</f>
        <v>Heavy duty vehicles</v>
      </c>
      <c r="B20" s="37">
        <f>TrRoad_act!B$26</f>
        <v>162200.05222241377</v>
      </c>
      <c r="C20" s="37">
        <f>TrRoad_act!C$26</f>
        <v>162379.19217792962</v>
      </c>
      <c r="D20" s="37">
        <f>TrRoad_act!D$26</f>
        <v>164245.86268308366</v>
      </c>
      <c r="E20" s="37">
        <f>TrRoad_act!E$26</f>
        <v>167465.80935585953</v>
      </c>
      <c r="F20" s="37">
        <f>TrRoad_act!F$26</f>
        <v>166770.90755863985</v>
      </c>
      <c r="G20" s="37">
        <f>TrRoad_act!G$26</f>
        <v>167298.12396915941</v>
      </c>
      <c r="H20" s="37">
        <f>TrRoad_act!H$26</f>
        <v>171497.76888484438</v>
      </c>
      <c r="I20" s="37">
        <f>TrRoad_act!I$26</f>
        <v>178134.60293899622</v>
      </c>
      <c r="J20" s="37">
        <f>TrRoad_act!J$26</f>
        <v>167658.21628614696</v>
      </c>
      <c r="K20" s="37">
        <f>TrRoad_act!K$26</f>
        <v>145004.40997187191</v>
      </c>
      <c r="L20" s="37">
        <f>TrRoad_act!L$26</f>
        <v>151509.26881682687</v>
      </c>
      <c r="M20" s="37">
        <f>TrRoad_act!M$26</f>
        <v>157554.3899226872</v>
      </c>
      <c r="N20" s="37">
        <f>TrRoad_act!N$26</f>
        <v>163389.66733900754</v>
      </c>
      <c r="O20" s="37">
        <f>TrRoad_act!O$26</f>
        <v>152213.13254510475</v>
      </c>
      <c r="P20" s="37">
        <f>TrRoad_act!P$26</f>
        <v>149588.74951193237</v>
      </c>
      <c r="Q20" s="37">
        <f>TrRoad_act!Q$26</f>
        <v>166046.74744042594</v>
      </c>
    </row>
    <row r="21" spans="1:17" ht="11.45" customHeight="1" x14ac:dyDescent="0.25">
      <c r="A21" s="19" t="s">
        <v>49</v>
      </c>
      <c r="B21" s="38">
        <f>TrRail_act!B$10</f>
        <v>18100</v>
      </c>
      <c r="C21" s="38">
        <f>TrRail_act!C$10</f>
        <v>19400</v>
      </c>
      <c r="D21" s="38">
        <f>TrRail_act!D$10</f>
        <v>18500</v>
      </c>
      <c r="E21" s="38">
        <f>TrRail_act!E$10</f>
        <v>18734</v>
      </c>
      <c r="F21" s="38">
        <f>TrRail_act!F$10</f>
        <v>22552</v>
      </c>
      <c r="G21" s="38">
        <f>TrRail_act!G$10</f>
        <v>21427</v>
      </c>
      <c r="H21" s="38">
        <f>TrRail_act!H$10</f>
        <v>21919</v>
      </c>
      <c r="I21" s="38">
        <f>TrRail_act!I$10</f>
        <v>21265</v>
      </c>
      <c r="J21" s="38">
        <f>TrRail_act!J$10</f>
        <v>21077</v>
      </c>
      <c r="K21" s="38">
        <f>TrRail_act!K$10</f>
        <v>19171</v>
      </c>
      <c r="L21" s="38">
        <f>TrRail_act!L$10</f>
        <v>18576</v>
      </c>
      <c r="M21" s="38">
        <f>TrRail_act!M$10</f>
        <v>20974</v>
      </c>
      <c r="N21" s="38">
        <f>TrRail_act!N$10</f>
        <v>21444</v>
      </c>
      <c r="O21" s="38">
        <f>TrRail_act!O$10</f>
        <v>22401</v>
      </c>
      <c r="P21" s="38">
        <f>TrRail_act!P$10</f>
        <v>22143</v>
      </c>
      <c r="Q21" s="38">
        <f>TrRail_act!Q$10</f>
        <v>21990</v>
      </c>
    </row>
    <row r="22" spans="1:17" ht="11.45" customHeight="1" x14ac:dyDescent="0.25">
      <c r="A22" s="19" t="s">
        <v>48</v>
      </c>
      <c r="B22" s="38">
        <f t="shared" ref="B22:Q22" si="6">B23+B24</f>
        <v>5964.2663651808962</v>
      </c>
      <c r="C22" s="38">
        <f t="shared" si="6"/>
        <v>5918.5581474875598</v>
      </c>
      <c r="D22" s="38">
        <f t="shared" si="6"/>
        <v>5919.5583149838194</v>
      </c>
      <c r="E22" s="38">
        <f t="shared" si="6"/>
        <v>5991.5524264423757</v>
      </c>
      <c r="F22" s="38">
        <f t="shared" si="6"/>
        <v>6460.486221243701</v>
      </c>
      <c r="G22" s="38">
        <f t="shared" si="6"/>
        <v>6412.9182129999999</v>
      </c>
      <c r="H22" s="38">
        <f t="shared" si="6"/>
        <v>6404.7767649999996</v>
      </c>
      <c r="I22" s="38">
        <f t="shared" si="6"/>
        <v>6598.4093444999999</v>
      </c>
      <c r="J22" s="38">
        <f t="shared" si="6"/>
        <v>6606.9619105000002</v>
      </c>
      <c r="K22" s="38">
        <f t="shared" si="6"/>
        <v>5843.8854320000009</v>
      </c>
      <c r="L22" s="38">
        <f t="shared" si="6"/>
        <v>6653.7699725000002</v>
      </c>
      <c r="M22" s="38">
        <f t="shared" si="6"/>
        <v>6644.1173456232909</v>
      </c>
      <c r="N22" s="38">
        <f t="shared" si="6"/>
        <v>6645.8563033971413</v>
      </c>
      <c r="O22" s="38">
        <f t="shared" si="6"/>
        <v>6649.649893730907</v>
      </c>
      <c r="P22" s="38">
        <f t="shared" si="6"/>
        <v>6651.1709463397647</v>
      </c>
      <c r="Q22" s="38">
        <f t="shared" si="6"/>
        <v>6658.1409445442414</v>
      </c>
    </row>
    <row r="23" spans="1:17" ht="11.45" customHeight="1" x14ac:dyDescent="0.25">
      <c r="A23" s="17" t="str">
        <f>TrAvia_act!$A$9</f>
        <v>Domestic and International - Intra-EU</v>
      </c>
      <c r="B23" s="37">
        <f>TrAvia_act!B$9</f>
        <v>261.65351014583513</v>
      </c>
      <c r="C23" s="37">
        <f>TrAvia_act!C$9</f>
        <v>218.36207771482236</v>
      </c>
      <c r="D23" s="37">
        <f>TrAvia_act!D$9</f>
        <v>215.02019262861828</v>
      </c>
      <c r="E23" s="37">
        <f>TrAvia_act!E$9</f>
        <v>243.41613331029862</v>
      </c>
      <c r="F23" s="37">
        <f>TrAvia_act!F$9</f>
        <v>257.60276413871122</v>
      </c>
      <c r="G23" s="37">
        <f>TrAvia_act!G$9</f>
        <v>270.39646091433536</v>
      </c>
      <c r="H23" s="37">
        <f>TrAvia_act!H$9</f>
        <v>261.45363873671283</v>
      </c>
      <c r="I23" s="37">
        <f>TrAvia_act!I$9</f>
        <v>282.28527290799013</v>
      </c>
      <c r="J23" s="37">
        <f>TrAvia_act!J$9</f>
        <v>266.39806463232685</v>
      </c>
      <c r="K23" s="37">
        <f>TrAvia_act!K$9</f>
        <v>239.73482286108887</v>
      </c>
      <c r="L23" s="37">
        <f>TrAvia_act!L$9</f>
        <v>242.24095147492159</v>
      </c>
      <c r="M23" s="37">
        <f>TrAvia_act!M$9</f>
        <v>227.26590958332989</v>
      </c>
      <c r="N23" s="37">
        <f>TrAvia_act!N$9</f>
        <v>225.98449748652567</v>
      </c>
      <c r="O23" s="37">
        <f>TrAvia_act!O$9</f>
        <v>213.57028232728001</v>
      </c>
      <c r="P23" s="37">
        <f>TrAvia_act!P$9</f>
        <v>213.02381061114926</v>
      </c>
      <c r="Q23" s="37">
        <f>TrAvia_act!Q$9</f>
        <v>215.38927813957602</v>
      </c>
    </row>
    <row r="24" spans="1:17" ht="11.45" customHeight="1" x14ac:dyDescent="0.25">
      <c r="A24" s="17" t="str">
        <f>TrAvia_act!$A$10</f>
        <v>International - Extra-EU</v>
      </c>
      <c r="B24" s="37">
        <f>TrAvia_act!B$10</f>
        <v>5702.6128550350613</v>
      </c>
      <c r="C24" s="37">
        <f>TrAvia_act!C$10</f>
        <v>5700.1960697727372</v>
      </c>
      <c r="D24" s="37">
        <f>TrAvia_act!D$10</f>
        <v>5704.5381223552013</v>
      </c>
      <c r="E24" s="37">
        <f>TrAvia_act!E$10</f>
        <v>5748.1362931320773</v>
      </c>
      <c r="F24" s="37">
        <f>TrAvia_act!F$10</f>
        <v>6202.8834571049902</v>
      </c>
      <c r="G24" s="37">
        <f>TrAvia_act!G$10</f>
        <v>6142.521752085665</v>
      </c>
      <c r="H24" s="37">
        <f>TrAvia_act!H$10</f>
        <v>6143.3231262632871</v>
      </c>
      <c r="I24" s="37">
        <f>TrAvia_act!I$10</f>
        <v>6316.1240715920094</v>
      </c>
      <c r="J24" s="37">
        <f>TrAvia_act!J$10</f>
        <v>6340.5638458676731</v>
      </c>
      <c r="K24" s="37">
        <f>TrAvia_act!K$10</f>
        <v>5604.1506091389119</v>
      </c>
      <c r="L24" s="37">
        <f>TrAvia_act!L$10</f>
        <v>6411.5290210250787</v>
      </c>
      <c r="M24" s="37">
        <f>TrAvia_act!M$10</f>
        <v>6416.8514360399613</v>
      </c>
      <c r="N24" s="37">
        <f>TrAvia_act!N$10</f>
        <v>6419.8718059106159</v>
      </c>
      <c r="O24" s="37">
        <f>TrAvia_act!O$10</f>
        <v>6436.0796114036266</v>
      </c>
      <c r="P24" s="37">
        <f>TrAvia_act!P$10</f>
        <v>6438.1471357286155</v>
      </c>
      <c r="Q24" s="37">
        <f>TrAvia_act!Q$10</f>
        <v>6442.7516664046652</v>
      </c>
    </row>
    <row r="25" spans="1:17" ht="11.45" customHeight="1" x14ac:dyDescent="0.25">
      <c r="A25" s="19" t="s">
        <v>32</v>
      </c>
      <c r="B25" s="38">
        <f t="shared" ref="B25:Q25" si="7">B26+B27</f>
        <v>58680.325099566704</v>
      </c>
      <c r="C25" s="38">
        <f t="shared" si="7"/>
        <v>59768.127606967551</v>
      </c>
      <c r="D25" s="38">
        <f t="shared" si="7"/>
        <v>68978.948008041232</v>
      </c>
      <c r="E25" s="38">
        <f t="shared" si="7"/>
        <v>58118.839204254007</v>
      </c>
      <c r="F25" s="38">
        <f t="shared" si="7"/>
        <v>59899.911082992134</v>
      </c>
      <c r="G25" s="38">
        <f t="shared" si="7"/>
        <v>64714.322345938737</v>
      </c>
      <c r="H25" s="38">
        <f t="shared" si="7"/>
        <v>95138.787214824551</v>
      </c>
      <c r="I25" s="38">
        <f t="shared" si="7"/>
        <v>83036.071979072716</v>
      </c>
      <c r="J25" s="38">
        <f t="shared" si="7"/>
        <v>55764.240778424981</v>
      </c>
      <c r="K25" s="38">
        <f t="shared" si="7"/>
        <v>58590.715846863088</v>
      </c>
      <c r="L25" s="38">
        <f t="shared" si="7"/>
        <v>49570.027213388319</v>
      </c>
      <c r="M25" s="38">
        <f t="shared" si="7"/>
        <v>50219.576473992434</v>
      </c>
      <c r="N25" s="38">
        <f t="shared" si="7"/>
        <v>48620.986217881997</v>
      </c>
      <c r="O25" s="38">
        <f t="shared" si="7"/>
        <v>48881.476516363909</v>
      </c>
      <c r="P25" s="38">
        <f t="shared" si="7"/>
        <v>48826.160985036324</v>
      </c>
      <c r="Q25" s="38">
        <f t="shared" si="7"/>
        <v>48260.317069350938</v>
      </c>
    </row>
    <row r="26" spans="1:17" ht="11.45" customHeight="1" x14ac:dyDescent="0.25">
      <c r="A26" s="17" t="str">
        <f>TrNavi_act!$A$4</f>
        <v>Domestic coastal shipping</v>
      </c>
      <c r="B26" s="37">
        <f>TrNavi_act!B4</f>
        <v>58470.325099566704</v>
      </c>
      <c r="C26" s="37">
        <f>TrNavi_act!C4</f>
        <v>59578.127606967551</v>
      </c>
      <c r="D26" s="37">
        <f>TrNavi_act!D4</f>
        <v>68798.948008041232</v>
      </c>
      <c r="E26" s="37">
        <f>TrNavi_act!E4</f>
        <v>57938.839204254007</v>
      </c>
      <c r="F26" s="37">
        <f>TrNavi_act!F4</f>
        <v>59749.911082992134</v>
      </c>
      <c r="G26" s="37">
        <f>TrNavi_act!G4</f>
        <v>64544.322345938737</v>
      </c>
      <c r="H26" s="37">
        <f>TrNavi_act!H4</f>
        <v>94978.787214824551</v>
      </c>
      <c r="I26" s="37">
        <f>TrNavi_act!I4</f>
        <v>82874.071979072716</v>
      </c>
      <c r="J26" s="37">
        <f>TrNavi_act!J4</f>
        <v>55600.240778424981</v>
      </c>
      <c r="K26" s="37">
        <f>TrNavi_act!K4</f>
        <v>58457.715846863088</v>
      </c>
      <c r="L26" s="37">
        <f>TrNavi_act!L4</f>
        <v>49414.027213388319</v>
      </c>
      <c r="M26" s="37">
        <f>TrNavi_act!M4</f>
        <v>50075.576473992434</v>
      </c>
      <c r="N26" s="37">
        <f>TrNavi_act!N4</f>
        <v>48455.986217881997</v>
      </c>
      <c r="O26" s="37">
        <f>TrNavi_act!O4</f>
        <v>48670.476516363909</v>
      </c>
      <c r="P26" s="37">
        <f>TrNavi_act!P4</f>
        <v>48657.160985036324</v>
      </c>
      <c r="Q26" s="37">
        <f>TrNavi_act!Q4</f>
        <v>48094.317069350938</v>
      </c>
    </row>
    <row r="27" spans="1:17" ht="11.45" customHeight="1" x14ac:dyDescent="0.25">
      <c r="A27" s="15" t="str">
        <f>TrNavi_act!$A$5</f>
        <v>Inland waterways</v>
      </c>
      <c r="B27" s="36">
        <f>TrNavi_act!B5</f>
        <v>210</v>
      </c>
      <c r="C27" s="36">
        <f>TrNavi_act!C5</f>
        <v>190</v>
      </c>
      <c r="D27" s="36">
        <f>TrNavi_act!D5</f>
        <v>180</v>
      </c>
      <c r="E27" s="36">
        <f>TrNavi_act!E5</f>
        <v>180</v>
      </c>
      <c r="F27" s="36">
        <f>TrNavi_act!F5</f>
        <v>150</v>
      </c>
      <c r="G27" s="36">
        <f>TrNavi_act!G5</f>
        <v>170</v>
      </c>
      <c r="H27" s="36">
        <f>TrNavi_act!H5</f>
        <v>160</v>
      </c>
      <c r="I27" s="36">
        <f>TrNavi_act!I5</f>
        <v>162</v>
      </c>
      <c r="J27" s="36">
        <f>TrNavi_act!J5</f>
        <v>164</v>
      </c>
      <c r="K27" s="36">
        <f>TrNavi_act!K5</f>
        <v>133</v>
      </c>
      <c r="L27" s="36">
        <f>TrNavi_act!L5</f>
        <v>156</v>
      </c>
      <c r="M27" s="36">
        <f>TrNavi_act!M5</f>
        <v>144</v>
      </c>
      <c r="N27" s="36">
        <f>TrNavi_act!N5</f>
        <v>165</v>
      </c>
      <c r="O27" s="36">
        <f>TrNavi_act!O5</f>
        <v>211</v>
      </c>
      <c r="P27" s="36">
        <f>TrNavi_act!P5</f>
        <v>169</v>
      </c>
      <c r="Q27" s="36">
        <f>TrNavi_act!Q5</f>
        <v>166</v>
      </c>
    </row>
    <row r="28" spans="1:17" ht="11.45" customHeight="1" x14ac:dyDescent="0.25">
      <c r="A28" s="45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11.45" customHeight="1" x14ac:dyDescent="0.25">
      <c r="A29" s="27" t="s">
        <v>47</v>
      </c>
      <c r="B29" s="41">
        <f t="shared" ref="B29:Q29" si="8">B30+B43</f>
        <v>52896.704641207238</v>
      </c>
      <c r="C29" s="41">
        <f t="shared" si="8"/>
        <v>52335.103228118896</v>
      </c>
      <c r="D29" s="41">
        <f t="shared" si="8"/>
        <v>52620.085743983065</v>
      </c>
      <c r="E29" s="41">
        <f t="shared" si="8"/>
        <v>53234.642106676823</v>
      </c>
      <c r="F29" s="41">
        <f t="shared" si="8"/>
        <v>54274.299209344106</v>
      </c>
      <c r="G29" s="41">
        <f t="shared" si="8"/>
        <v>55492.502492110187</v>
      </c>
      <c r="H29" s="41">
        <f t="shared" si="8"/>
        <v>56222.285208909794</v>
      </c>
      <c r="I29" s="41">
        <f t="shared" si="8"/>
        <v>56541.060772232231</v>
      </c>
      <c r="J29" s="41">
        <f t="shared" si="8"/>
        <v>54362.356500492475</v>
      </c>
      <c r="K29" s="41">
        <f t="shared" si="8"/>
        <v>52382.179834492796</v>
      </c>
      <c r="L29" s="41">
        <f t="shared" si="8"/>
        <v>51493.293179770902</v>
      </c>
      <c r="M29" s="41">
        <f t="shared" si="8"/>
        <v>51406.780924629602</v>
      </c>
      <c r="N29" s="41">
        <f t="shared" si="8"/>
        <v>50871.992471945014</v>
      </c>
      <c r="O29" s="41">
        <f t="shared" si="8"/>
        <v>50541.146948800117</v>
      </c>
      <c r="P29" s="41">
        <f t="shared" si="8"/>
        <v>51136.272220659426</v>
      </c>
      <c r="Q29" s="41">
        <f t="shared" si="8"/>
        <v>51774.716968809007</v>
      </c>
    </row>
    <row r="30" spans="1:17" ht="11.45" customHeight="1" x14ac:dyDescent="0.25">
      <c r="A30" s="25" t="s">
        <v>39</v>
      </c>
      <c r="B30" s="40">
        <f t="shared" ref="B30:Q30" si="9">B31+B35+B39</f>
        <v>39516.499110038858</v>
      </c>
      <c r="C30" s="40">
        <f t="shared" si="9"/>
        <v>38805.24074807638</v>
      </c>
      <c r="D30" s="40">
        <f t="shared" si="9"/>
        <v>38943.209575244342</v>
      </c>
      <c r="E30" s="40">
        <f t="shared" si="9"/>
        <v>38576.230239099903</v>
      </c>
      <c r="F30" s="40">
        <f t="shared" si="9"/>
        <v>39269.592988348988</v>
      </c>
      <c r="G30" s="40">
        <f t="shared" si="9"/>
        <v>39797.527069590069</v>
      </c>
      <c r="H30" s="40">
        <f t="shared" si="9"/>
        <v>40097.233230358899</v>
      </c>
      <c r="I30" s="40">
        <f t="shared" si="9"/>
        <v>39640.249828814733</v>
      </c>
      <c r="J30" s="40">
        <f t="shared" si="9"/>
        <v>38922.39679714253</v>
      </c>
      <c r="K30" s="40">
        <f t="shared" si="9"/>
        <v>37622.766321840943</v>
      </c>
      <c r="L30" s="40">
        <f t="shared" si="9"/>
        <v>36486.092336752445</v>
      </c>
      <c r="M30" s="40">
        <f t="shared" si="9"/>
        <v>36613.337852147029</v>
      </c>
      <c r="N30" s="40">
        <f t="shared" si="9"/>
        <v>36088.12176599307</v>
      </c>
      <c r="O30" s="40">
        <f t="shared" si="9"/>
        <v>35993.925726533649</v>
      </c>
      <c r="P30" s="40">
        <f t="shared" si="9"/>
        <v>36136.885331742713</v>
      </c>
      <c r="Q30" s="40">
        <f t="shared" si="9"/>
        <v>36393.035271548819</v>
      </c>
    </row>
    <row r="31" spans="1:17" ht="11.45" customHeight="1" x14ac:dyDescent="0.25">
      <c r="A31" s="23" t="str">
        <f>$A$5</f>
        <v>Road transport</v>
      </c>
      <c r="B31" s="39">
        <f t="shared" ref="B31:Q31" si="10">B32+B33+B34</f>
        <v>27693.81961407734</v>
      </c>
      <c r="C31" s="39">
        <f t="shared" si="10"/>
        <v>27160.968029887103</v>
      </c>
      <c r="D31" s="39">
        <f t="shared" si="10"/>
        <v>27405.159609865103</v>
      </c>
      <c r="E31" s="39">
        <f t="shared" si="10"/>
        <v>26810.971114790274</v>
      </c>
      <c r="F31" s="39">
        <f t="shared" si="10"/>
        <v>26765.964545529914</v>
      </c>
      <c r="G31" s="39">
        <f t="shared" si="10"/>
        <v>26420.305992915812</v>
      </c>
      <c r="H31" s="39">
        <f t="shared" si="10"/>
        <v>26627.339854527461</v>
      </c>
      <c r="I31" s="39">
        <f t="shared" si="10"/>
        <v>26195.958662380213</v>
      </c>
      <c r="J31" s="39">
        <f t="shared" si="10"/>
        <v>25846.023092250773</v>
      </c>
      <c r="K31" s="39">
        <f t="shared" si="10"/>
        <v>25185.60322484513</v>
      </c>
      <c r="L31" s="39">
        <f t="shared" si="10"/>
        <v>24521.766847861592</v>
      </c>
      <c r="M31" s="39">
        <f t="shared" si="10"/>
        <v>24173.708749108362</v>
      </c>
      <c r="N31" s="39">
        <f t="shared" si="10"/>
        <v>24003.269643987802</v>
      </c>
      <c r="O31" s="39">
        <f t="shared" si="10"/>
        <v>23881.4582675938</v>
      </c>
      <c r="P31" s="39">
        <f t="shared" si="10"/>
        <v>23974.13951122063</v>
      </c>
      <c r="Q31" s="39">
        <f t="shared" si="10"/>
        <v>24103.702766800889</v>
      </c>
    </row>
    <row r="32" spans="1:17" ht="11.45" customHeight="1" x14ac:dyDescent="0.25">
      <c r="A32" s="17" t="str">
        <f>$A$6</f>
        <v>Powered 2-wheelers</v>
      </c>
      <c r="B32" s="37">
        <f>TrRoad_ene!B$19</f>
        <v>220.45401237839383</v>
      </c>
      <c r="C32" s="37">
        <f>TrRoad_ene!C$19</f>
        <v>225.25131841789579</v>
      </c>
      <c r="D32" s="37">
        <f>TrRoad_ene!D$19</f>
        <v>234.66811403599064</v>
      </c>
      <c r="E32" s="37">
        <f>TrRoad_ene!E$19</f>
        <v>255.11167391471812</v>
      </c>
      <c r="F32" s="37">
        <f>TrRoad_ene!F$19</f>
        <v>233.12200370033827</v>
      </c>
      <c r="G32" s="37">
        <f>TrRoad_ene!G$19</f>
        <v>243.02423518806859</v>
      </c>
      <c r="H32" s="37">
        <f>TrRoad_ene!H$19</f>
        <v>226.44360356555927</v>
      </c>
      <c r="I32" s="37">
        <f>TrRoad_ene!I$19</f>
        <v>241.14872305142578</v>
      </c>
      <c r="J32" s="37">
        <f>TrRoad_ene!J$19</f>
        <v>221.64259832752725</v>
      </c>
      <c r="K32" s="37">
        <f>TrRoad_ene!K$19</f>
        <v>217.22233313149587</v>
      </c>
      <c r="L32" s="37">
        <f>TrRoad_ene!L$19</f>
        <v>191.45469964645542</v>
      </c>
      <c r="M32" s="37">
        <f>TrRoad_ene!M$19</f>
        <v>189.3087288403334</v>
      </c>
      <c r="N32" s="37">
        <f>TrRoad_ene!N$19</f>
        <v>180.24441334677638</v>
      </c>
      <c r="O32" s="37">
        <f>TrRoad_ene!O$19</f>
        <v>170.710036045386</v>
      </c>
      <c r="P32" s="37">
        <f>TrRoad_ene!P$19</f>
        <v>175.19161052544271</v>
      </c>
      <c r="Q32" s="37">
        <f>TrRoad_ene!Q$19</f>
        <v>176.51561605676807</v>
      </c>
    </row>
    <row r="33" spans="1:17" ht="11.45" customHeight="1" x14ac:dyDescent="0.25">
      <c r="A33" s="17" t="str">
        <f>$A$7</f>
        <v>Passenger cars</v>
      </c>
      <c r="B33" s="37">
        <f>TrRoad_ene!B$21</f>
        <v>25985.248468436876</v>
      </c>
      <c r="C33" s="37">
        <f>TrRoad_ene!C$21</f>
        <v>25461.228227602987</v>
      </c>
      <c r="D33" s="37">
        <f>TrRoad_ene!D$21</f>
        <v>25696.977927017859</v>
      </c>
      <c r="E33" s="37">
        <f>TrRoad_ene!E$21</f>
        <v>25078.064805411766</v>
      </c>
      <c r="F33" s="37">
        <f>TrRoad_ene!F$21</f>
        <v>25074.370869649661</v>
      </c>
      <c r="G33" s="37">
        <f>TrRoad_ene!G$21</f>
        <v>24736.727551351232</v>
      </c>
      <c r="H33" s="37">
        <f>TrRoad_ene!H$21</f>
        <v>24944.682704090283</v>
      </c>
      <c r="I33" s="37">
        <f>TrRoad_ene!I$21</f>
        <v>24534.609906455207</v>
      </c>
      <c r="J33" s="37">
        <f>TrRoad_ene!J$21</f>
        <v>24234.809895485141</v>
      </c>
      <c r="K33" s="37">
        <f>TrRoad_ene!K$21</f>
        <v>23656.205790238007</v>
      </c>
      <c r="L33" s="37">
        <f>TrRoad_ene!L$21</f>
        <v>23069.498577678809</v>
      </c>
      <c r="M33" s="37">
        <f>TrRoad_ene!M$21</f>
        <v>22771.666221180203</v>
      </c>
      <c r="N33" s="37">
        <f>TrRoad_ene!N$21</f>
        <v>22647.282556412327</v>
      </c>
      <c r="O33" s="37">
        <f>TrRoad_ene!O$21</f>
        <v>22517.353659717999</v>
      </c>
      <c r="P33" s="37">
        <f>TrRoad_ene!P$21</f>
        <v>22624.745097593113</v>
      </c>
      <c r="Q33" s="37">
        <f>TrRoad_ene!Q$21</f>
        <v>22790.76516302313</v>
      </c>
    </row>
    <row r="34" spans="1:17" ht="11.45" customHeight="1" x14ac:dyDescent="0.25">
      <c r="A34" s="17" t="str">
        <f>$A$8</f>
        <v>Motor coaches, buses and trolley buses</v>
      </c>
      <c r="B34" s="37">
        <f>TrRoad_ene!B$33</f>
        <v>1488.1171332620675</v>
      </c>
      <c r="C34" s="37">
        <f>TrRoad_ene!C$33</f>
        <v>1474.4884838662199</v>
      </c>
      <c r="D34" s="37">
        <f>TrRoad_ene!D$33</f>
        <v>1473.5135688112532</v>
      </c>
      <c r="E34" s="37">
        <f>TrRoad_ene!E$33</f>
        <v>1477.79463546379</v>
      </c>
      <c r="F34" s="37">
        <f>TrRoad_ene!F$33</f>
        <v>1458.4716721799166</v>
      </c>
      <c r="G34" s="37">
        <f>TrRoad_ene!G$33</f>
        <v>1440.5542063765081</v>
      </c>
      <c r="H34" s="37">
        <f>TrRoad_ene!H$33</f>
        <v>1456.2135468716181</v>
      </c>
      <c r="I34" s="37">
        <f>TrRoad_ene!I$33</f>
        <v>1420.2000328735826</v>
      </c>
      <c r="J34" s="37">
        <f>TrRoad_ene!J$33</f>
        <v>1389.570598438105</v>
      </c>
      <c r="K34" s="37">
        <f>TrRoad_ene!K$33</f>
        <v>1312.1751014756248</v>
      </c>
      <c r="L34" s="37">
        <f>TrRoad_ene!L$33</f>
        <v>1260.8135705363279</v>
      </c>
      <c r="M34" s="37">
        <f>TrRoad_ene!M$33</f>
        <v>1212.7337990878268</v>
      </c>
      <c r="N34" s="37">
        <f>TrRoad_ene!N$33</f>
        <v>1175.7426742286975</v>
      </c>
      <c r="O34" s="37">
        <f>TrRoad_ene!O$33</f>
        <v>1193.3945718304176</v>
      </c>
      <c r="P34" s="37">
        <f>TrRoad_ene!P$33</f>
        <v>1174.2028031020736</v>
      </c>
      <c r="Q34" s="37">
        <f>TrRoad_ene!Q$33</f>
        <v>1136.4219877209891</v>
      </c>
    </row>
    <row r="35" spans="1:17" ht="11.45" customHeight="1" x14ac:dyDescent="0.25">
      <c r="A35" s="19" t="str">
        <f>$A$9</f>
        <v>Rail, metro and tram</v>
      </c>
      <c r="B35" s="38">
        <f t="shared" ref="B35:Q35" si="11">B36+B37+B38</f>
        <v>1237.6399253611592</v>
      </c>
      <c r="C35" s="38">
        <f t="shared" si="11"/>
        <v>1272.3687310734419</v>
      </c>
      <c r="D35" s="38">
        <f t="shared" si="11"/>
        <v>1243.7239967975399</v>
      </c>
      <c r="E35" s="38">
        <f t="shared" si="11"/>
        <v>1223.5092809385415</v>
      </c>
      <c r="F35" s="38">
        <f t="shared" si="11"/>
        <v>879.22851079337272</v>
      </c>
      <c r="G35" s="38">
        <f t="shared" si="11"/>
        <v>845.4756200315278</v>
      </c>
      <c r="H35" s="38">
        <f t="shared" si="11"/>
        <v>808.33364821701991</v>
      </c>
      <c r="I35" s="38">
        <f t="shared" si="11"/>
        <v>834.22161645204687</v>
      </c>
      <c r="J35" s="38">
        <f t="shared" si="11"/>
        <v>848.3097089364087</v>
      </c>
      <c r="K35" s="38">
        <f t="shared" si="11"/>
        <v>867.1022759833736</v>
      </c>
      <c r="L35" s="38">
        <f t="shared" si="11"/>
        <v>889.43173147186656</v>
      </c>
      <c r="M35" s="38">
        <f t="shared" si="11"/>
        <v>877.42562481980679</v>
      </c>
      <c r="N35" s="38">
        <f t="shared" si="11"/>
        <v>896.90778702279874</v>
      </c>
      <c r="O35" s="38">
        <f t="shared" si="11"/>
        <v>893.28948516645414</v>
      </c>
      <c r="P35" s="38">
        <f t="shared" si="11"/>
        <v>915.40505272451833</v>
      </c>
      <c r="Q35" s="38">
        <f t="shared" si="11"/>
        <v>900.65668948522568</v>
      </c>
    </row>
    <row r="36" spans="1:17" ht="11.45" customHeight="1" x14ac:dyDescent="0.25">
      <c r="A36" s="17" t="str">
        <f>$A$10</f>
        <v>Metro and tram, urban light rail</v>
      </c>
      <c r="B36" s="37">
        <f>TrRail_ene!B$18</f>
        <v>74.220748833402297</v>
      </c>
      <c r="C36" s="37">
        <f>TrRail_ene!C$18</f>
        <v>72.177134799820266</v>
      </c>
      <c r="D36" s="37">
        <f>TrRail_ene!D$18</f>
        <v>70.350101197150977</v>
      </c>
      <c r="E36" s="37">
        <f>TrRail_ene!E$18</f>
        <v>67.742157512348371</v>
      </c>
      <c r="F36" s="37">
        <f>TrRail_ene!F$18</f>
        <v>68.384594570564389</v>
      </c>
      <c r="G36" s="37">
        <f>TrRail_ene!G$18</f>
        <v>67.237618054075071</v>
      </c>
      <c r="H36" s="37">
        <f>TrRail_ene!H$18</f>
        <v>68.629241890943888</v>
      </c>
      <c r="I36" s="37">
        <f>TrRail_ene!I$18</f>
        <v>69.06811074070302</v>
      </c>
      <c r="J36" s="37">
        <f>TrRail_ene!J$18</f>
        <v>71.28571911260444</v>
      </c>
      <c r="K36" s="37">
        <f>TrRail_ene!K$18</f>
        <v>70.127915807361319</v>
      </c>
      <c r="L36" s="37">
        <f>TrRail_ene!L$18</f>
        <v>72.08757656475305</v>
      </c>
      <c r="M36" s="37">
        <f>TrRail_ene!M$18</f>
        <v>73.622595516438281</v>
      </c>
      <c r="N36" s="37">
        <f>TrRail_ene!N$18</f>
        <v>76.726092083427773</v>
      </c>
      <c r="O36" s="37">
        <f>TrRail_ene!O$18</f>
        <v>78.037824200982641</v>
      </c>
      <c r="P36" s="37">
        <f>TrRail_ene!P$18</f>
        <v>79.333231535145387</v>
      </c>
      <c r="Q36" s="37">
        <f>TrRail_ene!Q$18</f>
        <v>82.725619665514557</v>
      </c>
    </row>
    <row r="37" spans="1:17" ht="11.45" customHeight="1" x14ac:dyDescent="0.25">
      <c r="A37" s="17" t="str">
        <f>$A$11</f>
        <v>Conventional passenger trains</v>
      </c>
      <c r="B37" s="37">
        <f>TrRail_ene!B$19</f>
        <v>1163.4191765277569</v>
      </c>
      <c r="C37" s="37">
        <f>TrRail_ene!C$19</f>
        <v>1200.1915962736216</v>
      </c>
      <c r="D37" s="37">
        <f>TrRail_ene!D$19</f>
        <v>1173.373895600389</v>
      </c>
      <c r="E37" s="37">
        <f>TrRail_ene!E$19</f>
        <v>1155.7671234261932</v>
      </c>
      <c r="F37" s="37">
        <f>TrRail_ene!F$19</f>
        <v>806.73545727320027</v>
      </c>
      <c r="G37" s="37">
        <f>TrRail_ene!G$19</f>
        <v>774.1308757471121</v>
      </c>
      <c r="H37" s="37">
        <f>TrRail_ene!H$19</f>
        <v>731.75435379112901</v>
      </c>
      <c r="I37" s="37">
        <f>TrRail_ene!I$19</f>
        <v>753.19641423328471</v>
      </c>
      <c r="J37" s="37">
        <f>TrRail_ene!J$19</f>
        <v>768.63730770158691</v>
      </c>
      <c r="K37" s="37">
        <f>TrRail_ene!K$19</f>
        <v>788.57362173843626</v>
      </c>
      <c r="L37" s="37">
        <f>TrRail_ene!L$19</f>
        <v>809.22068412646092</v>
      </c>
      <c r="M37" s="37">
        <f>TrRail_ene!M$19</f>
        <v>769.6792700621836</v>
      </c>
      <c r="N37" s="37">
        <f>TrRail_ene!N$19</f>
        <v>786.55651628587395</v>
      </c>
      <c r="O37" s="37">
        <f>TrRail_ene!O$19</f>
        <v>782.32819149094428</v>
      </c>
      <c r="P37" s="37">
        <f>TrRail_ene!P$19</f>
        <v>803.92995581584842</v>
      </c>
      <c r="Q37" s="37">
        <f>TrRail_ene!Q$19</f>
        <v>786.42160400036551</v>
      </c>
    </row>
    <row r="38" spans="1:17" ht="11.45" customHeight="1" x14ac:dyDescent="0.25">
      <c r="A38" s="17" t="str">
        <f>$A$12</f>
        <v>High speed passenger trains</v>
      </c>
      <c r="B38" s="37">
        <f>TrRail_ene!B$22</f>
        <v>0</v>
      </c>
      <c r="C38" s="37">
        <f>TrRail_ene!C$22</f>
        <v>0</v>
      </c>
      <c r="D38" s="37">
        <f>TrRail_ene!D$22</f>
        <v>0</v>
      </c>
      <c r="E38" s="37">
        <f>TrRail_ene!E$22</f>
        <v>0</v>
      </c>
      <c r="F38" s="37">
        <f>TrRail_ene!F$22</f>
        <v>4.1084589496079671</v>
      </c>
      <c r="G38" s="37">
        <f>TrRail_ene!G$22</f>
        <v>4.1071262303406337</v>
      </c>
      <c r="H38" s="37">
        <f>TrRail_ene!H$22</f>
        <v>7.9500525349470346</v>
      </c>
      <c r="I38" s="37">
        <f>TrRail_ene!I$22</f>
        <v>11.957091478059198</v>
      </c>
      <c r="J38" s="37">
        <f>TrRail_ene!J$22</f>
        <v>8.3866821222174295</v>
      </c>
      <c r="K38" s="37">
        <f>TrRail_ene!K$22</f>
        <v>8.4007384375760523</v>
      </c>
      <c r="L38" s="37">
        <f>TrRail_ene!L$22</f>
        <v>8.1234707806526085</v>
      </c>
      <c r="M38" s="37">
        <f>TrRail_ene!M$22</f>
        <v>34.123759241184878</v>
      </c>
      <c r="N38" s="37">
        <f>TrRail_ene!N$22</f>
        <v>33.625178653497031</v>
      </c>
      <c r="O38" s="37">
        <f>TrRail_ene!O$22</f>
        <v>32.923469474527259</v>
      </c>
      <c r="P38" s="37">
        <f>TrRail_ene!P$22</f>
        <v>32.141865373524581</v>
      </c>
      <c r="Q38" s="37">
        <f>TrRail_ene!Q$22</f>
        <v>31.509465819345522</v>
      </c>
    </row>
    <row r="39" spans="1:17" ht="11.45" customHeight="1" x14ac:dyDescent="0.25">
      <c r="A39" s="19" t="str">
        <f>$A$13</f>
        <v>Aviation</v>
      </c>
      <c r="B39" s="38">
        <f t="shared" ref="B39:Q39" si="12">B40+B41+B42</f>
        <v>10585.039570600355</v>
      </c>
      <c r="C39" s="38">
        <f t="shared" si="12"/>
        <v>10371.903987115833</v>
      </c>
      <c r="D39" s="38">
        <f t="shared" si="12"/>
        <v>10294.325968581696</v>
      </c>
      <c r="E39" s="38">
        <f t="shared" si="12"/>
        <v>10541.749843371086</v>
      </c>
      <c r="F39" s="38">
        <f t="shared" si="12"/>
        <v>11624.399932025699</v>
      </c>
      <c r="G39" s="38">
        <f t="shared" si="12"/>
        <v>12531.745456642726</v>
      </c>
      <c r="H39" s="38">
        <f t="shared" si="12"/>
        <v>12661.55972761442</v>
      </c>
      <c r="I39" s="38">
        <f t="shared" si="12"/>
        <v>12610.069549982472</v>
      </c>
      <c r="J39" s="38">
        <f t="shared" si="12"/>
        <v>12228.063995955352</v>
      </c>
      <c r="K39" s="38">
        <f t="shared" si="12"/>
        <v>11570.060821012445</v>
      </c>
      <c r="L39" s="38">
        <f t="shared" si="12"/>
        <v>11074.893757418984</v>
      </c>
      <c r="M39" s="38">
        <f t="shared" si="12"/>
        <v>11562.20347821886</v>
      </c>
      <c r="N39" s="38">
        <f t="shared" si="12"/>
        <v>11187.944334982465</v>
      </c>
      <c r="O39" s="38">
        <f t="shared" si="12"/>
        <v>11219.177973773392</v>
      </c>
      <c r="P39" s="38">
        <f t="shared" si="12"/>
        <v>11247.340767797559</v>
      </c>
      <c r="Q39" s="38">
        <f t="shared" si="12"/>
        <v>11388.675815262704</v>
      </c>
    </row>
    <row r="40" spans="1:17" ht="11.45" customHeight="1" x14ac:dyDescent="0.25">
      <c r="A40" s="17" t="str">
        <f>$A$14</f>
        <v>Domestic</v>
      </c>
      <c r="B40" s="37">
        <f>TrAvia_ene!B$9</f>
        <v>719.09346596365617</v>
      </c>
      <c r="C40" s="37">
        <f>TrAvia_ene!C$9</f>
        <v>714.00939999999991</v>
      </c>
      <c r="D40" s="37">
        <f>TrAvia_ene!D$9</f>
        <v>698.40407000000005</v>
      </c>
      <c r="E40" s="37">
        <f>TrAvia_ene!E$9</f>
        <v>707.57629000000009</v>
      </c>
      <c r="F40" s="37">
        <f>TrAvia_ene!F$9</f>
        <v>780.21055000000001</v>
      </c>
      <c r="G40" s="37">
        <f>TrAvia_ene!G$9</f>
        <v>839.32911532132596</v>
      </c>
      <c r="H40" s="37">
        <f>TrAvia_ene!H$9</f>
        <v>841.89561999999978</v>
      </c>
      <c r="I40" s="37">
        <f>TrAvia_ene!I$9</f>
        <v>825.71477999999991</v>
      </c>
      <c r="J40" s="37">
        <f>TrAvia_ene!J$9</f>
        <v>800.30656999999997</v>
      </c>
      <c r="K40" s="37">
        <f>TrAvia_ene!K$9</f>
        <v>749.09893</v>
      </c>
      <c r="L40" s="37">
        <f>TrAvia_ene!L$9</f>
        <v>721.64910119193291</v>
      </c>
      <c r="M40" s="37">
        <f>TrAvia_ene!M$9</f>
        <v>751.6010759454972</v>
      </c>
      <c r="N40" s="37">
        <f>TrAvia_ene!N$9</f>
        <v>724.15714238585736</v>
      </c>
      <c r="O40" s="37">
        <f>TrAvia_ene!O$9</f>
        <v>842.9333387596414</v>
      </c>
      <c r="P40" s="37">
        <f>TrAvia_ene!P$9</f>
        <v>825.16418449185016</v>
      </c>
      <c r="Q40" s="37">
        <f>TrAvia_ene!Q$9</f>
        <v>836.27124101556456</v>
      </c>
    </row>
    <row r="41" spans="1:17" ht="11.45" customHeight="1" x14ac:dyDescent="0.25">
      <c r="A41" s="17" t="str">
        <f>$A$15</f>
        <v>International - Intra-EU</v>
      </c>
      <c r="B41" s="37">
        <f>TrAvia_ene!B$10</f>
        <v>3863.4830165554872</v>
      </c>
      <c r="C41" s="37">
        <f>TrAvia_ene!C$10</f>
        <v>4342.1872942181817</v>
      </c>
      <c r="D41" s="37">
        <f>TrAvia_ene!D$10</f>
        <v>4391.3681335011161</v>
      </c>
      <c r="E41" s="37">
        <f>TrAvia_ene!E$10</f>
        <v>4644.2784202755083</v>
      </c>
      <c r="F41" s="37">
        <f>TrAvia_ene!F$10</f>
        <v>4991.0639943718652</v>
      </c>
      <c r="G41" s="37">
        <f>TrAvia_ene!G$10</f>
        <v>5327.1971094145092</v>
      </c>
      <c r="H41" s="37">
        <f>TrAvia_ene!H$10</f>
        <v>5250.4697467318547</v>
      </c>
      <c r="I41" s="37">
        <f>TrAvia_ene!I$10</f>
        <v>5341.3378890011436</v>
      </c>
      <c r="J41" s="37">
        <f>TrAvia_ene!J$10</f>
        <v>5096.1249465667206</v>
      </c>
      <c r="K41" s="37">
        <f>TrAvia_ene!K$10</f>
        <v>4704.2506495345378</v>
      </c>
      <c r="L41" s="37">
        <f>TrAvia_ene!L$10</f>
        <v>4666.6319921504155</v>
      </c>
      <c r="M41" s="37">
        <f>TrAvia_ene!M$10</f>
        <v>4945.4935299091676</v>
      </c>
      <c r="N41" s="37">
        <f>TrAvia_ene!N$10</f>
        <v>4819.3302881699192</v>
      </c>
      <c r="O41" s="37">
        <f>TrAvia_ene!O$10</f>
        <v>4777.8542429253412</v>
      </c>
      <c r="P41" s="37">
        <f>TrAvia_ene!P$10</f>
        <v>4766.6988747849746</v>
      </c>
      <c r="Q41" s="37">
        <f>TrAvia_ene!Q$10</f>
        <v>4853.2660843000904</v>
      </c>
    </row>
    <row r="42" spans="1:17" ht="11.45" customHeight="1" x14ac:dyDescent="0.25">
      <c r="A42" s="17" t="str">
        <f>$A$16</f>
        <v>International - Extra-EU</v>
      </c>
      <c r="B42" s="37">
        <f>TrAvia_ene!B$11</f>
        <v>6002.463088081211</v>
      </c>
      <c r="C42" s="37">
        <f>TrAvia_ene!C$11</f>
        <v>5315.7072928976513</v>
      </c>
      <c r="D42" s="37">
        <f>TrAvia_ene!D$11</f>
        <v>5204.5537650805809</v>
      </c>
      <c r="E42" s="37">
        <f>TrAvia_ene!E$11</f>
        <v>5189.8951330955788</v>
      </c>
      <c r="F42" s="37">
        <f>TrAvia_ene!F$11</f>
        <v>5853.1253876538349</v>
      </c>
      <c r="G42" s="37">
        <f>TrAvia_ene!G$11</f>
        <v>6365.2192319068909</v>
      </c>
      <c r="H42" s="37">
        <f>TrAvia_ene!H$11</f>
        <v>6569.1943608825659</v>
      </c>
      <c r="I42" s="37">
        <f>TrAvia_ene!I$11</f>
        <v>6443.0168809813295</v>
      </c>
      <c r="J42" s="37">
        <f>TrAvia_ene!J$11</f>
        <v>6331.6324793886315</v>
      </c>
      <c r="K42" s="37">
        <f>TrAvia_ene!K$11</f>
        <v>6116.7112414779067</v>
      </c>
      <c r="L42" s="37">
        <f>TrAvia_ene!L$11</f>
        <v>5686.612664076637</v>
      </c>
      <c r="M42" s="37">
        <f>TrAvia_ene!M$11</f>
        <v>5865.1088723641942</v>
      </c>
      <c r="N42" s="37">
        <f>TrAvia_ene!N$11</f>
        <v>5644.4569044266873</v>
      </c>
      <c r="O42" s="37">
        <f>TrAvia_ene!O$11</f>
        <v>5598.3903920884086</v>
      </c>
      <c r="P42" s="37">
        <f>TrAvia_ene!P$11</f>
        <v>5655.4777085207352</v>
      </c>
      <c r="Q42" s="37">
        <f>TrAvia_ene!Q$11</f>
        <v>5699.1384899470504</v>
      </c>
    </row>
    <row r="43" spans="1:17" ht="11.45" customHeight="1" x14ac:dyDescent="0.25">
      <c r="A43" s="25" t="s">
        <v>18</v>
      </c>
      <c r="B43" s="40">
        <f t="shared" ref="B43:Q43" si="13">B44+B47+B48+B51</f>
        <v>13380.20553116838</v>
      </c>
      <c r="C43" s="40">
        <f t="shared" si="13"/>
        <v>13529.862480042519</v>
      </c>
      <c r="D43" s="40">
        <f t="shared" si="13"/>
        <v>13676.876168738721</v>
      </c>
      <c r="E43" s="40">
        <f t="shared" si="13"/>
        <v>14658.41186757692</v>
      </c>
      <c r="F43" s="40">
        <f t="shared" si="13"/>
        <v>15004.70622099512</v>
      </c>
      <c r="G43" s="40">
        <f t="shared" si="13"/>
        <v>15694.975422520114</v>
      </c>
      <c r="H43" s="40">
        <f t="shared" si="13"/>
        <v>16125.051978550893</v>
      </c>
      <c r="I43" s="40">
        <f t="shared" si="13"/>
        <v>16900.810943417498</v>
      </c>
      <c r="J43" s="40">
        <f t="shared" si="13"/>
        <v>15439.959703349941</v>
      </c>
      <c r="K43" s="40">
        <f t="shared" si="13"/>
        <v>14759.413512651854</v>
      </c>
      <c r="L43" s="40">
        <f t="shared" si="13"/>
        <v>15007.200843018454</v>
      </c>
      <c r="M43" s="40">
        <f t="shared" si="13"/>
        <v>14793.443072482572</v>
      </c>
      <c r="N43" s="40">
        <f t="shared" si="13"/>
        <v>14783.870705951944</v>
      </c>
      <c r="O43" s="40">
        <f t="shared" si="13"/>
        <v>14547.221222266466</v>
      </c>
      <c r="P43" s="40">
        <f t="shared" si="13"/>
        <v>14999.386888916712</v>
      </c>
      <c r="Q43" s="40">
        <f t="shared" si="13"/>
        <v>15381.681697260185</v>
      </c>
    </row>
    <row r="44" spans="1:17" ht="11.45" customHeight="1" x14ac:dyDescent="0.25">
      <c r="A44" s="23" t="str">
        <f>$A$18</f>
        <v>Road transport</v>
      </c>
      <c r="B44" s="39">
        <f t="shared" ref="B44:Q44" si="14">B45+B46</f>
        <v>11771.456235147914</v>
      </c>
      <c r="C44" s="39">
        <f t="shared" si="14"/>
        <v>12170.108098231794</v>
      </c>
      <c r="D44" s="39">
        <f t="shared" si="14"/>
        <v>12351.29561411796</v>
      </c>
      <c r="E44" s="39">
        <f t="shared" si="14"/>
        <v>12828.699731886549</v>
      </c>
      <c r="F44" s="39">
        <f t="shared" si="14"/>
        <v>13170.984303814195</v>
      </c>
      <c r="G44" s="39">
        <f t="shared" si="14"/>
        <v>13675.452345604814</v>
      </c>
      <c r="H44" s="39">
        <f t="shared" si="14"/>
        <v>13688.879834382336</v>
      </c>
      <c r="I44" s="39">
        <f t="shared" si="14"/>
        <v>14659.562699852017</v>
      </c>
      <c r="J44" s="39">
        <f t="shared" si="14"/>
        <v>13761.823578241703</v>
      </c>
      <c r="K44" s="39">
        <f t="shared" si="14"/>
        <v>13212.999979647673</v>
      </c>
      <c r="L44" s="39">
        <f t="shared" si="14"/>
        <v>13421.271214200875</v>
      </c>
      <c r="M44" s="39">
        <f t="shared" si="14"/>
        <v>13245.297677894176</v>
      </c>
      <c r="N44" s="39">
        <f t="shared" si="14"/>
        <v>13282.566516199895</v>
      </c>
      <c r="O44" s="39">
        <f t="shared" si="14"/>
        <v>13142.203494378215</v>
      </c>
      <c r="P44" s="39">
        <f t="shared" si="14"/>
        <v>13693.75101436397</v>
      </c>
      <c r="Q44" s="39">
        <f t="shared" si="14"/>
        <v>14085.793302746377</v>
      </c>
    </row>
    <row r="45" spans="1:17" ht="11.45" customHeight="1" x14ac:dyDescent="0.25">
      <c r="A45" s="17" t="str">
        <f>$A$19</f>
        <v>Light duty vehicles</v>
      </c>
      <c r="B45" s="37">
        <f>TrRoad_ene!B$43</f>
        <v>4694.2993604664462</v>
      </c>
      <c r="C45" s="37">
        <f>TrRoad_ene!C$43</f>
        <v>4700.4888515629445</v>
      </c>
      <c r="D45" s="37">
        <f>TrRoad_ene!D$43</f>
        <v>4763.4875277784695</v>
      </c>
      <c r="E45" s="37">
        <f>TrRoad_ene!E$43</f>
        <v>4897.6151894365521</v>
      </c>
      <c r="F45" s="37">
        <f>TrRoad_ene!F$43</f>
        <v>5047.32436630148</v>
      </c>
      <c r="G45" s="37">
        <f>TrRoad_ene!G$43</f>
        <v>5202.5049347445402</v>
      </c>
      <c r="H45" s="37">
        <f>TrRoad_ene!H$43</f>
        <v>5336.4962849890571</v>
      </c>
      <c r="I45" s="37">
        <f>TrRoad_ene!I$43</f>
        <v>5519.7054680344709</v>
      </c>
      <c r="J45" s="37">
        <f>TrRoad_ene!J$43</f>
        <v>5228.682516987401</v>
      </c>
      <c r="K45" s="37">
        <f>TrRoad_ene!K$43</f>
        <v>5150.2077136452326</v>
      </c>
      <c r="L45" s="37">
        <f>TrRoad_ene!L$43</f>
        <v>5256.8076302984828</v>
      </c>
      <c r="M45" s="37">
        <f>TrRoad_ene!M$43</f>
        <v>5290.6490439082099</v>
      </c>
      <c r="N45" s="37">
        <f>TrRoad_ene!N$43</f>
        <v>5344.5760779775837</v>
      </c>
      <c r="O45" s="37">
        <f>TrRoad_ene!O$43</f>
        <v>5409.499123493054</v>
      </c>
      <c r="P45" s="37">
        <f>TrRoad_ene!P$43</f>
        <v>5644.794033237773</v>
      </c>
      <c r="Q45" s="37">
        <f>TrRoad_ene!Q$43</f>
        <v>5883.3931608002886</v>
      </c>
    </row>
    <row r="46" spans="1:17" ht="11.45" customHeight="1" x14ac:dyDescent="0.25">
      <c r="A46" s="17" t="str">
        <f>$A$20</f>
        <v>Heavy duty vehicles</v>
      </c>
      <c r="B46" s="37">
        <f>TrRoad_ene!B$52</f>
        <v>7077.1568746814683</v>
      </c>
      <c r="C46" s="37">
        <f>TrRoad_ene!C$52</f>
        <v>7469.6192466688499</v>
      </c>
      <c r="D46" s="37">
        <f>TrRoad_ene!D$52</f>
        <v>7587.8080863394907</v>
      </c>
      <c r="E46" s="37">
        <f>TrRoad_ene!E$52</f>
        <v>7931.0845424499967</v>
      </c>
      <c r="F46" s="37">
        <f>TrRoad_ene!F$52</f>
        <v>8123.6599375127162</v>
      </c>
      <c r="G46" s="37">
        <f>TrRoad_ene!G$52</f>
        <v>8472.9474108602735</v>
      </c>
      <c r="H46" s="37">
        <f>TrRoad_ene!H$52</f>
        <v>8352.3835493932802</v>
      </c>
      <c r="I46" s="37">
        <f>TrRoad_ene!I$52</f>
        <v>9139.8572318175447</v>
      </c>
      <c r="J46" s="37">
        <f>TrRoad_ene!J$52</f>
        <v>8533.1410612543023</v>
      </c>
      <c r="K46" s="37">
        <f>TrRoad_ene!K$52</f>
        <v>8062.7922660024406</v>
      </c>
      <c r="L46" s="37">
        <f>TrRoad_ene!L$52</f>
        <v>8164.4635839023913</v>
      </c>
      <c r="M46" s="37">
        <f>TrRoad_ene!M$52</f>
        <v>7954.6486339859657</v>
      </c>
      <c r="N46" s="37">
        <f>TrRoad_ene!N$52</f>
        <v>7937.9904382223112</v>
      </c>
      <c r="O46" s="37">
        <f>TrRoad_ene!O$52</f>
        <v>7732.7043708851606</v>
      </c>
      <c r="P46" s="37">
        <f>TrRoad_ene!P$52</f>
        <v>8048.9569811261981</v>
      </c>
      <c r="Q46" s="37">
        <f>TrRoad_ene!Q$52</f>
        <v>8202.4001419460874</v>
      </c>
    </row>
    <row r="47" spans="1:17" ht="11.45" customHeight="1" x14ac:dyDescent="0.25">
      <c r="A47" s="19" t="str">
        <f>$A$21</f>
        <v>Rail transport</v>
      </c>
      <c r="B47" s="38">
        <f>TrRail_ene!B$23</f>
        <v>105.31853124389372</v>
      </c>
      <c r="C47" s="38">
        <f>TrRail_ene!C$23</f>
        <v>111.75628892655797</v>
      </c>
      <c r="D47" s="38">
        <f>TrRail_ene!D$23</f>
        <v>105.10940320246007</v>
      </c>
      <c r="E47" s="38">
        <f>TrRail_ene!E$23</f>
        <v>109.69589906145836</v>
      </c>
      <c r="F47" s="38">
        <f>TrRail_ene!F$23</f>
        <v>126.17676920662734</v>
      </c>
      <c r="G47" s="38">
        <f>TrRail_ene!G$23</f>
        <v>144.19081357195827</v>
      </c>
      <c r="H47" s="38">
        <f>TrRail_ene!H$23</f>
        <v>142.06901178298014</v>
      </c>
      <c r="I47" s="38">
        <f>TrRail_ene!I$23</f>
        <v>127.03791354795311</v>
      </c>
      <c r="J47" s="38">
        <f>TrRail_ene!J$23</f>
        <v>122.59308106359117</v>
      </c>
      <c r="K47" s="38">
        <f>TrRail_ene!K$23</f>
        <v>110.09507401662623</v>
      </c>
      <c r="L47" s="38">
        <f>TrRail_ene!L$23</f>
        <v>103.78513480615982</v>
      </c>
      <c r="M47" s="38">
        <f>TrRail_ene!M$23</f>
        <v>108.68776975340487</v>
      </c>
      <c r="N47" s="38">
        <f>TrRail_ene!N$23</f>
        <v>115.79921197303015</v>
      </c>
      <c r="O47" s="38">
        <f>TrRail_ene!O$23</f>
        <v>117.626250674644</v>
      </c>
      <c r="P47" s="38">
        <f>TrRail_ene!P$23</f>
        <v>114.13080756555669</v>
      </c>
      <c r="Q47" s="38">
        <f>TrRail_ene!Q$23</f>
        <v>110.85483404508162</v>
      </c>
    </row>
    <row r="48" spans="1:17" ht="11.45" customHeight="1" x14ac:dyDescent="0.25">
      <c r="A48" s="19" t="str">
        <f>$A$22</f>
        <v>Aviation</v>
      </c>
      <c r="B48" s="38">
        <f t="shared" ref="B48:Q48" si="15">B49+B50</f>
        <v>570.8339940515159</v>
      </c>
      <c r="C48" s="38">
        <f t="shared" si="15"/>
        <v>589.99842288416801</v>
      </c>
      <c r="D48" s="38">
        <f t="shared" si="15"/>
        <v>560.47063141830313</v>
      </c>
      <c r="E48" s="38">
        <f t="shared" si="15"/>
        <v>560.51323662891377</v>
      </c>
      <c r="F48" s="38">
        <f t="shared" si="15"/>
        <v>588.63723797429634</v>
      </c>
      <c r="G48" s="38">
        <f t="shared" si="15"/>
        <v>593.49477499867987</v>
      </c>
      <c r="H48" s="38">
        <f t="shared" si="15"/>
        <v>598.35632238557548</v>
      </c>
      <c r="I48" s="38">
        <f t="shared" si="15"/>
        <v>605.44952001752995</v>
      </c>
      <c r="J48" s="38">
        <f t="shared" si="15"/>
        <v>604.15429404464771</v>
      </c>
      <c r="K48" s="38">
        <f t="shared" si="15"/>
        <v>543.82186898755481</v>
      </c>
      <c r="L48" s="38">
        <f t="shared" si="15"/>
        <v>597.88969324300854</v>
      </c>
      <c r="M48" s="38">
        <f t="shared" si="15"/>
        <v>600.82257235402881</v>
      </c>
      <c r="N48" s="38">
        <f t="shared" si="15"/>
        <v>598.62733870712702</v>
      </c>
      <c r="O48" s="38">
        <f t="shared" si="15"/>
        <v>593.40064726917205</v>
      </c>
      <c r="P48" s="38">
        <f t="shared" si="15"/>
        <v>549.70303332070944</v>
      </c>
      <c r="Q48" s="38">
        <f t="shared" si="15"/>
        <v>556.29556429502441</v>
      </c>
    </row>
    <row r="49" spans="1:17" ht="11.45" customHeight="1" x14ac:dyDescent="0.25">
      <c r="A49" s="17" t="str">
        <f>$A$23</f>
        <v>Domestic and International - Intra-EU</v>
      </c>
      <c r="B49" s="37">
        <f>TrAvia_ene!B$13</f>
        <v>105.16365353551248</v>
      </c>
      <c r="C49" s="37">
        <f>TrAvia_ene!C$13</f>
        <v>91.32956124697823</v>
      </c>
      <c r="D49" s="37">
        <f>TrAvia_ene!D$13</f>
        <v>84.699957236096964</v>
      </c>
      <c r="E49" s="37">
        <f>TrAvia_ene!E$13</f>
        <v>91.629550367290676</v>
      </c>
      <c r="F49" s="37">
        <f>TrAvia_ene!F$13</f>
        <v>95.063992557209644</v>
      </c>
      <c r="G49" s="37">
        <f>TrAvia_ene!G$13</f>
        <v>102.05325651763694</v>
      </c>
      <c r="H49" s="37">
        <f>TrAvia_ene!H$13</f>
        <v>102.49706463709433</v>
      </c>
      <c r="I49" s="37">
        <f>TrAvia_ene!I$13</f>
        <v>106.97738141868841</v>
      </c>
      <c r="J49" s="37">
        <f>TrAvia_ene!J$13</f>
        <v>104.06806363738184</v>
      </c>
      <c r="K49" s="37">
        <f>TrAvia_ene!K$13</f>
        <v>92.644998544243606</v>
      </c>
      <c r="L49" s="37">
        <f>TrAvia_ene!L$13</f>
        <v>85.098167365449072</v>
      </c>
      <c r="M49" s="37">
        <f>TrAvia_ene!M$13</f>
        <v>78.280636060797207</v>
      </c>
      <c r="N49" s="37">
        <f>TrAvia_ene!N$13</f>
        <v>75.859203745888223</v>
      </c>
      <c r="O49" s="37">
        <f>TrAvia_ene!O$13</f>
        <v>67.93848291989994</v>
      </c>
      <c r="P49" s="37">
        <f>TrAvia_ene!P$13</f>
        <v>60.599635795137942</v>
      </c>
      <c r="Q49" s="37">
        <f>TrAvia_ene!Q$13</f>
        <v>61.014129818898454</v>
      </c>
    </row>
    <row r="50" spans="1:17" ht="11.45" customHeight="1" x14ac:dyDescent="0.25">
      <c r="A50" s="17" t="str">
        <f>$A$24</f>
        <v>International - Extra-EU</v>
      </c>
      <c r="B50" s="37">
        <f>TrAvia_ene!B$14</f>
        <v>465.67034051600336</v>
      </c>
      <c r="C50" s="37">
        <f>TrAvia_ene!C$14</f>
        <v>498.66886163718976</v>
      </c>
      <c r="D50" s="37">
        <f>TrAvia_ene!D$14</f>
        <v>475.77067418220611</v>
      </c>
      <c r="E50" s="37">
        <f>TrAvia_ene!E$14</f>
        <v>468.88368626162304</v>
      </c>
      <c r="F50" s="37">
        <f>TrAvia_ene!F$14</f>
        <v>493.57324541708664</v>
      </c>
      <c r="G50" s="37">
        <f>TrAvia_ene!G$14</f>
        <v>491.44151848104298</v>
      </c>
      <c r="H50" s="37">
        <f>TrAvia_ene!H$14</f>
        <v>495.85925774848118</v>
      </c>
      <c r="I50" s="37">
        <f>TrAvia_ene!I$14</f>
        <v>498.47213859884158</v>
      </c>
      <c r="J50" s="37">
        <f>TrAvia_ene!J$14</f>
        <v>500.08623040726587</v>
      </c>
      <c r="K50" s="37">
        <f>TrAvia_ene!K$14</f>
        <v>451.17687044331115</v>
      </c>
      <c r="L50" s="37">
        <f>TrAvia_ene!L$14</f>
        <v>512.79152587755948</v>
      </c>
      <c r="M50" s="37">
        <f>TrAvia_ene!M$14</f>
        <v>522.54193629323163</v>
      </c>
      <c r="N50" s="37">
        <f>TrAvia_ene!N$14</f>
        <v>522.76813496123884</v>
      </c>
      <c r="O50" s="37">
        <f>TrAvia_ene!O$14</f>
        <v>525.46216434927214</v>
      </c>
      <c r="P50" s="37">
        <f>TrAvia_ene!P$14</f>
        <v>489.10339752557149</v>
      </c>
      <c r="Q50" s="37">
        <f>TrAvia_ene!Q$14</f>
        <v>495.28143447612592</v>
      </c>
    </row>
    <row r="51" spans="1:17" ht="11.45" customHeight="1" x14ac:dyDescent="0.25">
      <c r="A51" s="19" t="s">
        <v>32</v>
      </c>
      <c r="B51" s="38">
        <f t="shared" ref="B51:Q51" si="16">B52+B53</f>
        <v>932.59677072505508</v>
      </c>
      <c r="C51" s="38">
        <f t="shared" si="16"/>
        <v>657.99966999999992</v>
      </c>
      <c r="D51" s="38">
        <f t="shared" si="16"/>
        <v>660.00051999999994</v>
      </c>
      <c r="E51" s="38">
        <f t="shared" si="16"/>
        <v>1159.5029999999997</v>
      </c>
      <c r="F51" s="38">
        <f t="shared" si="16"/>
        <v>1118.9079099999999</v>
      </c>
      <c r="G51" s="38">
        <f t="shared" si="16"/>
        <v>1281.8374883446613</v>
      </c>
      <c r="H51" s="38">
        <f t="shared" si="16"/>
        <v>1695.7468100000001</v>
      </c>
      <c r="I51" s="38">
        <f t="shared" si="16"/>
        <v>1508.7608100000002</v>
      </c>
      <c r="J51" s="38">
        <f t="shared" si="16"/>
        <v>951.38875000000007</v>
      </c>
      <c r="K51" s="38">
        <f t="shared" si="16"/>
        <v>892.49658999999986</v>
      </c>
      <c r="L51" s="38">
        <f t="shared" si="16"/>
        <v>884.25480076841052</v>
      </c>
      <c r="M51" s="38">
        <f t="shared" si="16"/>
        <v>838.63505248096158</v>
      </c>
      <c r="N51" s="38">
        <f t="shared" si="16"/>
        <v>786.87763907189299</v>
      </c>
      <c r="O51" s="38">
        <f t="shared" si="16"/>
        <v>693.99082994443404</v>
      </c>
      <c r="P51" s="38">
        <f t="shared" si="16"/>
        <v>641.8020336664764</v>
      </c>
      <c r="Q51" s="38">
        <f t="shared" si="16"/>
        <v>628.73799617370287</v>
      </c>
    </row>
    <row r="52" spans="1:17" ht="11.45" customHeight="1" x14ac:dyDescent="0.25">
      <c r="A52" s="17" t="str">
        <f>$A$26</f>
        <v>Domestic coastal shipping</v>
      </c>
      <c r="B52" s="37">
        <f>TrNavi_ene!B20</f>
        <v>932.01645663848103</v>
      </c>
      <c r="C52" s="37">
        <f>TrNavi_ene!C20</f>
        <v>657.63592083537799</v>
      </c>
      <c r="D52" s="37">
        <f>TrNavi_ene!D20</f>
        <v>659.70103051543799</v>
      </c>
      <c r="E52" s="37">
        <f>TrNavi_ene!E20</f>
        <v>1158.8780027244848</v>
      </c>
      <c r="F52" s="37">
        <f>TrNavi_ene!F20</f>
        <v>1118.4202796817249</v>
      </c>
      <c r="G52" s="37">
        <f>TrNavi_ene!G20</f>
        <v>1281.2511466267338</v>
      </c>
      <c r="H52" s="37">
        <f>TrNavi_ene!H20</f>
        <v>1695.250392766455</v>
      </c>
      <c r="I52" s="37">
        <f>TrNavi_ene!I20</f>
        <v>1508.2480870773293</v>
      </c>
      <c r="J52" s="37">
        <f>TrNavi_ene!J20</f>
        <v>950.90076107389655</v>
      </c>
      <c r="K52" s="37">
        <f>TrNavi_ene!K20</f>
        <v>892.14328808716971</v>
      </c>
      <c r="L52" s="37">
        <f>TrNavi_ene!L20</f>
        <v>883.76894356864534</v>
      </c>
      <c r="M52" s="37">
        <f>TrNavi_ene!M20</f>
        <v>838.21511797337291</v>
      </c>
      <c r="N52" s="37">
        <f>TrNavi_ene!N20</f>
        <v>786.41090494690104</v>
      </c>
      <c r="O52" s="37">
        <f>TrNavi_ene!O20</f>
        <v>693.46660231177725</v>
      </c>
      <c r="P52" s="37">
        <f>TrNavi_ene!P20</f>
        <v>641.41339192277462</v>
      </c>
      <c r="Q52" s="37">
        <f>TrNavi_ene!Q20</f>
        <v>628.35947693305411</v>
      </c>
    </row>
    <row r="53" spans="1:17" ht="11.45" customHeight="1" x14ac:dyDescent="0.25">
      <c r="A53" s="15" t="str">
        <f>$A$27</f>
        <v>Inland waterways</v>
      </c>
      <c r="B53" s="36">
        <f>TrNavi_ene!B21</f>
        <v>0.58031408657410088</v>
      </c>
      <c r="C53" s="36">
        <f>TrNavi_ene!C21</f>
        <v>0.3637491646219207</v>
      </c>
      <c r="D53" s="36">
        <f>TrNavi_ene!D21</f>
        <v>0.2994894845618904</v>
      </c>
      <c r="E53" s="36">
        <f>TrNavi_ene!E21</f>
        <v>0.62499727551486273</v>
      </c>
      <c r="F53" s="36">
        <f>TrNavi_ene!F21</f>
        <v>0.48763031827495024</v>
      </c>
      <c r="G53" s="36">
        <f>TrNavi_ene!G21</f>
        <v>0.58634171792753742</v>
      </c>
      <c r="H53" s="36">
        <f>TrNavi_ene!H21</f>
        <v>0.4964172335450811</v>
      </c>
      <c r="I53" s="36">
        <f>TrNavi_ene!I21</f>
        <v>0.51272292267086927</v>
      </c>
      <c r="J53" s="36">
        <f>TrNavi_ene!J21</f>
        <v>0.4879889261034972</v>
      </c>
      <c r="K53" s="36">
        <f>TrNavi_ene!K21</f>
        <v>0.35330191283018658</v>
      </c>
      <c r="L53" s="36">
        <f>TrNavi_ene!L21</f>
        <v>0.48585719976518571</v>
      </c>
      <c r="M53" s="36">
        <f>TrNavi_ene!M21</f>
        <v>0.41993450758869577</v>
      </c>
      <c r="N53" s="36">
        <f>TrNavi_ene!N21</f>
        <v>0.46673412499190842</v>
      </c>
      <c r="O53" s="36">
        <f>TrNavi_ene!O21</f>
        <v>0.52422763265679062</v>
      </c>
      <c r="P53" s="36">
        <f>TrNavi_ene!P21</f>
        <v>0.3886417437017467</v>
      </c>
      <c r="Q53" s="36">
        <f>TrNavi_ene!Q21</f>
        <v>0.37851924064877757</v>
      </c>
    </row>
    <row r="54" spans="1:17" ht="11.45" customHeight="1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ht="11.45" customHeight="1" x14ac:dyDescent="0.25">
      <c r="A55" s="27" t="s">
        <v>46</v>
      </c>
      <c r="B55" s="41">
        <f t="shared" ref="B55:Q55" si="17">B56+B69</f>
        <v>156109.26169805729</v>
      </c>
      <c r="C55" s="41">
        <f t="shared" si="17"/>
        <v>154456.30453269041</v>
      </c>
      <c r="D55" s="41">
        <f t="shared" si="17"/>
        <v>155454.77695259522</v>
      </c>
      <c r="E55" s="41">
        <f t="shared" si="17"/>
        <v>157548.56245580589</v>
      </c>
      <c r="F55" s="41">
        <f t="shared" si="17"/>
        <v>161910.39920963047</v>
      </c>
      <c r="G55" s="41">
        <f t="shared" si="17"/>
        <v>165623.62578510429</v>
      </c>
      <c r="H55" s="41">
        <f t="shared" si="17"/>
        <v>167697.46978554124</v>
      </c>
      <c r="I55" s="41">
        <f t="shared" si="17"/>
        <v>168300.40642051553</v>
      </c>
      <c r="J55" s="41">
        <f t="shared" si="17"/>
        <v>160353.13683111835</v>
      </c>
      <c r="K55" s="41">
        <f t="shared" si="17"/>
        <v>153868.02613283519</v>
      </c>
      <c r="L55" s="41">
        <f t="shared" si="17"/>
        <v>150808.30046521887</v>
      </c>
      <c r="M55" s="41">
        <f t="shared" si="17"/>
        <v>150917.19454208002</v>
      </c>
      <c r="N55" s="41">
        <f t="shared" si="17"/>
        <v>149952.71919800635</v>
      </c>
      <c r="O55" s="41">
        <f t="shared" si="17"/>
        <v>148628.52062028367</v>
      </c>
      <c r="P55" s="41">
        <f t="shared" si="17"/>
        <v>150039.08197386225</v>
      </c>
      <c r="Q55" s="41">
        <f t="shared" si="17"/>
        <v>152780.28249792228</v>
      </c>
    </row>
    <row r="56" spans="1:17" ht="11.45" customHeight="1" x14ac:dyDescent="0.25">
      <c r="A56" s="25" t="s">
        <v>39</v>
      </c>
      <c r="B56" s="40">
        <f t="shared" ref="B56:Q56" si="18">B57+B61+B65</f>
        <v>114872.14841164075</v>
      </c>
      <c r="C56" s="40">
        <f t="shared" si="18"/>
        <v>112775.20631491247</v>
      </c>
      <c r="D56" s="40">
        <f t="shared" si="18"/>
        <v>113324.38076124842</v>
      </c>
      <c r="E56" s="40">
        <f t="shared" si="18"/>
        <v>112420.57194094706</v>
      </c>
      <c r="F56" s="40">
        <f t="shared" si="18"/>
        <v>115655.40276919087</v>
      </c>
      <c r="G56" s="40">
        <f t="shared" si="18"/>
        <v>117254.02483444208</v>
      </c>
      <c r="H56" s="40">
        <f t="shared" si="18"/>
        <v>118155.23098033722</v>
      </c>
      <c r="I56" s="40">
        <f t="shared" si="18"/>
        <v>116631.65277620099</v>
      </c>
      <c r="J56" s="40">
        <f t="shared" si="18"/>
        <v>114035.01376329553</v>
      </c>
      <c r="K56" s="40">
        <f t="shared" si="18"/>
        <v>109847.41077582233</v>
      </c>
      <c r="L56" s="40">
        <f t="shared" si="18"/>
        <v>106015.75972274841</v>
      </c>
      <c r="M56" s="40">
        <f t="shared" si="18"/>
        <v>106586.73483229078</v>
      </c>
      <c r="N56" s="40">
        <f t="shared" si="18"/>
        <v>105204.31540385139</v>
      </c>
      <c r="O56" s="40">
        <f t="shared" si="18"/>
        <v>104787.96103089044</v>
      </c>
      <c r="P56" s="40">
        <f t="shared" si="18"/>
        <v>105053.78136440579</v>
      </c>
      <c r="Q56" s="40">
        <f t="shared" si="18"/>
        <v>106217.78657400495</v>
      </c>
    </row>
    <row r="57" spans="1:17" ht="11.45" customHeight="1" x14ac:dyDescent="0.25">
      <c r="A57" s="23" t="str">
        <f>$A$5</f>
        <v>Road transport</v>
      </c>
      <c r="B57" s="39">
        <f t="shared" ref="B57:Q57" si="19">B58+B59+B60</f>
        <v>81348.862367432957</v>
      </c>
      <c r="C57" s="39">
        <f t="shared" si="19"/>
        <v>79835.020079266149</v>
      </c>
      <c r="D57" s="39">
        <f t="shared" si="19"/>
        <v>80614.497472831834</v>
      </c>
      <c r="E57" s="39">
        <f t="shared" si="19"/>
        <v>78948.013209996119</v>
      </c>
      <c r="F57" s="39">
        <f t="shared" si="19"/>
        <v>78908.779497080119</v>
      </c>
      <c r="G57" s="39">
        <f t="shared" si="19"/>
        <v>77862.700631318803</v>
      </c>
      <c r="H57" s="39">
        <f t="shared" si="19"/>
        <v>78486.185343395133</v>
      </c>
      <c r="I57" s="39">
        <f t="shared" si="19"/>
        <v>77018.359072270541</v>
      </c>
      <c r="J57" s="39">
        <f t="shared" si="19"/>
        <v>75527.856810616126</v>
      </c>
      <c r="K57" s="39">
        <f t="shared" si="19"/>
        <v>73297.422114882982</v>
      </c>
      <c r="L57" s="39">
        <f t="shared" si="19"/>
        <v>70955.786119513054</v>
      </c>
      <c r="M57" s="39">
        <f t="shared" si="19"/>
        <v>70085.023369476243</v>
      </c>
      <c r="N57" s="39">
        <f t="shared" si="19"/>
        <v>69784.795164690382</v>
      </c>
      <c r="O57" s="39">
        <f t="shared" si="19"/>
        <v>69305.945640747406</v>
      </c>
      <c r="P57" s="39">
        <f t="shared" si="19"/>
        <v>69452.75212655832</v>
      </c>
      <c r="Q57" s="39">
        <f t="shared" si="19"/>
        <v>70222.507379895891</v>
      </c>
    </row>
    <row r="58" spans="1:17" ht="11.45" customHeight="1" x14ac:dyDescent="0.25">
      <c r="A58" s="17" t="str">
        <f>$A$6</f>
        <v>Powered 2-wheelers</v>
      </c>
      <c r="B58" s="37">
        <f>TrRoad_emi!B$19</f>
        <v>639.63682330492054</v>
      </c>
      <c r="C58" s="37">
        <f>TrRoad_emi!C$19</f>
        <v>653.55597842676798</v>
      </c>
      <c r="D58" s="37">
        <f>TrRoad_emi!D$19</f>
        <v>680.87836267319881</v>
      </c>
      <c r="E58" s="37">
        <f>TrRoad_emi!E$19</f>
        <v>740.19437854787634</v>
      </c>
      <c r="F58" s="37">
        <f>TrRoad_emi!F$19</f>
        <v>676.39239712915537</v>
      </c>
      <c r="G58" s="37">
        <f>TrRoad_emi!G$19</f>
        <v>703.61805268133071</v>
      </c>
      <c r="H58" s="37">
        <f>TrRoad_emi!H$19</f>
        <v>655.39320165157255</v>
      </c>
      <c r="I58" s="37">
        <f>TrRoad_emi!I$19</f>
        <v>696.82232949150944</v>
      </c>
      <c r="J58" s="37">
        <f>TrRoad_emi!J$19</f>
        <v>639.28390530117179</v>
      </c>
      <c r="K58" s="37">
        <f>TrRoad_emi!K$19</f>
        <v>624.17210226111604</v>
      </c>
      <c r="L58" s="37">
        <f>TrRoad_emi!L$19</f>
        <v>544.29501609766442</v>
      </c>
      <c r="M58" s="37">
        <f>TrRoad_emi!M$19</f>
        <v>537.26372342894126</v>
      </c>
      <c r="N58" s="37">
        <f>TrRoad_emi!N$19</f>
        <v>508.8047502767522</v>
      </c>
      <c r="O58" s="37">
        <f>TrRoad_emi!O$19</f>
        <v>480.3867131519421</v>
      </c>
      <c r="P58" s="37">
        <f>TrRoad_emi!P$19</f>
        <v>492.83924698171285</v>
      </c>
      <c r="Q58" s="37">
        <f>TrRoad_emi!Q$19</f>
        <v>496.61870574929299</v>
      </c>
    </row>
    <row r="59" spans="1:17" ht="11.45" customHeight="1" x14ac:dyDescent="0.25">
      <c r="A59" s="17" t="str">
        <f>$A$7</f>
        <v>Passenger cars</v>
      </c>
      <c r="B59" s="37">
        <f>TrRoad_emi!B$20</f>
        <v>76096.21418566005</v>
      </c>
      <c r="C59" s="37">
        <f>TrRoad_emi!C$20</f>
        <v>74610.637238063428</v>
      </c>
      <c r="D59" s="37">
        <f>TrRoad_emi!D$20</f>
        <v>75366.564451619939</v>
      </c>
      <c r="E59" s="37">
        <f>TrRoad_emi!E$20</f>
        <v>73631.021744567232</v>
      </c>
      <c r="F59" s="37">
        <f>TrRoad_emi!F$20</f>
        <v>73715.782463806463</v>
      </c>
      <c r="G59" s="37">
        <f>TrRoad_emi!G$20</f>
        <v>72700.245354195955</v>
      </c>
      <c r="H59" s="37">
        <f>TrRoad_emi!H$20</f>
        <v>73344.077616687602</v>
      </c>
      <c r="I59" s="37">
        <f>TrRoad_emi!I$20</f>
        <v>71972.190198912082</v>
      </c>
      <c r="J59" s="37">
        <f>TrRoad_emi!J$20</f>
        <v>70718.487248022706</v>
      </c>
      <c r="K59" s="37">
        <f>TrRoad_emi!K$20</f>
        <v>68762.29992831836</v>
      </c>
      <c r="L59" s="37">
        <f>TrRoad_emi!L$20</f>
        <v>66651.662909490624</v>
      </c>
      <c r="M59" s="37">
        <f>TrRoad_emi!M$20</f>
        <v>65913.63609327939</v>
      </c>
      <c r="N59" s="37">
        <f>TrRoad_emi!N$20</f>
        <v>65713.633735346753</v>
      </c>
      <c r="O59" s="37">
        <f>TrRoad_emi!O$20</f>
        <v>65223.682057307371</v>
      </c>
      <c r="P59" s="37">
        <f>TrRoad_emi!P$20</f>
        <v>65434.714819926332</v>
      </c>
      <c r="Q59" s="37">
        <f>TrRoad_emi!Q$20</f>
        <v>66283.989709686211</v>
      </c>
    </row>
    <row r="60" spans="1:17" ht="11.45" customHeight="1" x14ac:dyDescent="0.25">
      <c r="A60" s="17" t="str">
        <f>$A$8</f>
        <v>Motor coaches, buses and trolley buses</v>
      </c>
      <c r="B60" s="37">
        <f>TrRoad_emi!B$27</f>
        <v>4613.0113584679866</v>
      </c>
      <c r="C60" s="37">
        <f>TrRoad_emi!C$27</f>
        <v>4570.8268627759489</v>
      </c>
      <c r="D60" s="37">
        <f>TrRoad_emi!D$27</f>
        <v>4567.0546585386919</v>
      </c>
      <c r="E60" s="37">
        <f>TrRoad_emi!E$27</f>
        <v>4576.7970868810035</v>
      </c>
      <c r="F60" s="37">
        <f>TrRoad_emi!F$27</f>
        <v>4516.6046361445042</v>
      </c>
      <c r="G60" s="37">
        <f>TrRoad_emi!G$27</f>
        <v>4458.8372244415241</v>
      </c>
      <c r="H60" s="37">
        <f>TrRoad_emi!H$27</f>
        <v>4486.7145250559588</v>
      </c>
      <c r="I60" s="37">
        <f>TrRoad_emi!I$27</f>
        <v>4349.3465438669455</v>
      </c>
      <c r="J60" s="37">
        <f>TrRoad_emi!J$27</f>
        <v>4170.0856572922557</v>
      </c>
      <c r="K60" s="37">
        <f>TrRoad_emi!K$27</f>
        <v>3910.9500843035103</v>
      </c>
      <c r="L60" s="37">
        <f>TrRoad_emi!L$27</f>
        <v>3759.8281939247631</v>
      </c>
      <c r="M60" s="37">
        <f>TrRoad_emi!M$27</f>
        <v>3634.1235527679087</v>
      </c>
      <c r="N60" s="37">
        <f>TrRoad_emi!N$27</f>
        <v>3562.3566790668765</v>
      </c>
      <c r="O60" s="37">
        <f>TrRoad_emi!O$27</f>
        <v>3601.8768702880961</v>
      </c>
      <c r="P60" s="37">
        <f>TrRoad_emi!P$27</f>
        <v>3525.1980596502722</v>
      </c>
      <c r="Q60" s="37">
        <f>TrRoad_emi!Q$27</f>
        <v>3441.8989644603935</v>
      </c>
    </row>
    <row r="61" spans="1:17" ht="11.45" customHeight="1" x14ac:dyDescent="0.25">
      <c r="A61" s="19" t="str">
        <f>$A$9</f>
        <v>Rail, metro and tram</v>
      </c>
      <c r="B61" s="38">
        <f t="shared" ref="B61:Q61" si="20">B62+B63+B64</f>
        <v>1663.0894754574927</v>
      </c>
      <c r="C61" s="38">
        <f t="shared" si="20"/>
        <v>1722.1321599407433</v>
      </c>
      <c r="D61" s="38">
        <f t="shared" si="20"/>
        <v>1724.6570009468533</v>
      </c>
      <c r="E61" s="38">
        <f t="shared" si="20"/>
        <v>1742.203043107635</v>
      </c>
      <c r="F61" s="38">
        <f t="shared" si="20"/>
        <v>1757.4996996948428</v>
      </c>
      <c r="G61" s="38">
        <f t="shared" si="20"/>
        <v>1671.1405203679508</v>
      </c>
      <c r="H61" s="38">
        <f t="shared" si="20"/>
        <v>1557.5883176055938</v>
      </c>
      <c r="I61" s="38">
        <f t="shared" si="20"/>
        <v>1655.772970966789</v>
      </c>
      <c r="J61" s="38">
        <f t="shared" si="20"/>
        <v>1699.351832285844</v>
      </c>
      <c r="K61" s="38">
        <f t="shared" si="20"/>
        <v>1722.3288041912333</v>
      </c>
      <c r="L61" s="38">
        <f t="shared" si="20"/>
        <v>1722.8243694696234</v>
      </c>
      <c r="M61" s="38">
        <f t="shared" si="20"/>
        <v>1697.6125717987613</v>
      </c>
      <c r="N61" s="38">
        <f t="shared" si="20"/>
        <v>1741.7281572880456</v>
      </c>
      <c r="O61" s="38">
        <f t="shared" si="20"/>
        <v>1710.119998485178</v>
      </c>
      <c r="P61" s="38">
        <f t="shared" si="20"/>
        <v>1744.5249483225723</v>
      </c>
      <c r="Q61" s="38">
        <f t="shared" si="20"/>
        <v>1712.8218290476605</v>
      </c>
    </row>
    <row r="62" spans="1:17" ht="11.45" customHeight="1" x14ac:dyDescent="0.25">
      <c r="A62" s="17" t="str">
        <f>$A$10</f>
        <v>Metro and tram, urban light rail</v>
      </c>
      <c r="B62" s="37">
        <f>TrRail_emi!B$10</f>
        <v>0</v>
      </c>
      <c r="C62" s="37">
        <f>TrRail_emi!C$10</f>
        <v>0</v>
      </c>
      <c r="D62" s="37">
        <f>TrRail_emi!D$10</f>
        <v>0</v>
      </c>
      <c r="E62" s="37">
        <f>TrRail_emi!E$10</f>
        <v>0</v>
      </c>
      <c r="F62" s="37">
        <f>TrRail_emi!F$10</f>
        <v>0</v>
      </c>
      <c r="G62" s="37">
        <f>TrRail_emi!G$10</f>
        <v>0</v>
      </c>
      <c r="H62" s="37">
        <f>TrRail_emi!H$10</f>
        <v>0</v>
      </c>
      <c r="I62" s="37">
        <f>TrRail_emi!I$10</f>
        <v>0</v>
      </c>
      <c r="J62" s="37">
        <f>TrRail_emi!J$10</f>
        <v>0</v>
      </c>
      <c r="K62" s="37">
        <f>TrRail_emi!K$10</f>
        <v>0</v>
      </c>
      <c r="L62" s="37">
        <f>TrRail_emi!L$10</f>
        <v>0</v>
      </c>
      <c r="M62" s="37">
        <f>TrRail_emi!M$10</f>
        <v>0</v>
      </c>
      <c r="N62" s="37">
        <f>TrRail_emi!N$10</f>
        <v>0</v>
      </c>
      <c r="O62" s="37">
        <f>TrRail_emi!O$10</f>
        <v>0</v>
      </c>
      <c r="P62" s="37">
        <f>TrRail_emi!P$10</f>
        <v>0</v>
      </c>
      <c r="Q62" s="37">
        <f>TrRail_emi!Q$10</f>
        <v>0</v>
      </c>
    </row>
    <row r="63" spans="1:17" ht="11.45" customHeight="1" x14ac:dyDescent="0.25">
      <c r="A63" s="17" t="str">
        <f>$A$11</f>
        <v>Conventional passenger trains</v>
      </c>
      <c r="B63" s="37">
        <f>TrRail_emi!B$11</f>
        <v>1663.0894754574927</v>
      </c>
      <c r="C63" s="37">
        <f>TrRail_emi!C$11</f>
        <v>1722.1321599407433</v>
      </c>
      <c r="D63" s="37">
        <f>TrRail_emi!D$11</f>
        <v>1724.6570009468533</v>
      </c>
      <c r="E63" s="37">
        <f>TrRail_emi!E$11</f>
        <v>1742.203043107635</v>
      </c>
      <c r="F63" s="37">
        <f>TrRail_emi!F$11</f>
        <v>1757.4996996948428</v>
      </c>
      <c r="G63" s="37">
        <f>TrRail_emi!G$11</f>
        <v>1671.1405203679508</v>
      </c>
      <c r="H63" s="37">
        <f>TrRail_emi!H$11</f>
        <v>1557.5883176055938</v>
      </c>
      <c r="I63" s="37">
        <f>TrRail_emi!I$11</f>
        <v>1655.772970966789</v>
      </c>
      <c r="J63" s="37">
        <f>TrRail_emi!J$11</f>
        <v>1699.351832285844</v>
      </c>
      <c r="K63" s="37">
        <f>TrRail_emi!K$11</f>
        <v>1722.3288041912333</v>
      </c>
      <c r="L63" s="37">
        <f>TrRail_emi!L$11</f>
        <v>1722.8243694696234</v>
      </c>
      <c r="M63" s="37">
        <f>TrRail_emi!M$11</f>
        <v>1697.6125717987613</v>
      </c>
      <c r="N63" s="37">
        <f>TrRail_emi!N$11</f>
        <v>1741.7281572880456</v>
      </c>
      <c r="O63" s="37">
        <f>TrRail_emi!O$11</f>
        <v>1710.119998485178</v>
      </c>
      <c r="P63" s="37">
        <f>TrRail_emi!P$11</f>
        <v>1744.5249483225723</v>
      </c>
      <c r="Q63" s="37">
        <f>TrRail_emi!Q$11</f>
        <v>1712.8218290476605</v>
      </c>
    </row>
    <row r="64" spans="1:17" ht="11.45" customHeight="1" x14ac:dyDescent="0.25">
      <c r="A64" s="17" t="str">
        <f>$A$12</f>
        <v>High speed passenger trains</v>
      </c>
      <c r="B64" s="37">
        <f>TrRail_emi!B$14</f>
        <v>0</v>
      </c>
      <c r="C64" s="37">
        <f>TrRail_emi!C$14</f>
        <v>0</v>
      </c>
      <c r="D64" s="37">
        <f>TrRail_emi!D$14</f>
        <v>0</v>
      </c>
      <c r="E64" s="37">
        <f>TrRail_emi!E$14</f>
        <v>0</v>
      </c>
      <c r="F64" s="37">
        <f>TrRail_emi!F$14</f>
        <v>0</v>
      </c>
      <c r="G64" s="37">
        <f>TrRail_emi!G$14</f>
        <v>0</v>
      </c>
      <c r="H64" s="37">
        <f>TrRail_emi!H$14</f>
        <v>0</v>
      </c>
      <c r="I64" s="37">
        <f>TrRail_emi!I$14</f>
        <v>0</v>
      </c>
      <c r="J64" s="37">
        <f>TrRail_emi!J$14</f>
        <v>0</v>
      </c>
      <c r="K64" s="37">
        <f>TrRail_emi!K$14</f>
        <v>0</v>
      </c>
      <c r="L64" s="37">
        <f>TrRail_emi!L$14</f>
        <v>0</v>
      </c>
      <c r="M64" s="37">
        <f>TrRail_emi!M$14</f>
        <v>0</v>
      </c>
      <c r="N64" s="37">
        <f>TrRail_emi!N$14</f>
        <v>0</v>
      </c>
      <c r="O64" s="37">
        <f>TrRail_emi!O$14</f>
        <v>0</v>
      </c>
      <c r="P64" s="37">
        <f>TrRail_emi!P$14</f>
        <v>0</v>
      </c>
      <c r="Q64" s="37">
        <f>TrRail_emi!Q$14</f>
        <v>0</v>
      </c>
    </row>
    <row r="65" spans="1:17" ht="11.45" customHeight="1" x14ac:dyDescent="0.25">
      <c r="A65" s="19" t="str">
        <f>$A$13</f>
        <v>Aviation</v>
      </c>
      <c r="B65" s="38">
        <f t="shared" ref="B65:Q65" si="21">B66+B67+B68</f>
        <v>31860.196568750303</v>
      </c>
      <c r="C65" s="38">
        <f t="shared" si="21"/>
        <v>31218.054075705586</v>
      </c>
      <c r="D65" s="38">
        <f t="shared" si="21"/>
        <v>30985.22628746973</v>
      </c>
      <c r="E65" s="38">
        <f t="shared" si="21"/>
        <v>31730.355687843301</v>
      </c>
      <c r="F65" s="38">
        <f t="shared" si="21"/>
        <v>34989.123572415905</v>
      </c>
      <c r="G65" s="38">
        <f t="shared" si="21"/>
        <v>37720.183682755334</v>
      </c>
      <c r="H65" s="38">
        <f t="shared" si="21"/>
        <v>38111.457319336485</v>
      </c>
      <c r="I65" s="38">
        <f t="shared" si="21"/>
        <v>37957.520732963654</v>
      </c>
      <c r="J65" s="38">
        <f t="shared" si="21"/>
        <v>36807.805120393561</v>
      </c>
      <c r="K65" s="38">
        <f t="shared" si="21"/>
        <v>34827.659856748105</v>
      </c>
      <c r="L65" s="38">
        <f t="shared" si="21"/>
        <v>33337.149233765726</v>
      </c>
      <c r="M65" s="38">
        <f t="shared" si="21"/>
        <v>34804.098891015776</v>
      </c>
      <c r="N65" s="38">
        <f t="shared" si="21"/>
        <v>33677.792081872962</v>
      </c>
      <c r="O65" s="38">
        <f t="shared" si="21"/>
        <v>33771.895391657854</v>
      </c>
      <c r="P65" s="38">
        <f t="shared" si="21"/>
        <v>33856.504289524892</v>
      </c>
      <c r="Q65" s="38">
        <f t="shared" si="21"/>
        <v>34282.457365061397</v>
      </c>
    </row>
    <row r="66" spans="1:17" ht="11.45" customHeight="1" x14ac:dyDescent="0.25">
      <c r="A66" s="17" t="str">
        <f>$A$14</f>
        <v>Domestic</v>
      </c>
      <c r="B66" s="37">
        <f>TrAvia_emi!B$9</f>
        <v>2164.4188502175457</v>
      </c>
      <c r="C66" s="37">
        <f>TrAvia_emi!C$9</f>
        <v>2149.0735054480951</v>
      </c>
      <c r="D66" s="37">
        <f>TrAvia_emi!D$9</f>
        <v>2102.1491076818247</v>
      </c>
      <c r="E66" s="37">
        <f>TrAvia_emi!E$9</f>
        <v>2129.7837352972965</v>
      </c>
      <c r="F66" s="37">
        <f>TrAvia_emi!F$9</f>
        <v>2348.412262661665</v>
      </c>
      <c r="G66" s="37">
        <f>TrAvia_emi!G$9</f>
        <v>2526.3558464174725</v>
      </c>
      <c r="H66" s="37">
        <f>TrAvia_emi!H$9</f>
        <v>2534.1166237985799</v>
      </c>
      <c r="I66" s="37">
        <f>TrAvia_emi!I$9</f>
        <v>2485.4808101679409</v>
      </c>
      <c r="J66" s="37">
        <f>TrAvia_emi!J$9</f>
        <v>2409.0099851353575</v>
      </c>
      <c r="K66" s="37">
        <f>TrAvia_emi!K$9</f>
        <v>2254.9028165619438</v>
      </c>
      <c r="L66" s="37">
        <f>TrAvia_emi!L$9</f>
        <v>2172.2758075879769</v>
      </c>
      <c r="M66" s="37">
        <f>TrAvia_emi!M$9</f>
        <v>2262.4405653368308</v>
      </c>
      <c r="N66" s="37">
        <f>TrAvia_emi!N$9</f>
        <v>2179.8476061073829</v>
      </c>
      <c r="O66" s="37">
        <f>TrAvia_emi!O$9</f>
        <v>2537.3923655796084</v>
      </c>
      <c r="P66" s="37">
        <f>TrAvia_emi!P$9</f>
        <v>2483.8915552197018</v>
      </c>
      <c r="Q66" s="37">
        <f>TrAvia_emi!Q$9</f>
        <v>2517.3631799512023</v>
      </c>
    </row>
    <row r="67" spans="1:17" ht="11.45" customHeight="1" x14ac:dyDescent="0.25">
      <c r="A67" s="17" t="str">
        <f>$A$15</f>
        <v>International - Intra-EU</v>
      </c>
      <c r="B67" s="37">
        <f>TrAvia_emi!B$10</f>
        <v>11628.801907304047</v>
      </c>
      <c r="C67" s="37">
        <f>TrAvia_emi!C$10</f>
        <v>13069.407307099384</v>
      </c>
      <c r="D67" s="37">
        <f>TrAvia_emi!D$10</f>
        <v>13217.721659814741</v>
      </c>
      <c r="E67" s="37">
        <f>TrAvia_emi!E$10</f>
        <v>13979.140880617973</v>
      </c>
      <c r="F67" s="37">
        <f>TrAvia_emi!F$10</f>
        <v>15022.965131799358</v>
      </c>
      <c r="G67" s="37">
        <f>TrAvia_emi!G$10</f>
        <v>16034.705953498631</v>
      </c>
      <c r="H67" s="37">
        <f>TrAvia_emi!H$10</f>
        <v>15803.981339093692</v>
      </c>
      <c r="I67" s="37">
        <f>TrAvia_emi!I$10</f>
        <v>16077.940162019728</v>
      </c>
      <c r="J67" s="37">
        <f>TrAvia_emi!J$10</f>
        <v>15339.891414082256</v>
      </c>
      <c r="K67" s="37">
        <f>TrAvia_emi!K$10</f>
        <v>14160.516875186009</v>
      </c>
      <c r="L67" s="37">
        <f>TrAvia_emi!L$10</f>
        <v>14047.286642110425</v>
      </c>
      <c r="M67" s="37">
        <f>TrAvia_emi!M$10</f>
        <v>14886.73384827446</v>
      </c>
      <c r="N67" s="37">
        <f>TrAvia_emi!N$10</f>
        <v>14507.079992467075</v>
      </c>
      <c r="O67" s="37">
        <f>TrAvia_emi!O$10</f>
        <v>14382.265266302156</v>
      </c>
      <c r="P67" s="37">
        <f>TrAvia_emi!P$10</f>
        <v>14348.614862198485</v>
      </c>
      <c r="Q67" s="37">
        <f>TrAvia_emi!Q$10</f>
        <v>14609.414677809787</v>
      </c>
    </row>
    <row r="68" spans="1:17" ht="11.45" customHeight="1" x14ac:dyDescent="0.25">
      <c r="A68" s="17" t="str">
        <f>$A$16</f>
        <v>International - Extra-EU</v>
      </c>
      <c r="B68" s="37">
        <f>TrAvia_emi!B$11</f>
        <v>18066.975811228713</v>
      </c>
      <c r="C68" s="37">
        <f>TrAvia_emi!C$11</f>
        <v>15999.573263158105</v>
      </c>
      <c r="D68" s="37">
        <f>TrAvia_emi!D$11</f>
        <v>15665.355519973164</v>
      </c>
      <c r="E68" s="37">
        <f>TrAvia_emi!E$11</f>
        <v>15621.431071928033</v>
      </c>
      <c r="F68" s="37">
        <f>TrAvia_emi!F$11</f>
        <v>17617.746177954883</v>
      </c>
      <c r="G68" s="37">
        <f>TrAvia_emi!G$11</f>
        <v>19159.12188283923</v>
      </c>
      <c r="H68" s="37">
        <f>TrAvia_emi!H$11</f>
        <v>19773.359356444213</v>
      </c>
      <c r="I68" s="37">
        <f>TrAvia_emi!I$11</f>
        <v>19394.099760775985</v>
      </c>
      <c r="J68" s="37">
        <f>TrAvia_emi!J$11</f>
        <v>19058.903721175942</v>
      </c>
      <c r="K68" s="37">
        <f>TrAvia_emi!K$11</f>
        <v>18412.240165000152</v>
      </c>
      <c r="L68" s="37">
        <f>TrAvia_emi!L$11</f>
        <v>17117.586784067324</v>
      </c>
      <c r="M68" s="37">
        <f>TrAvia_emi!M$11</f>
        <v>17654.924477404489</v>
      </c>
      <c r="N68" s="37">
        <f>TrAvia_emi!N$11</f>
        <v>16990.864483298508</v>
      </c>
      <c r="O68" s="37">
        <f>TrAvia_emi!O$11</f>
        <v>16852.23775977609</v>
      </c>
      <c r="P68" s="37">
        <f>TrAvia_emi!P$11</f>
        <v>17023.997872106709</v>
      </c>
      <c r="Q68" s="37">
        <f>TrAvia_emi!Q$11</f>
        <v>17155.679507300407</v>
      </c>
    </row>
    <row r="69" spans="1:17" ht="11.45" customHeight="1" x14ac:dyDescent="0.25">
      <c r="A69" s="25" t="s">
        <v>18</v>
      </c>
      <c r="B69" s="40">
        <f t="shared" ref="B69:Q69" si="22">B70+B73+B74+B77+B80</f>
        <v>41237.113286416548</v>
      </c>
      <c r="C69" s="40">
        <f t="shared" si="22"/>
        <v>41681.098217777944</v>
      </c>
      <c r="D69" s="40">
        <f t="shared" si="22"/>
        <v>42130.396191346808</v>
      </c>
      <c r="E69" s="40">
        <f t="shared" si="22"/>
        <v>45127.990514858837</v>
      </c>
      <c r="F69" s="40">
        <f t="shared" si="22"/>
        <v>46254.996440439609</v>
      </c>
      <c r="G69" s="40">
        <f t="shared" si="22"/>
        <v>48369.600950662207</v>
      </c>
      <c r="H69" s="40">
        <f t="shared" si="22"/>
        <v>49542.238805204011</v>
      </c>
      <c r="I69" s="40">
        <f t="shared" si="22"/>
        <v>51668.753644314529</v>
      </c>
      <c r="J69" s="40">
        <f t="shared" si="22"/>
        <v>46318.123067822817</v>
      </c>
      <c r="K69" s="40">
        <f t="shared" si="22"/>
        <v>44020.615357012881</v>
      </c>
      <c r="L69" s="40">
        <f t="shared" si="22"/>
        <v>44792.540742470454</v>
      </c>
      <c r="M69" s="40">
        <f t="shared" si="22"/>
        <v>44330.459709789233</v>
      </c>
      <c r="N69" s="40">
        <f t="shared" si="22"/>
        <v>44748.403794154969</v>
      </c>
      <c r="O69" s="40">
        <f t="shared" si="22"/>
        <v>43840.55958939324</v>
      </c>
      <c r="P69" s="40">
        <f t="shared" si="22"/>
        <v>44985.300609456477</v>
      </c>
      <c r="Q69" s="40">
        <f t="shared" si="22"/>
        <v>46562.49592391734</v>
      </c>
    </row>
    <row r="70" spans="1:17" ht="11.45" customHeight="1" x14ac:dyDescent="0.25">
      <c r="A70" s="23" t="str">
        <f>$A$18</f>
        <v>Road transport</v>
      </c>
      <c r="B70" s="39">
        <f t="shared" ref="B70:Q70" si="23">B71+B72</f>
        <v>36418.187003904328</v>
      </c>
      <c r="C70" s="39">
        <f t="shared" si="23"/>
        <v>37644.49658507749</v>
      </c>
      <c r="D70" s="39">
        <f t="shared" si="23"/>
        <v>38186.583054517076</v>
      </c>
      <c r="E70" s="39">
        <f t="shared" si="23"/>
        <v>39634.7967986371</v>
      </c>
      <c r="F70" s="39">
        <f t="shared" si="23"/>
        <v>40693.73051565174</v>
      </c>
      <c r="G70" s="39">
        <f t="shared" si="23"/>
        <v>42235.533064081639</v>
      </c>
      <c r="H70" s="39">
        <f t="shared" si="23"/>
        <v>42073.674160907089</v>
      </c>
      <c r="I70" s="39">
        <f t="shared" si="23"/>
        <v>44804.365573777948</v>
      </c>
      <c r="J70" s="39">
        <f t="shared" si="23"/>
        <v>41255.993258336326</v>
      </c>
      <c r="K70" s="39">
        <f t="shared" si="23"/>
        <v>39353.409689327957</v>
      </c>
      <c r="L70" s="39">
        <f t="shared" si="23"/>
        <v>39995.673873207328</v>
      </c>
      <c r="M70" s="39">
        <f t="shared" si="23"/>
        <v>39665.046650863791</v>
      </c>
      <c r="N70" s="39">
        <f t="shared" si="23"/>
        <v>40213.513072914662</v>
      </c>
      <c r="O70" s="39">
        <f t="shared" si="23"/>
        <v>39618.571413139747</v>
      </c>
      <c r="P70" s="39">
        <f t="shared" si="23"/>
        <v>41065.55673840965</v>
      </c>
      <c r="Q70" s="39">
        <f t="shared" si="23"/>
        <v>42672.191345423722</v>
      </c>
    </row>
    <row r="71" spans="1:17" ht="11.45" customHeight="1" x14ac:dyDescent="0.25">
      <c r="A71" s="17" t="str">
        <f>$A$19</f>
        <v>Light duty vehicles</v>
      </c>
      <c r="B71" s="37">
        <f>TrRoad_emi!B$34</f>
        <v>14461.882465343298</v>
      </c>
      <c r="C71" s="37">
        <f>TrRoad_emi!C$34</f>
        <v>14470.609405370207</v>
      </c>
      <c r="D71" s="37">
        <f>TrRoad_emi!D$34</f>
        <v>14649.674188581397</v>
      </c>
      <c r="E71" s="37">
        <f>TrRoad_emi!E$34</f>
        <v>15049.569933194653</v>
      </c>
      <c r="F71" s="37">
        <f>TrRoad_emi!F$34</f>
        <v>15512.09881619826</v>
      </c>
      <c r="G71" s="37">
        <f>TrRoad_emi!G$34</f>
        <v>15982.940388233768</v>
      </c>
      <c r="H71" s="37">
        <f>TrRoad_emi!H$34</f>
        <v>16326.450339220237</v>
      </c>
      <c r="I71" s="37">
        <f>TrRoad_emi!I$34</f>
        <v>16801.381851502145</v>
      </c>
      <c r="J71" s="37">
        <f>TrRoad_emi!J$34</f>
        <v>15628.414508976002</v>
      </c>
      <c r="K71" s="37">
        <f>TrRoad_emi!K$34</f>
        <v>15302.53474538139</v>
      </c>
      <c r="L71" s="37">
        <f>TrRoad_emi!L$34</f>
        <v>15625.495612472589</v>
      </c>
      <c r="M71" s="37">
        <f>TrRoad_emi!M$34</f>
        <v>15801.885340322226</v>
      </c>
      <c r="N71" s="37">
        <f>TrRoad_emi!N$34</f>
        <v>16131.774271972859</v>
      </c>
      <c r="O71" s="37">
        <f>TrRoad_emi!O$34</f>
        <v>16259.158698268677</v>
      </c>
      <c r="P71" s="37">
        <f>TrRoad_emi!P$34</f>
        <v>16880.274307493211</v>
      </c>
      <c r="Q71" s="37">
        <f>TrRoad_emi!Q$34</f>
        <v>17768.378513098425</v>
      </c>
    </row>
    <row r="72" spans="1:17" ht="11.45" customHeight="1" x14ac:dyDescent="0.25">
      <c r="A72" s="17" t="str">
        <f>$A$20</f>
        <v>Heavy duty vehicles</v>
      </c>
      <c r="B72" s="37">
        <f>TrRoad_emi!B$40</f>
        <v>21956.304538561031</v>
      </c>
      <c r="C72" s="37">
        <f>TrRoad_emi!C$40</f>
        <v>23173.887179707279</v>
      </c>
      <c r="D72" s="37">
        <f>TrRoad_emi!D$40</f>
        <v>23536.908865935682</v>
      </c>
      <c r="E72" s="37">
        <f>TrRoad_emi!E$40</f>
        <v>24585.226865442448</v>
      </c>
      <c r="F72" s="37">
        <f>TrRoad_emi!F$40</f>
        <v>25181.631699453475</v>
      </c>
      <c r="G72" s="37">
        <f>TrRoad_emi!G$40</f>
        <v>26252.592675847871</v>
      </c>
      <c r="H72" s="37">
        <f>TrRoad_emi!H$40</f>
        <v>25747.223821686854</v>
      </c>
      <c r="I72" s="37">
        <f>TrRoad_emi!I$40</f>
        <v>28002.983722275807</v>
      </c>
      <c r="J72" s="37">
        <f>TrRoad_emi!J$40</f>
        <v>25627.57874936032</v>
      </c>
      <c r="K72" s="37">
        <f>TrRoad_emi!K$40</f>
        <v>24050.874943946568</v>
      </c>
      <c r="L72" s="37">
        <f>TrRoad_emi!L$40</f>
        <v>24370.178260734738</v>
      </c>
      <c r="M72" s="37">
        <f>TrRoad_emi!M$40</f>
        <v>23863.161310541567</v>
      </c>
      <c r="N72" s="37">
        <f>TrRoad_emi!N$40</f>
        <v>24081.738800941803</v>
      </c>
      <c r="O72" s="37">
        <f>TrRoad_emi!O$40</f>
        <v>23359.412714871072</v>
      </c>
      <c r="P72" s="37">
        <f>TrRoad_emi!P$40</f>
        <v>24185.282430916439</v>
      </c>
      <c r="Q72" s="37">
        <f>TrRoad_emi!Q$40</f>
        <v>24903.812832325297</v>
      </c>
    </row>
    <row r="73" spans="1:17" ht="11.45" customHeight="1" x14ac:dyDescent="0.25">
      <c r="A73" s="19" t="str">
        <f>$A$21</f>
        <v>Rail transport</v>
      </c>
      <c r="B73" s="38">
        <f>TrRail_emi!B$15</f>
        <v>201.9078684098487</v>
      </c>
      <c r="C73" s="38">
        <f>TrRail_emi!C$15</f>
        <v>215.82953647432475</v>
      </c>
      <c r="D73" s="38">
        <f>TrRail_emi!D$15</f>
        <v>203.69600190301119</v>
      </c>
      <c r="E73" s="38">
        <f>TrRail_emi!E$15</f>
        <v>202.19734139759672</v>
      </c>
      <c r="F73" s="38">
        <f>TrRail_emi!F$15</f>
        <v>283.0553386029892</v>
      </c>
      <c r="G73" s="38">
        <f>TrRail_emi!G$15</f>
        <v>324.00949285237732</v>
      </c>
      <c r="H73" s="38">
        <f>TrRail_emi!H$15</f>
        <v>340.05568503297832</v>
      </c>
      <c r="I73" s="38">
        <f>TrRail_emi!I$15</f>
        <v>286.01762727541097</v>
      </c>
      <c r="J73" s="38">
        <f>TrRail_emi!J$15</f>
        <v>277.30774464762027</v>
      </c>
      <c r="K73" s="38">
        <f>TrRail_emi!K$15</f>
        <v>247.72484589869441</v>
      </c>
      <c r="L73" s="38">
        <f>TrRail_emi!L$15</f>
        <v>240.86142800063132</v>
      </c>
      <c r="M73" s="38">
        <f>TrRail_emi!M$15</f>
        <v>241.97501327248017</v>
      </c>
      <c r="N73" s="38">
        <f>TrRail_emi!N$15</f>
        <v>279.93919675561477</v>
      </c>
      <c r="O73" s="38">
        <f>TrRail_emi!O$15</f>
        <v>282.68727164649272</v>
      </c>
      <c r="P73" s="38">
        <f>TrRail_emi!P$15</f>
        <v>273.90087827360412</v>
      </c>
      <c r="Q73" s="38">
        <f>TrRail_emi!Q$15</f>
        <v>265.12212615245073</v>
      </c>
    </row>
    <row r="74" spans="1:17" ht="11.45" customHeight="1" x14ac:dyDescent="0.25">
      <c r="A74" s="19" t="str">
        <f>$A$22</f>
        <v>Aviation</v>
      </c>
      <c r="B74" s="38">
        <f t="shared" ref="B74:Q74" si="24">B75+B76</f>
        <v>1718.1686603345051</v>
      </c>
      <c r="C74" s="38">
        <f t="shared" si="24"/>
        <v>1775.816927447351</v>
      </c>
      <c r="D74" s="38">
        <f t="shared" si="24"/>
        <v>1686.9787682048511</v>
      </c>
      <c r="E74" s="38">
        <f t="shared" si="24"/>
        <v>1687.128288019805</v>
      </c>
      <c r="F74" s="38">
        <f t="shared" si="24"/>
        <v>1771.7818708272146</v>
      </c>
      <c r="G74" s="38">
        <f t="shared" si="24"/>
        <v>1786.4017430899203</v>
      </c>
      <c r="H74" s="38">
        <f t="shared" si="24"/>
        <v>1801.0602116118262</v>
      </c>
      <c r="I74" s="38">
        <f t="shared" si="24"/>
        <v>1822.4612178178058</v>
      </c>
      <c r="J74" s="38">
        <f t="shared" si="24"/>
        <v>1818.5702597892694</v>
      </c>
      <c r="K74" s="38">
        <f t="shared" si="24"/>
        <v>1636.9873390261253</v>
      </c>
      <c r="L74" s="38">
        <f t="shared" si="24"/>
        <v>1799.7407799619148</v>
      </c>
      <c r="M74" s="38">
        <f t="shared" si="24"/>
        <v>1808.5729301994111</v>
      </c>
      <c r="N74" s="38">
        <f t="shared" si="24"/>
        <v>1801.9795633471188</v>
      </c>
      <c r="O74" s="38">
        <f t="shared" si="24"/>
        <v>1786.2507067597858</v>
      </c>
      <c r="P74" s="38">
        <f t="shared" si="24"/>
        <v>1654.7042976481127</v>
      </c>
      <c r="Q74" s="38">
        <f t="shared" si="24"/>
        <v>1674.5738727375501</v>
      </c>
    </row>
    <row r="75" spans="1:17" ht="11.45" customHeight="1" x14ac:dyDescent="0.25">
      <c r="A75" s="17" t="str">
        <f>$A$23</f>
        <v>Domestic and International - Intra-EU</v>
      </c>
      <c r="B75" s="37">
        <f>TrAvia_emi!B$13</f>
        <v>316.53492187553036</v>
      </c>
      <c r="C75" s="37">
        <f>TrAvia_emi!C$13</f>
        <v>274.889854867569</v>
      </c>
      <c r="D75" s="37">
        <f>TrAvia_emi!D$13</f>
        <v>254.94115394337541</v>
      </c>
      <c r="E75" s="37">
        <f>TrAvia_emi!E$13</f>
        <v>275.8022404126346</v>
      </c>
      <c r="F75" s="37">
        <f>TrAvia_emi!F$13</f>
        <v>286.13999882330273</v>
      </c>
      <c r="G75" s="37">
        <f>TrAvia_emi!G$13</f>
        <v>307.17728783966948</v>
      </c>
      <c r="H75" s="37">
        <f>TrAvia_emi!H$13</f>
        <v>308.5174803349355</v>
      </c>
      <c r="I75" s="37">
        <f>TrAvia_emi!I$13</f>
        <v>322.01219486245179</v>
      </c>
      <c r="J75" s="37">
        <f>TrAvia_emi!J$13</f>
        <v>313.25621184911012</v>
      </c>
      <c r="K75" s="37">
        <f>TrAvia_emi!K$13</f>
        <v>278.87567288047268</v>
      </c>
      <c r="L75" s="37">
        <f>TrAvia_emi!L$13</f>
        <v>256.15869254560658</v>
      </c>
      <c r="M75" s="37">
        <f>TrAvia_emi!M$13</f>
        <v>235.63735094647421</v>
      </c>
      <c r="N75" s="37">
        <f>TrAvia_emi!N$13</f>
        <v>228.35030410923713</v>
      </c>
      <c r="O75" s="37">
        <f>TrAvia_emi!O$13</f>
        <v>204.50797229550554</v>
      </c>
      <c r="P75" s="37">
        <f>TrAvia_emi!P$13</f>
        <v>182.41572577901843</v>
      </c>
      <c r="Q75" s="37">
        <f>TrAvia_emi!Q$13</f>
        <v>183.66615558408159</v>
      </c>
    </row>
    <row r="76" spans="1:17" ht="11.45" customHeight="1" x14ac:dyDescent="0.25">
      <c r="A76" s="17" t="str">
        <f>$A$24</f>
        <v>International - Extra-EU</v>
      </c>
      <c r="B76" s="37">
        <f>TrAvia_emi!B$14</f>
        <v>1401.6337384589747</v>
      </c>
      <c r="C76" s="37">
        <f>TrAvia_emi!C$14</f>
        <v>1500.9270725797819</v>
      </c>
      <c r="D76" s="37">
        <f>TrAvia_emi!D$14</f>
        <v>1432.0376142614757</v>
      </c>
      <c r="E76" s="37">
        <f>TrAvia_emi!E$14</f>
        <v>1411.3260476071705</v>
      </c>
      <c r="F76" s="37">
        <f>TrAvia_emi!F$14</f>
        <v>1485.6418720039119</v>
      </c>
      <c r="G76" s="37">
        <f>TrAvia_emi!G$14</f>
        <v>1479.2244552502507</v>
      </c>
      <c r="H76" s="37">
        <f>TrAvia_emi!H$14</f>
        <v>1492.5427312768907</v>
      </c>
      <c r="I76" s="37">
        <f>TrAvia_emi!I$14</f>
        <v>1500.4490229553539</v>
      </c>
      <c r="J76" s="37">
        <f>TrAvia_emi!J$14</f>
        <v>1505.3140479401593</v>
      </c>
      <c r="K76" s="37">
        <f>TrAvia_emi!K$14</f>
        <v>1358.1116661456526</v>
      </c>
      <c r="L76" s="37">
        <f>TrAvia_emi!L$14</f>
        <v>1543.5820874163082</v>
      </c>
      <c r="M76" s="37">
        <f>TrAvia_emi!M$14</f>
        <v>1572.9355792529368</v>
      </c>
      <c r="N76" s="37">
        <f>TrAvia_emi!N$14</f>
        <v>1573.6292592378816</v>
      </c>
      <c r="O76" s="37">
        <f>TrAvia_emi!O$14</f>
        <v>1581.7427344642801</v>
      </c>
      <c r="P76" s="37">
        <f>TrAvia_emi!P$14</f>
        <v>1472.2885718690943</v>
      </c>
      <c r="Q76" s="37">
        <f>TrAvia_emi!Q$14</f>
        <v>1490.9077171534684</v>
      </c>
    </row>
    <row r="77" spans="1:17" ht="11.45" customHeight="1" x14ac:dyDescent="0.25">
      <c r="A77" s="19" t="s">
        <v>32</v>
      </c>
      <c r="B77" s="38">
        <f t="shared" ref="B77:Q77" si="25">B78+B79</f>
        <v>2898.8497537678654</v>
      </c>
      <c r="C77" s="38">
        <f t="shared" si="25"/>
        <v>2044.95516877878</v>
      </c>
      <c r="D77" s="38">
        <f t="shared" si="25"/>
        <v>2053.1383667218797</v>
      </c>
      <c r="E77" s="38">
        <f t="shared" si="25"/>
        <v>3603.8680868043348</v>
      </c>
      <c r="F77" s="38">
        <f t="shared" si="25"/>
        <v>3506.4287153576638</v>
      </c>
      <c r="G77" s="38">
        <f t="shared" si="25"/>
        <v>4023.6566506382733</v>
      </c>
      <c r="H77" s="38">
        <f t="shared" si="25"/>
        <v>5327.4487476521163</v>
      </c>
      <c r="I77" s="38">
        <f t="shared" si="25"/>
        <v>4755.9092254433644</v>
      </c>
      <c r="J77" s="38">
        <f t="shared" si="25"/>
        <v>2966.2518050496005</v>
      </c>
      <c r="K77" s="38">
        <f t="shared" si="25"/>
        <v>2782.4934827601001</v>
      </c>
      <c r="L77" s="38">
        <f t="shared" si="25"/>
        <v>2756.2646613005772</v>
      </c>
      <c r="M77" s="38">
        <f t="shared" si="25"/>
        <v>2614.8651154535455</v>
      </c>
      <c r="N77" s="38">
        <f t="shared" si="25"/>
        <v>2452.9719611375726</v>
      </c>
      <c r="O77" s="38">
        <f t="shared" si="25"/>
        <v>2153.0501978472153</v>
      </c>
      <c r="P77" s="38">
        <f t="shared" si="25"/>
        <v>1991.1386951251093</v>
      </c>
      <c r="Q77" s="38">
        <f t="shared" si="25"/>
        <v>1950.6085796036236</v>
      </c>
    </row>
    <row r="78" spans="1:17" ht="11.45" customHeight="1" x14ac:dyDescent="0.25">
      <c r="A78" s="17" t="str">
        <f>$A$26</f>
        <v>Domestic coastal shipping</v>
      </c>
      <c r="B78" s="37">
        <f>TrNavi_emi!B$8</f>
        <v>2897.0459266479565</v>
      </c>
      <c r="C78" s="37">
        <f>TrNavi_emi!C$8</f>
        <v>2043.8246959711987</v>
      </c>
      <c r="D78" s="37">
        <f>TrNavi_emi!D$8</f>
        <v>2052.2067108632091</v>
      </c>
      <c r="E78" s="37">
        <f>TrNavi_emi!E$8</f>
        <v>3601.9255237100024</v>
      </c>
      <c r="F78" s="37">
        <f>TrNavi_emi!F$8</f>
        <v>3504.9005815986679</v>
      </c>
      <c r="G78" s="37">
        <f>TrNavi_emi!G$8</f>
        <v>4021.8161382688522</v>
      </c>
      <c r="H78" s="37">
        <f>TrNavi_emi!H$8</f>
        <v>5325.889176757707</v>
      </c>
      <c r="I78" s="37">
        <f>TrNavi_emi!I$8</f>
        <v>4754.293022489348</v>
      </c>
      <c r="J78" s="37">
        <f>TrNavi_emi!J$8</f>
        <v>2964.7303470410852</v>
      </c>
      <c r="K78" s="37">
        <f>TrNavi_emi!K$8</f>
        <v>2781.3920104621534</v>
      </c>
      <c r="L78" s="37">
        <f>TrNavi_emi!L$8</f>
        <v>2754.7502210860739</v>
      </c>
      <c r="M78" s="37">
        <f>TrNavi_emi!M$8</f>
        <v>2613.5557591472234</v>
      </c>
      <c r="N78" s="37">
        <f>TrNavi_emi!N$8</f>
        <v>2451.516988134068</v>
      </c>
      <c r="O78" s="37">
        <f>TrNavi_emi!O$8</f>
        <v>2151.4238241841813</v>
      </c>
      <c r="P78" s="37">
        <f>TrNavi_emi!P$8</f>
        <v>1989.9329656729842</v>
      </c>
      <c r="Q78" s="37">
        <f>TrNavi_emi!Q$8</f>
        <v>1949.4342543952732</v>
      </c>
    </row>
    <row r="79" spans="1:17" ht="11.45" customHeight="1" x14ac:dyDescent="0.25">
      <c r="A79" s="15" t="str">
        <f>$A$27</f>
        <v>Inland waterways</v>
      </c>
      <c r="B79" s="36">
        <f>TrNavi_emi!B$9</f>
        <v>1.803827119908942</v>
      </c>
      <c r="C79" s="36">
        <f>TrNavi_emi!C$9</f>
        <v>1.1304728075814388</v>
      </c>
      <c r="D79" s="36">
        <f>TrNavi_emi!D$9</f>
        <v>0.93165585867080436</v>
      </c>
      <c r="E79" s="36">
        <f>TrNavi_emi!E$9</f>
        <v>1.9425630943323742</v>
      </c>
      <c r="F79" s="36">
        <f>TrNavi_emi!F$9</f>
        <v>1.5281337589956645</v>
      </c>
      <c r="G79" s="36">
        <f>TrNavi_emi!G$9</f>
        <v>1.84051236942093</v>
      </c>
      <c r="H79" s="36">
        <f>TrNavi_emi!H$9</f>
        <v>1.5595708944088595</v>
      </c>
      <c r="I79" s="36">
        <f>TrNavi_emi!I$9</f>
        <v>1.6162029540167284</v>
      </c>
      <c r="J79" s="36">
        <f>TrNavi_emi!J$9</f>
        <v>1.5214580085151463</v>
      </c>
      <c r="K79" s="36">
        <f>TrNavi_emi!K$9</f>
        <v>1.1014722979464506</v>
      </c>
      <c r="L79" s="36">
        <f>TrNavi_emi!L$9</f>
        <v>1.5144402145032458</v>
      </c>
      <c r="M79" s="36">
        <f>TrNavi_emi!M$9</f>
        <v>1.3093563063222555</v>
      </c>
      <c r="N79" s="36">
        <f>TrNavi_emi!N$9</f>
        <v>1.4549730035048412</v>
      </c>
      <c r="O79" s="36">
        <f>TrNavi_emi!O$9</f>
        <v>1.6263736630339212</v>
      </c>
      <c r="P79" s="36">
        <f>TrNavi_emi!P$9</f>
        <v>1.2057294521250803</v>
      </c>
      <c r="Q79" s="36">
        <f>TrNavi_emi!Q$9</f>
        <v>1.1743252083504911</v>
      </c>
    </row>
    <row r="81" spans="1:17" ht="11.45" customHeight="1" x14ac:dyDescent="0.25">
      <c r="A81" s="35" t="s">
        <v>45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3" spans="1:17" ht="11.45" customHeight="1" x14ac:dyDescent="0.25">
      <c r="A83" s="27" t="s">
        <v>44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 spans="1:17" ht="11.45" customHeight="1" x14ac:dyDescent="0.25">
      <c r="A84" s="25" t="s">
        <v>43</v>
      </c>
      <c r="B84" s="32">
        <f t="shared" ref="B84:Q84" si="26">IF(B4=0,0,B4/B$4)</f>
        <v>1</v>
      </c>
      <c r="C84" s="32">
        <f t="shared" si="26"/>
        <v>1</v>
      </c>
      <c r="D84" s="32">
        <f t="shared" si="26"/>
        <v>1</v>
      </c>
      <c r="E84" s="32">
        <f t="shared" si="26"/>
        <v>1</v>
      </c>
      <c r="F84" s="32">
        <f t="shared" si="26"/>
        <v>1</v>
      </c>
      <c r="G84" s="32">
        <f t="shared" si="26"/>
        <v>1</v>
      </c>
      <c r="H84" s="32">
        <f t="shared" si="26"/>
        <v>1</v>
      </c>
      <c r="I84" s="32">
        <f t="shared" si="26"/>
        <v>1</v>
      </c>
      <c r="J84" s="32">
        <f t="shared" si="26"/>
        <v>1</v>
      </c>
      <c r="K84" s="32">
        <f t="shared" si="26"/>
        <v>1</v>
      </c>
      <c r="L84" s="32">
        <f t="shared" si="26"/>
        <v>1</v>
      </c>
      <c r="M84" s="32">
        <f t="shared" si="26"/>
        <v>1</v>
      </c>
      <c r="N84" s="32">
        <f t="shared" si="26"/>
        <v>1</v>
      </c>
      <c r="O84" s="32">
        <f t="shared" si="26"/>
        <v>1</v>
      </c>
      <c r="P84" s="32">
        <f t="shared" si="26"/>
        <v>1</v>
      </c>
      <c r="Q84" s="32">
        <f t="shared" si="26"/>
        <v>1</v>
      </c>
    </row>
    <row r="85" spans="1:17" ht="11.45" customHeight="1" x14ac:dyDescent="0.25">
      <c r="A85" s="23" t="str">
        <f>$A$5</f>
        <v>Road transport</v>
      </c>
      <c r="B85" s="31">
        <f t="shared" ref="B85:Q85" si="27">IF(B5=0,0,B5/B$4)</f>
        <v>0.67839804485324384</v>
      </c>
      <c r="C85" s="31">
        <f t="shared" si="27"/>
        <v>0.68825080601186084</v>
      </c>
      <c r="D85" s="31">
        <f t="shared" si="27"/>
        <v>0.69115227780350774</v>
      </c>
      <c r="E85" s="31">
        <f t="shared" si="27"/>
        <v>0.68557910455585203</v>
      </c>
      <c r="F85" s="31">
        <f t="shared" si="27"/>
        <v>0.66538161627409464</v>
      </c>
      <c r="G85" s="31">
        <f t="shared" si="27"/>
        <v>0.65077339131837719</v>
      </c>
      <c r="H85" s="31">
        <f t="shared" si="27"/>
        <v>0.64505928278346558</v>
      </c>
      <c r="I85" s="31">
        <f t="shared" si="27"/>
        <v>0.62679065274234591</v>
      </c>
      <c r="J85" s="31">
        <f t="shared" si="27"/>
        <v>0.6340029814300292</v>
      </c>
      <c r="K85" s="31">
        <f t="shared" si="27"/>
        <v>0.64161718807947976</v>
      </c>
      <c r="L85" s="31">
        <f t="shared" si="27"/>
        <v>0.65004437556252437</v>
      </c>
      <c r="M85" s="31">
        <f t="shared" si="27"/>
        <v>0.63455621648826777</v>
      </c>
      <c r="N85" s="31">
        <f t="shared" si="27"/>
        <v>0.63430454295009353</v>
      </c>
      <c r="O85" s="31">
        <f t="shared" si="27"/>
        <v>0.62453437435048365</v>
      </c>
      <c r="P85" s="31">
        <f t="shared" si="27"/>
        <v>0.61676742605578261</v>
      </c>
      <c r="Q85" s="31">
        <f t="shared" si="27"/>
        <v>0.60619119566917734</v>
      </c>
    </row>
    <row r="86" spans="1:17" ht="11.45" customHeight="1" x14ac:dyDescent="0.25">
      <c r="A86" s="17" t="str">
        <f>$A$6</f>
        <v>Powered 2-wheelers</v>
      </c>
      <c r="B86" s="29">
        <f t="shared" ref="B86:Q86" si="28">IF(B6=0,0,B6/B$4)</f>
        <v>5.1788994278349878E-3</v>
      </c>
      <c r="C86" s="29">
        <f t="shared" si="28"/>
        <v>5.4299890221433354E-3</v>
      </c>
      <c r="D86" s="29">
        <f t="shared" si="28"/>
        <v>5.6256154966312713E-3</v>
      </c>
      <c r="E86" s="29">
        <f t="shared" si="28"/>
        <v>6.1581707633966577E-3</v>
      </c>
      <c r="F86" s="29">
        <f t="shared" si="28"/>
        <v>5.4941827435632234E-3</v>
      </c>
      <c r="G86" s="29">
        <f t="shared" si="28"/>
        <v>5.6877034095697797E-3</v>
      </c>
      <c r="H86" s="29">
        <f t="shared" si="28"/>
        <v>5.372768879907351E-3</v>
      </c>
      <c r="I86" s="29">
        <f t="shared" si="28"/>
        <v>5.6062246915095241E-3</v>
      </c>
      <c r="J86" s="29">
        <f t="shared" si="28"/>
        <v>5.2634838510943437E-3</v>
      </c>
      <c r="K86" s="29">
        <f t="shared" si="28"/>
        <v>5.3947513711358978E-3</v>
      </c>
      <c r="L86" s="29">
        <f t="shared" si="28"/>
        <v>5.0262126232604211E-3</v>
      </c>
      <c r="M86" s="29">
        <f t="shared" si="28"/>
        <v>4.9215235190132964E-3</v>
      </c>
      <c r="N86" s="29">
        <f t="shared" si="28"/>
        <v>4.745942940587773E-3</v>
      </c>
      <c r="O86" s="29">
        <f t="shared" si="28"/>
        <v>4.5294037899615003E-3</v>
      </c>
      <c r="P86" s="29">
        <f t="shared" si="28"/>
        <v>4.5235694799895497E-3</v>
      </c>
      <c r="Q86" s="29">
        <f t="shared" si="28"/>
        <v>4.4754901141609345E-3</v>
      </c>
    </row>
    <row r="87" spans="1:17" ht="11.45" customHeight="1" x14ac:dyDescent="0.25">
      <c r="A87" s="17" t="str">
        <f>$A$7</f>
        <v>Passenger cars</v>
      </c>
      <c r="B87" s="29">
        <f t="shared" ref="B87:Q87" si="29">IF(B7=0,0,B7/B$4)</f>
        <v>0.62615227120136041</v>
      </c>
      <c r="C87" s="29">
        <f t="shared" si="29"/>
        <v>0.63592202613190996</v>
      </c>
      <c r="D87" s="29">
        <f t="shared" si="29"/>
        <v>0.64515189115505889</v>
      </c>
      <c r="E87" s="29">
        <f t="shared" si="29"/>
        <v>0.63559195120002521</v>
      </c>
      <c r="F87" s="29">
        <f t="shared" si="29"/>
        <v>0.62068215916064851</v>
      </c>
      <c r="G87" s="29">
        <f t="shared" si="29"/>
        <v>0.60517360098329509</v>
      </c>
      <c r="H87" s="29">
        <f t="shared" si="29"/>
        <v>0.60208128945351036</v>
      </c>
      <c r="I87" s="29">
        <f t="shared" si="29"/>
        <v>0.58457579670506776</v>
      </c>
      <c r="J87" s="29">
        <f t="shared" si="29"/>
        <v>0.58919580817530171</v>
      </c>
      <c r="K87" s="29">
        <f t="shared" si="29"/>
        <v>0.59509128906238795</v>
      </c>
      <c r="L87" s="29">
        <f t="shared" si="29"/>
        <v>0.60184397090334696</v>
      </c>
      <c r="M87" s="29">
        <f t="shared" si="29"/>
        <v>0.58914164570096028</v>
      </c>
      <c r="N87" s="29">
        <f t="shared" si="29"/>
        <v>0.58961840739700022</v>
      </c>
      <c r="O87" s="29">
        <f t="shared" si="29"/>
        <v>0.58193944627919425</v>
      </c>
      <c r="P87" s="29">
        <f t="shared" si="29"/>
        <v>0.57606194092807472</v>
      </c>
      <c r="Q87" s="29">
        <f t="shared" si="29"/>
        <v>0.56656378088803672</v>
      </c>
    </row>
    <row r="88" spans="1:17" ht="11.45" customHeight="1" x14ac:dyDescent="0.25">
      <c r="A88" s="17" t="str">
        <f>$A$8</f>
        <v>Motor coaches, buses and trolley buses</v>
      </c>
      <c r="B88" s="29">
        <f t="shared" ref="B88:Q88" si="30">IF(B8=0,0,B8/B$4)</f>
        <v>4.7066874224048358E-2</v>
      </c>
      <c r="C88" s="29">
        <f t="shared" si="30"/>
        <v>4.6898790857807529E-2</v>
      </c>
      <c r="D88" s="29">
        <f t="shared" si="30"/>
        <v>4.037477115181759E-2</v>
      </c>
      <c r="E88" s="29">
        <f t="shared" si="30"/>
        <v>4.3828982592430128E-2</v>
      </c>
      <c r="F88" s="29">
        <f t="shared" si="30"/>
        <v>3.9205274369882873E-2</v>
      </c>
      <c r="G88" s="29">
        <f t="shared" si="30"/>
        <v>3.9912086925512291E-2</v>
      </c>
      <c r="H88" s="29">
        <f t="shared" si="30"/>
        <v>3.7605224450047867E-2</v>
      </c>
      <c r="I88" s="29">
        <f t="shared" si="30"/>
        <v>3.6608631345768694E-2</v>
      </c>
      <c r="J88" s="29">
        <f t="shared" si="30"/>
        <v>3.9543689403633175E-2</v>
      </c>
      <c r="K88" s="29">
        <f t="shared" si="30"/>
        <v>4.1131147645956032E-2</v>
      </c>
      <c r="L88" s="29">
        <f t="shared" si="30"/>
        <v>4.3174192035916943E-2</v>
      </c>
      <c r="M88" s="29">
        <f t="shared" si="30"/>
        <v>4.0493047268294162E-2</v>
      </c>
      <c r="N88" s="29">
        <f t="shared" si="30"/>
        <v>3.9940192612505483E-2</v>
      </c>
      <c r="O88" s="29">
        <f t="shared" si="30"/>
        <v>3.8065524281327819E-2</v>
      </c>
      <c r="P88" s="29">
        <f t="shared" si="30"/>
        <v>3.6181915647718409E-2</v>
      </c>
      <c r="Q88" s="29">
        <f t="shared" si="30"/>
        <v>3.5151924666979695E-2</v>
      </c>
    </row>
    <row r="89" spans="1:17" ht="11.45" customHeight="1" x14ac:dyDescent="0.25">
      <c r="A89" s="19" t="str">
        <f>$A$9</f>
        <v>Rail, metro and tram</v>
      </c>
      <c r="B89" s="30">
        <f t="shared" ref="B89:Q89" si="31">IF(B9=0,0,B9/B$4)</f>
        <v>4.5836369631053392E-2</v>
      </c>
      <c r="C89" s="30">
        <f t="shared" si="31"/>
        <v>4.6592933422841855E-2</v>
      </c>
      <c r="D89" s="30">
        <f t="shared" si="31"/>
        <v>4.6273995137237435E-2</v>
      </c>
      <c r="E89" s="30">
        <f t="shared" si="31"/>
        <v>4.7027262363383157E-2</v>
      </c>
      <c r="F89" s="30">
        <f t="shared" si="31"/>
        <v>4.8115480137852253E-2</v>
      </c>
      <c r="G89" s="30">
        <f t="shared" si="31"/>
        <v>4.8373449353720899E-2</v>
      </c>
      <c r="H89" s="30">
        <f t="shared" si="31"/>
        <v>5.0517246873717871E-2</v>
      </c>
      <c r="I89" s="30">
        <f t="shared" si="31"/>
        <v>5.2007158593160463E-2</v>
      </c>
      <c r="J89" s="30">
        <f t="shared" si="31"/>
        <v>5.5643367333313709E-2</v>
      </c>
      <c r="K89" s="30">
        <f t="shared" si="31"/>
        <v>5.6245269361897818E-2</v>
      </c>
      <c r="L89" s="30">
        <f t="shared" si="31"/>
        <v>6.1692369295305041E-2</v>
      </c>
      <c r="M89" s="30">
        <f t="shared" si="31"/>
        <v>6.367760736406268E-2</v>
      </c>
      <c r="N89" s="30">
        <f t="shared" si="31"/>
        <v>6.611761616293696E-2</v>
      </c>
      <c r="O89" s="30">
        <f t="shared" si="31"/>
        <v>6.7134411798799767E-2</v>
      </c>
      <c r="P89" s="30">
        <f t="shared" si="31"/>
        <v>6.79657477824335E-2</v>
      </c>
      <c r="Q89" s="30">
        <f t="shared" si="31"/>
        <v>6.859793063707377E-2</v>
      </c>
    </row>
    <row r="90" spans="1:17" ht="11.45" customHeight="1" x14ac:dyDescent="0.25">
      <c r="A90" s="17" t="str">
        <f>$A$10</f>
        <v>Metro and tram, urban light rail</v>
      </c>
      <c r="B90" s="29">
        <f t="shared" ref="B90:Q90" si="32">IF(B10=0,0,B10/B$4)</f>
        <v>8.176888836548735E-3</v>
      </c>
      <c r="C90" s="29">
        <f t="shared" si="32"/>
        <v>8.1477374791686444E-3</v>
      </c>
      <c r="D90" s="29">
        <f t="shared" si="32"/>
        <v>7.9867243266588343E-3</v>
      </c>
      <c r="E90" s="29">
        <f t="shared" si="32"/>
        <v>7.8911183409364431E-3</v>
      </c>
      <c r="F90" s="29">
        <f t="shared" si="32"/>
        <v>8.0117131271160644E-3</v>
      </c>
      <c r="G90" s="29">
        <f t="shared" si="32"/>
        <v>7.8790087962499946E-3</v>
      </c>
      <c r="H90" s="29">
        <f t="shared" si="32"/>
        <v>8.1692873305294449E-3</v>
      </c>
      <c r="I90" s="29">
        <f t="shared" si="32"/>
        <v>8.2208064949062191E-3</v>
      </c>
      <c r="J90" s="29">
        <f t="shared" si="32"/>
        <v>8.7553443854084447E-3</v>
      </c>
      <c r="K90" s="29">
        <f t="shared" si="32"/>
        <v>8.755444295401758E-3</v>
      </c>
      <c r="L90" s="29">
        <f t="shared" si="32"/>
        <v>9.5179468806453268E-3</v>
      </c>
      <c r="M90" s="29">
        <f t="shared" si="32"/>
        <v>9.9972325477585226E-3</v>
      </c>
      <c r="N90" s="29">
        <f t="shared" si="32"/>
        <v>1.0564189902847236E-2</v>
      </c>
      <c r="O90" s="29">
        <f t="shared" si="32"/>
        <v>1.0853761936550159E-2</v>
      </c>
      <c r="P90" s="29">
        <f t="shared" si="32"/>
        <v>1.0998157916752087E-2</v>
      </c>
      <c r="Q90" s="29">
        <f t="shared" si="32"/>
        <v>1.1390757941907477E-2</v>
      </c>
    </row>
    <row r="91" spans="1:17" ht="11.45" customHeight="1" x14ac:dyDescent="0.25">
      <c r="A91" s="17" t="str">
        <f>$A$11</f>
        <v>Conventional passenger trains</v>
      </c>
      <c r="B91" s="29">
        <f t="shared" ref="B91:Q91" si="33">IF(B11=0,0,B11/B$4)</f>
        <v>3.7659480794504659E-2</v>
      </c>
      <c r="C91" s="29">
        <f t="shared" si="33"/>
        <v>3.844519594367321E-2</v>
      </c>
      <c r="D91" s="29">
        <f t="shared" si="33"/>
        <v>3.8287270810578602E-2</v>
      </c>
      <c r="E91" s="29">
        <f t="shared" si="33"/>
        <v>3.9136144022446716E-2</v>
      </c>
      <c r="F91" s="29">
        <f t="shared" si="33"/>
        <v>3.96978771113774E-2</v>
      </c>
      <c r="G91" s="29">
        <f t="shared" si="33"/>
        <v>4.0086248759369073E-2</v>
      </c>
      <c r="H91" s="29">
        <f t="shared" si="33"/>
        <v>4.1538551855025488E-2</v>
      </c>
      <c r="I91" s="29">
        <f t="shared" si="33"/>
        <v>4.2578787765711348E-2</v>
      </c>
      <c r="J91" s="29">
        <f t="shared" si="33"/>
        <v>4.600956917658966E-2</v>
      </c>
      <c r="K91" s="29">
        <f t="shared" si="33"/>
        <v>4.6577199602316641E-2</v>
      </c>
      <c r="L91" s="29">
        <f t="shared" si="33"/>
        <v>5.1226833005040238E-2</v>
      </c>
      <c r="M91" s="29">
        <f t="shared" si="33"/>
        <v>4.9673307735151419E-2</v>
      </c>
      <c r="N91" s="29">
        <f t="shared" si="33"/>
        <v>5.1564890778145238E-2</v>
      </c>
      <c r="O91" s="29">
        <f t="shared" si="33"/>
        <v>5.2316021032566683E-2</v>
      </c>
      <c r="P91" s="29">
        <f t="shared" si="33"/>
        <v>5.3129313655850448E-2</v>
      </c>
      <c r="Q91" s="29">
        <f t="shared" si="33"/>
        <v>5.3450741529773367E-2</v>
      </c>
    </row>
    <row r="92" spans="1:17" ht="11.45" customHeight="1" x14ac:dyDescent="0.25">
      <c r="A92" s="17" t="str">
        <f>$A$12</f>
        <v>High speed passenger trains</v>
      </c>
      <c r="B92" s="29">
        <f t="shared" ref="B92:Q92" si="34">IF(B12=0,0,B12/B$4)</f>
        <v>0</v>
      </c>
      <c r="C92" s="29">
        <f t="shared" si="34"/>
        <v>0</v>
      </c>
      <c r="D92" s="29">
        <f t="shared" si="34"/>
        <v>0</v>
      </c>
      <c r="E92" s="29">
        <f t="shared" si="34"/>
        <v>0</v>
      </c>
      <c r="F92" s="29">
        <f t="shared" si="34"/>
        <v>4.0588989935878741E-4</v>
      </c>
      <c r="G92" s="29">
        <f t="shared" si="34"/>
        <v>4.0819179810183025E-4</v>
      </c>
      <c r="H92" s="29">
        <f t="shared" si="34"/>
        <v>8.09407688162935E-4</v>
      </c>
      <c r="I92" s="29">
        <f t="shared" si="34"/>
        <v>1.2075643325428914E-3</v>
      </c>
      <c r="J92" s="29">
        <f t="shared" si="34"/>
        <v>8.7845377131560943E-4</v>
      </c>
      <c r="K92" s="29">
        <f t="shared" si="34"/>
        <v>9.1262546417941834E-4</v>
      </c>
      <c r="L92" s="29">
        <f t="shared" si="34"/>
        <v>9.475894096194758E-4</v>
      </c>
      <c r="M92" s="29">
        <f t="shared" si="34"/>
        <v>4.0070670811527377E-3</v>
      </c>
      <c r="N92" s="29">
        <f t="shared" si="34"/>
        <v>3.988535481944484E-3</v>
      </c>
      <c r="O92" s="29">
        <f t="shared" si="34"/>
        <v>3.9646288296829261E-3</v>
      </c>
      <c r="P92" s="29">
        <f t="shared" si="34"/>
        <v>3.838276209830955E-3</v>
      </c>
      <c r="Q92" s="29">
        <f t="shared" si="34"/>
        <v>3.7564311653929283E-3</v>
      </c>
    </row>
    <row r="93" spans="1:17" ht="11.45" customHeight="1" x14ac:dyDescent="0.25">
      <c r="A93" s="19" t="str">
        <f>$A$13</f>
        <v>Aviation</v>
      </c>
      <c r="B93" s="30">
        <f t="shared" ref="B93:Q93" si="35">IF(B13=0,0,B13/B$4)</f>
        <v>0.27576558551570285</v>
      </c>
      <c r="C93" s="30">
        <f t="shared" si="35"/>
        <v>0.2651562605652974</v>
      </c>
      <c r="D93" s="30">
        <f t="shared" si="35"/>
        <v>0.2625737270592548</v>
      </c>
      <c r="E93" s="30">
        <f t="shared" si="35"/>
        <v>0.26739363308076469</v>
      </c>
      <c r="F93" s="30">
        <f t="shared" si="35"/>
        <v>0.28650290358805325</v>
      </c>
      <c r="G93" s="30">
        <f t="shared" si="35"/>
        <v>0.30085315932790191</v>
      </c>
      <c r="H93" s="30">
        <f t="shared" si="35"/>
        <v>0.30442347034281647</v>
      </c>
      <c r="I93" s="30">
        <f t="shared" si="35"/>
        <v>0.32120218866449368</v>
      </c>
      <c r="J93" s="30">
        <f t="shared" si="35"/>
        <v>0.3103536512366572</v>
      </c>
      <c r="K93" s="30">
        <f t="shared" si="35"/>
        <v>0.3021375425586223</v>
      </c>
      <c r="L93" s="30">
        <f t="shared" si="35"/>
        <v>0.2882632551421706</v>
      </c>
      <c r="M93" s="30">
        <f t="shared" si="35"/>
        <v>0.30176617614766948</v>
      </c>
      <c r="N93" s="30">
        <f t="shared" si="35"/>
        <v>0.29957784088696943</v>
      </c>
      <c r="O93" s="30">
        <f t="shared" si="35"/>
        <v>0.3083312138507166</v>
      </c>
      <c r="P93" s="30">
        <f t="shared" si="35"/>
        <v>0.31526682616178386</v>
      </c>
      <c r="Q93" s="30">
        <f t="shared" si="35"/>
        <v>0.3252108736937489</v>
      </c>
    </row>
    <row r="94" spans="1:17" ht="11.45" customHeight="1" x14ac:dyDescent="0.25">
      <c r="A94" s="17" t="str">
        <f>$A$14</f>
        <v>Domestic</v>
      </c>
      <c r="B94" s="29">
        <f t="shared" ref="B94:Q94" si="36">IF(B14=0,0,B14/B$4)</f>
        <v>9.4434160373376031E-3</v>
      </c>
      <c r="C94" s="29">
        <f t="shared" si="36"/>
        <v>1.0004774539849035E-2</v>
      </c>
      <c r="D94" s="29">
        <f t="shared" si="36"/>
        <v>1.0635732581565511E-2</v>
      </c>
      <c r="E94" s="29">
        <f t="shared" si="36"/>
        <v>1.1282770613742558E-2</v>
      </c>
      <c r="F94" s="29">
        <f t="shared" si="36"/>
        <v>1.1543632637102501E-2</v>
      </c>
      <c r="G94" s="29">
        <f t="shared" si="36"/>
        <v>1.1679396898836741E-2</v>
      </c>
      <c r="H94" s="29">
        <f t="shared" si="36"/>
        <v>1.1561666545103808E-2</v>
      </c>
      <c r="I94" s="29">
        <f t="shared" si="36"/>
        <v>1.1039128151814417E-2</v>
      </c>
      <c r="J94" s="29">
        <f t="shared" si="36"/>
        <v>1.0690200475341914E-2</v>
      </c>
      <c r="K94" s="29">
        <f t="shared" si="36"/>
        <v>9.9949341156909226E-3</v>
      </c>
      <c r="L94" s="29">
        <f t="shared" si="36"/>
        <v>9.5514811123565847E-3</v>
      </c>
      <c r="M94" s="29">
        <f t="shared" si="36"/>
        <v>9.3498556431128033E-3</v>
      </c>
      <c r="N94" s="29">
        <f t="shared" si="36"/>
        <v>9.1531589619275617E-3</v>
      </c>
      <c r="O94" s="29">
        <f t="shared" si="36"/>
        <v>9.2876631919594776E-3</v>
      </c>
      <c r="P94" s="29">
        <f t="shared" si="36"/>
        <v>9.1925318847527887E-3</v>
      </c>
      <c r="Q94" s="29">
        <f t="shared" si="36"/>
        <v>9.4027970106360815E-3</v>
      </c>
    </row>
    <row r="95" spans="1:17" ht="11.45" customHeight="1" x14ac:dyDescent="0.25">
      <c r="A95" s="17" t="str">
        <f>$A$15</f>
        <v>International - Intra-EU</v>
      </c>
      <c r="B95" s="29">
        <f t="shared" ref="B95:Q95" si="37">IF(B15=0,0,B15/B$4)</f>
        <v>6.6817975816998082E-2</v>
      </c>
      <c r="C95" s="29">
        <f t="shared" si="37"/>
        <v>6.9077986542118497E-2</v>
      </c>
      <c r="D95" s="29">
        <f t="shared" si="37"/>
        <v>6.8280614344476506E-2</v>
      </c>
      <c r="E95" s="29">
        <f t="shared" si="37"/>
        <v>7.2006504198581664E-2</v>
      </c>
      <c r="F95" s="29">
        <f t="shared" si="37"/>
        <v>7.397183130907943E-2</v>
      </c>
      <c r="G95" s="29">
        <f t="shared" si="37"/>
        <v>7.6326677011512911E-2</v>
      </c>
      <c r="H95" s="29">
        <f t="shared" si="37"/>
        <v>7.3342724097261669E-2</v>
      </c>
      <c r="I95" s="29">
        <f t="shared" si="37"/>
        <v>7.4555545112737154E-2</v>
      </c>
      <c r="J95" s="29">
        <f t="shared" si="37"/>
        <v>7.1468387615488335E-2</v>
      </c>
      <c r="K95" s="29">
        <f t="shared" si="37"/>
        <v>6.7489317235907273E-2</v>
      </c>
      <c r="L95" s="29">
        <f t="shared" si="37"/>
        <v>6.8778027513715256E-2</v>
      </c>
      <c r="M95" s="29">
        <f t="shared" si="37"/>
        <v>7.2147265621850531E-2</v>
      </c>
      <c r="N95" s="29">
        <f t="shared" si="37"/>
        <v>7.2185683129120187E-2</v>
      </c>
      <c r="O95" s="29">
        <f t="shared" si="37"/>
        <v>7.506524618567513E-2</v>
      </c>
      <c r="P95" s="29">
        <f t="shared" si="37"/>
        <v>7.6447761738146103E-2</v>
      </c>
      <c r="Q95" s="29">
        <f t="shared" si="37"/>
        <v>7.9898633527255999E-2</v>
      </c>
    </row>
    <row r="96" spans="1:17" ht="11.45" customHeight="1" x14ac:dyDescent="0.25">
      <c r="A96" s="17" t="str">
        <f>$A$16</f>
        <v>International - Extra-EU</v>
      </c>
      <c r="B96" s="29">
        <f t="shared" ref="B96:Q96" si="38">IF(B16=0,0,B16/B$4)</f>
        <v>0.19950419366136715</v>
      </c>
      <c r="C96" s="29">
        <f t="shared" si="38"/>
        <v>0.18607349948332988</v>
      </c>
      <c r="D96" s="29">
        <f t="shared" si="38"/>
        <v>0.18365738013321278</v>
      </c>
      <c r="E96" s="29">
        <f t="shared" si="38"/>
        <v>0.18410435826844049</v>
      </c>
      <c r="F96" s="29">
        <f t="shared" si="38"/>
        <v>0.20098743964187127</v>
      </c>
      <c r="G96" s="29">
        <f t="shared" si="38"/>
        <v>0.21284708541755229</v>
      </c>
      <c r="H96" s="29">
        <f t="shared" si="38"/>
        <v>0.21951907970045101</v>
      </c>
      <c r="I96" s="29">
        <f t="shared" si="38"/>
        <v>0.23560751539994212</v>
      </c>
      <c r="J96" s="29">
        <f t="shared" si="38"/>
        <v>0.22819506314582697</v>
      </c>
      <c r="K96" s="29">
        <f t="shared" si="38"/>
        <v>0.22465329120702404</v>
      </c>
      <c r="L96" s="29">
        <f t="shared" si="38"/>
        <v>0.20993374651609878</v>
      </c>
      <c r="M96" s="29">
        <f t="shared" si="38"/>
        <v>0.22026905488270615</v>
      </c>
      <c r="N96" s="29">
        <f t="shared" si="38"/>
        <v>0.21823899879592171</v>
      </c>
      <c r="O96" s="29">
        <f t="shared" si="38"/>
        <v>0.22397830447308198</v>
      </c>
      <c r="P96" s="29">
        <f t="shared" si="38"/>
        <v>0.22962653253888493</v>
      </c>
      <c r="Q96" s="29">
        <f t="shared" si="38"/>
        <v>0.23590944315585682</v>
      </c>
    </row>
    <row r="97" spans="1:17" ht="11.45" customHeight="1" x14ac:dyDescent="0.25">
      <c r="A97" s="25" t="s">
        <v>42</v>
      </c>
      <c r="B97" s="32">
        <f t="shared" ref="B97:Q97" si="39">IF(B17=0,0,B17/B$17)</f>
        <v>1</v>
      </c>
      <c r="C97" s="32">
        <f t="shared" si="39"/>
        <v>1</v>
      </c>
      <c r="D97" s="32">
        <f t="shared" si="39"/>
        <v>1</v>
      </c>
      <c r="E97" s="32">
        <f t="shared" si="39"/>
        <v>1</v>
      </c>
      <c r="F97" s="32">
        <f t="shared" si="39"/>
        <v>1</v>
      </c>
      <c r="G97" s="32">
        <f t="shared" si="39"/>
        <v>1</v>
      </c>
      <c r="H97" s="32">
        <f t="shared" si="39"/>
        <v>1</v>
      </c>
      <c r="I97" s="32">
        <f t="shared" si="39"/>
        <v>1</v>
      </c>
      <c r="J97" s="32">
        <f t="shared" si="39"/>
        <v>1</v>
      </c>
      <c r="K97" s="32">
        <f t="shared" si="39"/>
        <v>1</v>
      </c>
      <c r="L97" s="32">
        <f t="shared" si="39"/>
        <v>1</v>
      </c>
      <c r="M97" s="32">
        <f t="shared" si="39"/>
        <v>1</v>
      </c>
      <c r="N97" s="32">
        <f t="shared" si="39"/>
        <v>1</v>
      </c>
      <c r="O97" s="32">
        <f t="shared" si="39"/>
        <v>1</v>
      </c>
      <c r="P97" s="32">
        <f t="shared" si="39"/>
        <v>1</v>
      </c>
      <c r="Q97" s="32">
        <f t="shared" si="39"/>
        <v>1</v>
      </c>
    </row>
    <row r="98" spans="1:17" ht="11.45" customHeight="1" x14ac:dyDescent="0.25">
      <c r="A98" s="23" t="str">
        <f>$A$18</f>
        <v>Road transport</v>
      </c>
      <c r="B98" s="31">
        <f t="shared" ref="B98:Q98" si="40">IF(B18=0,0,B18/B$17)</f>
        <v>0.68199489747788822</v>
      </c>
      <c r="C98" s="31">
        <f t="shared" si="40"/>
        <v>0.67653838125302412</v>
      </c>
      <c r="D98" s="31">
        <f t="shared" si="40"/>
        <v>0.65875930131420701</v>
      </c>
      <c r="E98" s="31">
        <f t="shared" si="40"/>
        <v>0.68982866174931345</v>
      </c>
      <c r="F98" s="31">
        <f t="shared" si="40"/>
        <v>0.67474225351919581</v>
      </c>
      <c r="G98" s="31">
        <f t="shared" si="40"/>
        <v>0.66744552700877191</v>
      </c>
      <c r="H98" s="31">
        <f t="shared" si="40"/>
        <v>0.60690765070289099</v>
      </c>
      <c r="I98" s="31">
        <f t="shared" si="40"/>
        <v>0.64116131884255334</v>
      </c>
      <c r="J98" s="31">
        <f t="shared" si="40"/>
        <v>0.6915511034954096</v>
      </c>
      <c r="K98" s="31">
        <f t="shared" si="40"/>
        <v>0.66295150325276309</v>
      </c>
      <c r="L98" s="31">
        <f t="shared" si="40"/>
        <v>0.69616761772678604</v>
      </c>
      <c r="M98" s="31">
        <f t="shared" si="40"/>
        <v>0.6953900815770907</v>
      </c>
      <c r="N98" s="31">
        <f t="shared" si="40"/>
        <v>0.70558863275715711</v>
      </c>
      <c r="O98" s="31">
        <f t="shared" si="40"/>
        <v>0.68954883026785607</v>
      </c>
      <c r="P98" s="31">
        <f t="shared" si="40"/>
        <v>0.68846817553479611</v>
      </c>
      <c r="Q98" s="31">
        <f t="shared" si="40"/>
        <v>0.71084982228613169</v>
      </c>
    </row>
    <row r="99" spans="1:17" ht="11.45" customHeight="1" x14ac:dyDescent="0.25">
      <c r="A99" s="17" t="str">
        <f>$A$19</f>
        <v>Light duty vehicles</v>
      </c>
      <c r="B99" s="29">
        <f t="shared" ref="B99:Q99" si="41">IF(B19=0,0,B19/B$17)</f>
        <v>5.8625522839597599E-2</v>
      </c>
      <c r="C99" s="29">
        <f t="shared" si="41"/>
        <v>5.9245136287852718E-2</v>
      </c>
      <c r="D99" s="29">
        <f t="shared" si="41"/>
        <v>5.8670765161576738E-2</v>
      </c>
      <c r="E99" s="29">
        <f t="shared" si="41"/>
        <v>6.2832758023046373E-2</v>
      </c>
      <c r="F99" s="29">
        <f t="shared" si="41"/>
        <v>6.4663893068807793E-2</v>
      </c>
      <c r="G99" s="29">
        <f t="shared" si="41"/>
        <v>6.6330557959287884E-2</v>
      </c>
      <c r="H99" s="29">
        <f t="shared" si="41"/>
        <v>6.0876054589492884E-2</v>
      </c>
      <c r="I99" s="29">
        <f t="shared" si="41"/>
        <v>6.4769209301210454E-2</v>
      </c>
      <c r="J99" s="29">
        <f t="shared" si="41"/>
        <v>7.1837435171510047E-2</v>
      </c>
      <c r="K99" s="29">
        <f t="shared" si="41"/>
        <v>7.8379206000526988E-2</v>
      </c>
      <c r="L99" s="29">
        <f t="shared" si="41"/>
        <v>8.0745867762818252E-2</v>
      </c>
      <c r="M99" s="29">
        <f t="shared" si="41"/>
        <v>7.8816959912655402E-2</v>
      </c>
      <c r="N99" s="29">
        <f t="shared" si="41"/>
        <v>7.8509411963997397E-2</v>
      </c>
      <c r="O99" s="29">
        <f t="shared" si="41"/>
        <v>8.3191128714102835E-2</v>
      </c>
      <c r="P99" s="29">
        <f t="shared" si="41"/>
        <v>8.8088675790823578E-2</v>
      </c>
      <c r="Q99" s="29">
        <f t="shared" si="41"/>
        <v>8.6569375491391723E-2</v>
      </c>
    </row>
    <row r="100" spans="1:17" ht="11.45" customHeight="1" x14ac:dyDescent="0.25">
      <c r="A100" s="17" t="str">
        <f>$A$20</f>
        <v>Heavy duty vehicles</v>
      </c>
      <c r="B100" s="29">
        <f t="shared" ref="B100:Q100" si="42">IF(B20=0,0,B20/B$17)</f>
        <v>0.62336937463829067</v>
      </c>
      <c r="C100" s="29">
        <f t="shared" si="42"/>
        <v>0.61729324496517135</v>
      </c>
      <c r="D100" s="29">
        <f t="shared" si="42"/>
        <v>0.60008853615263025</v>
      </c>
      <c r="E100" s="29">
        <f t="shared" si="42"/>
        <v>0.62699590372626701</v>
      </c>
      <c r="F100" s="29">
        <f t="shared" si="42"/>
        <v>0.6100783604503881</v>
      </c>
      <c r="G100" s="29">
        <f t="shared" si="42"/>
        <v>0.60111496904948403</v>
      </c>
      <c r="H100" s="29">
        <f t="shared" si="42"/>
        <v>0.54603159611339813</v>
      </c>
      <c r="I100" s="29">
        <f t="shared" si="42"/>
        <v>0.5763921095413429</v>
      </c>
      <c r="J100" s="29">
        <f t="shared" si="42"/>
        <v>0.61971366832389951</v>
      </c>
      <c r="K100" s="29">
        <f t="shared" si="42"/>
        <v>0.58457229725223603</v>
      </c>
      <c r="L100" s="29">
        <f t="shared" si="42"/>
        <v>0.61542174996396781</v>
      </c>
      <c r="M100" s="29">
        <f t="shared" si="42"/>
        <v>0.61657312166443523</v>
      </c>
      <c r="N100" s="29">
        <f t="shared" si="42"/>
        <v>0.6270792207931597</v>
      </c>
      <c r="O100" s="29">
        <f t="shared" si="42"/>
        <v>0.60635770155375324</v>
      </c>
      <c r="P100" s="29">
        <f t="shared" si="42"/>
        <v>0.60037949974397253</v>
      </c>
      <c r="Q100" s="29">
        <f t="shared" si="42"/>
        <v>0.62428044679473993</v>
      </c>
    </row>
    <row r="101" spans="1:17" ht="11.45" customHeight="1" x14ac:dyDescent="0.25">
      <c r="A101" s="19" t="str">
        <f>$A$21</f>
        <v>Rail transport</v>
      </c>
      <c r="B101" s="30">
        <f t="shared" ref="B101:Q101" si="43">IF(B21=0,0,B21/B$17)</f>
        <v>6.9562158127307386E-2</v>
      </c>
      <c r="C101" s="30">
        <f t="shared" si="43"/>
        <v>7.3750144902814813E-2</v>
      </c>
      <c r="D101" s="30">
        <f t="shared" si="43"/>
        <v>6.7591583358446825E-2</v>
      </c>
      <c r="E101" s="30">
        <f t="shared" si="43"/>
        <v>7.014053379366357E-2</v>
      </c>
      <c r="F101" s="30">
        <f t="shared" si="43"/>
        <v>8.2499324290355641E-2</v>
      </c>
      <c r="G101" s="30">
        <f t="shared" si="43"/>
        <v>7.6988851615560711E-2</v>
      </c>
      <c r="H101" s="30">
        <f t="shared" si="43"/>
        <v>6.978788489805976E-2</v>
      </c>
      <c r="I101" s="30">
        <f t="shared" si="43"/>
        <v>6.8807396245153821E-2</v>
      </c>
      <c r="J101" s="30">
        <f t="shared" si="43"/>
        <v>7.7906739535926195E-2</v>
      </c>
      <c r="K101" s="30">
        <f t="shared" si="43"/>
        <v>7.7286170212316513E-2</v>
      </c>
      <c r="L101" s="30">
        <f t="shared" si="43"/>
        <v>7.5454620807073686E-2</v>
      </c>
      <c r="M101" s="30">
        <f t="shared" si="43"/>
        <v>8.2079621266888669E-2</v>
      </c>
      <c r="N101" s="30">
        <f t="shared" si="43"/>
        <v>8.2300717234388823E-2</v>
      </c>
      <c r="O101" s="30">
        <f t="shared" si="43"/>
        <v>8.9236839459174919E-2</v>
      </c>
      <c r="P101" s="30">
        <f t="shared" si="43"/>
        <v>8.8871678560093412E-2</v>
      </c>
      <c r="Q101" s="30">
        <f t="shared" si="43"/>
        <v>8.2675073355120199E-2</v>
      </c>
    </row>
    <row r="102" spans="1:17" ht="11.45" customHeight="1" x14ac:dyDescent="0.25">
      <c r="A102" s="19" t="str">
        <f>$A$22</f>
        <v>Aviation</v>
      </c>
      <c r="B102" s="30">
        <f t="shared" ref="B102:Q102" si="44">IF(B22=0,0,B22/B$17)</f>
        <v>2.2921946961773167E-2</v>
      </c>
      <c r="C102" s="30">
        <f t="shared" si="44"/>
        <v>2.2499717576955812E-2</v>
      </c>
      <c r="D102" s="30">
        <f t="shared" si="44"/>
        <v>2.162769293472518E-2</v>
      </c>
      <c r="E102" s="30">
        <f t="shared" si="44"/>
        <v>2.2432512300810743E-2</v>
      </c>
      <c r="F102" s="30">
        <f t="shared" si="44"/>
        <v>2.3633635501940333E-2</v>
      </c>
      <c r="G102" s="30">
        <f t="shared" si="44"/>
        <v>2.3042106161543088E-2</v>
      </c>
      <c r="H102" s="30">
        <f t="shared" si="44"/>
        <v>2.0392163131237168E-2</v>
      </c>
      <c r="I102" s="30">
        <f t="shared" si="44"/>
        <v>2.135054626638783E-2</v>
      </c>
      <c r="J102" s="30">
        <f t="shared" si="44"/>
        <v>2.4421258276088098E-2</v>
      </c>
      <c r="K102" s="30">
        <f t="shared" si="44"/>
        <v>2.3559100944073281E-2</v>
      </c>
      <c r="L102" s="30">
        <f t="shared" si="44"/>
        <v>2.7027222771989698E-2</v>
      </c>
      <c r="M102" s="30">
        <f t="shared" si="44"/>
        <v>2.6001079211477322E-2</v>
      </c>
      <c r="N102" s="30">
        <f t="shared" si="44"/>
        <v>2.5506376627787201E-2</v>
      </c>
      <c r="O102" s="30">
        <f t="shared" si="44"/>
        <v>2.6489609393624595E-2</v>
      </c>
      <c r="P102" s="30">
        <f t="shared" si="44"/>
        <v>2.6694699290581214E-2</v>
      </c>
      <c r="Q102" s="30">
        <f t="shared" si="44"/>
        <v>2.5032391587036126E-2</v>
      </c>
    </row>
    <row r="103" spans="1:17" ht="11.45" customHeight="1" x14ac:dyDescent="0.25">
      <c r="A103" s="17" t="str">
        <f>$A$23</f>
        <v>Domestic and International - Intra-EU</v>
      </c>
      <c r="B103" s="29">
        <f t="shared" ref="B103:Q103" si="45">IF(B23=0,0,B23/B$17)</f>
        <v>1.005590212559647E-3</v>
      </c>
      <c r="C103" s="29">
        <f t="shared" si="45"/>
        <v>8.301151996261783E-4</v>
      </c>
      <c r="D103" s="29">
        <f t="shared" si="45"/>
        <v>7.8559758236792132E-4</v>
      </c>
      <c r="E103" s="29">
        <f t="shared" si="45"/>
        <v>9.1135569149001377E-4</v>
      </c>
      <c r="F103" s="29">
        <f t="shared" si="45"/>
        <v>9.4235783862945787E-4</v>
      </c>
      <c r="G103" s="29">
        <f t="shared" si="45"/>
        <v>9.7155518769340198E-4</v>
      </c>
      <c r="H103" s="29">
        <f t="shared" si="45"/>
        <v>8.3244201132974191E-4</v>
      </c>
      <c r="I103" s="29">
        <f t="shared" si="45"/>
        <v>9.1339358698102344E-4</v>
      </c>
      <c r="J103" s="29">
        <f t="shared" si="45"/>
        <v>9.8468494729731567E-4</v>
      </c>
      <c r="K103" s="29">
        <f t="shared" si="45"/>
        <v>9.6646947605558717E-4</v>
      </c>
      <c r="L103" s="29">
        <f t="shared" si="45"/>
        <v>9.8396851515315169E-4</v>
      </c>
      <c r="M103" s="29">
        <f t="shared" si="45"/>
        <v>8.8938208188589106E-4</v>
      </c>
      <c r="N103" s="29">
        <f t="shared" si="45"/>
        <v>8.6731422435152032E-4</v>
      </c>
      <c r="O103" s="29">
        <f t="shared" si="45"/>
        <v>8.5078063467211953E-4</v>
      </c>
      <c r="P103" s="29">
        <f t="shared" si="45"/>
        <v>8.549782605012994E-4</v>
      </c>
      <c r="Q103" s="29">
        <f t="shared" si="45"/>
        <v>8.0979192224173873E-4</v>
      </c>
    </row>
    <row r="104" spans="1:17" ht="11.45" customHeight="1" x14ac:dyDescent="0.25">
      <c r="A104" s="17" t="str">
        <f>$A$24</f>
        <v>International - Extra-EU</v>
      </c>
      <c r="B104" s="29">
        <f t="shared" ref="B104:Q104" si="46">IF(B24=0,0,B24/B$17)</f>
        <v>2.1916356749213523E-2</v>
      </c>
      <c r="C104" s="29">
        <f t="shared" si="46"/>
        <v>2.1669602377329632E-2</v>
      </c>
      <c r="D104" s="29">
        <f t="shared" si="46"/>
        <v>2.0842095352357259E-2</v>
      </c>
      <c r="E104" s="29">
        <f t="shared" si="46"/>
        <v>2.1521156609320729E-2</v>
      </c>
      <c r="F104" s="29">
        <f t="shared" si="46"/>
        <v>2.2691277663310878E-2</v>
      </c>
      <c r="G104" s="29">
        <f t="shared" si="46"/>
        <v>2.2070550973849686E-2</v>
      </c>
      <c r="H104" s="29">
        <f t="shared" si="46"/>
        <v>1.9559721119907426E-2</v>
      </c>
      <c r="I104" s="29">
        <f t="shared" si="46"/>
        <v>2.0437152679406805E-2</v>
      </c>
      <c r="J104" s="29">
        <f t="shared" si="46"/>
        <v>2.3436573328790782E-2</v>
      </c>
      <c r="K104" s="29">
        <f t="shared" si="46"/>
        <v>2.2592631468017692E-2</v>
      </c>
      <c r="L104" s="29">
        <f t="shared" si="46"/>
        <v>2.6043254256836547E-2</v>
      </c>
      <c r="M104" s="29">
        <f t="shared" si="46"/>
        <v>2.511169712959143E-2</v>
      </c>
      <c r="N104" s="29">
        <f t="shared" si="46"/>
        <v>2.463906240343568E-2</v>
      </c>
      <c r="O104" s="29">
        <f t="shared" si="46"/>
        <v>2.5638828758952473E-2</v>
      </c>
      <c r="P104" s="29">
        <f t="shared" si="46"/>
        <v>2.5839721030079917E-2</v>
      </c>
      <c r="Q104" s="29">
        <f t="shared" si="46"/>
        <v>2.4222599664794387E-2</v>
      </c>
    </row>
    <row r="105" spans="1:17" ht="11.45" customHeight="1" x14ac:dyDescent="0.25">
      <c r="A105" s="19" t="s">
        <v>32</v>
      </c>
      <c r="B105" s="30">
        <f t="shared" ref="B105:Q105" si="47">IF(B25=0,0,B25/B$17)</f>
        <v>0.22552099743303111</v>
      </c>
      <c r="C105" s="30">
        <f t="shared" si="47"/>
        <v>0.22721175626720533</v>
      </c>
      <c r="D105" s="30">
        <f t="shared" si="47"/>
        <v>0.25202142239262099</v>
      </c>
      <c r="E105" s="30">
        <f t="shared" si="47"/>
        <v>0.2175982921562121</v>
      </c>
      <c r="F105" s="30">
        <f t="shared" si="47"/>
        <v>0.21912478668850816</v>
      </c>
      <c r="G105" s="30">
        <f t="shared" si="47"/>
        <v>0.23252351521412432</v>
      </c>
      <c r="H105" s="30">
        <f t="shared" si="47"/>
        <v>0.30291230126781216</v>
      </c>
      <c r="I105" s="30">
        <f t="shared" si="47"/>
        <v>0.26868073864590503</v>
      </c>
      <c r="J105" s="30">
        <f t="shared" si="47"/>
        <v>0.20612089869257624</v>
      </c>
      <c r="K105" s="30">
        <f t="shared" si="47"/>
        <v>0.23620322559084717</v>
      </c>
      <c r="L105" s="30">
        <f t="shared" si="47"/>
        <v>0.20135053869415048</v>
      </c>
      <c r="M105" s="30">
        <f t="shared" si="47"/>
        <v>0.19652921794454328</v>
      </c>
      <c r="N105" s="30">
        <f t="shared" si="47"/>
        <v>0.18660427338066699</v>
      </c>
      <c r="O105" s="30">
        <f t="shared" si="47"/>
        <v>0.19472472087934445</v>
      </c>
      <c r="P105" s="30">
        <f t="shared" si="47"/>
        <v>0.19596544661452928</v>
      </c>
      <c r="Q105" s="30">
        <f t="shared" si="47"/>
        <v>0.18144271277171206</v>
      </c>
    </row>
    <row r="106" spans="1:17" ht="11.45" customHeight="1" x14ac:dyDescent="0.25">
      <c r="A106" s="17" t="str">
        <f>$A$26</f>
        <v>Domestic coastal shipping</v>
      </c>
      <c r="B106" s="29">
        <f t="shared" ref="B106:Q106" si="48">IF(B26=0,0,B26/B$17)</f>
        <v>0.22471392267022811</v>
      </c>
      <c r="C106" s="29">
        <f t="shared" si="48"/>
        <v>0.22648946103362105</v>
      </c>
      <c r="D106" s="29">
        <f t="shared" si="48"/>
        <v>0.25136377455453879</v>
      </c>
      <c r="E106" s="29">
        <f t="shared" si="48"/>
        <v>0.21692436794980346</v>
      </c>
      <c r="F106" s="29">
        <f t="shared" si="48"/>
        <v>0.21857605936305793</v>
      </c>
      <c r="G106" s="29">
        <f t="shared" si="48"/>
        <v>0.23191269219761965</v>
      </c>
      <c r="H106" s="29">
        <f t="shared" si="48"/>
        <v>0.30240287740797872</v>
      </c>
      <c r="I106" s="29">
        <f t="shared" si="48"/>
        <v>0.26815655344996264</v>
      </c>
      <c r="J106" s="29">
        <f t="shared" si="48"/>
        <v>0.20551470685863915</v>
      </c>
      <c r="K106" s="29">
        <f t="shared" si="48"/>
        <v>0.23566704799769927</v>
      </c>
      <c r="L106" s="29">
        <f t="shared" si="48"/>
        <v>0.20071687585791537</v>
      </c>
      <c r="M106" s="29">
        <f t="shared" si="48"/>
        <v>0.19596568855279961</v>
      </c>
      <c r="N106" s="29">
        <f t="shared" si="48"/>
        <v>0.18597101380485676</v>
      </c>
      <c r="O106" s="29">
        <f t="shared" si="48"/>
        <v>0.19388417924611889</v>
      </c>
      <c r="P106" s="29">
        <f t="shared" si="48"/>
        <v>0.19528715940517843</v>
      </c>
      <c r="Q106" s="29">
        <f t="shared" si="48"/>
        <v>0.18081860807971797</v>
      </c>
    </row>
    <row r="107" spans="1:17" ht="11.45" customHeight="1" x14ac:dyDescent="0.25">
      <c r="A107" s="15" t="str">
        <f>$A$27</f>
        <v>Inland waterways</v>
      </c>
      <c r="B107" s="28">
        <f t="shared" ref="B107:Q107" si="49">IF(B27=0,0,B27/B$17)</f>
        <v>8.0707476280301386E-4</v>
      </c>
      <c r="C107" s="28">
        <f t="shared" si="49"/>
        <v>7.2229523358426887E-4</v>
      </c>
      <c r="D107" s="28">
        <f t="shared" si="49"/>
        <v>6.5764783808218528E-4</v>
      </c>
      <c r="E107" s="28">
        <f t="shared" si="49"/>
        <v>6.7392420640863899E-4</v>
      </c>
      <c r="F107" s="28">
        <f t="shared" si="49"/>
        <v>5.4872732545021934E-4</v>
      </c>
      <c r="G107" s="28">
        <f t="shared" si="49"/>
        <v>6.1082301650465856E-4</v>
      </c>
      <c r="H107" s="28">
        <f t="shared" si="49"/>
        <v>5.0942385983345775E-4</v>
      </c>
      <c r="I107" s="28">
        <f t="shared" si="49"/>
        <v>5.2418519594238985E-4</v>
      </c>
      <c r="J107" s="28">
        <f t="shared" si="49"/>
        <v>6.0619183393708297E-4</v>
      </c>
      <c r="K107" s="28">
        <f t="shared" si="49"/>
        <v>5.3617759314788464E-4</v>
      </c>
      <c r="L107" s="28">
        <f t="shared" si="49"/>
        <v>6.3366283623511501E-4</v>
      </c>
      <c r="M107" s="28">
        <f t="shared" si="49"/>
        <v>5.6352939174368112E-4</v>
      </c>
      <c r="N107" s="28">
        <f t="shared" si="49"/>
        <v>6.3325957581021066E-4</v>
      </c>
      <c r="O107" s="28">
        <f t="shared" si="49"/>
        <v>8.4054163322556615E-4</v>
      </c>
      <c r="P107" s="28">
        <f t="shared" si="49"/>
        <v>6.7828720935084619E-4</v>
      </c>
      <c r="Q107" s="28">
        <f t="shared" si="49"/>
        <v>6.2410469199408606E-4</v>
      </c>
    </row>
    <row r="109" spans="1:17" ht="11.45" customHeight="1" x14ac:dyDescent="0.25">
      <c r="A109" s="27" t="s">
        <v>41</v>
      </c>
      <c r="B109" s="33">
        <f t="shared" ref="B109:Q109" si="50">IF(B29=0,0,B29/B$29)</f>
        <v>1</v>
      </c>
      <c r="C109" s="33">
        <f t="shared" si="50"/>
        <v>1</v>
      </c>
      <c r="D109" s="33">
        <f t="shared" si="50"/>
        <v>1</v>
      </c>
      <c r="E109" s="33">
        <f t="shared" si="50"/>
        <v>1</v>
      </c>
      <c r="F109" s="33">
        <f t="shared" si="50"/>
        <v>1</v>
      </c>
      <c r="G109" s="33">
        <f t="shared" si="50"/>
        <v>1</v>
      </c>
      <c r="H109" s="33">
        <f t="shared" si="50"/>
        <v>1</v>
      </c>
      <c r="I109" s="33">
        <f t="shared" si="50"/>
        <v>1</v>
      </c>
      <c r="J109" s="33">
        <f t="shared" si="50"/>
        <v>1</v>
      </c>
      <c r="K109" s="33">
        <f t="shared" si="50"/>
        <v>1</v>
      </c>
      <c r="L109" s="33">
        <f t="shared" si="50"/>
        <v>1</v>
      </c>
      <c r="M109" s="33">
        <f t="shared" si="50"/>
        <v>1</v>
      </c>
      <c r="N109" s="33">
        <f t="shared" si="50"/>
        <v>1</v>
      </c>
      <c r="O109" s="33">
        <f t="shared" si="50"/>
        <v>1</v>
      </c>
      <c r="P109" s="33">
        <f t="shared" si="50"/>
        <v>1</v>
      </c>
      <c r="Q109" s="33">
        <f t="shared" si="50"/>
        <v>1</v>
      </c>
    </row>
    <row r="110" spans="1:17" ht="11.45" customHeight="1" x14ac:dyDescent="0.25">
      <c r="A110" s="25" t="s">
        <v>39</v>
      </c>
      <c r="B110" s="32">
        <f t="shared" ref="B110:Q110" si="51">IF(B30=0,0,B30/B$29)</f>
        <v>0.74705030073376211</v>
      </c>
      <c r="C110" s="32">
        <f t="shared" si="51"/>
        <v>0.74147633910134114</v>
      </c>
      <c r="D110" s="32">
        <f t="shared" si="51"/>
        <v>0.74008259440545232</v>
      </c>
      <c r="E110" s="32">
        <f t="shared" si="51"/>
        <v>0.72464524438423106</v>
      </c>
      <c r="F110" s="32">
        <f t="shared" si="51"/>
        <v>0.72353938347283453</v>
      </c>
      <c r="G110" s="32">
        <f t="shared" si="51"/>
        <v>0.71716944239896918</v>
      </c>
      <c r="H110" s="32">
        <f t="shared" si="51"/>
        <v>0.71319109640183243</v>
      </c>
      <c r="I110" s="32">
        <f t="shared" si="51"/>
        <v>0.70108783399908159</v>
      </c>
      <c r="J110" s="32">
        <f t="shared" si="51"/>
        <v>0.71598067675359012</v>
      </c>
      <c r="K110" s="32">
        <f t="shared" si="51"/>
        <v>0.71823598102855157</v>
      </c>
      <c r="L110" s="32">
        <f t="shared" si="51"/>
        <v>0.70856008780355062</v>
      </c>
      <c r="M110" s="32">
        <f t="shared" si="51"/>
        <v>0.71222778772761364</v>
      </c>
      <c r="N110" s="32">
        <f t="shared" si="51"/>
        <v>0.70939076714746363</v>
      </c>
      <c r="O110" s="32">
        <f t="shared" si="51"/>
        <v>0.71217073413463905</v>
      </c>
      <c r="P110" s="32">
        <f t="shared" si="51"/>
        <v>0.70667813202744856</v>
      </c>
      <c r="Q110" s="32">
        <f t="shared" si="51"/>
        <v>0.70291133205949385</v>
      </c>
    </row>
    <row r="111" spans="1:17" ht="11.45" customHeight="1" x14ac:dyDescent="0.25">
      <c r="A111" s="23" t="str">
        <f>$A$5</f>
        <v>Road transport</v>
      </c>
      <c r="B111" s="31">
        <f t="shared" ref="B111:Q111" si="52">IF(B31=0,0,B31/B$29)</f>
        <v>0.52354527190155975</v>
      </c>
      <c r="C111" s="31">
        <f t="shared" si="52"/>
        <v>0.51898183732432013</v>
      </c>
      <c r="D111" s="31">
        <f t="shared" si="52"/>
        <v>0.52081176270220719</v>
      </c>
      <c r="E111" s="31">
        <f t="shared" si="52"/>
        <v>0.50363767001690007</v>
      </c>
      <c r="F111" s="31">
        <f t="shared" si="52"/>
        <v>0.49316094238802749</v>
      </c>
      <c r="G111" s="31">
        <f t="shared" si="52"/>
        <v>0.47610586667401056</v>
      </c>
      <c r="H111" s="31">
        <f t="shared" si="52"/>
        <v>0.47360828105058433</v>
      </c>
      <c r="I111" s="31">
        <f t="shared" si="52"/>
        <v>0.46330858149101545</v>
      </c>
      <c r="J111" s="31">
        <f t="shared" si="52"/>
        <v>0.47543971152200937</v>
      </c>
      <c r="K111" s="31">
        <f t="shared" si="52"/>
        <v>0.48080479476840765</v>
      </c>
      <c r="L111" s="31">
        <f t="shared" si="52"/>
        <v>0.47621282954757588</v>
      </c>
      <c r="M111" s="31">
        <f t="shared" si="52"/>
        <v>0.47024358098887398</v>
      </c>
      <c r="N111" s="31">
        <f t="shared" si="52"/>
        <v>0.47183663303978457</v>
      </c>
      <c r="O111" s="31">
        <f t="shared" si="52"/>
        <v>0.47251516258201504</v>
      </c>
      <c r="P111" s="31">
        <f t="shared" si="52"/>
        <v>0.46882845522585637</v>
      </c>
      <c r="Q111" s="31">
        <f t="shared" si="52"/>
        <v>0.46554967710054013</v>
      </c>
    </row>
    <row r="112" spans="1:17" ht="11.45" customHeight="1" x14ac:dyDescent="0.25">
      <c r="A112" s="17" t="str">
        <f>$A$6</f>
        <v>Powered 2-wheelers</v>
      </c>
      <c r="B112" s="29">
        <f t="shared" ref="B112:Q112" si="53">IF(B32=0,0,B32/B$29)</f>
        <v>4.1676322537237452E-3</v>
      </c>
      <c r="C112" s="29">
        <f t="shared" si="53"/>
        <v>4.304019759664322E-3</v>
      </c>
      <c r="D112" s="29">
        <f t="shared" si="53"/>
        <v>4.4596680282457382E-3</v>
      </c>
      <c r="E112" s="29">
        <f t="shared" si="53"/>
        <v>4.7922116843295429E-3</v>
      </c>
      <c r="F112" s="29">
        <f t="shared" si="53"/>
        <v>4.2952558963709831E-3</v>
      </c>
      <c r="G112" s="29">
        <f t="shared" si="53"/>
        <v>4.3794066634969524E-3</v>
      </c>
      <c r="H112" s="29">
        <f t="shared" si="53"/>
        <v>4.0276485156045157E-3</v>
      </c>
      <c r="I112" s="29">
        <f t="shared" si="53"/>
        <v>4.2650194346876462E-3</v>
      </c>
      <c r="J112" s="29">
        <f t="shared" si="53"/>
        <v>4.0771337483414532E-3</v>
      </c>
      <c r="K112" s="29">
        <f t="shared" si="53"/>
        <v>4.1468746397693547E-3</v>
      </c>
      <c r="L112" s="29">
        <f t="shared" si="53"/>
        <v>3.7180511834435993E-3</v>
      </c>
      <c r="M112" s="29">
        <f t="shared" si="53"/>
        <v>3.6825633785140073E-3</v>
      </c>
      <c r="N112" s="29">
        <f t="shared" si="53"/>
        <v>3.5430971854734788E-3</v>
      </c>
      <c r="O112" s="29">
        <f t="shared" si="53"/>
        <v>3.3776446786678788E-3</v>
      </c>
      <c r="P112" s="29">
        <f t="shared" si="53"/>
        <v>3.4259753970619709E-3</v>
      </c>
      <c r="Q112" s="29">
        <f t="shared" si="53"/>
        <v>3.4093014195153894E-3</v>
      </c>
    </row>
    <row r="113" spans="1:17" ht="11.45" customHeight="1" x14ac:dyDescent="0.25">
      <c r="A113" s="17" t="str">
        <f>$A$7</f>
        <v>Passenger cars</v>
      </c>
      <c r="B113" s="29">
        <f t="shared" ref="B113:Q113" si="54">IF(B33=0,0,B33/B$29)</f>
        <v>0.49124512849509383</v>
      </c>
      <c r="C113" s="29">
        <f t="shared" si="54"/>
        <v>0.48650383121673174</v>
      </c>
      <c r="D113" s="29">
        <f t="shared" si="54"/>
        <v>0.48834922185500668</v>
      </c>
      <c r="E113" s="29">
        <f t="shared" si="54"/>
        <v>0.47108544010041181</v>
      </c>
      <c r="F113" s="29">
        <f t="shared" si="54"/>
        <v>0.46199345242458228</v>
      </c>
      <c r="G113" s="29">
        <f t="shared" si="54"/>
        <v>0.44576702149751224</v>
      </c>
      <c r="H113" s="29">
        <f t="shared" si="54"/>
        <v>0.44367963008620626</v>
      </c>
      <c r="I113" s="29">
        <f t="shared" si="54"/>
        <v>0.43392553254862792</v>
      </c>
      <c r="J113" s="29">
        <f t="shared" si="54"/>
        <v>0.44580131281221402</v>
      </c>
      <c r="K113" s="29">
        <f t="shared" si="54"/>
        <v>0.45160789155744124</v>
      </c>
      <c r="L113" s="29">
        <f t="shared" si="54"/>
        <v>0.44800977279001536</v>
      </c>
      <c r="M113" s="29">
        <f t="shared" si="54"/>
        <v>0.44297008705071489</v>
      </c>
      <c r="N113" s="29">
        <f t="shared" si="54"/>
        <v>0.44518174846212077</v>
      </c>
      <c r="O113" s="29">
        <f t="shared" si="54"/>
        <v>0.44552518134439723</v>
      </c>
      <c r="P113" s="29">
        <f t="shared" si="54"/>
        <v>0.44244025063001269</v>
      </c>
      <c r="Q113" s="29">
        <f t="shared" si="54"/>
        <v>0.44019101401854355</v>
      </c>
    </row>
    <row r="114" spans="1:17" ht="11.45" customHeight="1" x14ac:dyDescent="0.25">
      <c r="A114" s="17" t="str">
        <f>$A$8</f>
        <v>Motor coaches, buses and trolley buses</v>
      </c>
      <c r="B114" s="29">
        <f t="shared" ref="B114:Q114" si="55">IF(B34=0,0,B34/B$29)</f>
        <v>2.8132511152742099E-2</v>
      </c>
      <c r="C114" s="29">
        <f t="shared" si="55"/>
        <v>2.8173986347924094E-2</v>
      </c>
      <c r="D114" s="29">
        <f t="shared" si="55"/>
        <v>2.8002872818954777E-2</v>
      </c>
      <c r="E114" s="29">
        <f t="shared" si="55"/>
        <v>2.7760018232158665E-2</v>
      </c>
      <c r="F114" s="29">
        <f t="shared" si="55"/>
        <v>2.687223406707423E-2</v>
      </c>
      <c r="G114" s="29">
        <f t="shared" si="55"/>
        <v>2.5959438513001341E-2</v>
      </c>
      <c r="H114" s="29">
        <f t="shared" si="55"/>
        <v>2.5901002448773559E-2</v>
      </c>
      <c r="I114" s="29">
        <f t="shared" si="55"/>
        <v>2.5118029507699903E-2</v>
      </c>
      <c r="J114" s="29">
        <f t="shared" si="55"/>
        <v>2.556126496145392E-2</v>
      </c>
      <c r="K114" s="29">
        <f t="shared" si="55"/>
        <v>2.5050028571197019E-2</v>
      </c>
      <c r="L114" s="29">
        <f t="shared" si="55"/>
        <v>2.4485005574116932E-2</v>
      </c>
      <c r="M114" s="29">
        <f t="shared" si="55"/>
        <v>2.3590930559645128E-2</v>
      </c>
      <c r="N114" s="29">
        <f t="shared" si="55"/>
        <v>2.3111787392190278E-2</v>
      </c>
      <c r="O114" s="29">
        <f t="shared" si="55"/>
        <v>2.3612336558950005E-2</v>
      </c>
      <c r="P114" s="29">
        <f t="shared" si="55"/>
        <v>2.2962229198781665E-2</v>
      </c>
      <c r="Q114" s="29">
        <f t="shared" si="55"/>
        <v>2.1949361662481157E-2</v>
      </c>
    </row>
    <row r="115" spans="1:17" ht="11.45" customHeight="1" x14ac:dyDescent="0.25">
      <c r="A115" s="19" t="str">
        <f>$A$9</f>
        <v>Rail, metro and tram</v>
      </c>
      <c r="B115" s="30">
        <f t="shared" ref="B115:Q115" si="56">IF(B35=0,0,B35/B$29)</f>
        <v>2.3397297312865519E-2</v>
      </c>
      <c r="C115" s="30">
        <f t="shared" si="56"/>
        <v>2.4311956079028359E-2</v>
      </c>
      <c r="D115" s="30">
        <f t="shared" si="56"/>
        <v>2.3635917334850709E-2</v>
      </c>
      <c r="E115" s="30">
        <f t="shared" si="56"/>
        <v>2.2983328759621467E-2</v>
      </c>
      <c r="F115" s="30">
        <f t="shared" si="56"/>
        <v>1.6199721112972028E-2</v>
      </c>
      <c r="G115" s="30">
        <f t="shared" si="56"/>
        <v>1.5235853170466331E-2</v>
      </c>
      <c r="H115" s="30">
        <f t="shared" si="56"/>
        <v>1.4377459849122599E-2</v>
      </c>
      <c r="I115" s="30">
        <f t="shared" si="56"/>
        <v>1.4754261859581874E-2</v>
      </c>
      <c r="J115" s="30">
        <f t="shared" si="56"/>
        <v>1.5604726570834429E-2</v>
      </c>
      <c r="K115" s="30">
        <f t="shared" si="56"/>
        <v>1.6553382824523104E-2</v>
      </c>
      <c r="L115" s="30">
        <f t="shared" si="56"/>
        <v>1.727276848203756E-2</v>
      </c>
      <c r="M115" s="30">
        <f t="shared" si="56"/>
        <v>1.7068285721026769E-2</v>
      </c>
      <c r="N115" s="30">
        <f t="shared" si="56"/>
        <v>1.7630679347136389E-2</v>
      </c>
      <c r="O115" s="30">
        <f t="shared" si="56"/>
        <v>1.7674499671948216E-2</v>
      </c>
      <c r="P115" s="30">
        <f t="shared" si="56"/>
        <v>1.7901286366249592E-2</v>
      </c>
      <c r="Q115" s="30">
        <f t="shared" si="56"/>
        <v>1.7395685427460943E-2</v>
      </c>
    </row>
    <row r="116" spans="1:17" ht="11.45" customHeight="1" x14ac:dyDescent="0.25">
      <c r="A116" s="17" t="str">
        <f>$A$10</f>
        <v>Metro and tram, urban light rail</v>
      </c>
      <c r="B116" s="29">
        <f t="shared" ref="B116:Q116" si="57">IF(B36=0,0,B36/B$29)</f>
        <v>1.4031261368138866E-3</v>
      </c>
      <c r="C116" s="29">
        <f t="shared" si="57"/>
        <v>1.3791342779092969E-3</v>
      </c>
      <c r="D116" s="29">
        <f t="shared" si="57"/>
        <v>1.33694387233482E-3</v>
      </c>
      <c r="E116" s="29">
        <f t="shared" si="57"/>
        <v>1.2725202017250339E-3</v>
      </c>
      <c r="F116" s="29">
        <f t="shared" si="57"/>
        <v>1.2599811617427755E-3</v>
      </c>
      <c r="G116" s="29">
        <f t="shared" si="57"/>
        <v>1.2116522959770067E-3</v>
      </c>
      <c r="H116" s="29">
        <f t="shared" si="57"/>
        <v>1.2206768479070629E-3</v>
      </c>
      <c r="I116" s="29">
        <f t="shared" si="57"/>
        <v>1.2215566846001398E-3</v>
      </c>
      <c r="J116" s="29">
        <f t="shared" si="57"/>
        <v>1.3113066412409598E-3</v>
      </c>
      <c r="K116" s="29">
        <f t="shared" si="57"/>
        <v>1.3387742936421911E-3</v>
      </c>
      <c r="L116" s="29">
        <f t="shared" si="57"/>
        <v>1.3999410819013727E-3</v>
      </c>
      <c r="M116" s="29">
        <f t="shared" si="57"/>
        <v>1.4321572794916014E-3</v>
      </c>
      <c r="N116" s="29">
        <f t="shared" si="57"/>
        <v>1.5082187340262096E-3</v>
      </c>
      <c r="O116" s="29">
        <f t="shared" si="57"/>
        <v>1.5440453751482447E-3</v>
      </c>
      <c r="P116" s="29">
        <f t="shared" si="57"/>
        <v>1.5514081901162554E-3</v>
      </c>
      <c r="Q116" s="29">
        <f t="shared" si="57"/>
        <v>1.5977995536962861E-3</v>
      </c>
    </row>
    <row r="117" spans="1:17" ht="11.45" customHeight="1" x14ac:dyDescent="0.25">
      <c r="A117" s="17" t="str">
        <f>$A$11</f>
        <v>Conventional passenger trains</v>
      </c>
      <c r="B117" s="29">
        <f t="shared" ref="B117:Q117" si="58">IF(B37=0,0,B37/B$29)</f>
        <v>2.1994171176051635E-2</v>
      </c>
      <c r="C117" s="29">
        <f t="shared" si="58"/>
        <v>2.2932821801119063E-2</v>
      </c>
      <c r="D117" s="29">
        <f t="shared" si="58"/>
        <v>2.229897346251589E-2</v>
      </c>
      <c r="E117" s="29">
        <f t="shared" si="58"/>
        <v>2.1710808557896435E-2</v>
      </c>
      <c r="F117" s="29">
        <f t="shared" si="58"/>
        <v>1.4864041895068984E-2</v>
      </c>
      <c r="G117" s="29">
        <f t="shared" si="58"/>
        <v>1.3950188601733656E-2</v>
      </c>
      <c r="H117" s="29">
        <f t="shared" si="58"/>
        <v>1.3015379063161322E-2</v>
      </c>
      <c r="I117" s="29">
        <f t="shared" si="58"/>
        <v>1.3321228925425211E-2</v>
      </c>
      <c r="J117" s="29">
        <f t="shared" si="58"/>
        <v>1.4139146225101993E-2</v>
      </c>
      <c r="K117" s="29">
        <f t="shared" si="58"/>
        <v>1.5054234555148727E-2</v>
      </c>
      <c r="L117" s="29">
        <f t="shared" si="58"/>
        <v>1.5715069558696677E-2</v>
      </c>
      <c r="M117" s="29">
        <f t="shared" si="58"/>
        <v>1.4972329646368132E-2</v>
      </c>
      <c r="N117" s="29">
        <f t="shared" si="58"/>
        <v>1.5461484366267857E-2</v>
      </c>
      <c r="O117" s="29">
        <f t="shared" si="58"/>
        <v>1.5479035176694132E-2</v>
      </c>
      <c r="P117" s="29">
        <f t="shared" si="58"/>
        <v>1.5721325018507211E-2</v>
      </c>
      <c r="Q117" s="29">
        <f t="shared" si="58"/>
        <v>1.5189297982529481E-2</v>
      </c>
    </row>
    <row r="118" spans="1:17" ht="11.45" customHeight="1" x14ac:dyDescent="0.25">
      <c r="A118" s="17" t="str">
        <f>$A$12</f>
        <v>High speed passenger trains</v>
      </c>
      <c r="B118" s="29">
        <f t="shared" ref="B118:Q118" si="59">IF(B38=0,0,B38/B$29)</f>
        <v>0</v>
      </c>
      <c r="C118" s="29">
        <f t="shared" si="59"/>
        <v>0</v>
      </c>
      <c r="D118" s="29">
        <f t="shared" si="59"/>
        <v>0</v>
      </c>
      <c r="E118" s="29">
        <f t="shared" si="59"/>
        <v>0</v>
      </c>
      <c r="F118" s="29">
        <f t="shared" si="59"/>
        <v>7.5698056160265192E-5</v>
      </c>
      <c r="G118" s="29">
        <f t="shared" si="59"/>
        <v>7.4012272755667792E-5</v>
      </c>
      <c r="H118" s="29">
        <f t="shared" si="59"/>
        <v>1.4140393805421405E-4</v>
      </c>
      <c r="I118" s="29">
        <f t="shared" si="59"/>
        <v>2.1147624955652445E-4</v>
      </c>
      <c r="J118" s="29">
        <f t="shared" si="59"/>
        <v>1.5427370449147939E-4</v>
      </c>
      <c r="K118" s="29">
        <f t="shared" si="59"/>
        <v>1.6037397573218795E-4</v>
      </c>
      <c r="L118" s="29">
        <f t="shared" si="59"/>
        <v>1.577578414395121E-4</v>
      </c>
      <c r="M118" s="29">
        <f t="shared" si="59"/>
        <v>6.6379879516703557E-4</v>
      </c>
      <c r="N118" s="29">
        <f t="shared" si="59"/>
        <v>6.6097624684232118E-4</v>
      </c>
      <c r="O118" s="29">
        <f t="shared" si="59"/>
        <v>6.5141912010583856E-4</v>
      </c>
      <c r="P118" s="29">
        <f t="shared" si="59"/>
        <v>6.2855315762612495E-4</v>
      </c>
      <c r="Q118" s="29">
        <f t="shared" si="59"/>
        <v>6.0858789123517535E-4</v>
      </c>
    </row>
    <row r="119" spans="1:17" ht="11.45" customHeight="1" x14ac:dyDescent="0.25">
      <c r="A119" s="19" t="str">
        <f>$A$13</f>
        <v>Aviation</v>
      </c>
      <c r="B119" s="30">
        <f t="shared" ref="B119:Q119" si="60">IF(B39=0,0,B39/B$29)</f>
        <v>0.20010773151933681</v>
      </c>
      <c r="C119" s="30">
        <f t="shared" si="60"/>
        <v>0.1981825456979926</v>
      </c>
      <c r="D119" s="30">
        <f t="shared" si="60"/>
        <v>0.19563491436839436</v>
      </c>
      <c r="E119" s="30">
        <f t="shared" si="60"/>
        <v>0.19802424560770951</v>
      </c>
      <c r="F119" s="30">
        <f t="shared" si="60"/>
        <v>0.21417871997183505</v>
      </c>
      <c r="G119" s="30">
        <f t="shared" si="60"/>
        <v>0.22582772255449218</v>
      </c>
      <c r="H119" s="30">
        <f t="shared" si="60"/>
        <v>0.22520535550212545</v>
      </c>
      <c r="I119" s="30">
        <f t="shared" si="60"/>
        <v>0.22302499064848424</v>
      </c>
      <c r="J119" s="30">
        <f t="shared" si="60"/>
        <v>0.22493623866074636</v>
      </c>
      <c r="K119" s="30">
        <f t="shared" si="60"/>
        <v>0.22087780343562091</v>
      </c>
      <c r="L119" s="30">
        <f t="shared" si="60"/>
        <v>0.21507448977393714</v>
      </c>
      <c r="M119" s="30">
        <f t="shared" si="60"/>
        <v>0.22491592101771288</v>
      </c>
      <c r="N119" s="30">
        <f t="shared" si="60"/>
        <v>0.21992345476054265</v>
      </c>
      <c r="O119" s="30">
        <f t="shared" si="60"/>
        <v>0.2219810718806757</v>
      </c>
      <c r="P119" s="30">
        <f t="shared" si="60"/>
        <v>0.21994839043534253</v>
      </c>
      <c r="Q119" s="30">
        <f t="shared" si="60"/>
        <v>0.21996596953149278</v>
      </c>
    </row>
    <row r="120" spans="1:17" ht="11.45" customHeight="1" x14ac:dyDescent="0.25">
      <c r="A120" s="17" t="str">
        <f>$A$14</f>
        <v>Domestic</v>
      </c>
      <c r="B120" s="29">
        <f t="shared" ref="B120:Q120" si="61">IF(B40=0,0,B40/B$29)</f>
        <v>1.3594296106745991E-2</v>
      </c>
      <c r="C120" s="29">
        <f t="shared" si="61"/>
        <v>1.3643030317295199E-2</v>
      </c>
      <c r="D120" s="29">
        <f t="shared" si="61"/>
        <v>1.3272575673821669E-2</v>
      </c>
      <c r="E120" s="29">
        <f t="shared" si="61"/>
        <v>1.3291651112861602E-2</v>
      </c>
      <c r="F120" s="29">
        <f t="shared" si="61"/>
        <v>1.4375322415322416E-2</v>
      </c>
      <c r="G120" s="29">
        <f t="shared" si="61"/>
        <v>1.5125090374878301E-2</v>
      </c>
      <c r="H120" s="29">
        <f t="shared" si="61"/>
        <v>1.4974411247634253E-2</v>
      </c>
      <c r="I120" s="29">
        <f t="shared" si="61"/>
        <v>1.4603807723492783E-2</v>
      </c>
      <c r="J120" s="29">
        <f t="shared" si="61"/>
        <v>1.4721704898733555E-2</v>
      </c>
      <c r="K120" s="29">
        <f t="shared" si="61"/>
        <v>1.430064446280891E-2</v>
      </c>
      <c r="L120" s="29">
        <f t="shared" si="61"/>
        <v>1.4014428998987234E-2</v>
      </c>
      <c r="M120" s="29">
        <f t="shared" si="61"/>
        <v>1.4620660201374255E-2</v>
      </c>
      <c r="N120" s="29">
        <f t="shared" si="61"/>
        <v>1.4234888534889153E-2</v>
      </c>
      <c r="O120" s="29">
        <f t="shared" si="61"/>
        <v>1.6678160066560446E-2</v>
      </c>
      <c r="P120" s="29">
        <f t="shared" si="61"/>
        <v>1.6136572899392496E-2</v>
      </c>
      <c r="Q120" s="29">
        <f t="shared" si="61"/>
        <v>1.6152116128792457E-2</v>
      </c>
    </row>
    <row r="121" spans="1:17" ht="11.45" customHeight="1" x14ac:dyDescent="0.25">
      <c r="A121" s="17" t="str">
        <f>$A$15</f>
        <v>International - Intra-EU</v>
      </c>
      <c r="B121" s="29">
        <f t="shared" ref="B121:Q121" si="62">IF(B41=0,0,B41/B$29)</f>
        <v>7.3038255270552008E-2</v>
      </c>
      <c r="C121" s="29">
        <f t="shared" si="62"/>
        <v>8.2968925756989567E-2</v>
      </c>
      <c r="D121" s="29">
        <f t="shared" si="62"/>
        <v>8.3454218506347738E-2</v>
      </c>
      <c r="E121" s="29">
        <f t="shared" si="62"/>
        <v>8.724165762153234E-2</v>
      </c>
      <c r="F121" s="29">
        <f t="shared" si="62"/>
        <v>9.1959989665100661E-2</v>
      </c>
      <c r="G121" s="29">
        <f t="shared" si="62"/>
        <v>9.5998501962889837E-2</v>
      </c>
      <c r="H121" s="29">
        <f t="shared" si="62"/>
        <v>9.3387697195555994E-2</v>
      </c>
      <c r="I121" s="29">
        <f t="shared" si="62"/>
        <v>9.446829995846695E-2</v>
      </c>
      <c r="J121" s="29">
        <f t="shared" si="62"/>
        <v>9.3743635755020191E-2</v>
      </c>
      <c r="K121" s="29">
        <f t="shared" si="62"/>
        <v>8.9806317041370376E-2</v>
      </c>
      <c r="L121" s="29">
        <f t="shared" si="62"/>
        <v>9.0626015622238321E-2</v>
      </c>
      <c r="M121" s="29">
        <f t="shared" si="62"/>
        <v>9.6203135869566234E-2</v>
      </c>
      <c r="N121" s="29">
        <f t="shared" si="62"/>
        <v>9.473445119783136E-2</v>
      </c>
      <c r="O121" s="29">
        <f t="shared" si="62"/>
        <v>9.453394968985307E-2</v>
      </c>
      <c r="P121" s="29">
        <f t="shared" si="62"/>
        <v>9.3215611302600851E-2</v>
      </c>
      <c r="Q121" s="29">
        <f t="shared" si="62"/>
        <v>9.373814804673633E-2</v>
      </c>
    </row>
    <row r="122" spans="1:17" ht="11.45" customHeight="1" x14ac:dyDescent="0.25">
      <c r="A122" s="17" t="str">
        <f>$A$16</f>
        <v>International - Extra-EU</v>
      </c>
      <c r="B122" s="29">
        <f t="shared" ref="B122:Q122" si="63">IF(B42=0,0,B42/B$29)</f>
        <v>0.11347518014203879</v>
      </c>
      <c r="C122" s="29">
        <f t="shared" si="63"/>
        <v>0.10157058962370782</v>
      </c>
      <c r="D122" s="29">
        <f t="shared" si="63"/>
        <v>9.8908120188224979E-2</v>
      </c>
      <c r="E122" s="29">
        <f t="shared" si="63"/>
        <v>9.7490936873315601E-2</v>
      </c>
      <c r="F122" s="29">
        <f t="shared" si="63"/>
        <v>0.10784340789141197</v>
      </c>
      <c r="G122" s="29">
        <f t="shared" si="63"/>
        <v>0.11470413021672406</v>
      </c>
      <c r="H122" s="29">
        <f t="shared" si="63"/>
        <v>0.11684324705893522</v>
      </c>
      <c r="I122" s="29">
        <f t="shared" si="63"/>
        <v>0.1139528829665245</v>
      </c>
      <c r="J122" s="29">
        <f t="shared" si="63"/>
        <v>0.11647089800699262</v>
      </c>
      <c r="K122" s="29">
        <f t="shared" si="63"/>
        <v>0.11677084193144162</v>
      </c>
      <c r="L122" s="29">
        <f t="shared" si="63"/>
        <v>0.11043404515271162</v>
      </c>
      <c r="M122" s="29">
        <f t="shared" si="63"/>
        <v>0.11409212494677236</v>
      </c>
      <c r="N122" s="29">
        <f t="shared" si="63"/>
        <v>0.11095411502782211</v>
      </c>
      <c r="O122" s="29">
        <f t="shared" si="63"/>
        <v>0.11076896212426217</v>
      </c>
      <c r="P122" s="29">
        <f t="shared" si="63"/>
        <v>0.11059620623334919</v>
      </c>
      <c r="Q122" s="29">
        <f t="shared" si="63"/>
        <v>0.11007570535596402</v>
      </c>
    </row>
    <row r="123" spans="1:17" ht="11.45" customHeight="1" x14ac:dyDescent="0.25">
      <c r="A123" s="25" t="s">
        <v>18</v>
      </c>
      <c r="B123" s="32">
        <f t="shared" ref="B123:Q123" si="64">IF(B43=0,0,B43/B$29)</f>
        <v>0.25294969926623789</v>
      </c>
      <c r="C123" s="32">
        <f t="shared" si="64"/>
        <v>0.25852366089865891</v>
      </c>
      <c r="D123" s="32">
        <f t="shared" si="64"/>
        <v>0.25991740559454768</v>
      </c>
      <c r="E123" s="32">
        <f t="shared" si="64"/>
        <v>0.27535475561576894</v>
      </c>
      <c r="F123" s="32">
        <f t="shared" si="64"/>
        <v>0.27646061652716547</v>
      </c>
      <c r="G123" s="32">
        <f t="shared" si="64"/>
        <v>0.28283055760103076</v>
      </c>
      <c r="H123" s="32">
        <f t="shared" si="64"/>
        <v>0.28680890359816757</v>
      </c>
      <c r="I123" s="32">
        <f t="shared" si="64"/>
        <v>0.29891216600091847</v>
      </c>
      <c r="J123" s="32">
        <f t="shared" si="64"/>
        <v>0.28401932324640983</v>
      </c>
      <c r="K123" s="32">
        <f t="shared" si="64"/>
        <v>0.28176401897144848</v>
      </c>
      <c r="L123" s="32">
        <f t="shared" si="64"/>
        <v>0.29143991219644932</v>
      </c>
      <c r="M123" s="32">
        <f t="shared" si="64"/>
        <v>0.28777221227238636</v>
      </c>
      <c r="N123" s="32">
        <f t="shared" si="64"/>
        <v>0.29060923285253631</v>
      </c>
      <c r="O123" s="32">
        <f t="shared" si="64"/>
        <v>0.28782926586536095</v>
      </c>
      <c r="P123" s="32">
        <f t="shared" si="64"/>
        <v>0.29332186797255139</v>
      </c>
      <c r="Q123" s="32">
        <f t="shared" si="64"/>
        <v>0.29708866794050609</v>
      </c>
    </row>
    <row r="124" spans="1:17" ht="11.45" customHeight="1" x14ac:dyDescent="0.25">
      <c r="A124" s="23" t="str">
        <f>$A$18</f>
        <v>Road transport</v>
      </c>
      <c r="B124" s="31">
        <f t="shared" ref="B124:Q124" si="65">IF(B44=0,0,B44/B$29)</f>
        <v>0.22253666490176391</v>
      </c>
      <c r="C124" s="31">
        <f t="shared" si="65"/>
        <v>0.23254197178487596</v>
      </c>
      <c r="D124" s="31">
        <f t="shared" si="65"/>
        <v>0.23472587396021663</v>
      </c>
      <c r="E124" s="31">
        <f t="shared" si="65"/>
        <v>0.24098405144114871</v>
      </c>
      <c r="F124" s="31">
        <f t="shared" si="65"/>
        <v>0.24267442409549564</v>
      </c>
      <c r="G124" s="31">
        <f t="shared" si="65"/>
        <v>0.24643783811243983</v>
      </c>
      <c r="H124" s="31">
        <f t="shared" si="65"/>
        <v>0.24347782704878385</v>
      </c>
      <c r="I124" s="31">
        <f t="shared" si="65"/>
        <v>0.25927286293594698</v>
      </c>
      <c r="J124" s="31">
        <f t="shared" si="65"/>
        <v>0.25314987178889187</v>
      </c>
      <c r="K124" s="31">
        <f t="shared" si="65"/>
        <v>0.2522422705850651</v>
      </c>
      <c r="L124" s="31">
        <f t="shared" si="65"/>
        <v>0.26064115121449272</v>
      </c>
      <c r="M124" s="31">
        <f t="shared" si="65"/>
        <v>0.25765662505329517</v>
      </c>
      <c r="N124" s="31">
        <f t="shared" si="65"/>
        <v>0.2610978235917335</v>
      </c>
      <c r="O124" s="31">
        <f t="shared" si="65"/>
        <v>0.26002978340977717</v>
      </c>
      <c r="P124" s="31">
        <f t="shared" si="65"/>
        <v>0.26778938744837943</v>
      </c>
      <c r="Q124" s="31">
        <f t="shared" si="65"/>
        <v>0.27205930089839364</v>
      </c>
    </row>
    <row r="125" spans="1:17" ht="11.45" customHeight="1" x14ac:dyDescent="0.25">
      <c r="A125" s="17" t="str">
        <f>$A$19</f>
        <v>Light duty vehicles</v>
      </c>
      <c r="B125" s="29">
        <f t="shared" ref="B125:Q125" si="66">IF(B45=0,0,B45/B$29)</f>
        <v>8.8744646614706588E-2</v>
      </c>
      <c r="C125" s="29">
        <f t="shared" si="66"/>
        <v>8.9815220791184758E-2</v>
      </c>
      <c r="D125" s="29">
        <f t="shared" si="66"/>
        <v>9.052603127548417E-2</v>
      </c>
      <c r="E125" s="29">
        <f t="shared" si="66"/>
        <v>9.2000528145229715E-2</v>
      </c>
      <c r="F125" s="29">
        <f t="shared" si="66"/>
        <v>9.2996582909955106E-2</v>
      </c>
      <c r="G125" s="29">
        <f t="shared" si="66"/>
        <v>9.3751492563958927E-2</v>
      </c>
      <c r="H125" s="29">
        <f t="shared" si="66"/>
        <v>9.4917811774455574E-2</v>
      </c>
      <c r="I125" s="29">
        <f t="shared" si="66"/>
        <v>9.7622955647575019E-2</v>
      </c>
      <c r="J125" s="29">
        <f t="shared" si="66"/>
        <v>9.6182043119121111E-2</v>
      </c>
      <c r="K125" s="29">
        <f t="shared" si="66"/>
        <v>9.8319843311558908E-2</v>
      </c>
      <c r="L125" s="29">
        <f t="shared" si="66"/>
        <v>0.1020872293396767</v>
      </c>
      <c r="M125" s="29">
        <f t="shared" si="66"/>
        <v>0.10291733792211441</v>
      </c>
      <c r="N125" s="29">
        <f t="shared" si="66"/>
        <v>0.10505930313079483</v>
      </c>
      <c r="O125" s="29">
        <f t="shared" si="66"/>
        <v>0.10703158614451426</v>
      </c>
      <c r="P125" s="29">
        <f t="shared" si="66"/>
        <v>0.11038728065432261</v>
      </c>
      <c r="Q125" s="29">
        <f t="shared" si="66"/>
        <v>0.11363448233516488</v>
      </c>
    </row>
    <row r="126" spans="1:17" ht="11.45" customHeight="1" x14ac:dyDescent="0.25">
      <c r="A126" s="17" t="str">
        <f>$A$20</f>
        <v>Heavy duty vehicles</v>
      </c>
      <c r="B126" s="29">
        <f t="shared" ref="B126:Q126" si="67">IF(B46=0,0,B46/B$29)</f>
        <v>0.13379201828705731</v>
      </c>
      <c r="C126" s="29">
        <f t="shared" si="67"/>
        <v>0.1427267509936912</v>
      </c>
      <c r="D126" s="29">
        <f t="shared" si="67"/>
        <v>0.14419984268473246</v>
      </c>
      <c r="E126" s="29">
        <f t="shared" si="67"/>
        <v>0.14898352329591899</v>
      </c>
      <c r="F126" s="29">
        <f t="shared" si="67"/>
        <v>0.14967784118554056</v>
      </c>
      <c r="G126" s="29">
        <f t="shared" si="67"/>
        <v>0.1526863455484809</v>
      </c>
      <c r="H126" s="29">
        <f t="shared" si="67"/>
        <v>0.14856001527432827</v>
      </c>
      <c r="I126" s="29">
        <f t="shared" si="67"/>
        <v>0.16164990728837195</v>
      </c>
      <c r="J126" s="29">
        <f t="shared" si="67"/>
        <v>0.15696782866977077</v>
      </c>
      <c r="K126" s="29">
        <f t="shared" si="67"/>
        <v>0.15392242727350619</v>
      </c>
      <c r="L126" s="29">
        <f t="shared" si="67"/>
        <v>0.15855392187481601</v>
      </c>
      <c r="M126" s="29">
        <f t="shared" si="67"/>
        <v>0.15473928713118076</v>
      </c>
      <c r="N126" s="29">
        <f t="shared" si="67"/>
        <v>0.15603852046093869</v>
      </c>
      <c r="O126" s="29">
        <f t="shared" si="67"/>
        <v>0.1529981972652629</v>
      </c>
      <c r="P126" s="29">
        <f t="shared" si="67"/>
        <v>0.15740210679405686</v>
      </c>
      <c r="Q126" s="29">
        <f t="shared" si="67"/>
        <v>0.15842481856322874</v>
      </c>
    </row>
    <row r="127" spans="1:17" ht="11.45" customHeight="1" x14ac:dyDescent="0.25">
      <c r="A127" s="19" t="str">
        <f>$A$21</f>
        <v>Rail transport</v>
      </c>
      <c r="B127" s="30">
        <f t="shared" ref="B127:Q127" si="68">IF(B47=0,0,B47/B$29)</f>
        <v>1.9910225402179245E-3</v>
      </c>
      <c r="C127" s="30">
        <f t="shared" si="68"/>
        <v>2.1353982706298156E-3</v>
      </c>
      <c r="D127" s="30">
        <f t="shared" si="68"/>
        <v>1.997514859893192E-3</v>
      </c>
      <c r="E127" s="30">
        <f t="shared" si="68"/>
        <v>2.0606111870093706E-3</v>
      </c>
      <c r="F127" s="30">
        <f t="shared" si="68"/>
        <v>2.3247977596162895E-3</v>
      </c>
      <c r="G127" s="30">
        <f t="shared" si="68"/>
        <v>2.5983836932288113E-3</v>
      </c>
      <c r="H127" s="30">
        <f t="shared" si="68"/>
        <v>2.5269163509644365E-3</v>
      </c>
      <c r="I127" s="30">
        <f t="shared" si="68"/>
        <v>2.246825790193566E-3</v>
      </c>
      <c r="J127" s="30">
        <f t="shared" si="68"/>
        <v>2.2551097663045675E-3</v>
      </c>
      <c r="K127" s="30">
        <f t="shared" si="68"/>
        <v>2.1017657983017049E-3</v>
      </c>
      <c r="L127" s="30">
        <f t="shared" si="68"/>
        <v>2.015507814655205E-3</v>
      </c>
      <c r="M127" s="30">
        <f t="shared" si="68"/>
        <v>2.1142691255606567E-3</v>
      </c>
      <c r="N127" s="30">
        <f t="shared" si="68"/>
        <v>2.2762861516951853E-3</v>
      </c>
      <c r="O127" s="30">
        <f t="shared" si="68"/>
        <v>2.327336393726944E-3</v>
      </c>
      <c r="P127" s="30">
        <f t="shared" si="68"/>
        <v>2.2318953378742189E-3</v>
      </c>
      <c r="Q127" s="30">
        <f t="shared" si="68"/>
        <v>2.1410997594031203E-3</v>
      </c>
    </row>
    <row r="128" spans="1:17" ht="11.45" customHeight="1" x14ac:dyDescent="0.25">
      <c r="A128" s="19" t="str">
        <f>$A$22</f>
        <v>Aviation</v>
      </c>
      <c r="B128" s="30">
        <f t="shared" ref="B128:Q128" si="69">IF(B48=0,0,B48/B$29)</f>
        <v>1.0791484988023783E-2</v>
      </c>
      <c r="C128" s="30">
        <f t="shared" si="69"/>
        <v>1.1273473949453688E-2</v>
      </c>
      <c r="D128" s="30">
        <f t="shared" si="69"/>
        <v>1.0651267923530343E-2</v>
      </c>
      <c r="E128" s="30">
        <f t="shared" si="69"/>
        <v>1.0529106883177727E-2</v>
      </c>
      <c r="F128" s="30">
        <f t="shared" si="69"/>
        <v>1.0845598129306733E-2</v>
      </c>
      <c r="G128" s="30">
        <f t="shared" si="69"/>
        <v>1.0695044345550317E-2</v>
      </c>
      <c r="H128" s="30">
        <f t="shared" si="69"/>
        <v>1.0642689463123269E-2</v>
      </c>
      <c r="I128" s="30">
        <f t="shared" si="69"/>
        <v>1.0708138682726503E-2</v>
      </c>
      <c r="J128" s="30">
        <f t="shared" si="69"/>
        <v>1.1113467718037106E-2</v>
      </c>
      <c r="K128" s="30">
        <f t="shared" si="69"/>
        <v>1.0381810583404876E-2</v>
      </c>
      <c r="L128" s="30">
        <f t="shared" si="69"/>
        <v>1.1611020704301915E-2</v>
      </c>
      <c r="M128" s="30">
        <f t="shared" si="69"/>
        <v>1.1687613220421812E-2</v>
      </c>
      <c r="N128" s="30">
        <f t="shared" si="69"/>
        <v>1.176732637388361E-2</v>
      </c>
      <c r="O128" s="30">
        <f t="shared" si="69"/>
        <v>1.1740941452521979E-2</v>
      </c>
      <c r="P128" s="30">
        <f t="shared" si="69"/>
        <v>1.0749767424357253E-2</v>
      </c>
      <c r="Q128" s="30">
        <f t="shared" si="69"/>
        <v>1.0744540904591662E-2</v>
      </c>
    </row>
    <row r="129" spans="1:17" ht="11.45" customHeight="1" x14ac:dyDescent="0.25">
      <c r="A129" s="17" t="str">
        <f>$A$23</f>
        <v>Domestic and International - Intra-EU</v>
      </c>
      <c r="B129" s="29">
        <f t="shared" ref="B129:Q129" si="70">IF(B49=0,0,B49/B$29)</f>
        <v>1.9880946128653276E-3</v>
      </c>
      <c r="C129" s="29">
        <f t="shared" si="70"/>
        <v>1.7450918334657678E-3</v>
      </c>
      <c r="D129" s="29">
        <f t="shared" si="70"/>
        <v>1.609650688297902E-3</v>
      </c>
      <c r="E129" s="29">
        <f t="shared" si="70"/>
        <v>1.7212391544527406E-3</v>
      </c>
      <c r="F129" s="29">
        <f t="shared" si="70"/>
        <v>1.7515471216041608E-3</v>
      </c>
      <c r="G129" s="29">
        <f t="shared" si="70"/>
        <v>1.8390458518634416E-3</v>
      </c>
      <c r="H129" s="29">
        <f t="shared" si="70"/>
        <v>1.8230682772184998E-3</v>
      </c>
      <c r="I129" s="29">
        <f t="shared" si="70"/>
        <v>1.8920299682673421E-3</v>
      </c>
      <c r="J129" s="29">
        <f t="shared" si="70"/>
        <v>1.9143405535858085E-3</v>
      </c>
      <c r="K129" s="29">
        <f t="shared" si="70"/>
        <v>1.7686358001321361E-3</v>
      </c>
      <c r="L129" s="29">
        <f t="shared" si="70"/>
        <v>1.652606817520069E-3</v>
      </c>
      <c r="M129" s="29">
        <f t="shared" si="70"/>
        <v>1.5227686825123109E-3</v>
      </c>
      <c r="N129" s="29">
        <f t="shared" si="70"/>
        <v>1.4911781524524169E-3</v>
      </c>
      <c r="O129" s="29">
        <f t="shared" si="70"/>
        <v>1.34422123401204E-3</v>
      </c>
      <c r="P129" s="29">
        <f t="shared" si="70"/>
        <v>1.1850616629550726E-3</v>
      </c>
      <c r="Q129" s="29">
        <f t="shared" si="70"/>
        <v>1.1784541450155219E-3</v>
      </c>
    </row>
    <row r="130" spans="1:17" ht="11.45" customHeight="1" x14ac:dyDescent="0.25">
      <c r="A130" s="17" t="str">
        <f>$A$24</f>
        <v>International - Extra-EU</v>
      </c>
      <c r="B130" s="29">
        <f t="shared" ref="B130:Q130" si="71">IF(B50=0,0,B50/B$29)</f>
        <v>8.8033903751584541E-3</v>
      </c>
      <c r="C130" s="29">
        <f t="shared" si="71"/>
        <v>9.5283821159879208E-3</v>
      </c>
      <c r="D130" s="29">
        <f t="shared" si="71"/>
        <v>9.0416172352324395E-3</v>
      </c>
      <c r="E130" s="29">
        <f t="shared" si="71"/>
        <v>8.8078677287249853E-3</v>
      </c>
      <c r="F130" s="29">
        <f t="shared" si="71"/>
        <v>9.0940510077025718E-3</v>
      </c>
      <c r="G130" s="29">
        <f t="shared" si="71"/>
        <v>8.8559984936868747E-3</v>
      </c>
      <c r="H130" s="29">
        <f t="shared" si="71"/>
        <v>8.8196211859047687E-3</v>
      </c>
      <c r="I130" s="29">
        <f t="shared" si="71"/>
        <v>8.8161087144591616E-3</v>
      </c>
      <c r="J130" s="29">
        <f t="shared" si="71"/>
        <v>9.1991271644512977E-3</v>
      </c>
      <c r="K130" s="29">
        <f t="shared" si="71"/>
        <v>8.6131747832727396E-3</v>
      </c>
      <c r="L130" s="29">
        <f t="shared" si="71"/>
        <v>9.9584138867818469E-3</v>
      </c>
      <c r="M130" s="29">
        <f t="shared" si="71"/>
        <v>1.0164844537909503E-2</v>
      </c>
      <c r="N130" s="29">
        <f t="shared" si="71"/>
        <v>1.0276148221431193E-2</v>
      </c>
      <c r="O130" s="29">
        <f t="shared" si="71"/>
        <v>1.0396720218509941E-2</v>
      </c>
      <c r="P130" s="29">
        <f t="shared" si="71"/>
        <v>9.5647057614021806E-3</v>
      </c>
      <c r="Q130" s="29">
        <f t="shared" si="71"/>
        <v>9.5660867595761395E-3</v>
      </c>
    </row>
    <row r="131" spans="1:17" ht="11.45" customHeight="1" x14ac:dyDescent="0.25">
      <c r="A131" s="19" t="s">
        <v>32</v>
      </c>
      <c r="B131" s="30">
        <f t="shared" ref="B131:Q131" si="72">IF(B51=0,0,B51/B$29)</f>
        <v>1.7630526836232247E-2</v>
      </c>
      <c r="C131" s="30">
        <f t="shared" si="72"/>
        <v>1.2572816893699488E-2</v>
      </c>
      <c r="D131" s="30">
        <f t="shared" si="72"/>
        <v>1.2542748850907542E-2</v>
      </c>
      <c r="E131" s="30">
        <f t="shared" si="72"/>
        <v>2.1780986104433148E-2</v>
      </c>
      <c r="F131" s="30">
        <f t="shared" si="72"/>
        <v>2.061579654274677E-2</v>
      </c>
      <c r="G131" s="30">
        <f t="shared" si="72"/>
        <v>2.309929144981181E-2</v>
      </c>
      <c r="H131" s="30">
        <f t="shared" si="72"/>
        <v>3.0161470735296039E-2</v>
      </c>
      <c r="I131" s="30">
        <f t="shared" si="72"/>
        <v>2.6684338592051403E-2</v>
      </c>
      <c r="J131" s="30">
        <f t="shared" si="72"/>
        <v>1.7500873973176297E-2</v>
      </c>
      <c r="K131" s="30">
        <f t="shared" si="72"/>
        <v>1.7038172004676784E-2</v>
      </c>
      <c r="L131" s="30">
        <f t="shared" si="72"/>
        <v>1.7172232462999457E-2</v>
      </c>
      <c r="M131" s="30">
        <f t="shared" si="72"/>
        <v>1.6313704873108705E-2</v>
      </c>
      <c r="N131" s="30">
        <f t="shared" si="72"/>
        <v>1.5467796735224039E-2</v>
      </c>
      <c r="O131" s="30">
        <f t="shared" si="72"/>
        <v>1.3731204609334849E-2</v>
      </c>
      <c r="P131" s="30">
        <f t="shared" si="72"/>
        <v>1.255081776194049E-2</v>
      </c>
      <c r="Q131" s="30">
        <f t="shared" si="72"/>
        <v>1.2143726378117678E-2</v>
      </c>
    </row>
    <row r="132" spans="1:17" ht="11.45" customHeight="1" x14ac:dyDescent="0.25">
      <c r="A132" s="17" t="str">
        <f>$A$26</f>
        <v>Domestic coastal shipping</v>
      </c>
      <c r="B132" s="29">
        <f t="shared" ref="B132:Q132" si="73">IF(B52=0,0,B52/B$29)</f>
        <v>1.7619556132281781E-2</v>
      </c>
      <c r="C132" s="29">
        <f t="shared" si="73"/>
        <v>1.2565866507779041E-2</v>
      </c>
      <c r="D132" s="29">
        <f t="shared" si="73"/>
        <v>1.2537057307833685E-2</v>
      </c>
      <c r="E132" s="29">
        <f t="shared" si="73"/>
        <v>2.1769245680326184E-2</v>
      </c>
      <c r="F132" s="29">
        <f t="shared" si="73"/>
        <v>2.0606811989737725E-2</v>
      </c>
      <c r="G132" s="29">
        <f t="shared" si="73"/>
        <v>2.308872530679076E-2</v>
      </c>
      <c r="H132" s="29">
        <f t="shared" si="73"/>
        <v>3.015264118965056E-2</v>
      </c>
      <c r="I132" s="29">
        <f t="shared" si="73"/>
        <v>2.6675270440239814E-2</v>
      </c>
      <c r="J132" s="29">
        <f t="shared" si="73"/>
        <v>1.7491897376915259E-2</v>
      </c>
      <c r="K132" s="29">
        <f t="shared" si="73"/>
        <v>1.7031427308027151E-2</v>
      </c>
      <c r="L132" s="29">
        <f t="shared" si="73"/>
        <v>1.7162797113854687E-2</v>
      </c>
      <c r="M132" s="29">
        <f t="shared" si="73"/>
        <v>1.6305536018727328E-2</v>
      </c>
      <c r="N132" s="29">
        <f t="shared" si="73"/>
        <v>1.5458622057718547E-2</v>
      </c>
      <c r="O132" s="29">
        <f t="shared" si="73"/>
        <v>1.372083231538616E-2</v>
      </c>
      <c r="P132" s="29">
        <f t="shared" si="73"/>
        <v>1.2543217643143704E-2</v>
      </c>
      <c r="Q132" s="29">
        <f t="shared" si="73"/>
        <v>1.2136415488501869E-2</v>
      </c>
    </row>
    <row r="133" spans="1:17" ht="11.45" customHeight="1" x14ac:dyDescent="0.25">
      <c r="A133" s="15" t="str">
        <f>$A$27</f>
        <v>Inland waterways</v>
      </c>
      <c r="B133" s="28">
        <f t="shared" ref="B133:Q133" si="74">IF(B53=0,0,B53/B$29)</f>
        <v>1.0970703950469317E-5</v>
      </c>
      <c r="C133" s="28">
        <f t="shared" si="74"/>
        <v>6.9503859204481992E-6</v>
      </c>
      <c r="D133" s="28">
        <f t="shared" si="74"/>
        <v>5.6915430738562803E-6</v>
      </c>
      <c r="E133" s="28">
        <f t="shared" si="74"/>
        <v>1.1740424106964626E-5</v>
      </c>
      <c r="F133" s="28">
        <f t="shared" si="74"/>
        <v>8.9845530090418498E-6</v>
      </c>
      <c r="G133" s="28">
        <f t="shared" si="74"/>
        <v>1.0566143021048696E-5</v>
      </c>
      <c r="H133" s="28">
        <f t="shared" si="74"/>
        <v>8.8295456454767451E-6</v>
      </c>
      <c r="I133" s="28">
        <f t="shared" si="74"/>
        <v>9.0681518115887841E-6</v>
      </c>
      <c r="J133" s="28">
        <f t="shared" si="74"/>
        <v>8.9765962610372945E-6</v>
      </c>
      <c r="K133" s="28">
        <f t="shared" si="74"/>
        <v>6.7446966496331859E-6</v>
      </c>
      <c r="L133" s="28">
        <f t="shared" si="74"/>
        <v>9.4353491447708445E-6</v>
      </c>
      <c r="M133" s="28">
        <f t="shared" si="74"/>
        <v>8.1688543813779277E-6</v>
      </c>
      <c r="N133" s="28">
        <f t="shared" si="74"/>
        <v>9.1746775054919233E-6</v>
      </c>
      <c r="O133" s="28">
        <f t="shared" si="74"/>
        <v>1.0372293948688004E-5</v>
      </c>
      <c r="P133" s="28">
        <f t="shared" si="74"/>
        <v>7.6001187967849678E-6</v>
      </c>
      <c r="Q133" s="28">
        <f t="shared" si="74"/>
        <v>7.3108896158101928E-6</v>
      </c>
    </row>
    <row r="135" spans="1:17" ht="11.45" customHeight="1" x14ac:dyDescent="0.25">
      <c r="A135" s="27" t="s">
        <v>40</v>
      </c>
      <c r="B135" s="33">
        <f t="shared" ref="B135:Q135" si="75">IF(B55=0,0,B55/B$55)</f>
        <v>1</v>
      </c>
      <c r="C135" s="33">
        <f t="shared" si="75"/>
        <v>1</v>
      </c>
      <c r="D135" s="33">
        <f t="shared" si="75"/>
        <v>1</v>
      </c>
      <c r="E135" s="33">
        <f t="shared" si="75"/>
        <v>1</v>
      </c>
      <c r="F135" s="33">
        <f t="shared" si="75"/>
        <v>1</v>
      </c>
      <c r="G135" s="33">
        <f t="shared" si="75"/>
        <v>1</v>
      </c>
      <c r="H135" s="33">
        <f t="shared" si="75"/>
        <v>1</v>
      </c>
      <c r="I135" s="33">
        <f t="shared" si="75"/>
        <v>1</v>
      </c>
      <c r="J135" s="33">
        <f t="shared" si="75"/>
        <v>1</v>
      </c>
      <c r="K135" s="33">
        <f t="shared" si="75"/>
        <v>1</v>
      </c>
      <c r="L135" s="33">
        <f t="shared" si="75"/>
        <v>1</v>
      </c>
      <c r="M135" s="33">
        <f t="shared" si="75"/>
        <v>1</v>
      </c>
      <c r="N135" s="33">
        <f t="shared" si="75"/>
        <v>1</v>
      </c>
      <c r="O135" s="33">
        <f t="shared" si="75"/>
        <v>1</v>
      </c>
      <c r="P135" s="33">
        <f t="shared" si="75"/>
        <v>1</v>
      </c>
      <c r="Q135" s="33">
        <f t="shared" si="75"/>
        <v>1</v>
      </c>
    </row>
    <row r="136" spans="1:17" ht="11.45" customHeight="1" x14ac:dyDescent="0.25">
      <c r="A136" s="25" t="s">
        <v>39</v>
      </c>
      <c r="B136" s="32">
        <f t="shared" ref="B136:Q136" si="76">IF(B56=0,0,B56/B$55)</f>
        <v>0.73584454350840278</v>
      </c>
      <c r="C136" s="32">
        <f t="shared" si="76"/>
        <v>0.73014310847404607</v>
      </c>
      <c r="D136" s="32">
        <f t="shared" si="76"/>
        <v>0.72898615907960074</v>
      </c>
      <c r="E136" s="32">
        <f t="shared" si="76"/>
        <v>0.71356139458576318</v>
      </c>
      <c r="F136" s="32">
        <f t="shared" si="76"/>
        <v>0.71431732201122045</v>
      </c>
      <c r="G136" s="32">
        <f t="shared" si="76"/>
        <v>0.70795470319300047</v>
      </c>
      <c r="H136" s="32">
        <f t="shared" si="76"/>
        <v>0.70457372512202621</v>
      </c>
      <c r="I136" s="32">
        <f t="shared" si="76"/>
        <v>0.69299685756423579</v>
      </c>
      <c r="J136" s="32">
        <f t="shared" si="76"/>
        <v>0.71114925480625668</v>
      </c>
      <c r="K136" s="32">
        <f t="shared" si="76"/>
        <v>0.71390667402849761</v>
      </c>
      <c r="L136" s="32">
        <f t="shared" si="76"/>
        <v>0.70298358509251269</v>
      </c>
      <c r="M136" s="32">
        <f t="shared" si="76"/>
        <v>0.70625971517494224</v>
      </c>
      <c r="N136" s="32">
        <f t="shared" si="76"/>
        <v>0.70158324548242068</v>
      </c>
      <c r="O136" s="32">
        <f t="shared" si="76"/>
        <v>0.70503265856088848</v>
      </c>
      <c r="P136" s="32">
        <f t="shared" si="76"/>
        <v>0.70017611399879676</v>
      </c>
      <c r="Q136" s="32">
        <f t="shared" si="76"/>
        <v>0.69523229593091929</v>
      </c>
    </row>
    <row r="137" spans="1:17" ht="11.45" customHeight="1" x14ac:dyDescent="0.25">
      <c r="A137" s="23" t="str">
        <f>$A$5</f>
        <v>Road transport</v>
      </c>
      <c r="B137" s="31">
        <f t="shared" ref="B137:Q137" si="77">IF(B57=0,0,B57/B$55)</f>
        <v>0.5211020888996063</v>
      </c>
      <c r="C137" s="31">
        <f t="shared" si="77"/>
        <v>0.51687770415592982</v>
      </c>
      <c r="D137" s="31">
        <f t="shared" si="77"/>
        <v>0.5185720185196665</v>
      </c>
      <c r="E137" s="31">
        <f t="shared" si="77"/>
        <v>0.50110272019868096</v>
      </c>
      <c r="F137" s="31">
        <f t="shared" si="77"/>
        <v>0.48736078647372394</v>
      </c>
      <c r="G137" s="31">
        <f t="shared" si="77"/>
        <v>0.47011831954666428</v>
      </c>
      <c r="H137" s="31">
        <f t="shared" si="77"/>
        <v>0.46802247788095225</v>
      </c>
      <c r="I137" s="31">
        <f t="shared" si="77"/>
        <v>0.45762432016849924</v>
      </c>
      <c r="J137" s="31">
        <f t="shared" si="77"/>
        <v>0.47100953746954755</v>
      </c>
      <c r="K137" s="31">
        <f t="shared" si="77"/>
        <v>0.47636551892597151</v>
      </c>
      <c r="L137" s="31">
        <f t="shared" si="77"/>
        <v>0.470503187826042</v>
      </c>
      <c r="M137" s="31">
        <f t="shared" si="77"/>
        <v>0.46439389217465565</v>
      </c>
      <c r="N137" s="31">
        <f t="shared" si="77"/>
        <v>0.4653786576056847</v>
      </c>
      <c r="O137" s="31">
        <f t="shared" si="77"/>
        <v>0.46630313853294902</v>
      </c>
      <c r="P137" s="31">
        <f t="shared" si="77"/>
        <v>0.46289774112759119</v>
      </c>
      <c r="Q137" s="31">
        <f t="shared" si="77"/>
        <v>0.45963069469288931</v>
      </c>
    </row>
    <row r="138" spans="1:17" ht="11.45" customHeight="1" x14ac:dyDescent="0.25">
      <c r="A138" s="17" t="str">
        <f>$A$6</f>
        <v>Powered 2-wheelers</v>
      </c>
      <c r="B138" s="29">
        <f t="shared" ref="B138:Q138" si="78">IF(B58=0,0,B58/B$55)</f>
        <v>4.0973662699276001E-3</v>
      </c>
      <c r="C138" s="29">
        <f t="shared" si="78"/>
        <v>4.2313324820512201E-3</v>
      </c>
      <c r="D138" s="29">
        <f t="shared" si="78"/>
        <v>4.3799127696206317E-3</v>
      </c>
      <c r="E138" s="29">
        <f t="shared" si="78"/>
        <v>4.6981982381179071E-3</v>
      </c>
      <c r="F138" s="29">
        <f t="shared" si="78"/>
        <v>4.1775722895563304E-3</v>
      </c>
      <c r="G138" s="29">
        <f t="shared" si="78"/>
        <v>4.2482951894452009E-3</v>
      </c>
      <c r="H138" s="29">
        <f t="shared" si="78"/>
        <v>3.9081877770112908E-3</v>
      </c>
      <c r="I138" s="29">
        <f t="shared" si="78"/>
        <v>4.1403484656503363E-3</v>
      </c>
      <c r="J138" s="29">
        <f t="shared" si="78"/>
        <v>3.9867252860444919E-3</v>
      </c>
      <c r="K138" s="29">
        <f t="shared" si="78"/>
        <v>4.0565419466827013E-3</v>
      </c>
      <c r="L138" s="29">
        <f t="shared" si="78"/>
        <v>3.6091847359767571E-3</v>
      </c>
      <c r="M138" s="29">
        <f t="shared" si="78"/>
        <v>3.559990132728957E-3</v>
      </c>
      <c r="N138" s="29">
        <f t="shared" si="78"/>
        <v>3.3931011921490843E-3</v>
      </c>
      <c r="O138" s="29">
        <f t="shared" si="78"/>
        <v>3.2321300861174193E-3</v>
      </c>
      <c r="P138" s="29">
        <f t="shared" si="78"/>
        <v>3.2847391526133738E-3</v>
      </c>
      <c r="Q138" s="29">
        <f t="shared" si="78"/>
        <v>3.2505418737921675E-3</v>
      </c>
    </row>
    <row r="139" spans="1:17" ht="11.45" customHeight="1" x14ac:dyDescent="0.25">
      <c r="A139" s="17" t="str">
        <f>$A$7</f>
        <v>Passenger cars</v>
      </c>
      <c r="B139" s="29">
        <f t="shared" ref="B139:Q139" si="79">IF(B59=0,0,B59/B$55)</f>
        <v>0.48745483360778097</v>
      </c>
      <c r="C139" s="29">
        <f t="shared" si="79"/>
        <v>0.48305336233311352</v>
      </c>
      <c r="D139" s="29">
        <f t="shared" si="79"/>
        <v>0.48481343532210924</v>
      </c>
      <c r="E139" s="29">
        <f t="shared" si="79"/>
        <v>0.46735444993489894</v>
      </c>
      <c r="F139" s="29">
        <f t="shared" si="79"/>
        <v>0.45528750978103838</v>
      </c>
      <c r="G139" s="29">
        <f t="shared" si="79"/>
        <v>0.43894851963043069</v>
      </c>
      <c r="H139" s="29">
        <f t="shared" si="79"/>
        <v>0.43735947662468116</v>
      </c>
      <c r="I139" s="29">
        <f t="shared" si="79"/>
        <v>0.42764121447860504</v>
      </c>
      <c r="J139" s="29">
        <f t="shared" si="79"/>
        <v>0.44101717400453733</v>
      </c>
      <c r="K139" s="29">
        <f t="shared" si="79"/>
        <v>0.44689141504262525</v>
      </c>
      <c r="L139" s="29">
        <f t="shared" si="79"/>
        <v>0.44196282766851147</v>
      </c>
      <c r="M139" s="29">
        <f t="shared" si="79"/>
        <v>0.43675365350699513</v>
      </c>
      <c r="N139" s="29">
        <f t="shared" si="79"/>
        <v>0.43822902370029465</v>
      </c>
      <c r="O139" s="29">
        <f t="shared" si="79"/>
        <v>0.43883691895138294</v>
      </c>
      <c r="P139" s="29">
        <f t="shared" si="79"/>
        <v>0.43611780316894683</v>
      </c>
      <c r="Q139" s="29">
        <f t="shared" si="79"/>
        <v>0.43385172894013752</v>
      </c>
    </row>
    <row r="140" spans="1:17" ht="11.45" customHeight="1" x14ac:dyDescent="0.25">
      <c r="A140" s="17" t="str">
        <f>$A$8</f>
        <v>Motor coaches, buses and trolley buses</v>
      </c>
      <c r="B140" s="29">
        <f t="shared" ref="B140:Q140" si="80">IF(B60=0,0,B60/B$55)</f>
        <v>2.9549889021897754E-2</v>
      </c>
      <c r="C140" s="29">
        <f t="shared" si="80"/>
        <v>2.9593009340764989E-2</v>
      </c>
      <c r="D140" s="29">
        <f t="shared" si="80"/>
        <v>2.9378670427936616E-2</v>
      </c>
      <c r="E140" s="29">
        <f t="shared" si="80"/>
        <v>2.9050072025664123E-2</v>
      </c>
      <c r="F140" s="29">
        <f t="shared" si="80"/>
        <v>2.7895704403129256E-2</v>
      </c>
      <c r="G140" s="29">
        <f t="shared" si="80"/>
        <v>2.6921504726788434E-2</v>
      </c>
      <c r="H140" s="29">
        <f t="shared" si="80"/>
        <v>2.6754813479259783E-2</v>
      </c>
      <c r="I140" s="29">
        <f t="shared" si="80"/>
        <v>2.5842757224243802E-2</v>
      </c>
      <c r="J140" s="29">
        <f t="shared" si="80"/>
        <v>2.6005638178965784E-2</v>
      </c>
      <c r="K140" s="29">
        <f t="shared" si="80"/>
        <v>2.5417561936663589E-2</v>
      </c>
      <c r="L140" s="29">
        <f t="shared" si="80"/>
        <v>2.4931175421553788E-2</v>
      </c>
      <c r="M140" s="29">
        <f t="shared" si="80"/>
        <v>2.4080248534931594E-2</v>
      </c>
      <c r="N140" s="29">
        <f t="shared" si="80"/>
        <v>2.3756532713240981E-2</v>
      </c>
      <c r="O140" s="29">
        <f t="shared" si="80"/>
        <v>2.4234089495448693E-2</v>
      </c>
      <c r="P140" s="29">
        <f t="shared" si="80"/>
        <v>2.3495198806030976E-2</v>
      </c>
      <c r="Q140" s="29">
        <f t="shared" si="80"/>
        <v>2.252842387895965E-2</v>
      </c>
    </row>
    <row r="141" spans="1:17" ht="11.45" customHeight="1" x14ac:dyDescent="0.25">
      <c r="A141" s="19" t="str">
        <f>$A$9</f>
        <v>Rail, metro and tram</v>
      </c>
      <c r="B141" s="30">
        <f t="shared" ref="B141:Q141" si="81">IF(B61=0,0,B61/B$55)</f>
        <v>1.0653368399590536E-2</v>
      </c>
      <c r="C141" s="30">
        <f t="shared" si="81"/>
        <v>1.1149639797165139E-2</v>
      </c>
      <c r="D141" s="30">
        <f t="shared" si="81"/>
        <v>1.1094268280174978E-2</v>
      </c>
      <c r="E141" s="30">
        <f t="shared" si="81"/>
        <v>1.105819701526215E-2</v>
      </c>
      <c r="F141" s="30">
        <f t="shared" si="81"/>
        <v>1.0854767255680426E-2</v>
      </c>
      <c r="G141" s="30">
        <f t="shared" si="81"/>
        <v>1.0089988746751904E-2</v>
      </c>
      <c r="H141" s="30">
        <f t="shared" si="81"/>
        <v>9.2880847850447899E-3</v>
      </c>
      <c r="I141" s="30">
        <f t="shared" si="81"/>
        <v>9.8381994802179702E-3</v>
      </c>
      <c r="J141" s="30">
        <f t="shared" si="81"/>
        <v>1.0597559024215268E-2</v>
      </c>
      <c r="K141" s="30">
        <f t="shared" si="81"/>
        <v>1.1193545842359326E-2</v>
      </c>
      <c r="L141" s="30">
        <f t="shared" si="81"/>
        <v>1.1423935978026361E-2</v>
      </c>
      <c r="M141" s="30">
        <f t="shared" si="81"/>
        <v>1.1248635895662761E-2</v>
      </c>
      <c r="N141" s="30">
        <f t="shared" si="81"/>
        <v>1.1615182216123508E-2</v>
      </c>
      <c r="O141" s="30">
        <f t="shared" si="81"/>
        <v>1.1506001616299437E-2</v>
      </c>
      <c r="P141" s="30">
        <f t="shared" si="81"/>
        <v>1.1627136912411124E-2</v>
      </c>
      <c r="Q141" s="30">
        <f t="shared" si="81"/>
        <v>1.1211013627173741E-2</v>
      </c>
    </row>
    <row r="142" spans="1:17" ht="11.45" customHeight="1" x14ac:dyDescent="0.25">
      <c r="A142" s="17" t="str">
        <f>$A$10</f>
        <v>Metro and tram, urban light rail</v>
      </c>
      <c r="B142" s="29">
        <f t="shared" ref="B142:Q142" si="82">IF(B62=0,0,B62/B$55)</f>
        <v>0</v>
      </c>
      <c r="C142" s="29">
        <f t="shared" si="82"/>
        <v>0</v>
      </c>
      <c r="D142" s="29">
        <f t="shared" si="82"/>
        <v>0</v>
      </c>
      <c r="E142" s="29">
        <f t="shared" si="82"/>
        <v>0</v>
      </c>
      <c r="F142" s="29">
        <f t="shared" si="82"/>
        <v>0</v>
      </c>
      <c r="G142" s="29">
        <f t="shared" si="82"/>
        <v>0</v>
      </c>
      <c r="H142" s="29">
        <f t="shared" si="82"/>
        <v>0</v>
      </c>
      <c r="I142" s="29">
        <f t="shared" si="82"/>
        <v>0</v>
      </c>
      <c r="J142" s="29">
        <f t="shared" si="82"/>
        <v>0</v>
      </c>
      <c r="K142" s="29">
        <f t="shared" si="82"/>
        <v>0</v>
      </c>
      <c r="L142" s="29">
        <f t="shared" si="82"/>
        <v>0</v>
      </c>
      <c r="M142" s="29">
        <f t="shared" si="82"/>
        <v>0</v>
      </c>
      <c r="N142" s="29">
        <f t="shared" si="82"/>
        <v>0</v>
      </c>
      <c r="O142" s="29">
        <f t="shared" si="82"/>
        <v>0</v>
      </c>
      <c r="P142" s="29">
        <f t="shared" si="82"/>
        <v>0</v>
      </c>
      <c r="Q142" s="29">
        <f t="shared" si="82"/>
        <v>0</v>
      </c>
    </row>
    <row r="143" spans="1:17" ht="11.45" customHeight="1" x14ac:dyDescent="0.25">
      <c r="A143" s="17" t="str">
        <f>$A$11</f>
        <v>Conventional passenger trains</v>
      </c>
      <c r="B143" s="29">
        <f t="shared" ref="B143:Q143" si="83">IF(B63=0,0,B63/B$55)</f>
        <v>1.0653368399590536E-2</v>
      </c>
      <c r="C143" s="29">
        <f t="shared" si="83"/>
        <v>1.1149639797165139E-2</v>
      </c>
      <c r="D143" s="29">
        <f t="shared" si="83"/>
        <v>1.1094268280174978E-2</v>
      </c>
      <c r="E143" s="29">
        <f t="shared" si="83"/>
        <v>1.105819701526215E-2</v>
      </c>
      <c r="F143" s="29">
        <f t="shared" si="83"/>
        <v>1.0854767255680426E-2</v>
      </c>
      <c r="G143" s="29">
        <f t="shared" si="83"/>
        <v>1.0089988746751904E-2</v>
      </c>
      <c r="H143" s="29">
        <f t="shared" si="83"/>
        <v>9.2880847850447899E-3</v>
      </c>
      <c r="I143" s="29">
        <f t="shared" si="83"/>
        <v>9.8381994802179702E-3</v>
      </c>
      <c r="J143" s="29">
        <f t="shared" si="83"/>
        <v>1.0597559024215268E-2</v>
      </c>
      <c r="K143" s="29">
        <f t="shared" si="83"/>
        <v>1.1193545842359326E-2</v>
      </c>
      <c r="L143" s="29">
        <f t="shared" si="83"/>
        <v>1.1423935978026361E-2</v>
      </c>
      <c r="M143" s="29">
        <f t="shared" si="83"/>
        <v>1.1248635895662761E-2</v>
      </c>
      <c r="N143" s="29">
        <f t="shared" si="83"/>
        <v>1.1615182216123508E-2</v>
      </c>
      <c r="O143" s="29">
        <f t="shared" si="83"/>
        <v>1.1506001616299437E-2</v>
      </c>
      <c r="P143" s="29">
        <f t="shared" si="83"/>
        <v>1.1627136912411124E-2</v>
      </c>
      <c r="Q143" s="29">
        <f t="shared" si="83"/>
        <v>1.1211013627173741E-2</v>
      </c>
    </row>
    <row r="144" spans="1:17" ht="11.45" customHeight="1" x14ac:dyDescent="0.25">
      <c r="A144" s="17" t="str">
        <f>$A$12</f>
        <v>High speed passenger trains</v>
      </c>
      <c r="B144" s="29">
        <f t="shared" ref="B144:Q144" si="84">IF(B64=0,0,B64/B$55)</f>
        <v>0</v>
      </c>
      <c r="C144" s="29">
        <f t="shared" si="84"/>
        <v>0</v>
      </c>
      <c r="D144" s="29">
        <f t="shared" si="84"/>
        <v>0</v>
      </c>
      <c r="E144" s="29">
        <f t="shared" si="84"/>
        <v>0</v>
      </c>
      <c r="F144" s="29">
        <f t="shared" si="84"/>
        <v>0</v>
      </c>
      <c r="G144" s="29">
        <f t="shared" si="84"/>
        <v>0</v>
      </c>
      <c r="H144" s="29">
        <f t="shared" si="84"/>
        <v>0</v>
      </c>
      <c r="I144" s="29">
        <f t="shared" si="84"/>
        <v>0</v>
      </c>
      <c r="J144" s="29">
        <f t="shared" si="84"/>
        <v>0</v>
      </c>
      <c r="K144" s="29">
        <f t="shared" si="84"/>
        <v>0</v>
      </c>
      <c r="L144" s="29">
        <f t="shared" si="84"/>
        <v>0</v>
      </c>
      <c r="M144" s="29">
        <f t="shared" si="84"/>
        <v>0</v>
      </c>
      <c r="N144" s="29">
        <f t="shared" si="84"/>
        <v>0</v>
      </c>
      <c r="O144" s="29">
        <f t="shared" si="84"/>
        <v>0</v>
      </c>
      <c r="P144" s="29">
        <f t="shared" si="84"/>
        <v>0</v>
      </c>
      <c r="Q144" s="29">
        <f t="shared" si="84"/>
        <v>0</v>
      </c>
    </row>
    <row r="145" spans="1:17" ht="11.45" customHeight="1" x14ac:dyDescent="0.25">
      <c r="A145" s="19" t="str">
        <f>$A$13</f>
        <v>Aviation</v>
      </c>
      <c r="B145" s="30">
        <f t="shared" ref="B145:Q145" si="85">IF(B65=0,0,B65/B$55)</f>
        <v>0.20408908620920593</v>
      </c>
      <c r="C145" s="30">
        <f t="shared" si="85"/>
        <v>0.20211576452095123</v>
      </c>
      <c r="D145" s="30">
        <f t="shared" si="85"/>
        <v>0.19931987227975917</v>
      </c>
      <c r="E145" s="30">
        <f t="shared" si="85"/>
        <v>0.20140047737181999</v>
      </c>
      <c r="F145" s="30">
        <f t="shared" si="85"/>
        <v>0.2161017682818161</v>
      </c>
      <c r="G145" s="30">
        <f t="shared" si="85"/>
        <v>0.22774639489958429</v>
      </c>
      <c r="H145" s="30">
        <f t="shared" si="85"/>
        <v>0.22726316245602907</v>
      </c>
      <c r="I145" s="30">
        <f t="shared" si="85"/>
        <v>0.22553433791551852</v>
      </c>
      <c r="J145" s="30">
        <f t="shared" si="85"/>
        <v>0.22954215831249389</v>
      </c>
      <c r="K145" s="30">
        <f t="shared" si="85"/>
        <v>0.22634760926016675</v>
      </c>
      <c r="L145" s="30">
        <f t="shared" si="85"/>
        <v>0.22105646128844425</v>
      </c>
      <c r="M145" s="30">
        <f t="shared" si="85"/>
        <v>0.23061718710462378</v>
      </c>
      <c r="N145" s="30">
        <f t="shared" si="85"/>
        <v>0.22458940566061247</v>
      </c>
      <c r="O145" s="30">
        <f t="shared" si="85"/>
        <v>0.22722351841164007</v>
      </c>
      <c r="P145" s="30">
        <f t="shared" si="85"/>
        <v>0.22565123595879444</v>
      </c>
      <c r="Q145" s="30">
        <f t="shared" si="85"/>
        <v>0.22439058761085626</v>
      </c>
    </row>
    <row r="146" spans="1:17" ht="11.45" customHeight="1" x14ac:dyDescent="0.25">
      <c r="A146" s="17" t="str">
        <f>$A$14</f>
        <v>Domestic</v>
      </c>
      <c r="B146" s="29">
        <f t="shared" ref="B146:Q146" si="86">IF(B66=0,0,B66/B$55)</f>
        <v>1.3864768987274513E-2</v>
      </c>
      <c r="C146" s="29">
        <f t="shared" si="86"/>
        <v>1.3913795956404275E-2</v>
      </c>
      <c r="D146" s="29">
        <f t="shared" si="86"/>
        <v>1.3522576461724682E-2</v>
      </c>
      <c r="E146" s="29">
        <f t="shared" si="86"/>
        <v>1.3518268285657791E-2</v>
      </c>
      <c r="F146" s="29">
        <f t="shared" si="86"/>
        <v>1.4504394245987264E-2</v>
      </c>
      <c r="G146" s="29">
        <f t="shared" si="86"/>
        <v>1.5253595822708318E-2</v>
      </c>
      <c r="H146" s="29">
        <f t="shared" si="86"/>
        <v>1.5111239466160805E-2</v>
      </c>
      <c r="I146" s="29">
        <f t="shared" si="86"/>
        <v>1.4768121260252436E-2</v>
      </c>
      <c r="J146" s="29">
        <f t="shared" si="86"/>
        <v>1.5023154724266434E-2</v>
      </c>
      <c r="K146" s="29">
        <f t="shared" si="86"/>
        <v>1.4654784838893513E-2</v>
      </c>
      <c r="L146" s="29">
        <f t="shared" si="86"/>
        <v>1.4404219137055868E-2</v>
      </c>
      <c r="M146" s="29">
        <f t="shared" si="86"/>
        <v>1.499127102250763E-2</v>
      </c>
      <c r="N146" s="29">
        <f t="shared" si="86"/>
        <v>1.4536899482489441E-2</v>
      </c>
      <c r="O146" s="29">
        <f t="shared" si="86"/>
        <v>1.7072042128859922E-2</v>
      </c>
      <c r="P146" s="29">
        <f t="shared" si="86"/>
        <v>1.6554963697074682E-2</v>
      </c>
      <c r="Q146" s="29">
        <f t="shared" si="86"/>
        <v>1.6477016135805593E-2</v>
      </c>
    </row>
    <row r="147" spans="1:17" ht="11.45" customHeight="1" x14ac:dyDescent="0.25">
      <c r="A147" s="17" t="str">
        <f>$A$15</f>
        <v>International - Intra-EU</v>
      </c>
      <c r="B147" s="29">
        <f t="shared" ref="B147:Q147" si="87">IF(B67=0,0,B67/B$55)</f>
        <v>7.4491428508554419E-2</v>
      </c>
      <c r="C147" s="29">
        <f t="shared" si="87"/>
        <v>8.4615563907482108E-2</v>
      </c>
      <c r="D147" s="29">
        <f t="shared" si="87"/>
        <v>8.5026153064729479E-2</v>
      </c>
      <c r="E147" s="29">
        <f t="shared" si="87"/>
        <v>8.8729091923890308E-2</v>
      </c>
      <c r="F147" s="29">
        <f t="shared" si="87"/>
        <v>9.278567161302996E-2</v>
      </c>
      <c r="G147" s="29">
        <f t="shared" si="87"/>
        <v>9.6814122245479459E-2</v>
      </c>
      <c r="H147" s="29">
        <f t="shared" si="87"/>
        <v>9.4241024383400096E-2</v>
      </c>
      <c r="I147" s="29">
        <f t="shared" si="87"/>
        <v>9.553120223517092E-2</v>
      </c>
      <c r="J147" s="29">
        <f t="shared" si="87"/>
        <v>9.5663182630708457E-2</v>
      </c>
      <c r="K147" s="29">
        <f t="shared" si="87"/>
        <v>9.2030275756973381E-2</v>
      </c>
      <c r="L147" s="29">
        <f t="shared" si="87"/>
        <v>9.3146641125036553E-2</v>
      </c>
      <c r="M147" s="29">
        <f t="shared" si="87"/>
        <v>9.864173458461431E-2</v>
      </c>
      <c r="N147" s="29">
        <f t="shared" si="87"/>
        <v>9.6744360956276337E-2</v>
      </c>
      <c r="O147" s="29">
        <f t="shared" si="87"/>
        <v>9.676652372155399E-2</v>
      </c>
      <c r="P147" s="29">
        <f t="shared" si="87"/>
        <v>9.5632515698130596E-2</v>
      </c>
      <c r="Q147" s="29">
        <f t="shared" si="87"/>
        <v>9.5623692003635782E-2</v>
      </c>
    </row>
    <row r="148" spans="1:17" ht="11.45" customHeight="1" x14ac:dyDescent="0.25">
      <c r="A148" s="17" t="str">
        <f>$A$16</f>
        <v>International - Extra-EU</v>
      </c>
      <c r="B148" s="29">
        <f t="shared" ref="B148:Q148" si="88">IF(B68=0,0,B68/B$55)</f>
        <v>0.115732888713377</v>
      </c>
      <c r="C148" s="29">
        <f t="shared" si="88"/>
        <v>0.10358640465706483</v>
      </c>
      <c r="D148" s="29">
        <f t="shared" si="88"/>
        <v>0.10077114275330502</v>
      </c>
      <c r="E148" s="29">
        <f t="shared" si="88"/>
        <v>9.9153117162271903E-2</v>
      </c>
      <c r="F148" s="29">
        <f t="shared" si="88"/>
        <v>0.10881170242279889</v>
      </c>
      <c r="G148" s="29">
        <f t="shared" si="88"/>
        <v>0.11567867683139652</v>
      </c>
      <c r="H148" s="29">
        <f t="shared" si="88"/>
        <v>0.11791089860646817</v>
      </c>
      <c r="I148" s="29">
        <f t="shared" si="88"/>
        <v>0.11523501442009518</v>
      </c>
      <c r="J148" s="29">
        <f t="shared" si="88"/>
        <v>0.11885582095751897</v>
      </c>
      <c r="K148" s="29">
        <f t="shared" si="88"/>
        <v>0.11966254866429984</v>
      </c>
      <c r="L148" s="29">
        <f t="shared" si="88"/>
        <v>0.11350560102635184</v>
      </c>
      <c r="M148" s="29">
        <f t="shared" si="88"/>
        <v>0.11698418149750188</v>
      </c>
      <c r="N148" s="29">
        <f t="shared" si="88"/>
        <v>0.11330814522184673</v>
      </c>
      <c r="O148" s="29">
        <f t="shared" si="88"/>
        <v>0.11338495256122617</v>
      </c>
      <c r="P148" s="29">
        <f t="shared" si="88"/>
        <v>0.11346375656358919</v>
      </c>
      <c r="Q148" s="29">
        <f t="shared" si="88"/>
        <v>0.11228987947141486</v>
      </c>
    </row>
    <row r="149" spans="1:17" ht="11.45" customHeight="1" x14ac:dyDescent="0.25">
      <c r="A149" s="25" t="s">
        <v>18</v>
      </c>
      <c r="B149" s="32">
        <f t="shared" ref="B149:Q149" si="89">IF(B69=0,0,B69/B$55)</f>
        <v>0.26415545649159727</v>
      </c>
      <c r="C149" s="32">
        <f t="shared" si="89"/>
        <v>0.26985689152595393</v>
      </c>
      <c r="D149" s="32">
        <f t="shared" si="89"/>
        <v>0.27101384092039937</v>
      </c>
      <c r="E149" s="32">
        <f t="shared" si="89"/>
        <v>0.28643860541423688</v>
      </c>
      <c r="F149" s="32">
        <f t="shared" si="89"/>
        <v>0.28568267798877955</v>
      </c>
      <c r="G149" s="32">
        <f t="shared" si="89"/>
        <v>0.29204529680699953</v>
      </c>
      <c r="H149" s="32">
        <f t="shared" si="89"/>
        <v>0.29542627487797379</v>
      </c>
      <c r="I149" s="32">
        <f t="shared" si="89"/>
        <v>0.30700314243576415</v>
      </c>
      <c r="J149" s="32">
        <f t="shared" si="89"/>
        <v>0.28885074519374326</v>
      </c>
      <c r="K149" s="32">
        <f t="shared" si="89"/>
        <v>0.2860933259715025</v>
      </c>
      <c r="L149" s="32">
        <f t="shared" si="89"/>
        <v>0.29701641490748726</v>
      </c>
      <c r="M149" s="32">
        <f t="shared" si="89"/>
        <v>0.29374028482505771</v>
      </c>
      <c r="N149" s="32">
        <f t="shared" si="89"/>
        <v>0.29841675451757932</v>
      </c>
      <c r="O149" s="32">
        <f t="shared" si="89"/>
        <v>0.29496734143911152</v>
      </c>
      <c r="P149" s="32">
        <f t="shared" si="89"/>
        <v>0.29982388600120335</v>
      </c>
      <c r="Q149" s="32">
        <f t="shared" si="89"/>
        <v>0.30476770406908077</v>
      </c>
    </row>
    <row r="150" spans="1:17" ht="11.45" customHeight="1" x14ac:dyDescent="0.25">
      <c r="A150" s="23" t="str">
        <f>$A$18</f>
        <v>Road transport</v>
      </c>
      <c r="B150" s="31">
        <f t="shared" ref="B150:Q150" si="90">IF(B70=0,0,B70/B$55)</f>
        <v>0.2332865238600865</v>
      </c>
      <c r="C150" s="31">
        <f t="shared" si="90"/>
        <v>0.24372262886239193</v>
      </c>
      <c r="D150" s="31">
        <f t="shared" si="90"/>
        <v>0.24564432050976337</v>
      </c>
      <c r="E150" s="31">
        <f t="shared" si="90"/>
        <v>0.2515719355405423</v>
      </c>
      <c r="F150" s="31">
        <f t="shared" si="90"/>
        <v>0.25133487851490188</v>
      </c>
      <c r="G150" s="31">
        <f t="shared" si="90"/>
        <v>0.25500910793295883</v>
      </c>
      <c r="H150" s="31">
        <f t="shared" si="90"/>
        <v>0.25089033373438918</v>
      </c>
      <c r="I150" s="31">
        <f t="shared" si="90"/>
        <v>0.26621662137778634</v>
      </c>
      <c r="J150" s="31">
        <f t="shared" si="90"/>
        <v>0.25728210918497063</v>
      </c>
      <c r="K150" s="31">
        <f t="shared" si="90"/>
        <v>0.25576080150241171</v>
      </c>
      <c r="L150" s="31">
        <f t="shared" si="90"/>
        <v>0.26520870369752353</v>
      </c>
      <c r="M150" s="31">
        <f t="shared" si="90"/>
        <v>0.2628265571144317</v>
      </c>
      <c r="N150" s="31">
        <f t="shared" si="90"/>
        <v>0.26817461722594299</v>
      </c>
      <c r="O150" s="31">
        <f t="shared" si="90"/>
        <v>0.26656102912009277</v>
      </c>
      <c r="P150" s="31">
        <f t="shared" si="90"/>
        <v>0.27369906692419999</v>
      </c>
      <c r="Q150" s="31">
        <f t="shared" si="90"/>
        <v>0.27930430974300652</v>
      </c>
    </row>
    <row r="151" spans="1:17" ht="11.45" customHeight="1" x14ac:dyDescent="0.25">
      <c r="A151" s="17" t="str">
        <f>$A$19</f>
        <v>Light duty vehicles</v>
      </c>
      <c r="B151" s="29">
        <f t="shared" ref="B151:Q151" si="91">IF(B71=0,0,B71/B$55)</f>
        <v>9.2639490495542265E-2</v>
      </c>
      <c r="C151" s="29">
        <f t="shared" si="91"/>
        <v>9.368739883523193E-2</v>
      </c>
      <c r="D151" s="29">
        <f t="shared" si="91"/>
        <v>9.4237529883360913E-2</v>
      </c>
      <c r="E151" s="29">
        <f t="shared" si="91"/>
        <v>9.5523371959780487E-2</v>
      </c>
      <c r="F151" s="29">
        <f t="shared" si="91"/>
        <v>9.5806686240790875E-2</v>
      </c>
      <c r="G151" s="29">
        <f t="shared" si="91"/>
        <v>9.6501572843064931E-2</v>
      </c>
      <c r="H151" s="29">
        <f t="shared" si="91"/>
        <v>9.7356569303634732E-2</v>
      </c>
      <c r="I151" s="29">
        <f t="shared" si="91"/>
        <v>9.9829716450726802E-2</v>
      </c>
      <c r="J151" s="29">
        <f t="shared" si="91"/>
        <v>9.7462480733605028E-2</v>
      </c>
      <c r="K151" s="29">
        <f t="shared" si="91"/>
        <v>9.9452336719849904E-2</v>
      </c>
      <c r="L151" s="29">
        <f t="shared" si="91"/>
        <v>0.10361164182787352</v>
      </c>
      <c r="M151" s="29">
        <f t="shared" si="91"/>
        <v>0.10470566583396307</v>
      </c>
      <c r="N151" s="29">
        <f t="shared" si="91"/>
        <v>0.10757907131161469</v>
      </c>
      <c r="O151" s="29">
        <f t="shared" si="91"/>
        <v>0.10939460764604927</v>
      </c>
      <c r="P151" s="29">
        <f t="shared" si="91"/>
        <v>0.11250584904560973</v>
      </c>
      <c r="Q151" s="29">
        <f t="shared" si="91"/>
        <v>0.11630020721646502</v>
      </c>
    </row>
    <row r="152" spans="1:17" ht="11.45" customHeight="1" x14ac:dyDescent="0.25">
      <c r="A152" s="17" t="str">
        <f>$A$20</f>
        <v>Heavy duty vehicles</v>
      </c>
      <c r="B152" s="29">
        <f t="shared" ref="B152:Q152" si="92">IF(B72=0,0,B72/B$55)</f>
        <v>0.14064703336454423</v>
      </c>
      <c r="C152" s="29">
        <f t="shared" si="92"/>
        <v>0.15003523002715999</v>
      </c>
      <c r="D152" s="29">
        <f t="shared" si="92"/>
        <v>0.15140679062640247</v>
      </c>
      <c r="E152" s="29">
        <f t="shared" si="92"/>
        <v>0.1560485635807618</v>
      </c>
      <c r="F152" s="29">
        <f t="shared" si="92"/>
        <v>0.15552819227411099</v>
      </c>
      <c r="G152" s="29">
        <f t="shared" si="92"/>
        <v>0.15850753508989388</v>
      </c>
      <c r="H152" s="29">
        <f t="shared" si="92"/>
        <v>0.15353376443075448</v>
      </c>
      <c r="I152" s="29">
        <f t="shared" si="92"/>
        <v>0.1663869049270596</v>
      </c>
      <c r="J152" s="29">
        <f t="shared" si="92"/>
        <v>0.15981962845136558</v>
      </c>
      <c r="K152" s="29">
        <f t="shared" si="92"/>
        <v>0.1563084647825618</v>
      </c>
      <c r="L152" s="29">
        <f t="shared" si="92"/>
        <v>0.16159706186964998</v>
      </c>
      <c r="M152" s="29">
        <f t="shared" si="92"/>
        <v>0.15812089128046863</v>
      </c>
      <c r="N152" s="29">
        <f t="shared" si="92"/>
        <v>0.16059554591432826</v>
      </c>
      <c r="O152" s="29">
        <f t="shared" si="92"/>
        <v>0.15716642147404353</v>
      </c>
      <c r="P152" s="29">
        <f t="shared" si="92"/>
        <v>0.16119321787859023</v>
      </c>
      <c r="Q152" s="29">
        <f t="shared" si="92"/>
        <v>0.16300410252654149</v>
      </c>
    </row>
    <row r="153" spans="1:17" ht="11.45" customHeight="1" x14ac:dyDescent="0.25">
      <c r="A153" s="19" t="str">
        <f>$A$21</f>
        <v>Rail transport</v>
      </c>
      <c r="B153" s="30">
        <f t="shared" ref="B153:Q153" si="93">IF(B73=0,0,B73/B$55)</f>
        <v>1.2933753334915768E-3</v>
      </c>
      <c r="C153" s="30">
        <f t="shared" si="93"/>
        <v>1.3973501251847238E-3</v>
      </c>
      <c r="D153" s="30">
        <f t="shared" si="93"/>
        <v>1.3103232071480619E-3</v>
      </c>
      <c r="E153" s="30">
        <f t="shared" si="93"/>
        <v>1.2833969301009351E-3</v>
      </c>
      <c r="F153" s="30">
        <f t="shared" si="93"/>
        <v>1.7482221029948087E-3</v>
      </c>
      <c r="G153" s="30">
        <f t="shared" si="93"/>
        <v>1.9562999621369104E-3</v>
      </c>
      <c r="H153" s="30">
        <f t="shared" si="93"/>
        <v>2.0277925806981836E-3</v>
      </c>
      <c r="I153" s="30">
        <f t="shared" si="93"/>
        <v>1.6994470385339837E-3</v>
      </c>
      <c r="J153" s="30">
        <f t="shared" si="93"/>
        <v>1.7293565322621463E-3</v>
      </c>
      <c r="K153" s="30">
        <f t="shared" si="93"/>
        <v>1.6099826073341064E-3</v>
      </c>
      <c r="L153" s="30">
        <f t="shared" si="93"/>
        <v>1.5971364126352019E-3</v>
      </c>
      <c r="M153" s="30">
        <f t="shared" si="93"/>
        <v>1.6033627845169799E-3</v>
      </c>
      <c r="N153" s="30">
        <f t="shared" si="93"/>
        <v>1.8668497527275026E-3</v>
      </c>
      <c r="O153" s="30">
        <f t="shared" si="93"/>
        <v>1.9019719127037703E-3</v>
      </c>
      <c r="P153" s="30">
        <f t="shared" si="93"/>
        <v>1.8255302196618303E-3</v>
      </c>
      <c r="Q153" s="30">
        <f t="shared" si="93"/>
        <v>1.7353163760255269E-3</v>
      </c>
    </row>
    <row r="154" spans="1:17" ht="11.45" customHeight="1" x14ac:dyDescent="0.25">
      <c r="A154" s="19" t="str">
        <f>$A$22</f>
        <v>Aviation</v>
      </c>
      <c r="B154" s="30">
        <f t="shared" ref="B154:Q154" si="94">IF(B74=0,0,B74/B$55)</f>
        <v>1.1006192980771025E-2</v>
      </c>
      <c r="C154" s="30">
        <f t="shared" si="94"/>
        <v>1.1497212320468941E-2</v>
      </c>
      <c r="D154" s="30">
        <f t="shared" si="94"/>
        <v>1.0851894044525134E-2</v>
      </c>
      <c r="E154" s="30">
        <f t="shared" si="94"/>
        <v>1.0708623815549337E-2</v>
      </c>
      <c r="F154" s="30">
        <f t="shared" si="94"/>
        <v>1.0942977594250961E-2</v>
      </c>
      <c r="G154" s="30">
        <f t="shared" si="94"/>
        <v>1.0785911337358152E-2</v>
      </c>
      <c r="H154" s="30">
        <f t="shared" si="94"/>
        <v>1.0739936708139363E-2</v>
      </c>
      <c r="I154" s="30">
        <f t="shared" si="94"/>
        <v>1.0828620420940653E-2</v>
      </c>
      <c r="J154" s="30">
        <f t="shared" si="94"/>
        <v>1.1341033270241304E-2</v>
      </c>
      <c r="K154" s="30">
        <f t="shared" si="94"/>
        <v>1.0638905171974484E-2</v>
      </c>
      <c r="L154" s="30">
        <f t="shared" si="94"/>
        <v>1.1933963677131893E-2</v>
      </c>
      <c r="M154" s="30">
        <f t="shared" si="94"/>
        <v>1.198387589755473E-2</v>
      </c>
      <c r="N154" s="30">
        <f t="shared" si="94"/>
        <v>1.2016984906873742E-2</v>
      </c>
      <c r="O154" s="30">
        <f t="shared" si="94"/>
        <v>1.2018223012010604E-2</v>
      </c>
      <c r="P154" s="30">
        <f t="shared" si="94"/>
        <v>1.1028488550312328E-2</v>
      </c>
      <c r="Q154" s="30">
        <f t="shared" si="94"/>
        <v>1.0960667471997398E-2</v>
      </c>
    </row>
    <row r="155" spans="1:17" ht="11.45" customHeight="1" x14ac:dyDescent="0.25">
      <c r="A155" s="17" t="str">
        <f>$A$23</f>
        <v>Domestic and International - Intra-EU</v>
      </c>
      <c r="B155" s="29">
        <f t="shared" ref="B155:Q155" si="95">IF(B75=0,0,B75/B$55)</f>
        <v>2.0276498551877369E-3</v>
      </c>
      <c r="C155" s="29">
        <f t="shared" si="95"/>
        <v>1.7797257010599334E-3</v>
      </c>
      <c r="D155" s="29">
        <f t="shared" si="95"/>
        <v>1.6399698931163617E-3</v>
      </c>
      <c r="E155" s="29">
        <f t="shared" si="95"/>
        <v>1.7505855725595729E-3</v>
      </c>
      <c r="F155" s="29">
        <f t="shared" si="95"/>
        <v>1.7672737527675928E-3</v>
      </c>
      <c r="G155" s="29">
        <f t="shared" si="95"/>
        <v>1.8546707112802267E-3</v>
      </c>
      <c r="H155" s="29">
        <f t="shared" si="95"/>
        <v>1.839726507081359E-3</v>
      </c>
      <c r="I155" s="29">
        <f t="shared" si="95"/>
        <v>1.9133179872297627E-3</v>
      </c>
      <c r="J155" s="29">
        <f t="shared" si="95"/>
        <v>1.9535396565333618E-3</v>
      </c>
      <c r="K155" s="29">
        <f t="shared" si="95"/>
        <v>1.8124342002003564E-3</v>
      </c>
      <c r="L155" s="29">
        <f t="shared" si="95"/>
        <v>1.6985715756718896E-3</v>
      </c>
      <c r="M155" s="29">
        <f t="shared" si="95"/>
        <v>1.5613684819775243E-3</v>
      </c>
      <c r="N155" s="29">
        <f t="shared" si="95"/>
        <v>1.5228153602717268E-3</v>
      </c>
      <c r="O155" s="29">
        <f t="shared" si="95"/>
        <v>1.3759672197638485E-3</v>
      </c>
      <c r="P155" s="29">
        <f t="shared" si="95"/>
        <v>1.2157880692098368E-3</v>
      </c>
      <c r="Q155" s="29">
        <f t="shared" si="95"/>
        <v>1.2021587640838362E-3</v>
      </c>
    </row>
    <row r="156" spans="1:17" ht="11.45" customHeight="1" x14ac:dyDescent="0.25">
      <c r="A156" s="17" t="str">
        <f>$A$24</f>
        <v>International - Extra-EU</v>
      </c>
      <c r="B156" s="29">
        <f t="shared" ref="B156:Q156" si="96">IF(B76=0,0,B76/B$55)</f>
        <v>8.9785431255832871E-3</v>
      </c>
      <c r="C156" s="29">
        <f t="shared" si="96"/>
        <v>9.7174866194090076E-3</v>
      </c>
      <c r="D156" s="29">
        <f t="shared" si="96"/>
        <v>9.2119241514087725E-3</v>
      </c>
      <c r="E156" s="29">
        <f t="shared" si="96"/>
        <v>8.9580382429897635E-3</v>
      </c>
      <c r="F156" s="29">
        <f t="shared" si="96"/>
        <v>9.1757038414833677E-3</v>
      </c>
      <c r="G156" s="29">
        <f t="shared" si="96"/>
        <v>8.9312406260779239E-3</v>
      </c>
      <c r="H156" s="29">
        <f t="shared" si="96"/>
        <v>8.900210201058004E-3</v>
      </c>
      <c r="I156" s="29">
        <f t="shared" si="96"/>
        <v>8.9153024337108901E-3</v>
      </c>
      <c r="J156" s="29">
        <f t="shared" si="96"/>
        <v>9.3874936137079423E-3</v>
      </c>
      <c r="K156" s="29">
        <f t="shared" si="96"/>
        <v>8.8264709717741276E-3</v>
      </c>
      <c r="L156" s="29">
        <f t="shared" si="96"/>
        <v>1.0235392101460005E-2</v>
      </c>
      <c r="M156" s="29">
        <f t="shared" si="96"/>
        <v>1.0422507415577206E-2</v>
      </c>
      <c r="N156" s="29">
        <f t="shared" si="96"/>
        <v>1.0494169546602015E-2</v>
      </c>
      <c r="O156" s="29">
        <f t="shared" si="96"/>
        <v>1.0642255792246754E-2</v>
      </c>
      <c r="P156" s="29">
        <f t="shared" si="96"/>
        <v>9.8127004811024918E-3</v>
      </c>
      <c r="Q156" s="29">
        <f t="shared" si="96"/>
        <v>9.7585087079135619E-3</v>
      </c>
    </row>
    <row r="157" spans="1:17" ht="11.45" customHeight="1" x14ac:dyDescent="0.25">
      <c r="A157" s="19" t="s">
        <v>32</v>
      </c>
      <c r="B157" s="30">
        <f t="shared" ref="B157:Q157" si="97">IF(B77=0,0,B77/B$55)</f>
        <v>1.8569364317248194E-2</v>
      </c>
      <c r="C157" s="30">
        <f t="shared" si="97"/>
        <v>1.3239700217908353E-2</v>
      </c>
      <c r="D157" s="30">
        <f t="shared" si="97"/>
        <v>1.3207303158962874E-2</v>
      </c>
      <c r="E157" s="30">
        <f t="shared" si="97"/>
        <v>2.2874649128044312E-2</v>
      </c>
      <c r="F157" s="30">
        <f t="shared" si="97"/>
        <v>2.1656599776631893E-2</v>
      </c>
      <c r="G157" s="30">
        <f t="shared" si="97"/>
        <v>2.4293977574545704E-2</v>
      </c>
      <c r="H157" s="30">
        <f t="shared" si="97"/>
        <v>3.1768211854747049E-2</v>
      </c>
      <c r="I157" s="30">
        <f t="shared" si="97"/>
        <v>2.8258453598503177E-2</v>
      </c>
      <c r="J157" s="30">
        <f t="shared" si="97"/>
        <v>1.8498246206269199E-2</v>
      </c>
      <c r="K157" s="30">
        <f t="shared" si="97"/>
        <v>1.8083636689782169E-2</v>
      </c>
      <c r="L157" s="30">
        <f t="shared" si="97"/>
        <v>1.8276611120196653E-2</v>
      </c>
      <c r="M157" s="30">
        <f t="shared" si="97"/>
        <v>1.7326489028554309E-2</v>
      </c>
      <c r="N157" s="30">
        <f t="shared" si="97"/>
        <v>1.6358302632035134E-2</v>
      </c>
      <c r="O157" s="30">
        <f t="shared" si="97"/>
        <v>1.4486117394304358E-2</v>
      </c>
      <c r="P157" s="30">
        <f t="shared" si="97"/>
        <v>1.3270800307029191E-2</v>
      </c>
      <c r="Q157" s="30">
        <f t="shared" si="97"/>
        <v>1.2767410478051387E-2</v>
      </c>
    </row>
    <row r="158" spans="1:17" ht="11.45" customHeight="1" x14ac:dyDescent="0.25">
      <c r="A158" s="17" t="str">
        <f>$A$26</f>
        <v>Domestic coastal shipping</v>
      </c>
      <c r="B158" s="29">
        <f t="shared" ref="B158:Q158" si="98">IF(B78=0,0,B78/B$55)</f>
        <v>1.8557809415890723E-2</v>
      </c>
      <c r="C158" s="29">
        <f t="shared" si="98"/>
        <v>1.3232381171845444E-2</v>
      </c>
      <c r="D158" s="29">
        <f t="shared" si="98"/>
        <v>1.3201310060024816E-2</v>
      </c>
      <c r="E158" s="29">
        <f t="shared" si="98"/>
        <v>2.2862319195837678E-2</v>
      </c>
      <c r="F158" s="29">
        <f t="shared" si="98"/>
        <v>2.1647161632037996E-2</v>
      </c>
      <c r="G158" s="29">
        <f t="shared" si="98"/>
        <v>2.4282864954829186E-2</v>
      </c>
      <c r="H158" s="29">
        <f t="shared" si="98"/>
        <v>3.1758911947620226E-2</v>
      </c>
      <c r="I158" s="29">
        <f t="shared" si="98"/>
        <v>2.8248850514420432E-2</v>
      </c>
      <c r="J158" s="29">
        <f t="shared" si="98"/>
        <v>1.8488758035107834E-2</v>
      </c>
      <c r="K158" s="29">
        <f t="shared" si="98"/>
        <v>1.8076478137575906E-2</v>
      </c>
      <c r="L158" s="29">
        <f t="shared" si="98"/>
        <v>1.8266568965952943E-2</v>
      </c>
      <c r="M158" s="29">
        <f t="shared" si="98"/>
        <v>1.7317813036992875E-2</v>
      </c>
      <c r="N158" s="29">
        <f t="shared" si="98"/>
        <v>1.6348599753612612E-2</v>
      </c>
      <c r="O158" s="29">
        <f t="shared" si="98"/>
        <v>1.4475174853422928E-2</v>
      </c>
      <c r="P158" s="29">
        <f t="shared" si="98"/>
        <v>1.3262764204460029E-2</v>
      </c>
      <c r="Q158" s="29">
        <f t="shared" si="98"/>
        <v>1.2759724111792924E-2</v>
      </c>
    </row>
    <row r="159" spans="1:17" ht="11.45" customHeight="1" x14ac:dyDescent="0.25">
      <c r="A159" s="15" t="str">
        <f>$A$27</f>
        <v>Inland waterways</v>
      </c>
      <c r="B159" s="28">
        <f t="shared" ref="B159:Q159" si="99">IF(B79=0,0,B79/B$55)</f>
        <v>1.1554901357472693E-5</v>
      </c>
      <c r="C159" s="28">
        <f t="shared" si="99"/>
        <v>7.3190460629088538E-6</v>
      </c>
      <c r="D159" s="28">
        <f t="shared" si="99"/>
        <v>5.9930989380590463E-6</v>
      </c>
      <c r="E159" s="28">
        <f t="shared" si="99"/>
        <v>1.2329932206631746E-5</v>
      </c>
      <c r="F159" s="28">
        <f t="shared" si="99"/>
        <v>9.4381445938944411E-6</v>
      </c>
      <c r="G159" s="28">
        <f t="shared" si="99"/>
        <v>1.1112619716519093E-5</v>
      </c>
      <c r="H159" s="28">
        <f t="shared" si="99"/>
        <v>9.2999071268237153E-6</v>
      </c>
      <c r="I159" s="28">
        <f t="shared" si="99"/>
        <v>9.6030840827471475E-6</v>
      </c>
      <c r="J159" s="28">
        <f t="shared" si="99"/>
        <v>9.4881711613632128E-6</v>
      </c>
      <c r="K159" s="28">
        <f t="shared" si="99"/>
        <v>7.1585522062624176E-6</v>
      </c>
      <c r="L159" s="28">
        <f t="shared" si="99"/>
        <v>1.0042154243708378E-5</v>
      </c>
      <c r="M159" s="28">
        <f t="shared" si="99"/>
        <v>8.6759915614331784E-6</v>
      </c>
      <c r="N159" s="28">
        <f t="shared" si="99"/>
        <v>9.7028784225220329E-6</v>
      </c>
      <c r="O159" s="28">
        <f t="shared" si="99"/>
        <v>1.0942540881430035E-5</v>
      </c>
      <c r="P159" s="28">
        <f t="shared" si="99"/>
        <v>8.0361025691634531E-6</v>
      </c>
      <c r="Q159" s="28">
        <f t="shared" si="99"/>
        <v>7.6863662584631051E-6</v>
      </c>
    </row>
    <row r="161" spans="1:17" ht="11.45" customHeight="1" x14ac:dyDescent="0.25">
      <c r="A161" s="27" t="s">
        <v>38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spans="1:17" ht="11.45" customHeight="1" x14ac:dyDescent="0.25">
      <c r="A162" s="25" t="s">
        <v>37</v>
      </c>
      <c r="B162" s="24">
        <f t="shared" ref="B162:Q162" si="100">IF(B30=0,"",B30/B4*1000)</f>
        <v>38.74829361222745</v>
      </c>
      <c r="C162" s="24">
        <f t="shared" si="100"/>
        <v>37.883406953182863</v>
      </c>
      <c r="D162" s="24">
        <f t="shared" si="100"/>
        <v>37.347343812773445</v>
      </c>
      <c r="E162" s="24">
        <f t="shared" si="100"/>
        <v>36.675855176379315</v>
      </c>
      <c r="F162" s="24">
        <f t="shared" si="100"/>
        <v>36.225298058867075</v>
      </c>
      <c r="G162" s="24">
        <f t="shared" si="100"/>
        <v>36.100053632316076</v>
      </c>
      <c r="H162" s="24">
        <f t="shared" si="100"/>
        <v>35.901558463180102</v>
      </c>
      <c r="I162" s="24">
        <f t="shared" si="100"/>
        <v>34.388040105148079</v>
      </c>
      <c r="J162" s="24">
        <f t="shared" si="100"/>
        <v>34.432554134030667</v>
      </c>
      <c r="K162" s="24">
        <f t="shared" si="100"/>
        <v>33.861434495250371</v>
      </c>
      <c r="L162" s="24">
        <f t="shared" si="100"/>
        <v>34.096483921799731</v>
      </c>
      <c r="M162" s="24">
        <f t="shared" si="100"/>
        <v>33.618721548685116</v>
      </c>
      <c r="N162" s="24">
        <f t="shared" si="100"/>
        <v>32.983215889183406</v>
      </c>
      <c r="O162" s="24">
        <f t="shared" si="100"/>
        <v>32.69994400295171</v>
      </c>
      <c r="P162" s="24">
        <f t="shared" si="100"/>
        <v>31.812694327114048</v>
      </c>
      <c r="Q162" s="24">
        <f t="shared" si="100"/>
        <v>31.355030251672037</v>
      </c>
    </row>
    <row r="163" spans="1:17" ht="11.45" customHeight="1" x14ac:dyDescent="0.25">
      <c r="A163" s="23" t="str">
        <f>$A$5</f>
        <v>Road transport</v>
      </c>
      <c r="B163" s="22">
        <f t="shared" ref="B163:Q163" si="101">IF(B31=0,"",B31/B5*1000)</f>
        <v>40.028783447028388</v>
      </c>
      <c r="C163" s="22">
        <f t="shared" si="101"/>
        <v>38.526287645639044</v>
      </c>
      <c r="D163" s="22">
        <f t="shared" si="101"/>
        <v>38.026518886789219</v>
      </c>
      <c r="E163" s="22">
        <f t="shared" si="101"/>
        <v>37.18051802321984</v>
      </c>
      <c r="F163" s="22">
        <f t="shared" si="101"/>
        <v>37.10801027530097</v>
      </c>
      <c r="G163" s="22">
        <f t="shared" si="101"/>
        <v>36.82644665057115</v>
      </c>
      <c r="H163" s="22">
        <f t="shared" si="101"/>
        <v>36.959581651104394</v>
      </c>
      <c r="I163" s="22">
        <f t="shared" si="101"/>
        <v>36.256245325347912</v>
      </c>
      <c r="J163" s="22">
        <f t="shared" si="101"/>
        <v>36.063850247799017</v>
      </c>
      <c r="K163" s="22">
        <f t="shared" si="101"/>
        <v>35.328971541839664</v>
      </c>
      <c r="L163" s="22">
        <f t="shared" si="101"/>
        <v>35.252587340085618</v>
      </c>
      <c r="M163" s="22">
        <f t="shared" si="101"/>
        <v>34.979617261070757</v>
      </c>
      <c r="N163" s="22">
        <f t="shared" si="101"/>
        <v>34.586076676302675</v>
      </c>
      <c r="O163" s="22">
        <f t="shared" si="101"/>
        <v>34.739398006800315</v>
      </c>
      <c r="P163" s="22">
        <f t="shared" si="101"/>
        <v>34.219316792826028</v>
      </c>
      <c r="Q163" s="22">
        <f t="shared" si="101"/>
        <v>34.258085159644089</v>
      </c>
    </row>
    <row r="164" spans="1:17" ht="11.45" customHeight="1" x14ac:dyDescent="0.25">
      <c r="A164" s="17" t="str">
        <f>$A$6</f>
        <v>Powered 2-wheelers</v>
      </c>
      <c r="B164" s="20">
        <f t="shared" ref="B164:Q164" si="102">IF(B32=0,"",B32/B6*1000)</f>
        <v>41.740211962444278</v>
      </c>
      <c r="C164" s="20">
        <f t="shared" si="102"/>
        <v>40.497390259066918</v>
      </c>
      <c r="D164" s="20">
        <f t="shared" si="102"/>
        <v>40.004791893735295</v>
      </c>
      <c r="E164" s="20">
        <f t="shared" si="102"/>
        <v>39.385745375259731</v>
      </c>
      <c r="F164" s="20">
        <f t="shared" si="102"/>
        <v>39.141344018115653</v>
      </c>
      <c r="G164" s="20">
        <f t="shared" si="102"/>
        <v>38.758271778154942</v>
      </c>
      <c r="H164" s="20">
        <f t="shared" si="102"/>
        <v>37.736428378785853</v>
      </c>
      <c r="I164" s="20">
        <f t="shared" si="102"/>
        <v>37.315177204624447</v>
      </c>
      <c r="J164" s="20">
        <f t="shared" si="102"/>
        <v>37.252000586799113</v>
      </c>
      <c r="K164" s="20">
        <f t="shared" si="102"/>
        <v>36.239956466314588</v>
      </c>
      <c r="L164" s="20">
        <f t="shared" si="102"/>
        <v>35.596509825404226</v>
      </c>
      <c r="M164" s="20">
        <f t="shared" si="102"/>
        <v>35.319369762360395</v>
      </c>
      <c r="N164" s="20">
        <f t="shared" si="102"/>
        <v>34.711071340947399</v>
      </c>
      <c r="O164" s="20">
        <f t="shared" si="102"/>
        <v>34.240161756425486</v>
      </c>
      <c r="P164" s="20">
        <f t="shared" si="102"/>
        <v>34.094299725371513</v>
      </c>
      <c r="Q164" s="20">
        <f t="shared" si="102"/>
        <v>33.980633908785592</v>
      </c>
    </row>
    <row r="165" spans="1:17" ht="11.45" customHeight="1" x14ac:dyDescent="0.25">
      <c r="A165" s="17" t="str">
        <f>$A$7</f>
        <v>Passenger cars</v>
      </c>
      <c r="B165" s="20">
        <f t="shared" ref="B165:Q165" si="103">IF(B33=0,"",B33/B7*1000)</f>
        <v>40.693124154062346</v>
      </c>
      <c r="C165" s="20">
        <f t="shared" si="103"/>
        <v>39.087161145959662</v>
      </c>
      <c r="D165" s="20">
        <f t="shared" si="103"/>
        <v>38.198653531216493</v>
      </c>
      <c r="E165" s="20">
        <f t="shared" si="103"/>
        <v>37.51250751888643</v>
      </c>
      <c r="F165" s="20">
        <f t="shared" si="103"/>
        <v>37.266306399405053</v>
      </c>
      <c r="G165" s="20">
        <f t="shared" si="103"/>
        <v>37.07780629460833</v>
      </c>
      <c r="H165" s="20">
        <f t="shared" si="103"/>
        <v>37.095544293172161</v>
      </c>
      <c r="I165" s="20">
        <f t="shared" si="103"/>
        <v>36.409051788975901</v>
      </c>
      <c r="J165" s="20">
        <f t="shared" si="103"/>
        <v>36.387283303584759</v>
      </c>
      <c r="K165" s="20">
        <f t="shared" si="103"/>
        <v>35.778005276575364</v>
      </c>
      <c r="L165" s="20">
        <f t="shared" si="103"/>
        <v>35.820899250078639</v>
      </c>
      <c r="M165" s="20">
        <f t="shared" si="103"/>
        <v>35.490895445880945</v>
      </c>
      <c r="N165" s="20">
        <f t="shared" si="103"/>
        <v>35.105388463512845</v>
      </c>
      <c r="O165" s="20">
        <f t="shared" si="103"/>
        <v>35.15259133067871</v>
      </c>
      <c r="P165" s="20">
        <f t="shared" si="103"/>
        <v>34.575163818909026</v>
      </c>
      <c r="Q165" s="20">
        <f t="shared" si="103"/>
        <v>34.657644631771362</v>
      </c>
    </row>
    <row r="166" spans="1:17" ht="11.45" customHeight="1" x14ac:dyDescent="0.25">
      <c r="A166" s="17" t="str">
        <f>$A$8</f>
        <v>Motor coaches, buses and trolley buses</v>
      </c>
      <c r="B166" s="20">
        <f t="shared" ref="B166:Q166" si="104">IF(B34=0,"",B34/B8*1000)</f>
        <v>31.002440276293072</v>
      </c>
      <c r="C166" s="20">
        <f t="shared" si="104"/>
        <v>30.692932636682343</v>
      </c>
      <c r="D166" s="20">
        <f t="shared" si="104"/>
        <v>35.000322299554711</v>
      </c>
      <c r="E166" s="20">
        <f t="shared" si="104"/>
        <v>32.056282764941216</v>
      </c>
      <c r="F166" s="20">
        <f t="shared" si="104"/>
        <v>34.316980521880389</v>
      </c>
      <c r="G166" s="20">
        <f t="shared" si="104"/>
        <v>32.739868326738822</v>
      </c>
      <c r="H166" s="20">
        <f t="shared" si="104"/>
        <v>34.671751115990908</v>
      </c>
      <c r="I166" s="20">
        <f t="shared" si="104"/>
        <v>33.654029215013807</v>
      </c>
      <c r="J166" s="20">
        <f t="shared" si="104"/>
        <v>31.086590569085125</v>
      </c>
      <c r="K166" s="20">
        <f t="shared" si="104"/>
        <v>28.712803095746715</v>
      </c>
      <c r="L166" s="20">
        <f t="shared" si="104"/>
        <v>27.290337024595843</v>
      </c>
      <c r="M166" s="20">
        <f t="shared" si="104"/>
        <v>27.499632632377025</v>
      </c>
      <c r="N166" s="20">
        <f t="shared" si="104"/>
        <v>26.90486668715555</v>
      </c>
      <c r="O166" s="20">
        <f t="shared" si="104"/>
        <v>28.481970688076792</v>
      </c>
      <c r="P166" s="20">
        <f t="shared" si="104"/>
        <v>28.569411267690356</v>
      </c>
      <c r="Q166" s="20">
        <f t="shared" si="104"/>
        <v>27.853480091200712</v>
      </c>
    </row>
    <row r="167" spans="1:17" ht="11.45" customHeight="1" x14ac:dyDescent="0.25">
      <c r="A167" s="19" t="str">
        <f>$A$9</f>
        <v>Rail, metro and tram</v>
      </c>
      <c r="B167" s="21">
        <f t="shared" ref="B167:Q167" si="105">IF(B35=0,"",B35/B9*1000)</f>
        <v>26.476356353097099</v>
      </c>
      <c r="C167" s="21">
        <f t="shared" si="105"/>
        <v>26.65947427903966</v>
      </c>
      <c r="D167" s="21">
        <f t="shared" si="105"/>
        <v>25.775968664005738</v>
      </c>
      <c r="E167" s="21">
        <f t="shared" si="105"/>
        <v>24.735348555283473</v>
      </c>
      <c r="F167" s="21">
        <f t="shared" si="105"/>
        <v>16.856697996383613</v>
      </c>
      <c r="G167" s="21">
        <f t="shared" si="105"/>
        <v>15.854253300921238</v>
      </c>
      <c r="H167" s="21">
        <f t="shared" si="105"/>
        <v>14.326822428121089</v>
      </c>
      <c r="I167" s="21">
        <f t="shared" si="105"/>
        <v>13.9151968369193</v>
      </c>
      <c r="J167" s="21">
        <f t="shared" si="105"/>
        <v>13.486855259009024</v>
      </c>
      <c r="K167" s="21">
        <f t="shared" si="105"/>
        <v>13.875190437062928</v>
      </c>
      <c r="L167" s="21">
        <f t="shared" si="105"/>
        <v>13.472972180560266</v>
      </c>
      <c r="M167" s="21">
        <f t="shared" si="105"/>
        <v>12.652182503495201</v>
      </c>
      <c r="N167" s="21">
        <f t="shared" si="105"/>
        <v>12.398219635856336</v>
      </c>
      <c r="O167" s="21">
        <f t="shared" si="105"/>
        <v>12.088288784897568</v>
      </c>
      <c r="P167" s="21">
        <f t="shared" si="105"/>
        <v>11.8569486947522</v>
      </c>
      <c r="Q167" s="21">
        <f t="shared" si="105"/>
        <v>11.311943051160243</v>
      </c>
    </row>
    <row r="168" spans="1:17" ht="11.45" customHeight="1" x14ac:dyDescent="0.25">
      <c r="A168" s="17" t="str">
        <f>$A$10</f>
        <v>Metro and tram, urban light rail</v>
      </c>
      <c r="B168" s="20">
        <f t="shared" ref="B168:Q168" si="106">IF(B36=0,"",B36/B10*1000)</f>
        <v>8.9004375624657985</v>
      </c>
      <c r="C168" s="20">
        <f t="shared" si="106"/>
        <v>8.648111047186708</v>
      </c>
      <c r="D168" s="20">
        <f t="shared" si="106"/>
        <v>8.4474184914926731</v>
      </c>
      <c r="E168" s="20">
        <f t="shared" si="106"/>
        <v>8.1617057243793223</v>
      </c>
      <c r="F168" s="20">
        <f t="shared" si="106"/>
        <v>7.8738738711070111</v>
      </c>
      <c r="G168" s="20">
        <f t="shared" si="106"/>
        <v>7.7409184957489146</v>
      </c>
      <c r="H168" s="20">
        <f t="shared" si="106"/>
        <v>7.5218371208838111</v>
      </c>
      <c r="I168" s="20">
        <f t="shared" si="106"/>
        <v>7.288433449485356</v>
      </c>
      <c r="J168" s="20">
        <f t="shared" si="106"/>
        <v>7.2027603427911933</v>
      </c>
      <c r="K168" s="20">
        <f t="shared" si="106"/>
        <v>7.2088729242764504</v>
      </c>
      <c r="L168" s="20">
        <f t="shared" si="106"/>
        <v>7.0778180230489003</v>
      </c>
      <c r="M168" s="20">
        <f t="shared" si="106"/>
        <v>6.761969393215308</v>
      </c>
      <c r="N168" s="20">
        <f t="shared" si="106"/>
        <v>6.6379747661945867</v>
      </c>
      <c r="O168" s="20">
        <f t="shared" si="106"/>
        <v>6.5319470165130147</v>
      </c>
      <c r="P168" s="20">
        <f t="shared" si="106"/>
        <v>6.3501638132365388</v>
      </c>
      <c r="Q168" s="20">
        <f t="shared" si="106"/>
        <v>6.257146908867754</v>
      </c>
    </row>
    <row r="169" spans="1:17" ht="11.45" customHeight="1" x14ac:dyDescent="0.25">
      <c r="A169" s="17" t="str">
        <f>$A$11</f>
        <v>Conventional passenger trains</v>
      </c>
      <c r="B169" s="20">
        <f t="shared" ref="B169:Q169" si="107">IF(B37=0,"",B37/B11*1000)</f>
        <v>30.292562289005055</v>
      </c>
      <c r="C169" s="20">
        <f t="shared" si="107"/>
        <v>30.476644556181625</v>
      </c>
      <c r="D169" s="20">
        <f t="shared" si="107"/>
        <v>29.390704065054468</v>
      </c>
      <c r="E169" s="20">
        <f t="shared" si="107"/>
        <v>28.077133500782075</v>
      </c>
      <c r="F169" s="20">
        <f t="shared" si="107"/>
        <v>18.746466916233683</v>
      </c>
      <c r="G169" s="20">
        <f t="shared" si="107"/>
        <v>17.517443785008872</v>
      </c>
      <c r="H169" s="20">
        <f t="shared" si="107"/>
        <v>15.772947509131312</v>
      </c>
      <c r="I169" s="20">
        <f t="shared" si="107"/>
        <v>15.345674875377629</v>
      </c>
      <c r="J169" s="20">
        <f t="shared" si="107"/>
        <v>14.77892879504676</v>
      </c>
      <c r="K169" s="20">
        <f t="shared" si="107"/>
        <v>15.237843167058342</v>
      </c>
      <c r="L169" s="20">
        <f t="shared" si="107"/>
        <v>14.76222128402614</v>
      </c>
      <c r="M169" s="20">
        <f t="shared" si="107"/>
        <v>14.227499539025169</v>
      </c>
      <c r="N169" s="20">
        <f t="shared" si="107"/>
        <v>13.941340971762598</v>
      </c>
      <c r="O169" s="20">
        <f t="shared" si="107"/>
        <v>13.585388662017579</v>
      </c>
      <c r="P169" s="20">
        <f t="shared" si="107"/>
        <v>13.320905300920423</v>
      </c>
      <c r="Q169" s="20">
        <f t="shared" si="107"/>
        <v>12.676245651934519</v>
      </c>
    </row>
    <row r="170" spans="1:17" ht="11.45" customHeight="1" x14ac:dyDescent="0.25">
      <c r="A170" s="17" t="str">
        <f>$A$12</f>
        <v>High speed passenger trains</v>
      </c>
      <c r="B170" s="20" t="str">
        <f t="shared" ref="B170:Q170" si="108">IF(B38=0,"",B38/B12*1000)</f>
        <v/>
      </c>
      <c r="C170" s="20" t="str">
        <f t="shared" si="108"/>
        <v/>
      </c>
      <c r="D170" s="20" t="str">
        <f t="shared" si="108"/>
        <v/>
      </c>
      <c r="E170" s="20" t="str">
        <f t="shared" si="108"/>
        <v/>
      </c>
      <c r="F170" s="20">
        <f t="shared" si="108"/>
        <v>9.3374067036544712</v>
      </c>
      <c r="G170" s="20">
        <f t="shared" si="108"/>
        <v>9.126947178534742</v>
      </c>
      <c r="H170" s="20">
        <f t="shared" si="108"/>
        <v>8.7943059014900822</v>
      </c>
      <c r="I170" s="20">
        <f t="shared" si="108"/>
        <v>8.5898645675712633</v>
      </c>
      <c r="J170" s="20">
        <f t="shared" si="108"/>
        <v>8.4458027414072792</v>
      </c>
      <c r="K170" s="20">
        <f t="shared" si="108"/>
        <v>8.2847519108245091</v>
      </c>
      <c r="L170" s="20">
        <f t="shared" si="108"/>
        <v>8.0113124069552342</v>
      </c>
      <c r="M170" s="20">
        <f t="shared" si="108"/>
        <v>7.8193765447261407</v>
      </c>
      <c r="N170" s="20">
        <f t="shared" si="108"/>
        <v>7.7051280140918958</v>
      </c>
      <c r="O170" s="20">
        <f t="shared" si="108"/>
        <v>7.5443330601574834</v>
      </c>
      <c r="P170" s="20">
        <f t="shared" si="108"/>
        <v>7.3719874709918765</v>
      </c>
      <c r="Q170" s="20">
        <f t="shared" si="108"/>
        <v>7.226941701684753</v>
      </c>
    </row>
    <row r="171" spans="1:17" ht="11.45" customHeight="1" x14ac:dyDescent="0.25">
      <c r="A171" s="19" t="str">
        <f>$A$13</f>
        <v>Aviation</v>
      </c>
      <c r="B171" s="21">
        <f t="shared" ref="B171:Q171" si="109">IF(B39=0,"",B39/B13*1000)</f>
        <v>37.638000072472529</v>
      </c>
      <c r="C171" s="21">
        <f t="shared" si="109"/>
        <v>38.18697433984299</v>
      </c>
      <c r="D171" s="21">
        <f t="shared" si="109"/>
        <v>37.598855487880797</v>
      </c>
      <c r="E171" s="21">
        <f t="shared" si="109"/>
        <v>37.481944059271122</v>
      </c>
      <c r="F171" s="21">
        <f t="shared" si="109"/>
        <v>37.428039832207745</v>
      </c>
      <c r="G171" s="21">
        <f t="shared" si="109"/>
        <v>37.784071011984771</v>
      </c>
      <c r="H171" s="21">
        <f t="shared" si="109"/>
        <v>37.239854052836399</v>
      </c>
      <c r="I171" s="21">
        <f t="shared" si="109"/>
        <v>34.057285314330031</v>
      </c>
      <c r="J171" s="21">
        <f t="shared" si="109"/>
        <v>34.855434987239548</v>
      </c>
      <c r="K171" s="21">
        <f t="shared" si="109"/>
        <v>34.465578838930824</v>
      </c>
      <c r="L171" s="21">
        <f t="shared" si="109"/>
        <v>35.903147686920946</v>
      </c>
      <c r="M171" s="21">
        <f t="shared" si="109"/>
        <v>35.181302924888143</v>
      </c>
      <c r="N171" s="21">
        <f t="shared" si="109"/>
        <v>34.132596634392037</v>
      </c>
      <c r="O171" s="21">
        <f t="shared" si="109"/>
        <v>33.056840139347521</v>
      </c>
      <c r="P171" s="21">
        <f t="shared" si="109"/>
        <v>31.406628231406263</v>
      </c>
      <c r="Q171" s="21">
        <f t="shared" si="109"/>
        <v>30.171515027068025</v>
      </c>
    </row>
    <row r="172" spans="1:17" ht="11.45" customHeight="1" x14ac:dyDescent="0.25">
      <c r="A172" s="17" t="str">
        <f>$A$14</f>
        <v>Domestic</v>
      </c>
      <c r="B172" s="20">
        <f t="shared" ref="B172:Q172" si="110">IF(B40=0,"",B40/B14*1000)</f>
        <v>74.667281380724518</v>
      </c>
      <c r="C172" s="20">
        <f t="shared" si="110"/>
        <v>69.671517573179344</v>
      </c>
      <c r="D172" s="20">
        <f t="shared" si="110"/>
        <v>62.974877346650899</v>
      </c>
      <c r="E172" s="20">
        <f t="shared" si="110"/>
        <v>59.623570135900337</v>
      </c>
      <c r="F172" s="20">
        <f t="shared" si="110"/>
        <v>62.34833907882556</v>
      </c>
      <c r="G172" s="20">
        <f t="shared" si="110"/>
        <v>65.18739580472571</v>
      </c>
      <c r="H172" s="20">
        <f t="shared" si="110"/>
        <v>65.198365053834678</v>
      </c>
      <c r="I172" s="20">
        <f t="shared" si="110"/>
        <v>64.888289346984536</v>
      </c>
      <c r="J172" s="20">
        <f t="shared" si="110"/>
        <v>66.227779727280122</v>
      </c>
      <c r="K172" s="20">
        <f t="shared" si="110"/>
        <v>67.454956783115634</v>
      </c>
      <c r="L172" s="20">
        <f t="shared" si="110"/>
        <v>70.6053478789471</v>
      </c>
      <c r="M172" s="20">
        <f t="shared" si="110"/>
        <v>73.811555627740631</v>
      </c>
      <c r="N172" s="20">
        <f t="shared" si="110"/>
        <v>72.308696343204488</v>
      </c>
      <c r="O172" s="20">
        <f t="shared" si="110"/>
        <v>82.452640065592306</v>
      </c>
      <c r="P172" s="20">
        <f t="shared" si="110"/>
        <v>79.023263203733251</v>
      </c>
      <c r="Q172" s="20">
        <f t="shared" si="110"/>
        <v>76.626510217579536</v>
      </c>
    </row>
    <row r="173" spans="1:17" ht="11.45" customHeight="1" x14ac:dyDescent="0.25">
      <c r="A173" s="17" t="str">
        <f>$A$15</f>
        <v>International - Intra-EU</v>
      </c>
      <c r="B173" s="20">
        <f t="shared" ref="B173:Q173" si="111">IF(B41=0,"",B41/B15*1000)</f>
        <v>56.696965082980128</v>
      </c>
      <c r="C173" s="20">
        <f t="shared" si="111"/>
        <v>61.365959477308827</v>
      </c>
      <c r="D173" s="20">
        <f t="shared" si="111"/>
        <v>61.678017232128653</v>
      </c>
      <c r="E173" s="20">
        <f t="shared" si="111"/>
        <v>61.320683123962056</v>
      </c>
      <c r="F173" s="20">
        <f t="shared" si="111"/>
        <v>62.241827442280936</v>
      </c>
      <c r="G173" s="20">
        <f t="shared" si="111"/>
        <v>63.310270830466223</v>
      </c>
      <c r="H173" s="20">
        <f t="shared" si="111"/>
        <v>64.097341729819277</v>
      </c>
      <c r="I173" s="20">
        <f t="shared" si="111"/>
        <v>62.150001537738362</v>
      </c>
      <c r="J173" s="20">
        <f t="shared" si="111"/>
        <v>63.080589967215317</v>
      </c>
      <c r="K173" s="20">
        <f t="shared" si="111"/>
        <v>62.735020799814883</v>
      </c>
      <c r="L173" s="20">
        <f t="shared" si="111"/>
        <v>63.406835768199514</v>
      </c>
      <c r="M173" s="20">
        <f t="shared" si="111"/>
        <v>62.940709326229779</v>
      </c>
      <c r="N173" s="20">
        <f t="shared" si="111"/>
        <v>61.018894970454205</v>
      </c>
      <c r="O173" s="20">
        <f t="shared" si="111"/>
        <v>57.824485359071332</v>
      </c>
      <c r="P173" s="20">
        <f t="shared" si="111"/>
        <v>54.891193992263595</v>
      </c>
      <c r="Q173" s="20">
        <f t="shared" si="111"/>
        <v>52.333971849715923</v>
      </c>
    </row>
    <row r="174" spans="1:17" ht="11.45" customHeight="1" x14ac:dyDescent="0.25">
      <c r="A174" s="17" t="str">
        <f>$A$16</f>
        <v>International - Extra-EU</v>
      </c>
      <c r="B174" s="20">
        <f t="shared" ref="B174:Q174" si="112">IF(B42=0,"",B42/B16*1000)</f>
        <v>29.502008831698628</v>
      </c>
      <c r="C174" s="20">
        <f t="shared" si="112"/>
        <v>27.889143723199187</v>
      </c>
      <c r="D174" s="20">
        <f t="shared" si="112"/>
        <v>27.17709874778798</v>
      </c>
      <c r="E174" s="20">
        <f t="shared" si="112"/>
        <v>26.801245508282467</v>
      </c>
      <c r="F174" s="20">
        <f t="shared" si="112"/>
        <v>26.864234975921818</v>
      </c>
      <c r="G174" s="20">
        <f t="shared" si="112"/>
        <v>27.126728389562992</v>
      </c>
      <c r="H174" s="20">
        <f t="shared" si="112"/>
        <v>26.794072788361614</v>
      </c>
      <c r="I174" s="20">
        <f t="shared" si="112"/>
        <v>23.723085354001345</v>
      </c>
      <c r="J174" s="20">
        <f t="shared" si="112"/>
        <v>24.545908835197839</v>
      </c>
      <c r="K174" s="20">
        <f t="shared" si="112"/>
        <v>24.505288546152936</v>
      </c>
      <c r="L174" s="20">
        <f t="shared" si="112"/>
        <v>25.313583778463315</v>
      </c>
      <c r="M174" s="20">
        <f t="shared" si="112"/>
        <v>24.449189171415398</v>
      </c>
      <c r="N174" s="20">
        <f t="shared" si="112"/>
        <v>23.638424034540787</v>
      </c>
      <c r="O174" s="20">
        <f t="shared" si="112"/>
        <v>22.707797877761053</v>
      </c>
      <c r="P174" s="20">
        <f t="shared" si="112"/>
        <v>21.68188127665508</v>
      </c>
      <c r="Q174" s="20">
        <f t="shared" si="112"/>
        <v>20.813869669122855</v>
      </c>
    </row>
    <row r="175" spans="1:17" ht="11.45" customHeight="1" x14ac:dyDescent="0.25">
      <c r="A175" s="25" t="s">
        <v>36</v>
      </c>
      <c r="B175" s="24">
        <f t="shared" ref="B175:Q175" si="113">IF(B43=0,"",B43/B17*1000)</f>
        <v>51.422981930110929</v>
      </c>
      <c r="C175" s="24">
        <f t="shared" si="113"/>
        <v>51.434500949396558</v>
      </c>
      <c r="D175" s="24">
        <f t="shared" si="113"/>
        <v>49.969822467159901</v>
      </c>
      <c r="E175" s="24">
        <f t="shared" si="113"/>
        <v>54.881436583709736</v>
      </c>
      <c r="F175" s="24">
        <f t="shared" si="113"/>
        <v>54.889948758752794</v>
      </c>
      <c r="G175" s="24">
        <f t="shared" si="113"/>
        <v>56.393248420883616</v>
      </c>
      <c r="H175" s="24">
        <f t="shared" si="113"/>
        <v>51.340538868303319</v>
      </c>
      <c r="I175" s="24">
        <f t="shared" si="113"/>
        <v>54.686141333090049</v>
      </c>
      <c r="J175" s="24">
        <f t="shared" si="113"/>
        <v>57.070594442002196</v>
      </c>
      <c r="K175" s="24">
        <f t="shared" si="113"/>
        <v>59.501254236752146</v>
      </c>
      <c r="L175" s="24">
        <f t="shared" si="113"/>
        <v>60.958368270109503</v>
      </c>
      <c r="M175" s="24">
        <f t="shared" si="113"/>
        <v>57.892638725214425</v>
      </c>
      <c r="N175" s="24">
        <f t="shared" si="113"/>
        <v>56.739561770206826</v>
      </c>
      <c r="O175" s="24">
        <f t="shared" si="113"/>
        <v>57.950450640082806</v>
      </c>
      <c r="P175" s="24">
        <f t="shared" si="113"/>
        <v>60.200546005070926</v>
      </c>
      <c r="Q175" s="24">
        <f t="shared" si="113"/>
        <v>57.82999830132313</v>
      </c>
    </row>
    <row r="176" spans="1:17" ht="11.45" customHeight="1" x14ac:dyDescent="0.25">
      <c r="A176" s="23" t="str">
        <f>$A$18</f>
        <v>Road transport</v>
      </c>
      <c r="B176" s="22">
        <f t="shared" ref="B176:Q176" si="114">IF(B44=0,"",B44/B18*1000)</f>
        <v>66.335123089504634</v>
      </c>
      <c r="C176" s="22">
        <f t="shared" si="114"/>
        <v>68.385360995432137</v>
      </c>
      <c r="D176" s="22">
        <f t="shared" si="114"/>
        <v>68.502535683652937</v>
      </c>
      <c r="E176" s="22">
        <f t="shared" si="114"/>
        <v>69.627364376912794</v>
      </c>
      <c r="F176" s="22">
        <f t="shared" si="114"/>
        <v>71.407800068683784</v>
      </c>
      <c r="G176" s="22">
        <f t="shared" si="114"/>
        <v>73.619412202152091</v>
      </c>
      <c r="H176" s="22">
        <f t="shared" si="114"/>
        <v>71.813252744786752</v>
      </c>
      <c r="I176" s="22">
        <f t="shared" si="114"/>
        <v>73.98155214727106</v>
      </c>
      <c r="J176" s="22">
        <f t="shared" si="114"/>
        <v>73.555972369859845</v>
      </c>
      <c r="K176" s="22">
        <f t="shared" si="114"/>
        <v>80.348300381066537</v>
      </c>
      <c r="L176" s="22">
        <f t="shared" si="114"/>
        <v>78.309323631966095</v>
      </c>
      <c r="M176" s="22">
        <f t="shared" si="114"/>
        <v>74.539643504034629</v>
      </c>
      <c r="N176" s="22">
        <f t="shared" si="114"/>
        <v>72.24840193144081</v>
      </c>
      <c r="O176" s="22">
        <f t="shared" si="114"/>
        <v>75.924149505094121</v>
      </c>
      <c r="P176" s="22">
        <f t="shared" si="114"/>
        <v>79.82988069329393</v>
      </c>
      <c r="Q176" s="22">
        <f t="shared" si="114"/>
        <v>74.499406263778752</v>
      </c>
    </row>
    <row r="177" spans="1:17" ht="11.45" customHeight="1" x14ac:dyDescent="0.25">
      <c r="A177" s="17" t="str">
        <f>$A$19</f>
        <v>Light duty vehicles</v>
      </c>
      <c r="B177" s="20">
        <f t="shared" ref="B177:Q177" si="115">IF(B45=0,"",B45/B19*1000)</f>
        <v>307.7361563268301</v>
      </c>
      <c r="C177" s="20">
        <f t="shared" si="115"/>
        <v>301.61398321854432</v>
      </c>
      <c r="D177" s="20">
        <f t="shared" si="115"/>
        <v>296.63621564501614</v>
      </c>
      <c r="E177" s="20">
        <f t="shared" si="115"/>
        <v>291.83480557363015</v>
      </c>
      <c r="F177" s="20">
        <f t="shared" si="115"/>
        <v>285.53851500540316</v>
      </c>
      <c r="G177" s="20">
        <f t="shared" si="115"/>
        <v>281.8157897256749</v>
      </c>
      <c r="H177" s="20">
        <f t="shared" si="115"/>
        <v>279.10589740683207</v>
      </c>
      <c r="I177" s="20">
        <f t="shared" si="115"/>
        <v>275.75096820572389</v>
      </c>
      <c r="J177" s="20">
        <f t="shared" si="115"/>
        <v>269.03432156636723</v>
      </c>
      <c r="K177" s="20">
        <f t="shared" si="115"/>
        <v>264.89935766924697</v>
      </c>
      <c r="L177" s="20">
        <f t="shared" si="115"/>
        <v>264.44503465076332</v>
      </c>
      <c r="M177" s="20">
        <f t="shared" si="115"/>
        <v>262.68988730228875</v>
      </c>
      <c r="N177" s="20">
        <f t="shared" si="115"/>
        <v>261.26988879873636</v>
      </c>
      <c r="O177" s="20">
        <f t="shared" si="115"/>
        <v>259.03402403753381</v>
      </c>
      <c r="P177" s="20">
        <f t="shared" si="115"/>
        <v>257.19051112848268</v>
      </c>
      <c r="Q177" s="20">
        <f t="shared" si="115"/>
        <v>255.51296778631189</v>
      </c>
    </row>
    <row r="178" spans="1:17" ht="11.45" customHeight="1" x14ac:dyDescent="0.25">
      <c r="A178" s="17" t="str">
        <f>$A$20</f>
        <v>Heavy duty vehicles</v>
      </c>
      <c r="B178" s="20">
        <f t="shared" ref="B178:Q178" si="116">IF(B46=0,"",B46/B20*1000)</f>
        <v>43.632272479031329</v>
      </c>
      <c r="C178" s="20">
        <f t="shared" si="116"/>
        <v>46.001086386018564</v>
      </c>
      <c r="D178" s="20">
        <f t="shared" si="116"/>
        <v>46.197864362527959</v>
      </c>
      <c r="E178" s="20">
        <f t="shared" si="116"/>
        <v>47.359425622197868</v>
      </c>
      <c r="F178" s="20">
        <f t="shared" si="116"/>
        <v>48.711493248043162</v>
      </c>
      <c r="G178" s="20">
        <f t="shared" si="116"/>
        <v>50.645800501757094</v>
      </c>
      <c r="H178" s="20">
        <f t="shared" si="116"/>
        <v>48.70257848661376</v>
      </c>
      <c r="I178" s="20">
        <f t="shared" si="116"/>
        <v>51.308713080004843</v>
      </c>
      <c r="J178" s="20">
        <f t="shared" si="116"/>
        <v>50.896050609834433</v>
      </c>
      <c r="K178" s="20">
        <f t="shared" si="116"/>
        <v>55.603772792610023</v>
      </c>
      <c r="L178" s="20">
        <f t="shared" si="116"/>
        <v>53.887551881549527</v>
      </c>
      <c r="M178" s="20">
        <f t="shared" si="116"/>
        <v>50.488270354696915</v>
      </c>
      <c r="N178" s="20">
        <f t="shared" si="116"/>
        <v>48.583185017154392</v>
      </c>
      <c r="O178" s="20">
        <f t="shared" si="116"/>
        <v>50.80182137762494</v>
      </c>
      <c r="P178" s="20">
        <f t="shared" si="116"/>
        <v>53.807234884894534</v>
      </c>
      <c r="Q178" s="20">
        <f t="shared" si="116"/>
        <v>49.398137984539176</v>
      </c>
    </row>
    <row r="179" spans="1:17" ht="11.45" customHeight="1" x14ac:dyDescent="0.25">
      <c r="A179" s="19" t="str">
        <f>$A$21</f>
        <v>Rail transport</v>
      </c>
      <c r="B179" s="21">
        <f t="shared" ref="B179:Q179" si="117">IF(B47=0,"",B47/B21*1000)</f>
        <v>5.8187033836405364</v>
      </c>
      <c r="C179" s="21">
        <f t="shared" si="117"/>
        <v>5.760633449822576</v>
      </c>
      <c r="D179" s="21">
        <f t="shared" si="117"/>
        <v>5.6815893622951394</v>
      </c>
      <c r="E179" s="21">
        <f t="shared" si="117"/>
        <v>5.8554445959996988</v>
      </c>
      <c r="F179" s="21">
        <f t="shared" si="117"/>
        <v>5.5949259137383534</v>
      </c>
      <c r="G179" s="21">
        <f t="shared" si="117"/>
        <v>6.7293981225537065</v>
      </c>
      <c r="H179" s="21">
        <f t="shared" si="117"/>
        <v>6.4815462285222933</v>
      </c>
      <c r="I179" s="21">
        <f t="shared" si="117"/>
        <v>5.9740377873479007</v>
      </c>
      <c r="J179" s="21">
        <f t="shared" si="117"/>
        <v>5.8164388225834402</v>
      </c>
      <c r="K179" s="21">
        <f t="shared" si="117"/>
        <v>5.7427924477923025</v>
      </c>
      <c r="L179" s="21">
        <f t="shared" si="117"/>
        <v>5.5870550606244525</v>
      </c>
      <c r="M179" s="21">
        <f t="shared" si="117"/>
        <v>5.1820239226377831</v>
      </c>
      <c r="N179" s="21">
        <f t="shared" si="117"/>
        <v>5.4000751712847492</v>
      </c>
      <c r="O179" s="21">
        <f t="shared" si="117"/>
        <v>5.2509374882658806</v>
      </c>
      <c r="P179" s="21">
        <f t="shared" si="117"/>
        <v>5.1542612819200961</v>
      </c>
      <c r="Q179" s="21">
        <f t="shared" si="117"/>
        <v>5.0411475236508245</v>
      </c>
    </row>
    <row r="180" spans="1:17" ht="11.45" customHeight="1" x14ac:dyDescent="0.25">
      <c r="A180" s="19" t="str">
        <f>$A$22</f>
        <v>Aviation</v>
      </c>
      <c r="B180" s="21">
        <f t="shared" ref="B180:Q180" si="118">IF(B48=0,"",B48/B22*1000)</f>
        <v>95.709004108873756</v>
      </c>
      <c r="C180" s="21">
        <f t="shared" si="118"/>
        <v>99.686174940196125</v>
      </c>
      <c r="D180" s="21">
        <f t="shared" si="118"/>
        <v>94.681157207222327</v>
      </c>
      <c r="E180" s="21">
        <f t="shared" si="118"/>
        <v>93.550585346664761</v>
      </c>
      <c r="F180" s="21">
        <f t="shared" si="118"/>
        <v>91.113457689718345</v>
      </c>
      <c r="G180" s="21">
        <f t="shared" si="118"/>
        <v>92.546755671321691</v>
      </c>
      <c r="H180" s="21">
        <f t="shared" si="118"/>
        <v>93.423446958432052</v>
      </c>
      <c r="I180" s="21">
        <f t="shared" si="118"/>
        <v>91.756889942299935</v>
      </c>
      <c r="J180" s="21">
        <f t="shared" si="118"/>
        <v>91.442073108444276</v>
      </c>
      <c r="K180" s="21">
        <f t="shared" si="118"/>
        <v>93.058270103943187</v>
      </c>
      <c r="L180" s="21">
        <f t="shared" si="118"/>
        <v>89.857283271601489</v>
      </c>
      <c r="M180" s="21">
        <f t="shared" si="118"/>
        <v>90.429253593754069</v>
      </c>
      <c r="N180" s="21">
        <f t="shared" si="118"/>
        <v>90.075275687367565</v>
      </c>
      <c r="O180" s="21">
        <f t="shared" si="118"/>
        <v>89.237878196957809</v>
      </c>
      <c r="P180" s="21">
        <f t="shared" si="118"/>
        <v>82.647557513646376</v>
      </c>
      <c r="Q180" s="21">
        <f t="shared" si="118"/>
        <v>83.551184771908368</v>
      </c>
    </row>
    <row r="181" spans="1:17" ht="11.45" customHeight="1" x14ac:dyDescent="0.25">
      <c r="A181" s="17" t="str">
        <f>$A$23</f>
        <v>Domestic and International - Intra-EU</v>
      </c>
      <c r="B181" s="20">
        <f t="shared" ref="B181:Q181" si="119">IF(B49=0,"",B49/B23*1000)</f>
        <v>401.91952126649664</v>
      </c>
      <c r="C181" s="20">
        <f t="shared" si="119"/>
        <v>418.24827004189473</v>
      </c>
      <c r="D181" s="20">
        <f t="shared" si="119"/>
        <v>393.91629316596453</v>
      </c>
      <c r="E181" s="20">
        <f t="shared" si="119"/>
        <v>376.43170615352943</v>
      </c>
      <c r="F181" s="20">
        <f t="shared" si="119"/>
        <v>369.03327833089782</v>
      </c>
      <c r="G181" s="20">
        <f t="shared" si="119"/>
        <v>377.42082929838551</v>
      </c>
      <c r="H181" s="20">
        <f t="shared" si="119"/>
        <v>392.02768464932399</v>
      </c>
      <c r="I181" s="20">
        <f t="shared" si="119"/>
        <v>378.9690489930635</v>
      </c>
      <c r="J181" s="20">
        <f t="shared" si="119"/>
        <v>390.64872254613744</v>
      </c>
      <c r="K181" s="20">
        <f t="shared" si="119"/>
        <v>386.44781529267237</v>
      </c>
      <c r="L181" s="20">
        <f t="shared" si="119"/>
        <v>351.29554622088335</v>
      </c>
      <c r="M181" s="20">
        <f t="shared" si="119"/>
        <v>344.44513127515341</v>
      </c>
      <c r="N181" s="20">
        <f t="shared" si="119"/>
        <v>335.68321982091419</v>
      </c>
      <c r="O181" s="20">
        <f t="shared" si="119"/>
        <v>318.10831628620247</v>
      </c>
      <c r="P181" s="20">
        <f t="shared" si="119"/>
        <v>284.47353195533475</v>
      </c>
      <c r="Q181" s="20">
        <f t="shared" si="119"/>
        <v>283.27375599151333</v>
      </c>
    </row>
    <row r="182" spans="1:17" ht="11.45" customHeight="1" x14ac:dyDescent="0.25">
      <c r="A182" s="17" t="str">
        <f>$A$24</f>
        <v>International - Extra-EU</v>
      </c>
      <c r="B182" s="20">
        <f t="shared" ref="B182:Q182" si="120">IF(B50=0,"",B50/B24*1000)</f>
        <v>81.65911878532043</v>
      </c>
      <c r="C182" s="20">
        <f t="shared" si="120"/>
        <v>87.482755949668828</v>
      </c>
      <c r="D182" s="20">
        <f t="shared" si="120"/>
        <v>83.402137732717492</v>
      </c>
      <c r="E182" s="20">
        <f t="shared" si="120"/>
        <v>81.571428085630004</v>
      </c>
      <c r="F182" s="20">
        <f t="shared" si="120"/>
        <v>79.571581318641634</v>
      </c>
      <c r="G182" s="20">
        <f t="shared" si="120"/>
        <v>80.006475893093295</v>
      </c>
      <c r="H182" s="20">
        <f t="shared" si="120"/>
        <v>80.715151646286671</v>
      </c>
      <c r="I182" s="20">
        <f t="shared" si="120"/>
        <v>78.920574223805474</v>
      </c>
      <c r="J182" s="20">
        <f t="shared" si="120"/>
        <v>78.87093996114973</v>
      </c>
      <c r="K182" s="20">
        <f t="shared" si="120"/>
        <v>80.507627633625518</v>
      </c>
      <c r="L182" s="20">
        <f t="shared" si="120"/>
        <v>79.979599904481759</v>
      </c>
      <c r="M182" s="20">
        <f t="shared" si="120"/>
        <v>81.432762079919456</v>
      </c>
      <c r="N182" s="20">
        <f t="shared" si="120"/>
        <v>81.429684387146054</v>
      </c>
      <c r="O182" s="20">
        <f t="shared" si="120"/>
        <v>81.643204571031646</v>
      </c>
      <c r="P182" s="20">
        <f t="shared" si="120"/>
        <v>75.969589885773701</v>
      </c>
      <c r="Q182" s="20">
        <f t="shared" si="120"/>
        <v>76.874208431583767</v>
      </c>
    </row>
    <row r="183" spans="1:17" ht="11.45" customHeight="1" x14ac:dyDescent="0.25">
      <c r="A183" s="19" t="s">
        <v>32</v>
      </c>
      <c r="B183" s="18">
        <f t="shared" ref="B183:Q183" si="121">IF(B51=0,"",B51/B25*1000)</f>
        <v>15.89283578682732</v>
      </c>
      <c r="C183" s="18">
        <f t="shared" si="121"/>
        <v>11.009206684990625</v>
      </c>
      <c r="D183" s="18">
        <f t="shared" si="121"/>
        <v>9.5681441810776864</v>
      </c>
      <c r="E183" s="18">
        <f t="shared" si="121"/>
        <v>19.950553312412509</v>
      </c>
      <c r="F183" s="18">
        <f t="shared" si="121"/>
        <v>18.679625558203885</v>
      </c>
      <c r="G183" s="18">
        <f t="shared" si="121"/>
        <v>19.807632095603722</v>
      </c>
      <c r="H183" s="18">
        <f t="shared" si="121"/>
        <v>17.823927124181044</v>
      </c>
      <c r="I183" s="18">
        <f t="shared" si="121"/>
        <v>18.169944387304927</v>
      </c>
      <c r="J183" s="18">
        <f t="shared" si="121"/>
        <v>17.060911019667095</v>
      </c>
      <c r="K183" s="18">
        <f t="shared" si="121"/>
        <v>15.232730597330356</v>
      </c>
      <c r="L183" s="18">
        <f t="shared" si="121"/>
        <v>17.838497383951065</v>
      </c>
      <c r="M183" s="18">
        <f t="shared" si="121"/>
        <v>16.69936529463309</v>
      </c>
      <c r="N183" s="18">
        <f t="shared" si="121"/>
        <v>16.183909465466421</v>
      </c>
      <c r="O183" s="18">
        <f t="shared" si="121"/>
        <v>14.197419542188108</v>
      </c>
      <c r="P183" s="18">
        <f t="shared" si="121"/>
        <v>13.144634366465315</v>
      </c>
      <c r="Q183" s="18">
        <f t="shared" si="121"/>
        <v>13.028053571844445</v>
      </c>
    </row>
    <row r="184" spans="1:17" ht="11.45" customHeight="1" x14ac:dyDescent="0.25">
      <c r="A184" s="17" t="str">
        <f>$A$26</f>
        <v>Domestic coastal shipping</v>
      </c>
      <c r="B184" s="16">
        <f t="shared" ref="B184:Q184" si="122">IF(B52=0,"",B52/B26*1000)</f>
        <v>15.939991013413875</v>
      </c>
      <c r="C184" s="16">
        <f t="shared" si="122"/>
        <v>11.038210619403028</v>
      </c>
      <c r="D184" s="16">
        <f t="shared" si="122"/>
        <v>9.5888243878137782</v>
      </c>
      <c r="E184" s="16">
        <f t="shared" si="122"/>
        <v>20.001746991151268</v>
      </c>
      <c r="F184" s="16">
        <f t="shared" si="122"/>
        <v>18.718358896438328</v>
      </c>
      <c r="G184" s="16">
        <f t="shared" si="122"/>
        <v>19.850718081128832</v>
      </c>
      <c r="H184" s="16">
        <f t="shared" si="122"/>
        <v>17.848726462805956</v>
      </c>
      <c r="I184" s="16">
        <f t="shared" si="122"/>
        <v>18.199275733165262</v>
      </c>
      <c r="J184" s="16">
        <f t="shared" si="122"/>
        <v>17.102457610990822</v>
      </c>
      <c r="K184" s="16">
        <f t="shared" si="122"/>
        <v>15.261343608160209</v>
      </c>
      <c r="L184" s="16">
        <f t="shared" si="122"/>
        <v>17.884981115831732</v>
      </c>
      <c r="M184" s="16">
        <f t="shared" si="122"/>
        <v>16.739000866194992</v>
      </c>
      <c r="N184" s="16">
        <f t="shared" si="122"/>
        <v>16.229386012510613</v>
      </c>
      <c r="O184" s="16">
        <f t="shared" si="122"/>
        <v>14.248198331870061</v>
      </c>
      <c r="P184" s="16">
        <f t="shared" si="122"/>
        <v>13.182302027856297</v>
      </c>
      <c r="Q184" s="16">
        <f t="shared" si="122"/>
        <v>13.065150213630721</v>
      </c>
    </row>
    <row r="185" spans="1:17" ht="11.45" customHeight="1" x14ac:dyDescent="0.25">
      <c r="A185" s="15" t="str">
        <f>$A$27</f>
        <v>Inland waterways</v>
      </c>
      <c r="B185" s="14">
        <f t="shared" ref="B185:Q185" si="123">IF(B53=0,"",B53/B27*1000)</f>
        <v>2.763400412257623</v>
      </c>
      <c r="C185" s="14">
        <f t="shared" si="123"/>
        <v>1.9144692874837932</v>
      </c>
      <c r="D185" s="14">
        <f t="shared" si="123"/>
        <v>1.66383046978828</v>
      </c>
      <c r="E185" s="14">
        <f t="shared" si="123"/>
        <v>3.4722070861936816</v>
      </c>
      <c r="F185" s="14">
        <f t="shared" si="123"/>
        <v>3.2508687884996683</v>
      </c>
      <c r="G185" s="14">
        <f t="shared" si="123"/>
        <v>3.4490689289855143</v>
      </c>
      <c r="H185" s="14">
        <f t="shared" si="123"/>
        <v>3.1026077096567568</v>
      </c>
      <c r="I185" s="14">
        <f t="shared" si="123"/>
        <v>3.1649563127831435</v>
      </c>
      <c r="J185" s="14">
        <f t="shared" si="123"/>
        <v>2.9755422323383973</v>
      </c>
      <c r="K185" s="14">
        <f t="shared" si="123"/>
        <v>2.6564053596254631</v>
      </c>
      <c r="L185" s="14">
        <f t="shared" si="123"/>
        <v>3.114469229264011</v>
      </c>
      <c r="M185" s="14">
        <f t="shared" si="123"/>
        <v>2.9162118582548318</v>
      </c>
      <c r="N185" s="14">
        <f t="shared" si="123"/>
        <v>2.8286916666176269</v>
      </c>
      <c r="O185" s="14">
        <f t="shared" si="123"/>
        <v>2.4844911500321829</v>
      </c>
      <c r="P185" s="14">
        <f t="shared" si="123"/>
        <v>2.2996552881760159</v>
      </c>
      <c r="Q185" s="14">
        <f t="shared" si="123"/>
        <v>2.2802363894504674</v>
      </c>
    </row>
    <row r="187" spans="1:17" ht="11.45" customHeight="1" x14ac:dyDescent="0.25">
      <c r="A187" s="27" t="s">
        <v>35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spans="1:17" ht="11.45" customHeight="1" x14ac:dyDescent="0.25">
      <c r="A188" s="25" t="s">
        <v>34</v>
      </c>
      <c r="B188" s="24">
        <f t="shared" ref="B188:Q188" si="124">IF(B4=0,"",B56/B4*1000)</f>
        <v>112.63902002368566</v>
      </c>
      <c r="C188" s="24">
        <f t="shared" si="124"/>
        <v>110.09618682158982</v>
      </c>
      <c r="D188" s="24">
        <f t="shared" si="124"/>
        <v>108.68042610823861</v>
      </c>
      <c r="E188" s="24">
        <f t="shared" si="124"/>
        <v>106.88241411346654</v>
      </c>
      <c r="F188" s="24">
        <f t="shared" si="124"/>
        <v>106.68945406883387</v>
      </c>
      <c r="G188" s="24">
        <f t="shared" si="124"/>
        <v>106.36029162632795</v>
      </c>
      <c r="H188" s="24">
        <f t="shared" si="124"/>
        <v>105.79176145149594</v>
      </c>
      <c r="I188" s="24">
        <f t="shared" si="124"/>
        <v>101.17832179458867</v>
      </c>
      <c r="J188" s="24">
        <f t="shared" si="124"/>
        <v>100.88065246968216</v>
      </c>
      <c r="K188" s="24">
        <f t="shared" si="124"/>
        <v>98.865428252654922</v>
      </c>
      <c r="L188" s="24">
        <f t="shared" si="124"/>
        <v>99.072397599644347</v>
      </c>
      <c r="M188" s="24">
        <f t="shared" si="124"/>
        <v>97.868972601747984</v>
      </c>
      <c r="N188" s="24">
        <f t="shared" si="124"/>
        <v>96.152874620059549</v>
      </c>
      <c r="O188" s="24">
        <f t="shared" si="124"/>
        <v>95.198297732987911</v>
      </c>
      <c r="P188" s="24">
        <f t="shared" si="124"/>
        <v>92.482896734812215</v>
      </c>
      <c r="Q188" s="24">
        <f t="shared" si="124"/>
        <v>91.513716469185027</v>
      </c>
    </row>
    <row r="189" spans="1:17" ht="11.45" customHeight="1" x14ac:dyDescent="0.25">
      <c r="A189" s="23" t="str">
        <f>$A$5</f>
        <v>Road transport</v>
      </c>
      <c r="B189" s="22">
        <f t="shared" ref="B189:Q189" si="125">IF(B5=0,"",B57/B5*1000)</f>
        <v>117.58204685181271</v>
      </c>
      <c r="C189" s="22">
        <f t="shared" si="125"/>
        <v>113.24143323554293</v>
      </c>
      <c r="D189" s="22">
        <f t="shared" si="125"/>
        <v>111.85808637276354</v>
      </c>
      <c r="E189" s="22">
        <f t="shared" si="125"/>
        <v>109.48234644258689</v>
      </c>
      <c r="F189" s="22">
        <f t="shared" si="125"/>
        <v>109.39817974458639</v>
      </c>
      <c r="G189" s="22">
        <f t="shared" si="125"/>
        <v>108.53040807466441</v>
      </c>
      <c r="H189" s="22">
        <f t="shared" si="125"/>
        <v>108.94128334001407</v>
      </c>
      <c r="I189" s="22">
        <f t="shared" si="125"/>
        <v>106.59646234249531</v>
      </c>
      <c r="J189" s="22">
        <f t="shared" si="125"/>
        <v>105.38663173956276</v>
      </c>
      <c r="K189" s="22">
        <f t="shared" si="125"/>
        <v>102.81757069183058</v>
      </c>
      <c r="L189" s="22">
        <f t="shared" si="125"/>
        <v>102.00631394065718</v>
      </c>
      <c r="M189" s="22">
        <f t="shared" si="125"/>
        <v>101.41378464683882</v>
      </c>
      <c r="N189" s="22">
        <f t="shared" si="125"/>
        <v>100.55222943390122</v>
      </c>
      <c r="O189" s="22">
        <f t="shared" si="125"/>
        <v>100.81657505474334</v>
      </c>
      <c r="P189" s="22">
        <f t="shared" si="125"/>
        <v>99.132889672223172</v>
      </c>
      <c r="Q189" s="22">
        <f t="shared" si="125"/>
        <v>99.80577097298395</v>
      </c>
    </row>
    <row r="190" spans="1:17" ht="11.45" customHeight="1" x14ac:dyDescent="0.25">
      <c r="A190" s="17" t="str">
        <f>$A$6</f>
        <v>Powered 2-wheelers</v>
      </c>
      <c r="B190" s="20">
        <f t="shared" ref="B190:Q190" si="126">IF(B6=0,"",B58/B6*1000)</f>
        <v>121.10723817494267</v>
      </c>
      <c r="C190" s="20">
        <f t="shared" si="126"/>
        <v>117.50125016090635</v>
      </c>
      <c r="D190" s="20">
        <f t="shared" si="126"/>
        <v>116.07199945157882</v>
      </c>
      <c r="E190" s="20">
        <f t="shared" si="126"/>
        <v>114.27586544483626</v>
      </c>
      <c r="F190" s="20">
        <f t="shared" si="126"/>
        <v>113.56674654058732</v>
      </c>
      <c r="G190" s="20">
        <f t="shared" si="126"/>
        <v>112.21522698234189</v>
      </c>
      <c r="H190" s="20">
        <f t="shared" si="126"/>
        <v>109.22012467844925</v>
      </c>
      <c r="I190" s="20">
        <f t="shared" si="126"/>
        <v>107.82577811772138</v>
      </c>
      <c r="J190" s="20">
        <f t="shared" si="126"/>
        <v>107.4459720067845</v>
      </c>
      <c r="K190" s="20">
        <f t="shared" si="126"/>
        <v>104.13280019296114</v>
      </c>
      <c r="L190" s="20">
        <f t="shared" si="126"/>
        <v>101.19888894980055</v>
      </c>
      <c r="M190" s="20">
        <f t="shared" si="126"/>
        <v>100.23740703311083</v>
      </c>
      <c r="N190" s="20">
        <f t="shared" si="126"/>
        <v>97.984495927152878</v>
      </c>
      <c r="O190" s="20">
        <f t="shared" si="126"/>
        <v>96.353554512676496</v>
      </c>
      <c r="P190" s="20">
        <f t="shared" si="126"/>
        <v>95.912178400692611</v>
      </c>
      <c r="Q190" s="20">
        <f t="shared" si="126"/>
        <v>95.602977284992406</v>
      </c>
    </row>
    <row r="191" spans="1:17" ht="11.45" customHeight="1" x14ac:dyDescent="0.25">
      <c r="A191" s="17" t="str">
        <f>$A$7</f>
        <v>Passenger cars</v>
      </c>
      <c r="B191" s="20">
        <f t="shared" ref="B191:Q191" si="127">IF(B7=0,"",B59/B7*1000)</f>
        <v>119.16733046722558</v>
      </c>
      <c r="C191" s="20">
        <f t="shared" si="127"/>
        <v>114.53956481821604</v>
      </c>
      <c r="D191" s="20">
        <f t="shared" si="127"/>
        <v>112.03267915402007</v>
      </c>
      <c r="E191" s="20">
        <f t="shared" si="127"/>
        <v>110.13944968434404</v>
      </c>
      <c r="F191" s="20">
        <f t="shared" si="127"/>
        <v>109.55867846292585</v>
      </c>
      <c r="G191" s="20">
        <f t="shared" si="127"/>
        <v>108.97017842063482</v>
      </c>
      <c r="H191" s="20">
        <f t="shared" si="127"/>
        <v>109.07087943939095</v>
      </c>
      <c r="I191" s="20">
        <f t="shared" si="127"/>
        <v>106.80582288894516</v>
      </c>
      <c r="J191" s="20">
        <f t="shared" si="127"/>
        <v>106.18006253781824</v>
      </c>
      <c r="K191" s="20">
        <f t="shared" si="127"/>
        <v>103.99714778775096</v>
      </c>
      <c r="L191" s="20">
        <f t="shared" si="127"/>
        <v>103.49260491691594</v>
      </c>
      <c r="M191" s="20">
        <f t="shared" si="127"/>
        <v>102.73003057055968</v>
      </c>
      <c r="N191" s="20">
        <f t="shared" si="127"/>
        <v>101.86222712954923</v>
      </c>
      <c r="O191" s="20">
        <f t="shared" si="127"/>
        <v>101.82286404926332</v>
      </c>
      <c r="P191" s="20">
        <f t="shared" si="127"/>
        <v>99.997413212104178</v>
      </c>
      <c r="Q191" s="20">
        <f t="shared" si="127"/>
        <v>100.79727221539108</v>
      </c>
    </row>
    <row r="192" spans="1:17" ht="11.45" customHeight="1" x14ac:dyDescent="0.25">
      <c r="A192" s="17" t="str">
        <f>$A$8</f>
        <v>Motor coaches, buses and trolley buses</v>
      </c>
      <c r="B192" s="20">
        <f t="shared" ref="B192:Q192" si="128">IF(B8=0,"",B60/B8*1000)</f>
        <v>96.104403301416383</v>
      </c>
      <c r="C192" s="20">
        <f t="shared" si="128"/>
        <v>95.146271081930664</v>
      </c>
      <c r="D192" s="20">
        <f t="shared" si="128"/>
        <v>108.48110827882878</v>
      </c>
      <c r="E192" s="20">
        <f t="shared" si="128"/>
        <v>99.279763272906806</v>
      </c>
      <c r="F192" s="20">
        <f t="shared" si="128"/>
        <v>106.27305026222362</v>
      </c>
      <c r="G192" s="20">
        <f t="shared" si="128"/>
        <v>101.33720964639828</v>
      </c>
      <c r="H192" s="20">
        <f t="shared" si="128"/>
        <v>106.82653631085616</v>
      </c>
      <c r="I192" s="20">
        <f t="shared" si="128"/>
        <v>103.0650839778897</v>
      </c>
      <c r="J192" s="20">
        <f t="shared" si="128"/>
        <v>93.290506874547106</v>
      </c>
      <c r="K192" s="20">
        <f t="shared" si="128"/>
        <v>85.57877646178359</v>
      </c>
      <c r="L192" s="20">
        <f t="shared" si="128"/>
        <v>81.381562639064143</v>
      </c>
      <c r="M192" s="20">
        <f t="shared" si="128"/>
        <v>82.406429767979787</v>
      </c>
      <c r="N192" s="20">
        <f t="shared" si="128"/>
        <v>81.51845947521457</v>
      </c>
      <c r="O192" s="20">
        <f t="shared" si="128"/>
        <v>85.96364845556316</v>
      </c>
      <c r="P192" s="20">
        <f t="shared" si="128"/>
        <v>85.771242327257227</v>
      </c>
      <c r="Q192" s="20">
        <f t="shared" si="128"/>
        <v>84.360268736774358</v>
      </c>
    </row>
    <row r="193" spans="1:17" ht="11.45" customHeight="1" x14ac:dyDescent="0.25">
      <c r="A193" s="19" t="str">
        <f>$A$9</f>
        <v>Rail, metro and tram</v>
      </c>
      <c r="B193" s="21">
        <f t="shared" ref="B193:Q193" si="129">IF(B9=0,"",B61/B9*1000)</f>
        <v>35.577835440666355</v>
      </c>
      <c r="C193" s="21">
        <f t="shared" si="129"/>
        <v>36.083202063849868</v>
      </c>
      <c r="D193" s="21">
        <f t="shared" si="129"/>
        <v>35.74322351826487</v>
      </c>
      <c r="E193" s="21">
        <f t="shared" si="129"/>
        <v>35.221636808742424</v>
      </c>
      <c r="F193" s="21">
        <f t="shared" si="129"/>
        <v>33.695042077011493</v>
      </c>
      <c r="G193" s="21">
        <f t="shared" si="129"/>
        <v>31.337018458744954</v>
      </c>
      <c r="H193" s="21">
        <f t="shared" si="129"/>
        <v>27.60653511291175</v>
      </c>
      <c r="I193" s="21">
        <f t="shared" si="129"/>
        <v>27.619047929067843</v>
      </c>
      <c r="J193" s="21">
        <f t="shared" si="129"/>
        <v>27.01715181935872</v>
      </c>
      <c r="K193" s="21">
        <f t="shared" si="129"/>
        <v>27.560347625993842</v>
      </c>
      <c r="L193" s="21">
        <f t="shared" si="129"/>
        <v>26.097072974273257</v>
      </c>
      <c r="M193" s="21">
        <f t="shared" si="129"/>
        <v>24.479002517206776</v>
      </c>
      <c r="N193" s="21">
        <f t="shared" si="129"/>
        <v>24.076419619114766</v>
      </c>
      <c r="O193" s="21">
        <f t="shared" si="129"/>
        <v>23.141909472566283</v>
      </c>
      <c r="P193" s="21">
        <f t="shared" si="129"/>
        <v>22.596273362717422</v>
      </c>
      <c r="Q193" s="21">
        <f t="shared" si="129"/>
        <v>21.512462199159735</v>
      </c>
    </row>
    <row r="194" spans="1:17" ht="11.45" customHeight="1" x14ac:dyDescent="0.25">
      <c r="A194" s="17" t="str">
        <f>$A$10</f>
        <v>Metro and tram, urban light rail</v>
      </c>
      <c r="B194" s="20">
        <f t="shared" ref="B194:Q194" si="130">IF(B10=0,"",B62/B10*1000)</f>
        <v>0</v>
      </c>
      <c r="C194" s="20">
        <f t="shared" si="130"/>
        <v>0</v>
      </c>
      <c r="D194" s="20">
        <f t="shared" si="130"/>
        <v>0</v>
      </c>
      <c r="E194" s="20">
        <f t="shared" si="130"/>
        <v>0</v>
      </c>
      <c r="F194" s="20">
        <f t="shared" si="130"/>
        <v>0</v>
      </c>
      <c r="G194" s="20">
        <f t="shared" si="130"/>
        <v>0</v>
      </c>
      <c r="H194" s="20">
        <f t="shared" si="130"/>
        <v>0</v>
      </c>
      <c r="I194" s="20">
        <f t="shared" si="130"/>
        <v>0</v>
      </c>
      <c r="J194" s="20">
        <f t="shared" si="130"/>
        <v>0</v>
      </c>
      <c r="K194" s="20">
        <f t="shared" si="130"/>
        <v>0</v>
      </c>
      <c r="L194" s="20">
        <f t="shared" si="130"/>
        <v>0</v>
      </c>
      <c r="M194" s="20">
        <f t="shared" si="130"/>
        <v>0</v>
      </c>
      <c r="N194" s="20">
        <f t="shared" si="130"/>
        <v>0</v>
      </c>
      <c r="O194" s="20">
        <f t="shared" si="130"/>
        <v>0</v>
      </c>
      <c r="P194" s="20">
        <f t="shared" si="130"/>
        <v>0</v>
      </c>
      <c r="Q194" s="20">
        <f t="shared" si="130"/>
        <v>0</v>
      </c>
    </row>
    <row r="195" spans="1:17" ht="11.45" customHeight="1" x14ac:dyDescent="0.25">
      <c r="A195" s="17" t="str">
        <f>$A$11</f>
        <v>Conventional passenger trains</v>
      </c>
      <c r="B195" s="20">
        <f t="shared" ref="B195:Q195" si="131">IF(B11=0,"",B63/B11*1000)</f>
        <v>43.302742935562136</v>
      </c>
      <c r="C195" s="20">
        <f t="shared" si="131"/>
        <v>43.73035928616666</v>
      </c>
      <c r="D195" s="20">
        <f t="shared" si="131"/>
        <v>43.199259603961934</v>
      </c>
      <c r="E195" s="20">
        <f t="shared" si="131"/>
        <v>42.323463295783583</v>
      </c>
      <c r="F195" s="20">
        <f t="shared" si="131"/>
        <v>40.839794109189079</v>
      </c>
      <c r="G195" s="20">
        <f t="shared" si="131"/>
        <v>37.815453484068399</v>
      </c>
      <c r="H195" s="20">
        <f t="shared" si="131"/>
        <v>33.573778751225269</v>
      </c>
      <c r="I195" s="20">
        <f t="shared" si="131"/>
        <v>33.734830914933973</v>
      </c>
      <c r="J195" s="20">
        <f t="shared" si="131"/>
        <v>32.674187780688804</v>
      </c>
      <c r="K195" s="20">
        <f t="shared" si="131"/>
        <v>33.281072910498992</v>
      </c>
      <c r="L195" s="20">
        <f t="shared" si="131"/>
        <v>31.428651138690977</v>
      </c>
      <c r="M195" s="20">
        <f t="shared" si="131"/>
        <v>31.380320377809927</v>
      </c>
      <c r="N195" s="20">
        <f t="shared" si="131"/>
        <v>30.871305008739</v>
      </c>
      <c r="O195" s="20">
        <f t="shared" si="131"/>
        <v>29.69680127956757</v>
      </c>
      <c r="P195" s="20">
        <f t="shared" si="131"/>
        <v>28.906313869241142</v>
      </c>
      <c r="Q195" s="20">
        <f t="shared" si="131"/>
        <v>27.608791712433476</v>
      </c>
    </row>
    <row r="196" spans="1:17" ht="11.45" customHeight="1" x14ac:dyDescent="0.25">
      <c r="A196" s="17" t="str">
        <f>$A$12</f>
        <v>High speed passenger trains</v>
      </c>
      <c r="B196" s="20" t="str">
        <f t="shared" ref="B196:Q196" si="132">IF(B12=0,"",B64/B12*1000)</f>
        <v/>
      </c>
      <c r="C196" s="20" t="str">
        <f t="shared" si="132"/>
        <v/>
      </c>
      <c r="D196" s="20" t="str">
        <f t="shared" si="132"/>
        <v/>
      </c>
      <c r="E196" s="20" t="str">
        <f t="shared" si="132"/>
        <v/>
      </c>
      <c r="F196" s="20">
        <f t="shared" si="132"/>
        <v>0</v>
      </c>
      <c r="G196" s="20">
        <f t="shared" si="132"/>
        <v>0</v>
      </c>
      <c r="H196" s="20">
        <f t="shared" si="132"/>
        <v>0</v>
      </c>
      <c r="I196" s="20">
        <f t="shared" si="132"/>
        <v>0</v>
      </c>
      <c r="J196" s="20">
        <f t="shared" si="132"/>
        <v>0</v>
      </c>
      <c r="K196" s="20">
        <f t="shared" si="132"/>
        <v>0</v>
      </c>
      <c r="L196" s="20">
        <f t="shared" si="132"/>
        <v>0</v>
      </c>
      <c r="M196" s="20">
        <f t="shared" si="132"/>
        <v>0</v>
      </c>
      <c r="N196" s="20">
        <f t="shared" si="132"/>
        <v>0</v>
      </c>
      <c r="O196" s="20">
        <f t="shared" si="132"/>
        <v>0</v>
      </c>
      <c r="P196" s="20">
        <f t="shared" si="132"/>
        <v>0</v>
      </c>
      <c r="Q196" s="20">
        <f t="shared" si="132"/>
        <v>0</v>
      </c>
    </row>
    <row r="197" spans="1:17" ht="11.45" customHeight="1" x14ac:dyDescent="0.25">
      <c r="A197" s="19" t="str">
        <f>$A$13</f>
        <v>Aviation</v>
      </c>
      <c r="B197" s="21">
        <f t="shared" ref="B197:Q197" si="133">IF(B13=0,"",B65/B13*1000)</f>
        <v>113.28763324553167</v>
      </c>
      <c r="C197" s="21">
        <f t="shared" si="133"/>
        <v>114.93772323863364</v>
      </c>
      <c r="D197" s="21">
        <f t="shared" si="133"/>
        <v>113.17001705575184</v>
      </c>
      <c r="E197" s="21">
        <f t="shared" si="133"/>
        <v>112.81954462431005</v>
      </c>
      <c r="F197" s="21">
        <f t="shared" si="133"/>
        <v>112.65736884658368</v>
      </c>
      <c r="G197" s="21">
        <f t="shared" si="133"/>
        <v>113.72893774337449</v>
      </c>
      <c r="H197" s="21">
        <f t="shared" si="133"/>
        <v>112.09243875520539</v>
      </c>
      <c r="I197" s="21">
        <f t="shared" si="133"/>
        <v>102.51570051244782</v>
      </c>
      <c r="J197" s="21">
        <f t="shared" si="133"/>
        <v>104.91865750957959</v>
      </c>
      <c r="K197" s="21">
        <f t="shared" si="133"/>
        <v>103.74668509851276</v>
      </c>
      <c r="L197" s="21">
        <f t="shared" si="133"/>
        <v>108.07404735589581</v>
      </c>
      <c r="M197" s="21">
        <f t="shared" si="133"/>
        <v>105.90140092407495</v>
      </c>
      <c r="N197" s="21">
        <f t="shared" si="133"/>
        <v>102.74546049297032</v>
      </c>
      <c r="O197" s="21">
        <f t="shared" si="133"/>
        <v>99.507481722328023</v>
      </c>
      <c r="P197" s="21">
        <f t="shared" si="133"/>
        <v>94.539559651337697</v>
      </c>
      <c r="Q197" s="21">
        <f t="shared" si="133"/>
        <v>90.82299771572778</v>
      </c>
    </row>
    <row r="198" spans="1:17" ht="11.45" customHeight="1" x14ac:dyDescent="0.25">
      <c r="A198" s="17" t="str">
        <f>$A$14</f>
        <v>Domestic</v>
      </c>
      <c r="B198" s="20">
        <f t="shared" ref="B198:Q198" si="134">IF(B14=0,"",B66/B14*1000)</f>
        <v>224.74306743750299</v>
      </c>
      <c r="C198" s="20">
        <f t="shared" si="134"/>
        <v>209.70201863012045</v>
      </c>
      <c r="D198" s="20">
        <f t="shared" si="134"/>
        <v>189.55012994216165</v>
      </c>
      <c r="E198" s="20">
        <f t="shared" si="134"/>
        <v>179.46518518278523</v>
      </c>
      <c r="F198" s="20">
        <f t="shared" si="134"/>
        <v>187.66678308733643</v>
      </c>
      <c r="G198" s="20">
        <f t="shared" si="134"/>
        <v>196.21213597594618</v>
      </c>
      <c r="H198" s="20">
        <f t="shared" si="134"/>
        <v>196.2479157777432</v>
      </c>
      <c r="I198" s="20">
        <f t="shared" si="134"/>
        <v>195.31998443403779</v>
      </c>
      <c r="J198" s="20">
        <f t="shared" si="134"/>
        <v>199.35283382262227</v>
      </c>
      <c r="K198" s="20">
        <f t="shared" si="134"/>
        <v>203.04977880733543</v>
      </c>
      <c r="L198" s="20">
        <f t="shared" si="134"/>
        <v>212.53305634337343</v>
      </c>
      <c r="M198" s="20">
        <f t="shared" si="134"/>
        <v>222.18469742441684</v>
      </c>
      <c r="N198" s="20">
        <f t="shared" si="134"/>
        <v>217.66261685297752</v>
      </c>
      <c r="O198" s="20">
        <f t="shared" si="134"/>
        <v>248.19839221470619</v>
      </c>
      <c r="P198" s="20">
        <f t="shared" si="134"/>
        <v>237.87413441669491</v>
      </c>
      <c r="Q198" s="20">
        <f t="shared" si="134"/>
        <v>230.66290692435655</v>
      </c>
    </row>
    <row r="199" spans="1:17" ht="11.45" customHeight="1" x14ac:dyDescent="0.25">
      <c r="A199" s="17" t="str">
        <f>$A$15</f>
        <v>International - Intra-EU</v>
      </c>
      <c r="B199" s="20">
        <f t="shared" ref="B199:Q199" si="135">IF(B15=0,"",B67/B15*1000)</f>
        <v>170.65372692724537</v>
      </c>
      <c r="C199" s="20">
        <f t="shared" si="135"/>
        <v>184.70339136863723</v>
      </c>
      <c r="D199" s="20">
        <f t="shared" si="135"/>
        <v>185.64666853688789</v>
      </c>
      <c r="E199" s="20">
        <f t="shared" si="135"/>
        <v>184.57344515420914</v>
      </c>
      <c r="F199" s="20">
        <f t="shared" si="135"/>
        <v>187.34618599546477</v>
      </c>
      <c r="G199" s="20">
        <f t="shared" si="135"/>
        <v>190.56204524680331</v>
      </c>
      <c r="H199" s="20">
        <f t="shared" si="135"/>
        <v>192.93382143837911</v>
      </c>
      <c r="I199" s="20">
        <f t="shared" si="135"/>
        <v>187.07747507433106</v>
      </c>
      <c r="J199" s="20">
        <f t="shared" si="135"/>
        <v>189.87944969544725</v>
      </c>
      <c r="K199" s="20">
        <f t="shared" si="135"/>
        <v>188.84204666875536</v>
      </c>
      <c r="L199" s="20">
        <f t="shared" si="135"/>
        <v>190.86441755067142</v>
      </c>
      <c r="M199" s="20">
        <f t="shared" si="135"/>
        <v>189.46169523719871</v>
      </c>
      <c r="N199" s="20">
        <f t="shared" si="135"/>
        <v>183.67821615406902</v>
      </c>
      <c r="O199" s="20">
        <f t="shared" si="135"/>
        <v>174.06288367900817</v>
      </c>
      <c r="P199" s="20">
        <f t="shared" si="135"/>
        <v>165.2322965244459</v>
      </c>
      <c r="Q199" s="20">
        <f t="shared" si="135"/>
        <v>157.53694176435943</v>
      </c>
    </row>
    <row r="200" spans="1:17" ht="11.45" customHeight="1" x14ac:dyDescent="0.25">
      <c r="A200" s="17" t="str">
        <f>$A$16</f>
        <v>International - Extra-EU</v>
      </c>
      <c r="B200" s="20">
        <f t="shared" ref="B200:Q200" si="136">IF(B16=0,"",B68/B16*1000)</f>
        <v>88.798893408162769</v>
      </c>
      <c r="C200" s="20">
        <f t="shared" si="136"/>
        <v>83.942620174414259</v>
      </c>
      <c r="D200" s="20">
        <f t="shared" si="136"/>
        <v>81.801232747746354</v>
      </c>
      <c r="E200" s="20">
        <f t="shared" si="136"/>
        <v>80.670957430257744</v>
      </c>
      <c r="F200" s="20">
        <f t="shared" si="136"/>
        <v>80.86060723541766</v>
      </c>
      <c r="G200" s="20">
        <f t="shared" si="136"/>
        <v>81.650651228648044</v>
      </c>
      <c r="H200" s="20">
        <f t="shared" si="136"/>
        <v>80.650503054352924</v>
      </c>
      <c r="I200" s="20">
        <f t="shared" si="136"/>
        <v>71.408765875968058</v>
      </c>
      <c r="J200" s="20">
        <f t="shared" si="136"/>
        <v>73.885860362503081</v>
      </c>
      <c r="K200" s="20">
        <f t="shared" si="136"/>
        <v>73.764681740212069</v>
      </c>
      <c r="L200" s="20">
        <f t="shared" si="136"/>
        <v>76.197816299479385</v>
      </c>
      <c r="M200" s="20">
        <f t="shared" si="136"/>
        <v>73.596006101267676</v>
      </c>
      <c r="N200" s="20">
        <f t="shared" si="136"/>
        <v>71.156050293278582</v>
      </c>
      <c r="O200" s="20">
        <f t="shared" si="136"/>
        <v>68.354863100966298</v>
      </c>
      <c r="P200" s="20">
        <f t="shared" si="136"/>
        <v>65.266334647722019</v>
      </c>
      <c r="Q200" s="20">
        <f t="shared" si="136"/>
        <v>62.654395568743233</v>
      </c>
    </row>
    <row r="201" spans="1:17" ht="11.45" customHeight="1" x14ac:dyDescent="0.25">
      <c r="A201" s="25" t="s">
        <v>33</v>
      </c>
      <c r="B201" s="24">
        <f t="shared" ref="B201:Q201" si="137">IF(B17=0,"",B69/B17*1000)</f>
        <v>158.483016306265</v>
      </c>
      <c r="C201" s="24">
        <f t="shared" si="137"/>
        <v>158.45293985925667</v>
      </c>
      <c r="D201" s="24">
        <f t="shared" si="137"/>
        <v>153.92757762658425</v>
      </c>
      <c r="E201" s="24">
        <f t="shared" si="137"/>
        <v>168.96025108079351</v>
      </c>
      <c r="F201" s="24">
        <f t="shared" si="137"/>
        <v>169.20920323647894</v>
      </c>
      <c r="G201" s="24">
        <f t="shared" si="137"/>
        <v>173.79567976358879</v>
      </c>
      <c r="H201" s="24">
        <f t="shared" si="137"/>
        <v>157.73749073086213</v>
      </c>
      <c r="I201" s="24">
        <f t="shared" si="137"/>
        <v>167.18515897002518</v>
      </c>
      <c r="J201" s="24">
        <f t="shared" si="137"/>
        <v>171.20529248175012</v>
      </c>
      <c r="K201" s="24">
        <f t="shared" si="137"/>
        <v>177.46516985723287</v>
      </c>
      <c r="L201" s="24">
        <f t="shared" si="137"/>
        <v>181.944669288787</v>
      </c>
      <c r="M201" s="24">
        <f t="shared" si="137"/>
        <v>173.48275691649505</v>
      </c>
      <c r="N201" s="24">
        <f t="shared" si="137"/>
        <v>171.74154669618542</v>
      </c>
      <c r="O201" s="24">
        <f t="shared" si="137"/>
        <v>174.64367563408223</v>
      </c>
      <c r="P201" s="24">
        <f t="shared" si="137"/>
        <v>180.55002374081155</v>
      </c>
      <c r="Q201" s="24">
        <f t="shared" si="137"/>
        <v>175.0594709462188</v>
      </c>
    </row>
    <row r="202" spans="1:17" ht="11.45" customHeight="1" x14ac:dyDescent="0.25">
      <c r="A202" s="23" t="str">
        <f>$A$18</f>
        <v>Road transport</v>
      </c>
      <c r="B202" s="22">
        <f t="shared" ref="B202:Q202" si="138">IF(B18=0,"",B70/B18*1000)</f>
        <v>205.22566361733033</v>
      </c>
      <c r="C202" s="22">
        <f t="shared" si="138"/>
        <v>211.52913907443954</v>
      </c>
      <c r="D202" s="22">
        <f t="shared" si="138"/>
        <v>211.78974660267977</v>
      </c>
      <c r="E202" s="22">
        <f t="shared" si="138"/>
        <v>215.11661324836183</v>
      </c>
      <c r="F202" s="22">
        <f t="shared" si="138"/>
        <v>220.62510330902515</v>
      </c>
      <c r="G202" s="22">
        <f t="shared" si="138"/>
        <v>227.36762482460577</v>
      </c>
      <c r="H202" s="22">
        <f t="shared" si="138"/>
        <v>220.72276424182348</v>
      </c>
      <c r="I202" s="22">
        <f t="shared" si="138"/>
        <v>226.11155434775083</v>
      </c>
      <c r="J202" s="22">
        <f t="shared" si="138"/>
        <v>220.51036208596952</v>
      </c>
      <c r="K202" s="22">
        <f t="shared" si="138"/>
        <v>239.30822580850497</v>
      </c>
      <c r="L202" s="22">
        <f t="shared" si="138"/>
        <v>233.36345113878619</v>
      </c>
      <c r="M202" s="22">
        <f t="shared" si="138"/>
        <v>223.22023323498095</v>
      </c>
      <c r="N202" s="22">
        <f t="shared" si="138"/>
        <v>218.73499011081211</v>
      </c>
      <c r="O202" s="22">
        <f t="shared" si="138"/>
        <v>228.88143076130214</v>
      </c>
      <c r="P202" s="22">
        <f t="shared" si="138"/>
        <v>239.39813799682989</v>
      </c>
      <c r="Q202" s="22">
        <f t="shared" si="138"/>
        <v>225.69214604253705</v>
      </c>
    </row>
    <row r="203" spans="1:17" ht="11.45" customHeight="1" x14ac:dyDescent="0.25">
      <c r="A203" s="17" t="str">
        <f>$A$19</f>
        <v>Light duty vehicles</v>
      </c>
      <c r="B203" s="20">
        <f t="shared" ref="B203:Q203" si="139">IF(B19=0,"",B71/B19*1000)</f>
        <v>948.05290020807547</v>
      </c>
      <c r="C203" s="20">
        <f t="shared" si="139"/>
        <v>928.52855951401762</v>
      </c>
      <c r="D203" s="20">
        <f t="shared" si="139"/>
        <v>912.27779780918434</v>
      </c>
      <c r="E203" s="20">
        <f t="shared" si="139"/>
        <v>896.76059582906714</v>
      </c>
      <c r="F203" s="20">
        <f t="shared" si="139"/>
        <v>877.5543910287613</v>
      </c>
      <c r="G203" s="20">
        <f t="shared" si="139"/>
        <v>865.78389144183632</v>
      </c>
      <c r="H203" s="20">
        <f t="shared" si="139"/>
        <v>853.89520202870074</v>
      </c>
      <c r="I203" s="20">
        <f t="shared" si="139"/>
        <v>839.35589309542866</v>
      </c>
      <c r="J203" s="20">
        <f t="shared" si="139"/>
        <v>804.13753960392933</v>
      </c>
      <c r="K203" s="20">
        <f t="shared" si="139"/>
        <v>787.08119170086252</v>
      </c>
      <c r="L203" s="20">
        <f t="shared" si="139"/>
        <v>786.0445006318489</v>
      </c>
      <c r="M203" s="20">
        <f t="shared" si="139"/>
        <v>784.59097263170338</v>
      </c>
      <c r="N203" s="20">
        <f t="shared" si="139"/>
        <v>788.60265223496413</v>
      </c>
      <c r="O203" s="20">
        <f t="shared" si="139"/>
        <v>778.57029069224018</v>
      </c>
      <c r="P203" s="20">
        <f t="shared" si="139"/>
        <v>769.1062510996494</v>
      </c>
      <c r="Q203" s="20">
        <f t="shared" si="139"/>
        <v>771.67223106584868</v>
      </c>
    </row>
    <row r="204" spans="1:17" ht="11.45" customHeight="1" x14ac:dyDescent="0.25">
      <c r="A204" s="17" t="str">
        <f>$A$20</f>
        <v>Heavy duty vehicles</v>
      </c>
      <c r="B204" s="20">
        <f t="shared" ref="B204:Q204" si="140">IF(B20=0,"",B72/B20*1000)</f>
        <v>135.3655824256694</v>
      </c>
      <c r="C204" s="20">
        <f t="shared" si="140"/>
        <v>142.71463522440806</v>
      </c>
      <c r="D204" s="20">
        <f t="shared" si="140"/>
        <v>143.30290262075408</v>
      </c>
      <c r="E204" s="20">
        <f t="shared" si="140"/>
        <v>146.80744063523809</v>
      </c>
      <c r="F204" s="20">
        <f t="shared" si="140"/>
        <v>150.99535085637842</v>
      </c>
      <c r="G204" s="20">
        <f t="shared" si="140"/>
        <v>156.92102250164746</v>
      </c>
      <c r="H204" s="20">
        <f t="shared" si="140"/>
        <v>150.13153809001062</v>
      </c>
      <c r="I204" s="20">
        <f t="shared" si="140"/>
        <v>157.20125826348112</v>
      </c>
      <c r="J204" s="20">
        <f t="shared" si="140"/>
        <v>152.85608613192576</v>
      </c>
      <c r="K204" s="20">
        <f t="shared" si="140"/>
        <v>165.8630585691289</v>
      </c>
      <c r="L204" s="20">
        <f t="shared" si="140"/>
        <v>160.84942162976202</v>
      </c>
      <c r="M204" s="20">
        <f t="shared" si="140"/>
        <v>151.45983125098164</v>
      </c>
      <c r="N204" s="20">
        <f t="shared" si="140"/>
        <v>147.38838258955525</v>
      </c>
      <c r="O204" s="20">
        <f t="shared" si="140"/>
        <v>153.46515983401804</v>
      </c>
      <c r="P204" s="20">
        <f t="shared" si="140"/>
        <v>161.67848524589232</v>
      </c>
      <c r="Q204" s="20">
        <f t="shared" si="140"/>
        <v>149.98073263229836</v>
      </c>
    </row>
    <row r="205" spans="1:17" ht="11.45" customHeight="1" x14ac:dyDescent="0.25">
      <c r="A205" s="19" t="str">
        <f>$A$21</f>
        <v>Rail transport</v>
      </c>
      <c r="B205" s="21">
        <f t="shared" ref="B205:Q205" si="141">IF(B21=0,"",B73/B21*1000)</f>
        <v>11.155130851372856</v>
      </c>
      <c r="C205" s="21">
        <f t="shared" si="141"/>
        <v>11.125233838882718</v>
      </c>
      <c r="D205" s="21">
        <f t="shared" si="141"/>
        <v>11.010594697460064</v>
      </c>
      <c r="E205" s="21">
        <f t="shared" si="141"/>
        <v>10.793068292815027</v>
      </c>
      <c r="F205" s="21">
        <f t="shared" si="141"/>
        <v>12.551229984169439</v>
      </c>
      <c r="G205" s="21">
        <f t="shared" si="141"/>
        <v>15.121551913584604</v>
      </c>
      <c r="H205" s="21">
        <f t="shared" si="141"/>
        <v>15.514197045165304</v>
      </c>
      <c r="I205" s="21">
        <f t="shared" si="141"/>
        <v>13.450158818500398</v>
      </c>
      <c r="J205" s="21">
        <f t="shared" si="141"/>
        <v>13.156888772008363</v>
      </c>
      <c r="K205" s="21">
        <f t="shared" si="141"/>
        <v>12.921853106186136</v>
      </c>
      <c r="L205" s="21">
        <f t="shared" si="141"/>
        <v>12.966269810542169</v>
      </c>
      <c r="M205" s="21">
        <f t="shared" si="141"/>
        <v>11.53690346488415</v>
      </c>
      <c r="N205" s="21">
        <f t="shared" si="141"/>
        <v>13.054429992334208</v>
      </c>
      <c r="O205" s="21">
        <f t="shared" si="141"/>
        <v>12.619404117963159</v>
      </c>
      <c r="P205" s="21">
        <f t="shared" si="141"/>
        <v>12.369637279212577</v>
      </c>
      <c r="Q205" s="21">
        <f t="shared" si="141"/>
        <v>12.056485955090984</v>
      </c>
    </row>
    <row r="206" spans="1:17" ht="11.45" customHeight="1" x14ac:dyDescent="0.25">
      <c r="A206" s="19" t="str">
        <f>$A$22</f>
        <v>Aviation</v>
      </c>
      <c r="B206" s="21">
        <f t="shared" ref="B206:Q206" si="142">IF(B22=0,"",B74/B22*1000)</f>
        <v>288.07711713968581</v>
      </c>
      <c r="C206" s="21">
        <f t="shared" si="142"/>
        <v>300.04215269916523</v>
      </c>
      <c r="D206" s="21">
        <f t="shared" si="142"/>
        <v>284.9838921148397</v>
      </c>
      <c r="E206" s="21">
        <f t="shared" si="142"/>
        <v>281.58449896458256</v>
      </c>
      <c r="F206" s="21">
        <f t="shared" si="142"/>
        <v>274.24899769945347</v>
      </c>
      <c r="G206" s="21">
        <f t="shared" si="142"/>
        <v>278.56300107938398</v>
      </c>
      <c r="H206" s="21">
        <f t="shared" si="142"/>
        <v>281.20577464214341</v>
      </c>
      <c r="I206" s="21">
        <f t="shared" si="142"/>
        <v>276.19705336057842</v>
      </c>
      <c r="J206" s="21">
        <f t="shared" si="142"/>
        <v>275.25060450237163</v>
      </c>
      <c r="K206" s="21">
        <f t="shared" si="142"/>
        <v>280.11968374025525</v>
      </c>
      <c r="L206" s="21">
        <f t="shared" si="142"/>
        <v>270.4843701240402</v>
      </c>
      <c r="M206" s="21">
        <f t="shared" si="142"/>
        <v>272.20665080377916</v>
      </c>
      <c r="N206" s="21">
        <f t="shared" si="142"/>
        <v>271.14332316002776</v>
      </c>
      <c r="O206" s="21">
        <f t="shared" si="142"/>
        <v>268.62327119564742</v>
      </c>
      <c r="P206" s="21">
        <f t="shared" si="142"/>
        <v>248.78390752514343</v>
      </c>
      <c r="Q206" s="21">
        <f t="shared" si="142"/>
        <v>251.50772365516167</v>
      </c>
    </row>
    <row r="207" spans="1:17" ht="11.45" customHeight="1" x14ac:dyDescent="0.25">
      <c r="A207" s="17" t="str">
        <f>$A$23</f>
        <v>Domestic and International - Intra-EU</v>
      </c>
      <c r="B207" s="20">
        <f t="shared" ref="B207:Q207" si="143">IF(B23=0,"",B75/B23*1000)</f>
        <v>1209.7484253091293</v>
      </c>
      <c r="C207" s="20">
        <f t="shared" si="143"/>
        <v>1258.8717681399382</v>
      </c>
      <c r="D207" s="20">
        <f t="shared" si="143"/>
        <v>1185.661452660441</v>
      </c>
      <c r="E207" s="20">
        <f t="shared" si="143"/>
        <v>1133.0483179644107</v>
      </c>
      <c r="F207" s="20">
        <f t="shared" si="143"/>
        <v>1110.7800018373448</v>
      </c>
      <c r="G207" s="20">
        <f t="shared" si="143"/>
        <v>1136.0255485628811</v>
      </c>
      <c r="H207" s="20">
        <f t="shared" si="143"/>
        <v>1180.008363339768</v>
      </c>
      <c r="I207" s="20">
        <f t="shared" si="143"/>
        <v>1140.7332431664279</v>
      </c>
      <c r="J207" s="20">
        <f t="shared" si="143"/>
        <v>1175.8952238690442</v>
      </c>
      <c r="K207" s="20">
        <f t="shared" si="143"/>
        <v>1163.2672698620152</v>
      </c>
      <c r="L207" s="20">
        <f t="shared" si="143"/>
        <v>1057.4541215510617</v>
      </c>
      <c r="M207" s="20">
        <f t="shared" si="143"/>
        <v>1036.8354469814349</v>
      </c>
      <c r="N207" s="20">
        <f t="shared" si="143"/>
        <v>1010.4688890124089</v>
      </c>
      <c r="O207" s="20">
        <f t="shared" si="143"/>
        <v>957.56755137923551</v>
      </c>
      <c r="P207" s="20">
        <f t="shared" si="143"/>
        <v>856.31613318568225</v>
      </c>
      <c r="Q207" s="20">
        <f t="shared" si="143"/>
        <v>852.71726230059926</v>
      </c>
    </row>
    <row r="208" spans="1:17" ht="11.45" customHeight="1" x14ac:dyDescent="0.25">
      <c r="A208" s="17" t="str">
        <f>$A$24</f>
        <v>International - Extra-EU</v>
      </c>
      <c r="B208" s="20">
        <f t="shared" ref="B208:Q208" si="144">IF(B24=0,"",B76/B24*1000)</f>
        <v>245.78798773292439</v>
      </c>
      <c r="C208" s="20">
        <f t="shared" si="144"/>
        <v>263.31148160656562</v>
      </c>
      <c r="D208" s="20">
        <f t="shared" si="144"/>
        <v>251.0348048424012</v>
      </c>
      <c r="E208" s="20">
        <f t="shared" si="144"/>
        <v>245.5275894020528</v>
      </c>
      <c r="F208" s="20">
        <f t="shared" si="144"/>
        <v>239.50826777217745</v>
      </c>
      <c r="G208" s="20">
        <f t="shared" si="144"/>
        <v>240.81712934072831</v>
      </c>
      <c r="H208" s="20">
        <f t="shared" si="144"/>
        <v>242.95364261341382</v>
      </c>
      <c r="I208" s="20">
        <f t="shared" si="144"/>
        <v>237.55850992603419</v>
      </c>
      <c r="J208" s="20">
        <f t="shared" si="144"/>
        <v>237.41012385218951</v>
      </c>
      <c r="K208" s="20">
        <f t="shared" si="144"/>
        <v>242.34032253361033</v>
      </c>
      <c r="L208" s="20">
        <f t="shared" si="144"/>
        <v>240.7510099937939</v>
      </c>
      <c r="M208" s="20">
        <f t="shared" si="144"/>
        <v>245.12575909403387</v>
      </c>
      <c r="N208" s="20">
        <f t="shared" si="144"/>
        <v>245.11848628956739</v>
      </c>
      <c r="O208" s="20">
        <f t="shared" si="144"/>
        <v>245.7618348383547</v>
      </c>
      <c r="P208" s="20">
        <f t="shared" si="144"/>
        <v>228.68203239696123</v>
      </c>
      <c r="Q208" s="20">
        <f t="shared" si="144"/>
        <v>231.40853386103885</v>
      </c>
    </row>
    <row r="209" spans="1:17" ht="11.45" customHeight="1" x14ac:dyDescent="0.25">
      <c r="A209" s="19" t="s">
        <v>32</v>
      </c>
      <c r="B209" s="18">
        <f t="shared" ref="B209:Q209" si="145">IF(B25=0,"",B77/B25*1000)</f>
        <v>49.40071052519221</v>
      </c>
      <c r="C209" s="18">
        <f t="shared" si="145"/>
        <v>34.214810646676277</v>
      </c>
      <c r="D209" s="18">
        <f t="shared" si="145"/>
        <v>29.764709755830644</v>
      </c>
      <c r="E209" s="18">
        <f t="shared" si="145"/>
        <v>62.008604028356949</v>
      </c>
      <c r="F209" s="18">
        <f t="shared" si="145"/>
        <v>58.538128888028893</v>
      </c>
      <c r="G209" s="18">
        <f t="shared" si="145"/>
        <v>62.175674638595439</v>
      </c>
      <c r="H209" s="18">
        <f t="shared" si="145"/>
        <v>55.996601424219037</v>
      </c>
      <c r="I209" s="18">
        <f t="shared" si="145"/>
        <v>57.275219216077311</v>
      </c>
      <c r="J209" s="18">
        <f t="shared" si="145"/>
        <v>53.192722856853358</v>
      </c>
      <c r="K209" s="18">
        <f t="shared" si="145"/>
        <v>47.490347959438239</v>
      </c>
      <c r="L209" s="18">
        <f t="shared" si="145"/>
        <v>55.603452655683441</v>
      </c>
      <c r="M209" s="18">
        <f t="shared" si="145"/>
        <v>52.068641335669653</v>
      </c>
      <c r="N209" s="18">
        <f t="shared" si="145"/>
        <v>50.450888637783535</v>
      </c>
      <c r="O209" s="18">
        <f t="shared" si="145"/>
        <v>44.046341299171779</v>
      </c>
      <c r="P209" s="18">
        <f t="shared" si="145"/>
        <v>40.780160777648078</v>
      </c>
      <c r="Q209" s="18">
        <f t="shared" si="145"/>
        <v>40.418478328697347</v>
      </c>
    </row>
    <row r="210" spans="1:17" ht="11.45" customHeight="1" x14ac:dyDescent="0.25">
      <c r="A210" s="17" t="str">
        <f>$A$26</f>
        <v>Domestic coastal shipping</v>
      </c>
      <c r="B210" s="16">
        <f t="shared" ref="B210:Q210" si="146">IF(B26=0,"",B78/B26*1000)</f>
        <v>49.547286109914673</v>
      </c>
      <c r="C210" s="16">
        <f t="shared" si="146"/>
        <v>34.30495012287323</v>
      </c>
      <c r="D210" s="16">
        <f t="shared" si="146"/>
        <v>29.829042017086465</v>
      </c>
      <c r="E210" s="16">
        <f t="shared" si="146"/>
        <v>62.167719843540468</v>
      </c>
      <c r="F210" s="16">
        <f t="shared" si="146"/>
        <v>58.659511254006553</v>
      </c>
      <c r="G210" s="16">
        <f t="shared" si="146"/>
        <v>62.310920497593749</v>
      </c>
      <c r="H210" s="16">
        <f t="shared" si="146"/>
        <v>56.074512350968696</v>
      </c>
      <c r="I210" s="16">
        <f t="shared" si="146"/>
        <v>57.367677356192871</v>
      </c>
      <c r="J210" s="16">
        <f t="shared" si="146"/>
        <v>53.322257341581768</v>
      </c>
      <c r="K210" s="16">
        <f t="shared" si="146"/>
        <v>47.579553360386832</v>
      </c>
      <c r="L210" s="16">
        <f t="shared" si="146"/>
        <v>55.748344679336256</v>
      </c>
      <c r="M210" s="16">
        <f t="shared" si="146"/>
        <v>52.19222509609282</v>
      </c>
      <c r="N210" s="16">
        <f t="shared" si="146"/>
        <v>50.592654891200425</v>
      </c>
      <c r="O210" s="16">
        <f t="shared" si="146"/>
        <v>44.203878370922325</v>
      </c>
      <c r="P210" s="16">
        <f t="shared" si="146"/>
        <v>40.897021638499503</v>
      </c>
      <c r="Q210" s="16">
        <f t="shared" si="146"/>
        <v>40.533567647591966</v>
      </c>
    </row>
    <row r="211" spans="1:17" ht="11.45" customHeight="1" x14ac:dyDescent="0.25">
      <c r="A211" s="15" t="str">
        <f>$A$27</f>
        <v>Inland waterways</v>
      </c>
      <c r="B211" s="14">
        <f t="shared" ref="B211:Q211" si="147">IF(B27=0,"",B79/B27*1000)</f>
        <v>8.5896529519473415</v>
      </c>
      <c r="C211" s="14">
        <f t="shared" si="147"/>
        <v>5.9498568820075723</v>
      </c>
      <c r="D211" s="14">
        <f t="shared" si="147"/>
        <v>5.1758658815044685</v>
      </c>
      <c r="E211" s="14">
        <f t="shared" si="147"/>
        <v>10.792017190735413</v>
      </c>
      <c r="F211" s="14">
        <f t="shared" si="147"/>
        <v>10.18755839330443</v>
      </c>
      <c r="G211" s="14">
        <f t="shared" si="147"/>
        <v>10.826543349534884</v>
      </c>
      <c r="H211" s="14">
        <f t="shared" si="147"/>
        <v>9.7473180900553729</v>
      </c>
      <c r="I211" s="14">
        <f t="shared" si="147"/>
        <v>9.9765614445477055</v>
      </c>
      <c r="J211" s="14">
        <f t="shared" si="147"/>
        <v>9.2771829787508935</v>
      </c>
      <c r="K211" s="14">
        <f t="shared" si="147"/>
        <v>8.2817466011011316</v>
      </c>
      <c r="L211" s="14">
        <f t="shared" si="147"/>
        <v>9.7079500929695239</v>
      </c>
      <c r="M211" s="14">
        <f t="shared" si="147"/>
        <v>9.0927521272378868</v>
      </c>
      <c r="N211" s="14">
        <f t="shared" si="147"/>
        <v>8.8180182030596441</v>
      </c>
      <c r="O211" s="14">
        <f t="shared" si="147"/>
        <v>7.7079320522934651</v>
      </c>
      <c r="P211" s="14">
        <f t="shared" si="147"/>
        <v>7.1344937995566884</v>
      </c>
      <c r="Q211" s="14">
        <f t="shared" si="147"/>
        <v>7.0742482430752487</v>
      </c>
    </row>
  </sheetData>
  <pageMargins left="0.39370078740157483" right="0.39370078740157483" top="0.39370078740157483" bottom="0.39370078740157483" header="0.31496062992125984" footer="0.31496062992125984"/>
  <pageSetup paperSize="9" scale="3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27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83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79">
        <f t="shared" ref="B4:Q4" si="0">B5+B6+B13</f>
        <v>691847.64634992275</v>
      </c>
      <c r="C4" s="79">
        <f t="shared" si="0"/>
        <v>704998.31906232389</v>
      </c>
      <c r="D4" s="79">
        <f t="shared" si="0"/>
        <v>720685.46930247464</v>
      </c>
      <c r="E4" s="79">
        <f t="shared" si="0"/>
        <v>721102.67796824093</v>
      </c>
      <c r="F4" s="79">
        <f t="shared" si="0"/>
        <v>721298.83405107528</v>
      </c>
      <c r="G4" s="79">
        <f t="shared" si="0"/>
        <v>717427.51190756145</v>
      </c>
      <c r="H4" s="79">
        <f t="shared" si="0"/>
        <v>720444.83906467073</v>
      </c>
      <c r="I4" s="79">
        <f t="shared" si="0"/>
        <v>722522.655815818</v>
      </c>
      <c r="J4" s="79">
        <f t="shared" si="0"/>
        <v>716673.98002874525</v>
      </c>
      <c r="K4" s="79">
        <f t="shared" si="0"/>
        <v>712888.09511531156</v>
      </c>
      <c r="L4" s="79">
        <f t="shared" si="0"/>
        <v>695601.90323897044</v>
      </c>
      <c r="M4" s="79">
        <f t="shared" si="0"/>
        <v>691079.85283794324</v>
      </c>
      <c r="N4" s="79">
        <f t="shared" si="0"/>
        <v>694015.39436342346</v>
      </c>
      <c r="O4" s="79">
        <f t="shared" si="0"/>
        <v>687445.94431138248</v>
      </c>
      <c r="P4" s="79">
        <f t="shared" si="0"/>
        <v>700602.51805631409</v>
      </c>
      <c r="Q4" s="79">
        <f t="shared" si="0"/>
        <v>703591.6530207874</v>
      </c>
    </row>
    <row r="5" spans="1:17" ht="11.45" customHeight="1" x14ac:dyDescent="0.25">
      <c r="A5" s="23" t="s">
        <v>30</v>
      </c>
      <c r="B5" s="78">
        <v>5281.5738592019406</v>
      </c>
      <c r="C5" s="78">
        <v>5562.1193607028663</v>
      </c>
      <c r="D5" s="78">
        <v>5866.0001196691492</v>
      </c>
      <c r="E5" s="78">
        <v>6477.259005360027</v>
      </c>
      <c r="F5" s="78">
        <v>5955.901861531459</v>
      </c>
      <c r="G5" s="78">
        <v>6270.2546847055928</v>
      </c>
      <c r="H5" s="78">
        <v>6000.6633720762575</v>
      </c>
      <c r="I5" s="78">
        <v>6462.4836625870385</v>
      </c>
      <c r="J5" s="78">
        <v>5949.8173208466596</v>
      </c>
      <c r="K5" s="78">
        <v>5994.0009401889392</v>
      </c>
      <c r="L5" s="78">
        <v>5378.468298872931</v>
      </c>
      <c r="M5" s="78">
        <v>5359.9124252233514</v>
      </c>
      <c r="N5" s="78">
        <v>5192.7067181631055</v>
      </c>
      <c r="O5" s="78">
        <v>4985.6667518035501</v>
      </c>
      <c r="P5" s="78">
        <v>5138.4428463586428</v>
      </c>
      <c r="Q5" s="78">
        <v>5194.5945602601159</v>
      </c>
    </row>
    <row r="6" spans="1:17" ht="11.45" customHeight="1" x14ac:dyDescent="0.25">
      <c r="A6" s="19" t="s">
        <v>29</v>
      </c>
      <c r="B6" s="76">
        <v>638566.07249072078</v>
      </c>
      <c r="C6" s="76">
        <v>651396.19970162108</v>
      </c>
      <c r="D6" s="76">
        <v>672719.46918280551</v>
      </c>
      <c r="E6" s="76">
        <v>668525.41896288085</v>
      </c>
      <c r="F6" s="76">
        <v>672842.93218954385</v>
      </c>
      <c r="G6" s="76">
        <v>667157.25722285581</v>
      </c>
      <c r="H6" s="76">
        <v>672444.17569259449</v>
      </c>
      <c r="I6" s="76">
        <v>673860.17215323099</v>
      </c>
      <c r="J6" s="76">
        <v>666024.16270789865</v>
      </c>
      <c r="K6" s="76">
        <v>661194.09417512268</v>
      </c>
      <c r="L6" s="76">
        <v>644023.4349400975</v>
      </c>
      <c r="M6" s="76">
        <v>641619.94041271985</v>
      </c>
      <c r="N6" s="76">
        <v>645122.68764526036</v>
      </c>
      <c r="O6" s="76">
        <v>640560.27755957888</v>
      </c>
      <c r="P6" s="76">
        <v>654364.07520995545</v>
      </c>
      <c r="Q6" s="76">
        <v>657597.05846052733</v>
      </c>
    </row>
    <row r="7" spans="1:17" ht="11.45" customHeight="1" x14ac:dyDescent="0.25">
      <c r="A7" s="62" t="s">
        <v>59</v>
      </c>
      <c r="B7" s="77">
        <f t="shared" ref="B7" si="1">IF(B34=0,0,B34*B144)</f>
        <v>537355.51452107611</v>
      </c>
      <c r="C7" s="77">
        <f t="shared" ref="C7:Q7" si="2">IF(C34=0,0,C34*C144)</f>
        <v>540223.78562407976</v>
      </c>
      <c r="D7" s="77">
        <f t="shared" si="2"/>
        <v>547309.26985507179</v>
      </c>
      <c r="E7" s="77">
        <f t="shared" si="2"/>
        <v>530159.467895707</v>
      </c>
      <c r="F7" s="77">
        <f t="shared" si="2"/>
        <v>518788.71688719461</v>
      </c>
      <c r="G7" s="77">
        <f t="shared" si="2"/>
        <v>498662.87715143635</v>
      </c>
      <c r="H7" s="77">
        <f t="shared" si="2"/>
        <v>482173.62673884683</v>
      </c>
      <c r="I7" s="77">
        <f t="shared" si="2"/>
        <v>477367.91485373524</v>
      </c>
      <c r="J7" s="77">
        <f t="shared" si="2"/>
        <v>449078.40744795575</v>
      </c>
      <c r="K7" s="77">
        <f t="shared" si="2"/>
        <v>432438.89085704071</v>
      </c>
      <c r="L7" s="77">
        <f t="shared" si="2"/>
        <v>407731.7711936296</v>
      </c>
      <c r="M7" s="77">
        <f t="shared" si="2"/>
        <v>390761.43317967898</v>
      </c>
      <c r="N7" s="77">
        <f t="shared" si="2"/>
        <v>377659.54291372345</v>
      </c>
      <c r="O7" s="77">
        <f t="shared" si="2"/>
        <v>357480.55303779751</v>
      </c>
      <c r="P7" s="77">
        <f t="shared" si="2"/>
        <v>355528.06507537904</v>
      </c>
      <c r="Q7" s="77">
        <f t="shared" si="2"/>
        <v>347492.75821898464</v>
      </c>
    </row>
    <row r="8" spans="1:17" ht="11.45" customHeight="1" x14ac:dyDescent="0.25">
      <c r="A8" s="62" t="s">
        <v>58</v>
      </c>
      <c r="B8" s="77">
        <f t="shared" ref="B8" si="3">IF(B35=0,0,B35*B145)</f>
        <v>100908.59337901557</v>
      </c>
      <c r="C8" s="77">
        <f t="shared" ref="C8:Q8" si="4">IF(C35=0,0,C35*C145)</f>
        <v>110841.66181864368</v>
      </c>
      <c r="D8" s="77">
        <f t="shared" si="4"/>
        <v>125053.51109981828</v>
      </c>
      <c r="E8" s="77">
        <f t="shared" si="4"/>
        <v>137993.32401166332</v>
      </c>
      <c r="F8" s="77">
        <f t="shared" si="4"/>
        <v>153667.59987394337</v>
      </c>
      <c r="G8" s="77">
        <f t="shared" si="4"/>
        <v>168098.85525416123</v>
      </c>
      <c r="H8" s="77">
        <f t="shared" si="4"/>
        <v>189846.22366827354</v>
      </c>
      <c r="I8" s="77">
        <f t="shared" si="4"/>
        <v>196220.33414653532</v>
      </c>
      <c r="J8" s="77">
        <f t="shared" si="4"/>
        <v>216498.38150065247</v>
      </c>
      <c r="K8" s="77">
        <f t="shared" si="4"/>
        <v>228327.03386619431</v>
      </c>
      <c r="L8" s="77">
        <f t="shared" si="4"/>
        <v>235869.36771973543</v>
      </c>
      <c r="M8" s="77">
        <f t="shared" si="4"/>
        <v>250484.076633132</v>
      </c>
      <c r="N8" s="77">
        <f t="shared" si="4"/>
        <v>267122.8898739891</v>
      </c>
      <c r="O8" s="77">
        <f t="shared" si="4"/>
        <v>282737.07689197466</v>
      </c>
      <c r="P8" s="77">
        <f t="shared" si="4"/>
        <v>298262.88500074035</v>
      </c>
      <c r="Q8" s="77">
        <f t="shared" si="4"/>
        <v>309043.92193413706</v>
      </c>
    </row>
    <row r="9" spans="1:17" ht="11.45" customHeight="1" x14ac:dyDescent="0.25">
      <c r="A9" s="62" t="s">
        <v>57</v>
      </c>
      <c r="B9" s="77">
        <f t="shared" ref="B9" si="5">IF(B36=0,0,B36*B146)</f>
        <v>301.96459062905865</v>
      </c>
      <c r="C9" s="77">
        <f t="shared" ref="C9:Q9" si="6">IF(C36=0,0,C36*C146)</f>
        <v>330.75225889762879</v>
      </c>
      <c r="D9" s="77">
        <f t="shared" si="6"/>
        <v>356.68822791541049</v>
      </c>
      <c r="E9" s="77">
        <f t="shared" si="6"/>
        <v>372.62705551053625</v>
      </c>
      <c r="F9" s="77">
        <f t="shared" si="6"/>
        <v>386.61542840598071</v>
      </c>
      <c r="G9" s="77">
        <f t="shared" si="6"/>
        <v>395.524817258246</v>
      </c>
      <c r="H9" s="77">
        <f t="shared" si="6"/>
        <v>424.3252854742226</v>
      </c>
      <c r="I9" s="77">
        <f t="shared" si="6"/>
        <v>271.92315296033576</v>
      </c>
      <c r="J9" s="77">
        <f t="shared" si="6"/>
        <v>447.3737592904651</v>
      </c>
      <c r="K9" s="77">
        <f t="shared" si="6"/>
        <v>428.16945188777424</v>
      </c>
      <c r="L9" s="77">
        <f t="shared" si="6"/>
        <v>420.37835983241217</v>
      </c>
      <c r="M9" s="77">
        <f t="shared" si="6"/>
        <v>354.68676642449248</v>
      </c>
      <c r="N9" s="77">
        <f t="shared" si="6"/>
        <v>298.51319907218334</v>
      </c>
      <c r="O9" s="77">
        <f t="shared" si="6"/>
        <v>259.8611742738812</v>
      </c>
      <c r="P9" s="77">
        <f t="shared" si="6"/>
        <v>240.80808026621196</v>
      </c>
      <c r="Q9" s="77">
        <f t="shared" si="6"/>
        <v>222.15290830933625</v>
      </c>
    </row>
    <row r="10" spans="1:17" ht="11.45" customHeight="1" x14ac:dyDescent="0.25">
      <c r="A10" s="62" t="s">
        <v>56</v>
      </c>
      <c r="B10" s="77">
        <f t="shared" ref="B10" si="7">IF(B37=0,0,B37*B147)</f>
        <v>0</v>
      </c>
      <c r="C10" s="77">
        <f t="shared" ref="C10:Q10" si="8">IF(C37=0,0,C37*C147)</f>
        <v>0</v>
      </c>
      <c r="D10" s="77">
        <f t="shared" si="8"/>
        <v>0</v>
      </c>
      <c r="E10" s="77">
        <f t="shared" si="8"/>
        <v>0</v>
      </c>
      <c r="F10" s="77">
        <f t="shared" si="8"/>
        <v>0</v>
      </c>
      <c r="G10" s="77">
        <f t="shared" si="8"/>
        <v>0</v>
      </c>
      <c r="H10" s="77">
        <f t="shared" si="8"/>
        <v>0</v>
      </c>
      <c r="I10" s="77">
        <f t="shared" si="8"/>
        <v>0</v>
      </c>
      <c r="J10" s="77">
        <f t="shared" si="8"/>
        <v>0</v>
      </c>
      <c r="K10" s="77">
        <f t="shared" si="8"/>
        <v>0</v>
      </c>
      <c r="L10" s="77">
        <f t="shared" si="8"/>
        <v>0</v>
      </c>
      <c r="M10" s="77">
        <f t="shared" si="8"/>
        <v>0</v>
      </c>
      <c r="N10" s="77">
        <f t="shared" si="8"/>
        <v>0</v>
      </c>
      <c r="O10" s="77">
        <f t="shared" si="8"/>
        <v>0</v>
      </c>
      <c r="P10" s="77">
        <f t="shared" si="8"/>
        <v>0</v>
      </c>
      <c r="Q10" s="77">
        <f t="shared" si="8"/>
        <v>0</v>
      </c>
    </row>
    <row r="11" spans="1:17" ht="11.45" customHeight="1" x14ac:dyDescent="0.25">
      <c r="A11" s="62" t="s">
        <v>60</v>
      </c>
      <c r="B11" s="77">
        <f t="shared" ref="B11" si="9">IF(B38=0,0,B38*B148)</f>
        <v>0</v>
      </c>
      <c r="C11" s="77">
        <f t="shared" ref="C11:Q11" si="10">IF(C38=0,0,C38*C148)</f>
        <v>0</v>
      </c>
      <c r="D11" s="77">
        <f t="shared" si="10"/>
        <v>0</v>
      </c>
      <c r="E11" s="77">
        <f t="shared" si="10"/>
        <v>0</v>
      </c>
      <c r="F11" s="77">
        <f t="shared" si="10"/>
        <v>0</v>
      </c>
      <c r="G11" s="77">
        <f t="shared" si="10"/>
        <v>0</v>
      </c>
      <c r="H11" s="77">
        <f t="shared" si="10"/>
        <v>0</v>
      </c>
      <c r="I11" s="77">
        <f t="shared" si="10"/>
        <v>0</v>
      </c>
      <c r="J11" s="77">
        <f t="shared" si="10"/>
        <v>0</v>
      </c>
      <c r="K11" s="77">
        <f t="shared" si="10"/>
        <v>0</v>
      </c>
      <c r="L11" s="77">
        <f t="shared" si="10"/>
        <v>0</v>
      </c>
      <c r="M11" s="77">
        <f t="shared" si="10"/>
        <v>0</v>
      </c>
      <c r="N11" s="77">
        <f t="shared" si="10"/>
        <v>0</v>
      </c>
      <c r="O11" s="77">
        <f t="shared" si="10"/>
        <v>1.5720148513627596</v>
      </c>
      <c r="P11" s="77">
        <f t="shared" si="10"/>
        <v>144.12241610967376</v>
      </c>
      <c r="Q11" s="77">
        <f t="shared" si="10"/>
        <v>500.34638062116716</v>
      </c>
    </row>
    <row r="12" spans="1:17" ht="11.45" customHeight="1" x14ac:dyDescent="0.25">
      <c r="A12" s="62" t="s">
        <v>55</v>
      </c>
      <c r="B12" s="77">
        <f t="shared" ref="B12" si="11">IF(B39=0,0,B39*B149)</f>
        <v>0</v>
      </c>
      <c r="C12" s="77">
        <f t="shared" ref="C12:Q12" si="12">IF(C39=0,0,C39*C149)</f>
        <v>0</v>
      </c>
      <c r="D12" s="77">
        <f t="shared" si="12"/>
        <v>0</v>
      </c>
      <c r="E12" s="77">
        <f t="shared" si="12"/>
        <v>0</v>
      </c>
      <c r="F12" s="77">
        <f t="shared" si="12"/>
        <v>0</v>
      </c>
      <c r="G12" s="77">
        <f t="shared" si="12"/>
        <v>0</v>
      </c>
      <c r="H12" s="77">
        <f t="shared" si="12"/>
        <v>0</v>
      </c>
      <c r="I12" s="77">
        <f t="shared" si="12"/>
        <v>0</v>
      </c>
      <c r="J12" s="77">
        <f t="shared" si="12"/>
        <v>0</v>
      </c>
      <c r="K12" s="77">
        <f t="shared" si="12"/>
        <v>0</v>
      </c>
      <c r="L12" s="77">
        <f t="shared" si="12"/>
        <v>1.9176668999808499</v>
      </c>
      <c r="M12" s="77">
        <f t="shared" si="12"/>
        <v>19.743833484467462</v>
      </c>
      <c r="N12" s="77">
        <f t="shared" si="12"/>
        <v>41.741658475545016</v>
      </c>
      <c r="O12" s="77">
        <f t="shared" si="12"/>
        <v>81.21444068145253</v>
      </c>
      <c r="P12" s="77">
        <f t="shared" si="12"/>
        <v>188.19463746014281</v>
      </c>
      <c r="Q12" s="77">
        <f t="shared" si="12"/>
        <v>337.87901847508363</v>
      </c>
    </row>
    <row r="13" spans="1:17" ht="11.45" customHeight="1" x14ac:dyDescent="0.25">
      <c r="A13" s="19" t="s">
        <v>28</v>
      </c>
      <c r="B13" s="76">
        <v>48000</v>
      </c>
      <c r="C13" s="76">
        <v>48040</v>
      </c>
      <c r="D13" s="76">
        <v>42100</v>
      </c>
      <c r="E13" s="76">
        <v>46100</v>
      </c>
      <c r="F13" s="76">
        <v>42500</v>
      </c>
      <c r="G13" s="76">
        <v>44000</v>
      </c>
      <c r="H13" s="76">
        <v>42000</v>
      </c>
      <c r="I13" s="76">
        <v>42200</v>
      </c>
      <c r="J13" s="76">
        <v>44700</v>
      </c>
      <c r="K13" s="76">
        <v>45700</v>
      </c>
      <c r="L13" s="76">
        <v>46200</v>
      </c>
      <c r="M13" s="76">
        <v>44100</v>
      </c>
      <c r="N13" s="76">
        <v>43700</v>
      </c>
      <c r="O13" s="76">
        <v>41900</v>
      </c>
      <c r="P13" s="76">
        <v>41100</v>
      </c>
      <c r="Q13" s="76">
        <v>40800</v>
      </c>
    </row>
    <row r="14" spans="1:17" ht="11.45" customHeight="1" x14ac:dyDescent="0.25">
      <c r="A14" s="62" t="s">
        <v>59</v>
      </c>
      <c r="B14" s="75">
        <f t="shared" ref="B14" si="13">IF(B41=0,0,B41*B151)</f>
        <v>0</v>
      </c>
      <c r="C14" s="75">
        <f t="shared" ref="C14:Q14" si="14">IF(C41=0,0,C41*C151)</f>
        <v>0</v>
      </c>
      <c r="D14" s="75">
        <f t="shared" si="14"/>
        <v>0</v>
      </c>
      <c r="E14" s="75">
        <f t="shared" si="14"/>
        <v>0</v>
      </c>
      <c r="F14" s="75">
        <f t="shared" si="14"/>
        <v>0</v>
      </c>
      <c r="G14" s="75">
        <f t="shared" si="14"/>
        <v>0</v>
      </c>
      <c r="H14" s="75">
        <f t="shared" si="14"/>
        <v>0</v>
      </c>
      <c r="I14" s="75">
        <f t="shared" si="14"/>
        <v>0</v>
      </c>
      <c r="J14" s="75">
        <f t="shared" si="14"/>
        <v>0</v>
      </c>
      <c r="K14" s="75">
        <f t="shared" si="14"/>
        <v>0</v>
      </c>
      <c r="L14" s="75">
        <f t="shared" si="14"/>
        <v>0</v>
      </c>
      <c r="M14" s="75">
        <f t="shared" si="14"/>
        <v>0</v>
      </c>
      <c r="N14" s="75">
        <f t="shared" si="14"/>
        <v>0</v>
      </c>
      <c r="O14" s="75">
        <f t="shared" si="14"/>
        <v>0</v>
      </c>
      <c r="P14" s="75">
        <f t="shared" si="14"/>
        <v>0</v>
      </c>
      <c r="Q14" s="75">
        <f t="shared" si="14"/>
        <v>0</v>
      </c>
    </row>
    <row r="15" spans="1:17" ht="11.45" customHeight="1" x14ac:dyDescent="0.25">
      <c r="A15" s="62" t="s">
        <v>58</v>
      </c>
      <c r="B15" s="75">
        <f t="shared" ref="B15" si="15">IF(B42=0,0,B42*B152)</f>
        <v>47939.604008536087</v>
      </c>
      <c r="C15" s="75">
        <f t="shared" ref="C15:Q15" si="16">IF(C42=0,0,C42*C152)</f>
        <v>47981.245316591936</v>
      </c>
      <c r="D15" s="75">
        <f t="shared" si="16"/>
        <v>42048.235300038104</v>
      </c>
      <c r="E15" s="75">
        <f t="shared" si="16"/>
        <v>46035.958008775728</v>
      </c>
      <c r="F15" s="75">
        <f t="shared" si="16"/>
        <v>42437.751981394031</v>
      </c>
      <c r="G15" s="75">
        <f t="shared" si="16"/>
        <v>43931.317370168523</v>
      </c>
      <c r="H15" s="75">
        <f t="shared" si="16"/>
        <v>41967.091115146446</v>
      </c>
      <c r="I15" s="75">
        <f t="shared" si="16"/>
        <v>42170.835255484548</v>
      </c>
      <c r="J15" s="75">
        <f t="shared" si="16"/>
        <v>44643.732098818364</v>
      </c>
      <c r="K15" s="75">
        <f t="shared" si="16"/>
        <v>45639.45893485882</v>
      </c>
      <c r="L15" s="75">
        <f t="shared" si="16"/>
        <v>46128.393498464648</v>
      </c>
      <c r="M15" s="75">
        <f t="shared" si="16"/>
        <v>44021.646978688332</v>
      </c>
      <c r="N15" s="75">
        <f t="shared" si="16"/>
        <v>43608.80700732876</v>
      </c>
      <c r="O15" s="75">
        <f t="shared" si="16"/>
        <v>41836.44196464288</v>
      </c>
      <c r="P15" s="75">
        <f t="shared" si="16"/>
        <v>41040.119355378338</v>
      </c>
      <c r="Q15" s="75">
        <f t="shared" si="16"/>
        <v>40627.464882008491</v>
      </c>
    </row>
    <row r="16" spans="1:17" ht="11.45" customHeight="1" x14ac:dyDescent="0.25">
      <c r="A16" s="62" t="s">
        <v>57</v>
      </c>
      <c r="B16" s="75">
        <f t="shared" ref="B16" si="17">IF(B43=0,0,B43*B153)</f>
        <v>0</v>
      </c>
      <c r="C16" s="75">
        <f t="shared" ref="C16:Q16" si="18">IF(C43=0,0,C43*C153)</f>
        <v>0</v>
      </c>
      <c r="D16" s="75">
        <f t="shared" si="18"/>
        <v>0</v>
      </c>
      <c r="E16" s="75">
        <f t="shared" si="18"/>
        <v>0</v>
      </c>
      <c r="F16" s="75">
        <f t="shared" si="18"/>
        <v>0</v>
      </c>
      <c r="G16" s="75">
        <f t="shared" si="18"/>
        <v>0</v>
      </c>
      <c r="H16" s="75">
        <f t="shared" si="18"/>
        <v>0</v>
      </c>
      <c r="I16" s="75">
        <f t="shared" si="18"/>
        <v>0</v>
      </c>
      <c r="J16" s="75">
        <f t="shared" si="18"/>
        <v>0</v>
      </c>
      <c r="K16" s="75">
        <f t="shared" si="18"/>
        <v>0</v>
      </c>
      <c r="L16" s="75">
        <f t="shared" si="18"/>
        <v>0</v>
      </c>
      <c r="M16" s="75">
        <f t="shared" si="18"/>
        <v>0</v>
      </c>
      <c r="N16" s="75">
        <f t="shared" si="18"/>
        <v>0</v>
      </c>
      <c r="O16" s="75">
        <f t="shared" si="18"/>
        <v>0</v>
      </c>
      <c r="P16" s="75">
        <f t="shared" si="18"/>
        <v>0</v>
      </c>
      <c r="Q16" s="75">
        <f t="shared" si="18"/>
        <v>0</v>
      </c>
    </row>
    <row r="17" spans="1:17" ht="11.45" customHeight="1" x14ac:dyDescent="0.25">
      <c r="A17" s="62" t="s">
        <v>56</v>
      </c>
      <c r="B17" s="75">
        <f t="shared" ref="B17" si="19">IF(B44=0,0,B44*B154)</f>
        <v>0</v>
      </c>
      <c r="C17" s="75">
        <f t="shared" ref="C17:Q17" si="20">IF(C44=0,0,C44*C154)</f>
        <v>0</v>
      </c>
      <c r="D17" s="75">
        <f t="shared" si="20"/>
        <v>0</v>
      </c>
      <c r="E17" s="75">
        <f t="shared" si="20"/>
        <v>0</v>
      </c>
      <c r="F17" s="75">
        <f t="shared" si="20"/>
        <v>0</v>
      </c>
      <c r="G17" s="75">
        <f t="shared" si="20"/>
        <v>0</v>
      </c>
      <c r="H17" s="75">
        <f t="shared" si="20"/>
        <v>0</v>
      </c>
      <c r="I17" s="75">
        <f t="shared" si="20"/>
        <v>0</v>
      </c>
      <c r="J17" s="75">
        <f t="shared" si="20"/>
        <v>0</v>
      </c>
      <c r="K17" s="75">
        <f t="shared" si="20"/>
        <v>0</v>
      </c>
      <c r="L17" s="75">
        <f t="shared" si="20"/>
        <v>0</v>
      </c>
      <c r="M17" s="75">
        <f t="shared" si="20"/>
        <v>0</v>
      </c>
      <c r="N17" s="75">
        <f t="shared" si="20"/>
        <v>0</v>
      </c>
      <c r="O17" s="75">
        <f t="shared" si="20"/>
        <v>0</v>
      </c>
      <c r="P17" s="75">
        <f t="shared" si="20"/>
        <v>0</v>
      </c>
      <c r="Q17" s="75">
        <f t="shared" si="20"/>
        <v>0</v>
      </c>
    </row>
    <row r="18" spans="1:17" ht="11.45" customHeight="1" x14ac:dyDescent="0.25">
      <c r="A18" s="62" t="s">
        <v>55</v>
      </c>
      <c r="B18" s="75">
        <f t="shared" ref="B18" si="21">IF(B45=0,0,B45*B155)</f>
        <v>60.395991463913298</v>
      </c>
      <c r="C18" s="75">
        <f t="shared" ref="C18:Q18" si="22">IF(C45=0,0,C45*C155)</f>
        <v>58.754683408064409</v>
      </c>
      <c r="D18" s="75">
        <f t="shared" si="22"/>
        <v>51.764699961893598</v>
      </c>
      <c r="E18" s="75">
        <f t="shared" si="22"/>
        <v>64.041991224280835</v>
      </c>
      <c r="F18" s="75">
        <f t="shared" si="22"/>
        <v>62.248018605968966</v>
      </c>
      <c r="G18" s="75">
        <f t="shared" si="22"/>
        <v>68.682629831471246</v>
      </c>
      <c r="H18" s="75">
        <f t="shared" si="22"/>
        <v>32.908884853550767</v>
      </c>
      <c r="I18" s="75">
        <f t="shared" si="22"/>
        <v>29.164744515448902</v>
      </c>
      <c r="J18" s="75">
        <f t="shared" si="22"/>
        <v>56.267901181642145</v>
      </c>
      <c r="K18" s="75">
        <f t="shared" si="22"/>
        <v>60.541065141181448</v>
      </c>
      <c r="L18" s="75">
        <f t="shared" si="22"/>
        <v>71.606501535350247</v>
      </c>
      <c r="M18" s="75">
        <f t="shared" si="22"/>
        <v>78.353021311666026</v>
      </c>
      <c r="N18" s="75">
        <f t="shared" si="22"/>
        <v>91.192992671237917</v>
      </c>
      <c r="O18" s="75">
        <f t="shared" si="22"/>
        <v>63.558035357120552</v>
      </c>
      <c r="P18" s="75">
        <f t="shared" si="22"/>
        <v>59.880644621665404</v>
      </c>
      <c r="Q18" s="75">
        <f t="shared" si="22"/>
        <v>172.53511799151062</v>
      </c>
    </row>
    <row r="19" spans="1:17" ht="11.45" customHeight="1" x14ac:dyDescent="0.25">
      <c r="A19" s="25" t="s">
        <v>51</v>
      </c>
      <c r="B19" s="79">
        <f t="shared" ref="B19" si="23">B20+B26</f>
        <v>177454.35128333035</v>
      </c>
      <c r="C19" s="79">
        <f t="shared" ref="C19:Q19" si="24">C20+C26</f>
        <v>177963.64486610971</v>
      </c>
      <c r="D19" s="79">
        <f t="shared" si="24"/>
        <v>180304.21050626019</v>
      </c>
      <c r="E19" s="79">
        <f t="shared" si="24"/>
        <v>184247.95835213776</v>
      </c>
      <c r="F19" s="79">
        <f t="shared" si="24"/>
        <v>184447.41738501465</v>
      </c>
      <c r="G19" s="79">
        <f t="shared" si="24"/>
        <v>185758.78204587245</v>
      </c>
      <c r="H19" s="79">
        <f t="shared" si="24"/>
        <v>190617.73852565221</v>
      </c>
      <c r="I19" s="79">
        <f t="shared" si="24"/>
        <v>198151.59690986233</v>
      </c>
      <c r="J19" s="79">
        <f t="shared" si="24"/>
        <v>187093.2180604375</v>
      </c>
      <c r="K19" s="79">
        <f t="shared" si="24"/>
        <v>164446.53983945647</v>
      </c>
      <c r="L19" s="79">
        <f t="shared" si="24"/>
        <v>171387.90876648913</v>
      </c>
      <c r="M19" s="79">
        <f t="shared" si="24"/>
        <v>177694.67434033603</v>
      </c>
      <c r="N19" s="79">
        <f t="shared" si="24"/>
        <v>183845.81750063089</v>
      </c>
      <c r="O19" s="79">
        <f t="shared" si="24"/>
        <v>173096.48616474052</v>
      </c>
      <c r="P19" s="79">
        <f t="shared" si="24"/>
        <v>171536.65889812994</v>
      </c>
      <c r="Q19" s="79">
        <f t="shared" si="24"/>
        <v>189072.55787882462</v>
      </c>
    </row>
    <row r="20" spans="1:17" ht="11.45" customHeight="1" x14ac:dyDescent="0.25">
      <c r="A20" s="23" t="s">
        <v>27</v>
      </c>
      <c r="B20" s="78">
        <v>15254.299060916594</v>
      </c>
      <c r="C20" s="78">
        <v>15584.452688180079</v>
      </c>
      <c r="D20" s="78">
        <v>16058.347823176533</v>
      </c>
      <c r="E20" s="78">
        <v>16782.148996278236</v>
      </c>
      <c r="F20" s="78">
        <v>17676.509826374808</v>
      </c>
      <c r="G20" s="78">
        <v>18460.658076713025</v>
      </c>
      <c r="H20" s="78">
        <v>19119.969640807842</v>
      </c>
      <c r="I20" s="78">
        <v>20016.993970866122</v>
      </c>
      <c r="J20" s="78">
        <v>19435.001774290547</v>
      </c>
      <c r="K20" s="78">
        <v>19442.129867584561</v>
      </c>
      <c r="L20" s="78">
        <v>19878.639949662254</v>
      </c>
      <c r="M20" s="78">
        <v>20140.284417648818</v>
      </c>
      <c r="N20" s="78">
        <v>20456.150161623344</v>
      </c>
      <c r="O20" s="78">
        <v>20883.353619635782</v>
      </c>
      <c r="P20" s="78">
        <v>21947.90938619756</v>
      </c>
      <c r="Q20" s="78">
        <v>23025.81043839869</v>
      </c>
    </row>
    <row r="21" spans="1:17" ht="11.45" customHeight="1" x14ac:dyDescent="0.25">
      <c r="A21" s="62" t="s">
        <v>59</v>
      </c>
      <c r="B21" s="77">
        <f t="shared" ref="B21" si="25">IF(B48=0,0,B48*B158)</f>
        <v>1211.1022149373939</v>
      </c>
      <c r="C21" s="77">
        <f t="shared" ref="C21:Q21" si="26">IF(C48=0,0,C48*C158)</f>
        <v>1171.289851754203</v>
      </c>
      <c r="D21" s="77">
        <f t="shared" si="26"/>
        <v>1160.8363121751308</v>
      </c>
      <c r="E21" s="77">
        <f t="shared" si="26"/>
        <v>1154.6063212372919</v>
      </c>
      <c r="F21" s="77">
        <f t="shared" si="26"/>
        <v>1107.8605812677938</v>
      </c>
      <c r="G21" s="77">
        <f t="shared" si="26"/>
        <v>1084.6583946250764</v>
      </c>
      <c r="H21" s="77">
        <f t="shared" si="26"/>
        <v>989.70045634340136</v>
      </c>
      <c r="I21" s="77">
        <f t="shared" si="26"/>
        <v>890.85341997590331</v>
      </c>
      <c r="J21" s="77">
        <f t="shared" si="26"/>
        <v>743.23710380591706</v>
      </c>
      <c r="K21" s="77">
        <f t="shared" si="26"/>
        <v>670.72918893584267</v>
      </c>
      <c r="L21" s="77">
        <f t="shared" si="26"/>
        <v>642.83155288258956</v>
      </c>
      <c r="M21" s="77">
        <f t="shared" si="26"/>
        <v>645.51487010090682</v>
      </c>
      <c r="N21" s="77">
        <f t="shared" si="26"/>
        <v>649.54059647283816</v>
      </c>
      <c r="O21" s="77">
        <f t="shared" si="26"/>
        <v>654.54778781219886</v>
      </c>
      <c r="P21" s="77">
        <f t="shared" si="26"/>
        <v>689.67661999850418</v>
      </c>
      <c r="Q21" s="77">
        <f t="shared" si="26"/>
        <v>728.80113244052234</v>
      </c>
    </row>
    <row r="22" spans="1:17" ht="11.45" customHeight="1" x14ac:dyDescent="0.25">
      <c r="A22" s="62" t="s">
        <v>58</v>
      </c>
      <c r="B22" s="77">
        <f t="shared" ref="B22" si="27">IF(B49=0,0,B49*B159)</f>
        <v>14025.743050191821</v>
      </c>
      <c r="C22" s="77">
        <f t="shared" ref="C22:Q22" si="28">IF(C49=0,0,C49*C159)</f>
        <v>14316.101920364694</v>
      </c>
      <c r="D22" s="77">
        <f t="shared" si="28"/>
        <v>14715.207960387268</v>
      </c>
      <c r="E22" s="77">
        <f t="shared" si="28"/>
        <v>15399.670101396623</v>
      </c>
      <c r="F22" s="77">
        <f t="shared" si="28"/>
        <v>16310.877301431918</v>
      </c>
      <c r="G22" s="77">
        <f t="shared" si="28"/>
        <v>17096.682482944991</v>
      </c>
      <c r="H22" s="77">
        <f t="shared" si="28"/>
        <v>17838.918311085115</v>
      </c>
      <c r="I22" s="77">
        <f t="shared" si="28"/>
        <v>18832.359402108654</v>
      </c>
      <c r="J22" s="77">
        <f t="shared" si="28"/>
        <v>18408.270605283644</v>
      </c>
      <c r="K22" s="77">
        <f t="shared" si="28"/>
        <v>18533.256830499515</v>
      </c>
      <c r="L22" s="77">
        <f t="shared" si="28"/>
        <v>19002.585514143342</v>
      </c>
      <c r="M22" s="77">
        <f t="shared" si="28"/>
        <v>19273.764605562534</v>
      </c>
      <c r="N22" s="77">
        <f t="shared" si="28"/>
        <v>19591.878526957033</v>
      </c>
      <c r="O22" s="77">
        <f t="shared" si="28"/>
        <v>20004.444700886528</v>
      </c>
      <c r="P22" s="77">
        <f t="shared" si="28"/>
        <v>21040.509683551507</v>
      </c>
      <c r="Q22" s="77">
        <f t="shared" si="28"/>
        <v>22088.801297183498</v>
      </c>
    </row>
    <row r="23" spans="1:17" ht="11.45" customHeight="1" x14ac:dyDescent="0.25">
      <c r="A23" s="62" t="s">
        <v>57</v>
      </c>
      <c r="B23" s="77">
        <f t="shared" ref="B23" si="29">IF(B50=0,0,B50*B160)</f>
        <v>17.453795787379136</v>
      </c>
      <c r="C23" s="77">
        <f t="shared" ref="C23:Q23" si="30">IF(C50=0,0,C50*C160)</f>
        <v>97.060916061182269</v>
      </c>
      <c r="D23" s="77">
        <f t="shared" si="30"/>
        <v>182.30355061413488</v>
      </c>
      <c r="E23" s="77">
        <f t="shared" si="30"/>
        <v>227.87257364432139</v>
      </c>
      <c r="F23" s="77">
        <f t="shared" si="30"/>
        <v>254.35650231659915</v>
      </c>
      <c r="G23" s="77">
        <f t="shared" si="30"/>
        <v>275.84281855080229</v>
      </c>
      <c r="H23" s="77">
        <f t="shared" si="30"/>
        <v>287.87602487592278</v>
      </c>
      <c r="I23" s="77">
        <f t="shared" si="30"/>
        <v>290.30625981766059</v>
      </c>
      <c r="J23" s="77">
        <f t="shared" si="30"/>
        <v>280.0252269159086</v>
      </c>
      <c r="K23" s="77">
        <f t="shared" si="30"/>
        <v>234.79411850034921</v>
      </c>
      <c r="L23" s="77">
        <f t="shared" si="30"/>
        <v>229.84987362836239</v>
      </c>
      <c r="M23" s="77">
        <f t="shared" si="30"/>
        <v>216.79474568093008</v>
      </c>
      <c r="N23" s="77">
        <f t="shared" si="30"/>
        <v>209.58294119124506</v>
      </c>
      <c r="O23" s="77">
        <f t="shared" si="30"/>
        <v>216.50632908600363</v>
      </c>
      <c r="P23" s="77">
        <f t="shared" si="30"/>
        <v>202.95694934674677</v>
      </c>
      <c r="Q23" s="77">
        <f t="shared" si="30"/>
        <v>187.03461178483647</v>
      </c>
    </row>
    <row r="24" spans="1:17" ht="11.45" customHeight="1" x14ac:dyDescent="0.25">
      <c r="A24" s="62" t="s">
        <v>56</v>
      </c>
      <c r="B24" s="77">
        <f t="shared" ref="B24" si="31">IF(B51=0,0,B51*B161)</f>
        <v>0</v>
      </c>
      <c r="C24" s="77">
        <f t="shared" ref="C24:Q24" si="32">IF(C51=0,0,C51*C161)</f>
        <v>0</v>
      </c>
      <c r="D24" s="77">
        <f t="shared" si="32"/>
        <v>0</v>
      </c>
      <c r="E24" s="77">
        <f t="shared" si="32"/>
        <v>0</v>
      </c>
      <c r="F24" s="77">
        <f t="shared" si="32"/>
        <v>0</v>
      </c>
      <c r="G24" s="77">
        <f t="shared" si="32"/>
        <v>0</v>
      </c>
      <c r="H24" s="77">
        <f t="shared" si="32"/>
        <v>0</v>
      </c>
      <c r="I24" s="77">
        <f t="shared" si="32"/>
        <v>0</v>
      </c>
      <c r="J24" s="77">
        <f t="shared" si="32"/>
        <v>0</v>
      </c>
      <c r="K24" s="77">
        <f t="shared" si="32"/>
        <v>0</v>
      </c>
      <c r="L24" s="77">
        <f t="shared" si="32"/>
        <v>0</v>
      </c>
      <c r="M24" s="77">
        <f t="shared" si="32"/>
        <v>0</v>
      </c>
      <c r="N24" s="77">
        <f t="shared" si="32"/>
        <v>0</v>
      </c>
      <c r="O24" s="77">
        <f t="shared" si="32"/>
        <v>0</v>
      </c>
      <c r="P24" s="77">
        <f t="shared" si="32"/>
        <v>0</v>
      </c>
      <c r="Q24" s="77">
        <f t="shared" si="32"/>
        <v>0</v>
      </c>
    </row>
    <row r="25" spans="1:17" ht="11.45" customHeight="1" x14ac:dyDescent="0.25">
      <c r="A25" s="62" t="s">
        <v>55</v>
      </c>
      <c r="B25" s="77">
        <f t="shared" ref="B25" si="33">IF(B52=0,0,B52*B162)</f>
        <v>0</v>
      </c>
      <c r="C25" s="77">
        <f t="shared" ref="C25:Q25" si="34">IF(C52=0,0,C52*C162)</f>
        <v>0</v>
      </c>
      <c r="D25" s="77">
        <f t="shared" si="34"/>
        <v>0</v>
      </c>
      <c r="E25" s="77">
        <f t="shared" si="34"/>
        <v>0</v>
      </c>
      <c r="F25" s="77">
        <f t="shared" si="34"/>
        <v>3.4154413584983541</v>
      </c>
      <c r="G25" s="77">
        <f t="shared" si="34"/>
        <v>3.4743805921576958</v>
      </c>
      <c r="H25" s="77">
        <f t="shared" si="34"/>
        <v>3.4748485034002092</v>
      </c>
      <c r="I25" s="77">
        <f t="shared" si="34"/>
        <v>3.4748889639050931</v>
      </c>
      <c r="J25" s="77">
        <f t="shared" si="34"/>
        <v>3.4688382850774135</v>
      </c>
      <c r="K25" s="77">
        <f t="shared" si="34"/>
        <v>3.3497296488578661</v>
      </c>
      <c r="L25" s="77">
        <f t="shared" si="34"/>
        <v>3.3730090079614654</v>
      </c>
      <c r="M25" s="77">
        <f t="shared" si="34"/>
        <v>4.210196304448611</v>
      </c>
      <c r="N25" s="77">
        <f t="shared" si="34"/>
        <v>5.1480970022262786</v>
      </c>
      <c r="O25" s="77">
        <f t="shared" si="34"/>
        <v>7.8548018510470348</v>
      </c>
      <c r="P25" s="77">
        <f t="shared" si="34"/>
        <v>14.766133300804658</v>
      </c>
      <c r="Q25" s="77">
        <f t="shared" si="34"/>
        <v>21.173396989833488</v>
      </c>
    </row>
    <row r="26" spans="1:17" ht="11.45" customHeight="1" x14ac:dyDescent="0.25">
      <c r="A26" s="19" t="s">
        <v>24</v>
      </c>
      <c r="B26" s="76">
        <v>162200.05222241377</v>
      </c>
      <c r="C26" s="76">
        <v>162379.19217792962</v>
      </c>
      <c r="D26" s="76">
        <v>164245.86268308366</v>
      </c>
      <c r="E26" s="76">
        <v>167465.80935585953</v>
      </c>
      <c r="F26" s="76">
        <v>166770.90755863985</v>
      </c>
      <c r="G26" s="76">
        <v>167298.12396915941</v>
      </c>
      <c r="H26" s="76">
        <v>171497.76888484438</v>
      </c>
      <c r="I26" s="76">
        <v>178134.60293899622</v>
      </c>
      <c r="J26" s="76">
        <v>167658.21628614696</v>
      </c>
      <c r="K26" s="76">
        <v>145004.40997187191</v>
      </c>
      <c r="L26" s="76">
        <v>151509.26881682687</v>
      </c>
      <c r="M26" s="76">
        <v>157554.3899226872</v>
      </c>
      <c r="N26" s="76">
        <v>163389.66733900754</v>
      </c>
      <c r="O26" s="76">
        <v>152213.13254510475</v>
      </c>
      <c r="P26" s="76">
        <v>149588.74951193237</v>
      </c>
      <c r="Q26" s="76">
        <v>166046.74744042594</v>
      </c>
    </row>
    <row r="27" spans="1:17" ht="11.45" customHeight="1" x14ac:dyDescent="0.25">
      <c r="A27" s="17" t="s">
        <v>23</v>
      </c>
      <c r="B27" s="75">
        <v>150337</v>
      </c>
      <c r="C27" s="75">
        <v>149760</v>
      </c>
      <c r="D27" s="75">
        <v>150920</v>
      </c>
      <c r="E27" s="75">
        <v>153933</v>
      </c>
      <c r="F27" s="75">
        <v>151179</v>
      </c>
      <c r="G27" s="75">
        <v>151218</v>
      </c>
      <c r="H27" s="75">
        <v>154770</v>
      </c>
      <c r="I27" s="75">
        <v>160708</v>
      </c>
      <c r="J27" s="75">
        <v>151145</v>
      </c>
      <c r="K27" s="75">
        <v>131616</v>
      </c>
      <c r="L27" s="75">
        <v>137753</v>
      </c>
      <c r="M27" s="75">
        <v>139916</v>
      </c>
      <c r="N27" s="75">
        <v>142552</v>
      </c>
      <c r="O27" s="75">
        <v>131334</v>
      </c>
      <c r="P27" s="75">
        <v>127672</v>
      </c>
      <c r="Q27" s="75">
        <v>142868</v>
      </c>
    </row>
    <row r="28" spans="1:17" ht="11.45" customHeight="1" x14ac:dyDescent="0.25">
      <c r="A28" s="15" t="s">
        <v>22</v>
      </c>
      <c r="B28" s="74">
        <v>11863.052222413768</v>
      </c>
      <c r="C28" s="74">
        <v>12619.192177929624</v>
      </c>
      <c r="D28" s="74">
        <v>13325.862683083658</v>
      </c>
      <c r="E28" s="74">
        <v>13532.809355859528</v>
      </c>
      <c r="F28" s="74">
        <v>15591.907558639854</v>
      </c>
      <c r="G28" s="74">
        <v>16080.123969159409</v>
      </c>
      <c r="H28" s="74">
        <v>16727.768884844379</v>
      </c>
      <c r="I28" s="74">
        <v>17426.60293899622</v>
      </c>
      <c r="J28" s="74">
        <v>16513.216286146955</v>
      </c>
      <c r="K28" s="74">
        <v>13388.409971871908</v>
      </c>
      <c r="L28" s="74">
        <v>13756.268816826865</v>
      </c>
      <c r="M28" s="74">
        <v>17638.389922687202</v>
      </c>
      <c r="N28" s="74">
        <v>20837.667339007545</v>
      </c>
      <c r="O28" s="74">
        <v>20879.132545104745</v>
      </c>
      <c r="P28" s="74">
        <v>21916.749511932372</v>
      </c>
      <c r="Q28" s="74">
        <v>23178.747440425941</v>
      </c>
    </row>
    <row r="29" spans="1:17" ht="11.45" customHeight="1" x14ac:dyDescent="0.25">
      <c r="A29" s="8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7" ht="11.45" customHeight="1" x14ac:dyDescent="0.25">
      <c r="A30" s="27" t="s">
        <v>71</v>
      </c>
      <c r="B30" s="68">
        <f t="shared" ref="B30:Q30" si="35">B31+B46</f>
        <v>410979.00141973881</v>
      </c>
      <c r="C30" s="68">
        <f t="shared" si="35"/>
        <v>414256.02097619703</v>
      </c>
      <c r="D30" s="68">
        <f t="shared" si="35"/>
        <v>424258.28357467917</v>
      </c>
      <c r="E30" s="68">
        <f t="shared" si="35"/>
        <v>424708.15174479398</v>
      </c>
      <c r="F30" s="68">
        <f t="shared" si="35"/>
        <v>431447.70530113042</v>
      </c>
      <c r="G30" s="68">
        <f t="shared" si="35"/>
        <v>433819.99788201851</v>
      </c>
      <c r="H30" s="68">
        <f t="shared" si="35"/>
        <v>443783.27761851647</v>
      </c>
      <c r="I30" s="68">
        <f t="shared" si="35"/>
        <v>445533.85168717324</v>
      </c>
      <c r="J30" s="68">
        <f t="shared" si="35"/>
        <v>442952.86854671151</v>
      </c>
      <c r="K30" s="68">
        <f t="shared" si="35"/>
        <v>437951.92557509645</v>
      </c>
      <c r="L30" s="68">
        <f t="shared" si="35"/>
        <v>435666.79347789288</v>
      </c>
      <c r="M30" s="68">
        <f t="shared" si="35"/>
        <v>438851.14321032574</v>
      </c>
      <c r="N30" s="68">
        <f t="shared" si="35"/>
        <v>443211.71681885916</v>
      </c>
      <c r="O30" s="68">
        <f t="shared" si="35"/>
        <v>446366.08558490349</v>
      </c>
      <c r="P30" s="68">
        <f t="shared" si="35"/>
        <v>458549.12860210252</v>
      </c>
      <c r="Q30" s="68">
        <f t="shared" si="35"/>
        <v>475021.63306841312</v>
      </c>
    </row>
    <row r="31" spans="1:17" ht="11.45" customHeight="1" x14ac:dyDescent="0.25">
      <c r="A31" s="25" t="s">
        <v>39</v>
      </c>
      <c r="B31" s="79">
        <f t="shared" ref="B31:Q31" si="36">B32+B33+B40</f>
        <v>344528.02662854688</v>
      </c>
      <c r="C31" s="79">
        <f t="shared" si="36"/>
        <v>346201.13717726228</v>
      </c>
      <c r="D31" s="79">
        <f t="shared" si="36"/>
        <v>354435.40230074205</v>
      </c>
      <c r="E31" s="79">
        <f t="shared" si="36"/>
        <v>351700.65325305529</v>
      </c>
      <c r="F31" s="79">
        <f t="shared" si="36"/>
        <v>355789.42183696706</v>
      </c>
      <c r="G31" s="79">
        <f t="shared" si="36"/>
        <v>355366.3303198975</v>
      </c>
      <c r="H31" s="79">
        <f t="shared" si="36"/>
        <v>363157.29449393298</v>
      </c>
      <c r="I31" s="79">
        <f t="shared" si="36"/>
        <v>361477.14802618214</v>
      </c>
      <c r="J31" s="79">
        <f t="shared" si="36"/>
        <v>362811.8010556323</v>
      </c>
      <c r="K31" s="79">
        <f t="shared" si="36"/>
        <v>359744.15937223099</v>
      </c>
      <c r="L31" s="79">
        <f t="shared" si="36"/>
        <v>356057.22411364521</v>
      </c>
      <c r="M31" s="79">
        <f t="shared" si="36"/>
        <v>357600.01514038088</v>
      </c>
      <c r="N31" s="79">
        <f t="shared" si="36"/>
        <v>361334.58474734169</v>
      </c>
      <c r="O31" s="79">
        <f t="shared" si="36"/>
        <v>363545.74717499514</v>
      </c>
      <c r="P31" s="79">
        <f t="shared" si="36"/>
        <v>371820.82907938422</v>
      </c>
      <c r="Q31" s="79">
        <f t="shared" si="36"/>
        <v>383447.32483790943</v>
      </c>
    </row>
    <row r="32" spans="1:17" ht="11.45" customHeight="1" x14ac:dyDescent="0.25">
      <c r="A32" s="23" t="s">
        <v>30</v>
      </c>
      <c r="B32" s="78">
        <v>4573</v>
      </c>
      <c r="C32" s="78">
        <v>4816</v>
      </c>
      <c r="D32" s="78">
        <v>5080</v>
      </c>
      <c r="E32" s="78">
        <v>5607</v>
      </c>
      <c r="F32" s="78">
        <v>5155</v>
      </c>
      <c r="G32" s="78">
        <v>5432</v>
      </c>
      <c r="H32" s="78">
        <v>5197</v>
      </c>
      <c r="I32" s="78">
        <v>5588</v>
      </c>
      <c r="J32" s="78">
        <v>5142</v>
      </c>
      <c r="K32" s="78">
        <v>5177.7</v>
      </c>
      <c r="L32" s="78">
        <v>4653.99</v>
      </c>
      <c r="M32" s="78">
        <v>4642</v>
      </c>
      <c r="N32" s="78">
        <v>4505.49</v>
      </c>
      <c r="O32" s="78">
        <v>4328</v>
      </c>
      <c r="P32" s="78">
        <v>4459</v>
      </c>
      <c r="Q32" s="78">
        <v>4507.63</v>
      </c>
    </row>
    <row r="33" spans="1:17" ht="11.45" customHeight="1" x14ac:dyDescent="0.25">
      <c r="A33" s="19" t="s">
        <v>29</v>
      </c>
      <c r="B33" s="76">
        <v>337376.02662854688</v>
      </c>
      <c r="C33" s="76">
        <v>338807.13717726228</v>
      </c>
      <c r="D33" s="76">
        <v>346752.90230074205</v>
      </c>
      <c r="E33" s="76">
        <v>343455.86870999791</v>
      </c>
      <c r="F33" s="76">
        <v>348003.36764639034</v>
      </c>
      <c r="G33" s="76">
        <v>347314.39746251999</v>
      </c>
      <c r="H33" s="76">
        <v>355288.59008843568</v>
      </c>
      <c r="I33" s="76">
        <v>353261.39023564011</v>
      </c>
      <c r="J33" s="76">
        <v>355077.8010556323</v>
      </c>
      <c r="K33" s="76">
        <v>352101.66220961959</v>
      </c>
      <c r="L33" s="76">
        <v>349023.22105190723</v>
      </c>
      <c r="M33" s="76">
        <v>350669.17875910806</v>
      </c>
      <c r="N33" s="76">
        <v>354609.31937239092</v>
      </c>
      <c r="O33" s="76">
        <v>356963.74717499514</v>
      </c>
      <c r="P33" s="76">
        <v>365142.5039081226</v>
      </c>
      <c r="Q33" s="76">
        <v>376787.69483790942</v>
      </c>
    </row>
    <row r="34" spans="1:17" ht="11.45" customHeight="1" x14ac:dyDescent="0.25">
      <c r="A34" s="62" t="s">
        <v>59</v>
      </c>
      <c r="B34" s="77">
        <v>285155.86594726949</v>
      </c>
      <c r="C34" s="77">
        <v>282319.29187038646</v>
      </c>
      <c r="D34" s="77">
        <v>283576.16789974616</v>
      </c>
      <c r="E34" s="77">
        <v>273942.90073653014</v>
      </c>
      <c r="F34" s="77">
        <v>270040.1947323372</v>
      </c>
      <c r="G34" s="77">
        <v>261431.03253484497</v>
      </c>
      <c r="H34" s="77">
        <v>256775.87359150953</v>
      </c>
      <c r="I34" s="77">
        <v>252299.2071101692</v>
      </c>
      <c r="J34" s="77">
        <v>241603.55108138762</v>
      </c>
      <c r="K34" s="77">
        <v>232519.58307736964</v>
      </c>
      <c r="L34" s="77">
        <v>223243.43875469567</v>
      </c>
      <c r="M34" s="77">
        <v>215912.76775705029</v>
      </c>
      <c r="N34" s="77">
        <v>210012.19966597509</v>
      </c>
      <c r="O34" s="77">
        <v>201690.56184283036</v>
      </c>
      <c r="P34" s="77">
        <v>200934.47167609725</v>
      </c>
      <c r="Q34" s="77">
        <v>201734.62373074971</v>
      </c>
    </row>
    <row r="35" spans="1:17" ht="11.45" customHeight="1" x14ac:dyDescent="0.25">
      <c r="A35" s="62" t="s">
        <v>58</v>
      </c>
      <c r="B35" s="77">
        <v>52055.688419953367</v>
      </c>
      <c r="C35" s="77">
        <v>56310.492357753858</v>
      </c>
      <c r="D35" s="77">
        <v>62987.193408711828</v>
      </c>
      <c r="E35" s="77">
        <v>69315.609549995992</v>
      </c>
      <c r="F35" s="77">
        <v>77757.025828731959</v>
      </c>
      <c r="G35" s="77">
        <v>85671.091038691724</v>
      </c>
      <c r="H35" s="77">
        <v>98281.588688106422</v>
      </c>
      <c r="I35" s="77">
        <v>100815.22255194903</v>
      </c>
      <c r="J35" s="77">
        <v>113228.36481947357</v>
      </c>
      <c r="K35" s="77">
        <v>119347.01679275633</v>
      </c>
      <c r="L35" s="77">
        <v>125543.76095549735</v>
      </c>
      <c r="M35" s="77">
        <v>134544.57642570845</v>
      </c>
      <c r="N35" s="77">
        <v>144402.46511777485</v>
      </c>
      <c r="O35" s="77">
        <v>155072.70425628623</v>
      </c>
      <c r="P35" s="77">
        <v>163869.91050645243</v>
      </c>
      <c r="Q35" s="77">
        <v>174411.18509556589</v>
      </c>
    </row>
    <row r="36" spans="1:17" ht="11.45" customHeight="1" x14ac:dyDescent="0.25">
      <c r="A36" s="62" t="s">
        <v>57</v>
      </c>
      <c r="B36" s="77">
        <v>164.47226132405396</v>
      </c>
      <c r="C36" s="77">
        <v>177.3529491219856</v>
      </c>
      <c r="D36" s="77">
        <v>189.54099228405008</v>
      </c>
      <c r="E36" s="77">
        <v>197.35842347180193</v>
      </c>
      <c r="F36" s="77">
        <v>206.14708532117584</v>
      </c>
      <c r="G36" s="77">
        <v>212.27388898332697</v>
      </c>
      <c r="H36" s="77">
        <v>231.1278088197808</v>
      </c>
      <c r="I36" s="77">
        <v>146.96057352192739</v>
      </c>
      <c r="J36" s="77">
        <v>245.8851547710812</v>
      </c>
      <c r="K36" s="77">
        <v>235.0623394935933</v>
      </c>
      <c r="L36" s="77">
        <v>234.86660409645299</v>
      </c>
      <c r="M36" s="77">
        <v>199.84486538064886</v>
      </c>
      <c r="N36" s="77">
        <v>169.16076245363158</v>
      </c>
      <c r="O36" s="77">
        <v>149.29104932677001</v>
      </c>
      <c r="P36" s="77">
        <v>138.52949854682117</v>
      </c>
      <c r="Q36" s="77">
        <v>131.22516217561952</v>
      </c>
    </row>
    <row r="37" spans="1:17" ht="11.45" customHeight="1" x14ac:dyDescent="0.25">
      <c r="A37" s="62" t="s">
        <v>56</v>
      </c>
      <c r="B37" s="77">
        <v>0</v>
      </c>
      <c r="C37" s="77">
        <v>0</v>
      </c>
      <c r="D37" s="77">
        <v>0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1:17" ht="11.45" customHeight="1" x14ac:dyDescent="0.25">
      <c r="A38" s="62" t="s">
        <v>60</v>
      </c>
      <c r="B38" s="77">
        <v>0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0.90312740013197645</v>
      </c>
      <c r="P38" s="77">
        <v>82.909203092180235</v>
      </c>
      <c r="Q38" s="77">
        <v>295.55334404882763</v>
      </c>
    </row>
    <row r="39" spans="1:17" ht="11.45" customHeight="1" x14ac:dyDescent="0.25">
      <c r="A39" s="62" t="s">
        <v>55</v>
      </c>
      <c r="B39" s="77">
        <v>0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1.1547376177531601</v>
      </c>
      <c r="M39" s="77">
        <v>11.989710968668929</v>
      </c>
      <c r="N39" s="77">
        <v>25.493826187311932</v>
      </c>
      <c r="O39" s="77">
        <v>50.286899151650573</v>
      </c>
      <c r="P39" s="77">
        <v>116.6830239338849</v>
      </c>
      <c r="Q39" s="77">
        <v>215.1075053693875</v>
      </c>
    </row>
    <row r="40" spans="1:17" ht="11.45" customHeight="1" x14ac:dyDescent="0.25">
      <c r="A40" s="19" t="s">
        <v>28</v>
      </c>
      <c r="B40" s="76">
        <v>2579</v>
      </c>
      <c r="C40" s="76">
        <v>2578</v>
      </c>
      <c r="D40" s="76">
        <v>2602.5</v>
      </c>
      <c r="E40" s="76">
        <v>2637.784543057367</v>
      </c>
      <c r="F40" s="76">
        <v>2631.0541905767022</v>
      </c>
      <c r="G40" s="76">
        <v>2619.932857377531</v>
      </c>
      <c r="H40" s="76">
        <v>2671.7044054973185</v>
      </c>
      <c r="I40" s="76">
        <v>2627.7577905420517</v>
      </c>
      <c r="J40" s="76">
        <v>2592</v>
      </c>
      <c r="K40" s="76">
        <v>2464.7971626113904</v>
      </c>
      <c r="L40" s="76">
        <v>2380.013061738005</v>
      </c>
      <c r="M40" s="76">
        <v>2288.8363812728371</v>
      </c>
      <c r="N40" s="76">
        <v>2219.7753749507651</v>
      </c>
      <c r="O40" s="76">
        <v>2254</v>
      </c>
      <c r="P40" s="76">
        <v>2219.325171261612</v>
      </c>
      <c r="Q40" s="76">
        <v>2152</v>
      </c>
    </row>
    <row r="41" spans="1:17" ht="11.45" customHeight="1" x14ac:dyDescent="0.25">
      <c r="A41" s="62" t="s">
        <v>59</v>
      </c>
      <c r="B41" s="75">
        <v>0</v>
      </c>
      <c r="C41" s="75">
        <v>0</v>
      </c>
      <c r="D41" s="75">
        <v>0</v>
      </c>
      <c r="E41" s="75">
        <v>0</v>
      </c>
      <c r="F41" s="75">
        <v>0</v>
      </c>
      <c r="G41" s="75">
        <v>0</v>
      </c>
      <c r="H41" s="75">
        <v>0</v>
      </c>
      <c r="I41" s="75">
        <v>0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5">
        <v>0</v>
      </c>
      <c r="P41" s="75">
        <v>0</v>
      </c>
      <c r="Q41" s="75">
        <v>0</v>
      </c>
    </row>
    <row r="42" spans="1:17" ht="11.45" customHeight="1" x14ac:dyDescent="0.25">
      <c r="A42" s="62" t="s">
        <v>58</v>
      </c>
      <c r="B42" s="75">
        <v>2575.754973708637</v>
      </c>
      <c r="C42" s="75">
        <v>2574.847011369151</v>
      </c>
      <c r="D42" s="75">
        <v>2599.3000562553248</v>
      </c>
      <c r="E42" s="75">
        <v>2634.1201401385379</v>
      </c>
      <c r="F42" s="75">
        <v>2627.2005926894476</v>
      </c>
      <c r="G42" s="75">
        <v>2615.8432237723819</v>
      </c>
      <c r="H42" s="75">
        <v>2669.6110051962892</v>
      </c>
      <c r="I42" s="75">
        <v>2625.9417269257096</v>
      </c>
      <c r="J42" s="75">
        <v>2588.7372170053063</v>
      </c>
      <c r="K42" s="75">
        <v>2461.5319231019494</v>
      </c>
      <c r="L42" s="75">
        <v>2376.3242217172369</v>
      </c>
      <c r="M42" s="75">
        <v>2284.7697770605741</v>
      </c>
      <c r="N42" s="75">
        <v>2215.143156197912</v>
      </c>
      <c r="O42" s="75">
        <v>2250.5809114153949</v>
      </c>
      <c r="P42" s="75">
        <v>2216.0917254737719</v>
      </c>
      <c r="Q42" s="75">
        <v>2142.8996182863302</v>
      </c>
    </row>
    <row r="43" spans="1:17" ht="11.45" customHeight="1" x14ac:dyDescent="0.25">
      <c r="A43" s="62" t="s">
        <v>57</v>
      </c>
      <c r="B43" s="75">
        <v>0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</row>
    <row r="44" spans="1:17" ht="11.45" customHeight="1" x14ac:dyDescent="0.25">
      <c r="A44" s="62" t="s">
        <v>56</v>
      </c>
      <c r="B44" s="75">
        <v>0</v>
      </c>
      <c r="C44" s="75">
        <v>0</v>
      </c>
      <c r="D44" s="75">
        <v>0</v>
      </c>
      <c r="E44" s="75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5">
        <v>0</v>
      </c>
      <c r="P44" s="75">
        <v>0</v>
      </c>
      <c r="Q44" s="75">
        <v>0</v>
      </c>
    </row>
    <row r="45" spans="1:17" ht="11.45" customHeight="1" x14ac:dyDescent="0.25">
      <c r="A45" s="62" t="s">
        <v>55</v>
      </c>
      <c r="B45" s="75">
        <v>3.2450262913631751</v>
      </c>
      <c r="C45" s="75">
        <v>3.1529886308490851</v>
      </c>
      <c r="D45" s="75">
        <v>3.1999437446752514</v>
      </c>
      <c r="E45" s="75">
        <v>3.6644029188291443</v>
      </c>
      <c r="F45" s="75">
        <v>3.8535978872548515</v>
      </c>
      <c r="G45" s="75">
        <v>4.0896336051493112</v>
      </c>
      <c r="H45" s="75">
        <v>2.0934003010294178</v>
      </c>
      <c r="I45" s="75">
        <v>1.8160636163421664</v>
      </c>
      <c r="J45" s="75">
        <v>3.2627829946938802</v>
      </c>
      <c r="K45" s="75">
        <v>3.2652395094410367</v>
      </c>
      <c r="L45" s="75">
        <v>3.6888400207683136</v>
      </c>
      <c r="M45" s="75">
        <v>4.0666042122627468</v>
      </c>
      <c r="N45" s="75">
        <v>4.6322187528530776</v>
      </c>
      <c r="O45" s="75">
        <v>3.4190885846050052</v>
      </c>
      <c r="P45" s="75">
        <v>3.2334457878402261</v>
      </c>
      <c r="Q45" s="75">
        <v>9.1003817136698739</v>
      </c>
    </row>
    <row r="46" spans="1:17" ht="11.45" customHeight="1" x14ac:dyDescent="0.25">
      <c r="A46" s="25" t="s">
        <v>18</v>
      </c>
      <c r="B46" s="79">
        <f t="shared" ref="B46" si="37">B47+B53</f>
        <v>66450.974791191926</v>
      </c>
      <c r="C46" s="79">
        <f t="shared" ref="C46:Q46" si="38">C47+C53</f>
        <v>68054.883798934752</v>
      </c>
      <c r="D46" s="79">
        <f t="shared" si="38"/>
        <v>69822.881273937091</v>
      </c>
      <c r="E46" s="79">
        <f t="shared" si="38"/>
        <v>73007.498491738661</v>
      </c>
      <c r="F46" s="79">
        <f t="shared" si="38"/>
        <v>75658.283464163367</v>
      </c>
      <c r="G46" s="79">
        <f t="shared" si="38"/>
        <v>78453.667562121002</v>
      </c>
      <c r="H46" s="79">
        <f t="shared" si="38"/>
        <v>80625.983124583494</v>
      </c>
      <c r="I46" s="79">
        <f t="shared" si="38"/>
        <v>84056.703660991101</v>
      </c>
      <c r="J46" s="79">
        <f t="shared" si="38"/>
        <v>80141.067491079244</v>
      </c>
      <c r="K46" s="79">
        <f t="shared" si="38"/>
        <v>78207.766202865459</v>
      </c>
      <c r="L46" s="79">
        <f t="shared" si="38"/>
        <v>79609.569364247684</v>
      </c>
      <c r="M46" s="79">
        <f t="shared" si="38"/>
        <v>81251.128069944854</v>
      </c>
      <c r="N46" s="79">
        <f t="shared" si="38"/>
        <v>81877.132071517481</v>
      </c>
      <c r="O46" s="79">
        <f t="shared" si="38"/>
        <v>82820.338409908378</v>
      </c>
      <c r="P46" s="79">
        <f t="shared" si="38"/>
        <v>86728.299522718298</v>
      </c>
      <c r="Q46" s="79">
        <f t="shared" si="38"/>
        <v>91574.308230503666</v>
      </c>
    </row>
    <row r="47" spans="1:17" ht="11.45" customHeight="1" x14ac:dyDescent="0.25">
      <c r="A47" s="23" t="s">
        <v>27</v>
      </c>
      <c r="B47" s="78">
        <v>49366.357701096087</v>
      </c>
      <c r="C47" s="78">
        <v>50211.272350353225</v>
      </c>
      <c r="D47" s="78">
        <v>51681.695216424625</v>
      </c>
      <c r="E47" s="78">
        <v>53925.905843026376</v>
      </c>
      <c r="F47" s="78">
        <v>56409.661987820553</v>
      </c>
      <c r="G47" s="78">
        <v>58755.423435815996</v>
      </c>
      <c r="H47" s="78">
        <v>60754.949549612073</v>
      </c>
      <c r="I47" s="78">
        <v>63441.675477730496</v>
      </c>
      <c r="J47" s="78">
        <v>60800.344424678202</v>
      </c>
      <c r="K47" s="78">
        <v>60771.749417201689</v>
      </c>
      <c r="L47" s="78">
        <v>62324.364780746677</v>
      </c>
      <c r="M47" s="78">
        <v>63183.479726739111</v>
      </c>
      <c r="N47" s="78">
        <v>64278.322305157366</v>
      </c>
      <c r="O47" s="78">
        <v>65641.871766583019</v>
      </c>
      <c r="P47" s="78">
        <v>69296.744249765907</v>
      </c>
      <c r="Q47" s="78">
        <v>73123.750665528176</v>
      </c>
    </row>
    <row r="48" spans="1:17" ht="11.45" customHeight="1" x14ac:dyDescent="0.25">
      <c r="A48" s="62" t="s">
        <v>59</v>
      </c>
      <c r="B48" s="77">
        <v>4935.7106666724685</v>
      </c>
      <c r="C48" s="77">
        <v>4733.7416715619083</v>
      </c>
      <c r="D48" s="77">
        <v>4681.0034251140769</v>
      </c>
      <c r="E48" s="77">
        <v>4649.7491087325943</v>
      </c>
      <c r="F48" s="77">
        <v>4416.8586447056914</v>
      </c>
      <c r="G48" s="77">
        <v>4313.4555653933521</v>
      </c>
      <c r="H48" s="77">
        <v>3941.1318356941051</v>
      </c>
      <c r="I48" s="77">
        <v>3547.9215800900101</v>
      </c>
      <c r="J48" s="77">
        <v>2895.6685339376222</v>
      </c>
      <c r="K48" s="77">
        <v>2618.9765593730585</v>
      </c>
      <c r="L48" s="77">
        <v>2530.443190429115</v>
      </c>
      <c r="M48" s="77">
        <v>2537.5991530293259</v>
      </c>
      <c r="N48" s="77">
        <v>2552.8396578126922</v>
      </c>
      <c r="O48" s="77">
        <v>2564.3410570570563</v>
      </c>
      <c r="P48" s="77">
        <v>2716.0377536670048</v>
      </c>
      <c r="Q48" s="77">
        <v>2892.7051187101574</v>
      </c>
    </row>
    <row r="49" spans="1:17" ht="11.45" customHeight="1" x14ac:dyDescent="0.25">
      <c r="A49" s="62" t="s">
        <v>58</v>
      </c>
      <c r="B49" s="77">
        <v>44361.311003477771</v>
      </c>
      <c r="C49" s="77">
        <v>45093.562444559611</v>
      </c>
      <c r="D49" s="77">
        <v>46280.210786049567</v>
      </c>
      <c r="E49" s="77">
        <v>48376.025429387373</v>
      </c>
      <c r="F49" s="77">
        <v>50979.61210480392</v>
      </c>
      <c r="G49" s="77">
        <v>53345.316760432892</v>
      </c>
      <c r="H49" s="77">
        <v>55668.899685521275</v>
      </c>
      <c r="I49" s="77">
        <v>58738.98856434926</v>
      </c>
      <c r="J49" s="77">
        <v>56802.744782471702</v>
      </c>
      <c r="K49" s="77">
        <v>57225.835534836486</v>
      </c>
      <c r="L49" s="77">
        <v>58882.140443851385</v>
      </c>
      <c r="M49" s="77">
        <v>59780.800130668096</v>
      </c>
      <c r="N49" s="77">
        <v>60883.12920649178</v>
      </c>
      <c r="O49" s="77">
        <v>62196.771280574685</v>
      </c>
      <c r="P49" s="77">
        <v>65721.688351974939</v>
      </c>
      <c r="Q49" s="77">
        <v>69404.641270081949</v>
      </c>
    </row>
    <row r="50" spans="1:17" ht="11.45" customHeight="1" x14ac:dyDescent="0.25">
      <c r="A50" s="62" t="s">
        <v>57</v>
      </c>
      <c r="B50" s="77">
        <v>69.336030945849373</v>
      </c>
      <c r="C50" s="77">
        <v>383.96823423170565</v>
      </c>
      <c r="D50" s="77">
        <v>720.4810052609846</v>
      </c>
      <c r="E50" s="77">
        <v>900.1313049064147</v>
      </c>
      <c r="F50" s="77">
        <v>999.65645804091878</v>
      </c>
      <c r="G50" s="77">
        <v>1082.8818954110459</v>
      </c>
      <c r="H50" s="77">
        <v>1131.1464958225213</v>
      </c>
      <c r="I50" s="77">
        <v>1140.993600275227</v>
      </c>
      <c r="J50" s="77">
        <v>1088.1757985310276</v>
      </c>
      <c r="K50" s="77">
        <v>913.65358958449292</v>
      </c>
      <c r="L50" s="77">
        <v>898.40238933552314</v>
      </c>
      <c r="M50" s="77">
        <v>848.38026855857242</v>
      </c>
      <c r="N50" s="77">
        <v>821.93108229071856</v>
      </c>
      <c r="O50" s="77">
        <v>849.59904215954145</v>
      </c>
      <c r="P50" s="77">
        <v>800.42675583866662</v>
      </c>
      <c r="Q50" s="77">
        <v>742.36434989364898</v>
      </c>
    </row>
    <row r="51" spans="1:17" ht="11.45" customHeight="1" x14ac:dyDescent="0.25">
      <c r="A51" s="62" t="s">
        <v>56</v>
      </c>
      <c r="B51" s="77">
        <v>0</v>
      </c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1:17" ht="11.45" customHeight="1" x14ac:dyDescent="0.25">
      <c r="A52" s="62" t="s">
        <v>55</v>
      </c>
      <c r="B52" s="77">
        <v>0</v>
      </c>
      <c r="C52" s="77">
        <v>0</v>
      </c>
      <c r="D52" s="77">
        <v>0</v>
      </c>
      <c r="E52" s="77">
        <v>0</v>
      </c>
      <c r="F52" s="77">
        <v>13.534780270030492</v>
      </c>
      <c r="G52" s="77">
        <v>13.769214578708734</v>
      </c>
      <c r="H52" s="77">
        <v>13.771532574171236</v>
      </c>
      <c r="I52" s="77">
        <v>13.771733015993169</v>
      </c>
      <c r="J52" s="77">
        <v>13.755309737854523</v>
      </c>
      <c r="K52" s="77">
        <v>13.283733407652074</v>
      </c>
      <c r="L52" s="77">
        <v>13.378757130656529</v>
      </c>
      <c r="M52" s="77">
        <v>16.700174483118275</v>
      </c>
      <c r="N52" s="77">
        <v>20.422358562173898</v>
      </c>
      <c r="O52" s="77">
        <v>31.160386791739501</v>
      </c>
      <c r="P52" s="77">
        <v>58.591388285300297</v>
      </c>
      <c r="Q52" s="77">
        <v>84.039926842418936</v>
      </c>
    </row>
    <row r="53" spans="1:17" ht="11.45" customHeight="1" x14ac:dyDescent="0.25">
      <c r="A53" s="19" t="s">
        <v>24</v>
      </c>
      <c r="B53" s="76">
        <v>17084.617090095839</v>
      </c>
      <c r="C53" s="76">
        <v>17843.611448581534</v>
      </c>
      <c r="D53" s="76">
        <v>18141.186057512474</v>
      </c>
      <c r="E53" s="76">
        <v>19081.592648712289</v>
      </c>
      <c r="F53" s="76">
        <v>19248.621476342814</v>
      </c>
      <c r="G53" s="76">
        <v>19698.244126305002</v>
      </c>
      <c r="H53" s="76">
        <v>19871.033574971425</v>
      </c>
      <c r="I53" s="76">
        <v>20615.028183260612</v>
      </c>
      <c r="J53" s="76">
        <v>19340.723066401049</v>
      </c>
      <c r="K53" s="76">
        <v>17436.016785663767</v>
      </c>
      <c r="L53" s="76">
        <v>17285.204583501007</v>
      </c>
      <c r="M53" s="76">
        <v>18067.64834320575</v>
      </c>
      <c r="N53" s="76">
        <v>17598.809766360118</v>
      </c>
      <c r="O53" s="76">
        <v>17178.466643325362</v>
      </c>
      <c r="P53" s="76">
        <v>17431.555272952392</v>
      </c>
      <c r="Q53" s="76">
        <v>18450.557564975494</v>
      </c>
    </row>
    <row r="54" spans="1:17" ht="11.45" customHeight="1" x14ac:dyDescent="0.25">
      <c r="A54" s="17" t="s">
        <v>23</v>
      </c>
      <c r="B54" s="75">
        <v>16232</v>
      </c>
      <c r="C54" s="75">
        <v>16937</v>
      </c>
      <c r="D54" s="75">
        <v>17191</v>
      </c>
      <c r="E54" s="75">
        <v>18113</v>
      </c>
      <c r="F54" s="75">
        <v>18120</v>
      </c>
      <c r="G54" s="75">
        <v>18535</v>
      </c>
      <c r="H54" s="75">
        <v>18671</v>
      </c>
      <c r="I54" s="75">
        <v>19367</v>
      </c>
      <c r="J54" s="75">
        <v>18143</v>
      </c>
      <c r="K54" s="75">
        <v>16453</v>
      </c>
      <c r="L54" s="75">
        <v>16307</v>
      </c>
      <c r="M54" s="75">
        <v>16809</v>
      </c>
      <c r="N54" s="75">
        <v>16107</v>
      </c>
      <c r="O54" s="75">
        <v>15686</v>
      </c>
      <c r="P54" s="75">
        <v>15868</v>
      </c>
      <c r="Q54" s="75">
        <v>16784</v>
      </c>
    </row>
    <row r="55" spans="1:17" ht="11.45" customHeight="1" x14ac:dyDescent="0.25">
      <c r="A55" s="15" t="s">
        <v>22</v>
      </c>
      <c r="B55" s="74">
        <v>852.61709009583876</v>
      </c>
      <c r="C55" s="74">
        <v>906.61144858153489</v>
      </c>
      <c r="D55" s="74">
        <v>950.18605751247446</v>
      </c>
      <c r="E55" s="74">
        <v>968.59264871228777</v>
      </c>
      <c r="F55" s="74">
        <v>1128.6214763428159</v>
      </c>
      <c r="G55" s="74">
        <v>1163.2441263050032</v>
      </c>
      <c r="H55" s="74">
        <v>1200.0335749714259</v>
      </c>
      <c r="I55" s="74">
        <v>1248.0281832606138</v>
      </c>
      <c r="J55" s="74">
        <v>1197.7230664010478</v>
      </c>
      <c r="K55" s="74">
        <v>983.01678566376552</v>
      </c>
      <c r="L55" s="74">
        <v>978.20458350100512</v>
      </c>
      <c r="M55" s="74">
        <v>1258.6483432057485</v>
      </c>
      <c r="N55" s="74">
        <v>1491.80976636012</v>
      </c>
      <c r="O55" s="74">
        <v>1492.4666433253619</v>
      </c>
      <c r="P55" s="74">
        <v>1563.5552729523929</v>
      </c>
      <c r="Q55" s="74">
        <v>1666.5575649754946</v>
      </c>
    </row>
    <row r="56" spans="1:17" ht="11.45" customHeight="1" x14ac:dyDescent="0.25">
      <c r="A56" s="59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1:17" ht="11.45" customHeight="1" x14ac:dyDescent="0.25">
      <c r="A57" s="27" t="s">
        <v>70</v>
      </c>
      <c r="B57" s="41">
        <f t="shared" ref="B57" si="39">B58+B73</f>
        <v>28347414.789295245</v>
      </c>
      <c r="C57" s="41">
        <f t="shared" ref="C57:Q57" si="40">C58+C73</f>
        <v>29875410.017042138</v>
      </c>
      <c r="D57" s="41">
        <f t="shared" si="40"/>
        <v>30707959.659500148</v>
      </c>
      <c r="E57" s="41">
        <f t="shared" si="40"/>
        <v>31398870.207631908</v>
      </c>
      <c r="F57" s="41">
        <f t="shared" si="40"/>
        <v>32461648.899721682</v>
      </c>
      <c r="G57" s="41">
        <f t="shared" si="40"/>
        <v>33126402.225015353</v>
      </c>
      <c r="H57" s="41">
        <f t="shared" si="40"/>
        <v>33381261.042058486</v>
      </c>
      <c r="I57" s="41">
        <f t="shared" si="40"/>
        <v>33986299.68450895</v>
      </c>
      <c r="J57" s="41">
        <f t="shared" si="40"/>
        <v>33555977.859604716</v>
      </c>
      <c r="K57" s="41">
        <f t="shared" si="40"/>
        <v>33387523.903360751</v>
      </c>
      <c r="L57" s="41">
        <f t="shared" si="40"/>
        <v>33531711.289217658</v>
      </c>
      <c r="M57" s="41">
        <f t="shared" si="40"/>
        <v>33618260.627567127</v>
      </c>
      <c r="N57" s="41">
        <f t="shared" si="40"/>
        <v>33887572.70313365</v>
      </c>
      <c r="O57" s="41">
        <f t="shared" si="40"/>
        <v>35311650.431097947</v>
      </c>
      <c r="P57" s="41">
        <f t="shared" si="40"/>
        <v>35916239.767917089</v>
      </c>
      <c r="Q57" s="41">
        <f t="shared" si="40"/>
        <v>35800612.559587948</v>
      </c>
    </row>
    <row r="58" spans="1:17" ht="11.45" customHeight="1" x14ac:dyDescent="0.25">
      <c r="A58" s="25" t="s">
        <v>39</v>
      </c>
      <c r="B58" s="40">
        <f t="shared" ref="B58" si="41">B59+B60+B67</f>
        <v>25420501</v>
      </c>
      <c r="C58" s="40">
        <f t="shared" ref="C58:Q58" si="42">C59+C60+C67</f>
        <v>26855293</v>
      </c>
      <c r="D58" s="40">
        <f t="shared" si="42"/>
        <v>27594550</v>
      </c>
      <c r="E58" s="40">
        <f t="shared" si="42"/>
        <v>28159982</v>
      </c>
      <c r="F58" s="40">
        <f t="shared" si="42"/>
        <v>29028827</v>
      </c>
      <c r="G58" s="40">
        <f t="shared" si="42"/>
        <v>29564675</v>
      </c>
      <c r="H58" s="40">
        <f t="shared" si="42"/>
        <v>29730909</v>
      </c>
      <c r="I58" s="40">
        <f t="shared" si="42"/>
        <v>30198404</v>
      </c>
      <c r="J58" s="40">
        <f t="shared" si="42"/>
        <v>29740646</v>
      </c>
      <c r="K58" s="40">
        <f t="shared" si="42"/>
        <v>29597241</v>
      </c>
      <c r="L58" s="40">
        <f t="shared" si="42"/>
        <v>29728261</v>
      </c>
      <c r="M58" s="40">
        <f t="shared" si="42"/>
        <v>29775917</v>
      </c>
      <c r="N58" s="40">
        <f t="shared" si="42"/>
        <v>30015447</v>
      </c>
      <c r="O58" s="40">
        <f t="shared" si="42"/>
        <v>31360636</v>
      </c>
      <c r="P58" s="40">
        <f t="shared" si="42"/>
        <v>31838607</v>
      </c>
      <c r="Q58" s="40">
        <f t="shared" si="42"/>
        <v>31544294</v>
      </c>
    </row>
    <row r="59" spans="1:17" ht="11.45" customHeight="1" x14ac:dyDescent="0.25">
      <c r="A59" s="23" t="s">
        <v>30</v>
      </c>
      <c r="B59" s="39">
        <v>971000</v>
      </c>
      <c r="C59" s="39">
        <v>1028000</v>
      </c>
      <c r="D59" s="39">
        <v>1090000</v>
      </c>
      <c r="E59" s="39">
        <v>1162000</v>
      </c>
      <c r="F59" s="39">
        <v>1218000</v>
      </c>
      <c r="G59" s="39">
        <v>1235000</v>
      </c>
      <c r="H59" s="39">
        <v>1239600</v>
      </c>
      <c r="I59" s="39">
        <v>1280300</v>
      </c>
      <c r="J59" s="39">
        <v>1305600</v>
      </c>
      <c r="K59" s="39">
        <v>1306756</v>
      </c>
      <c r="L59" s="39">
        <v>1264401</v>
      </c>
      <c r="M59" s="39">
        <v>1266836</v>
      </c>
      <c r="N59" s="39">
        <v>1251798</v>
      </c>
      <c r="O59" s="39">
        <v>1243745</v>
      </c>
      <c r="P59" s="39">
        <v>1240200</v>
      </c>
      <c r="Q59" s="39">
        <v>1253100</v>
      </c>
    </row>
    <row r="60" spans="1:17" ht="11.45" customHeight="1" x14ac:dyDescent="0.25">
      <c r="A60" s="19" t="s">
        <v>29</v>
      </c>
      <c r="B60" s="38">
        <f>SUM(B61:B66)</f>
        <v>24405000</v>
      </c>
      <c r="C60" s="38">
        <f t="shared" ref="C60:Q60" si="43">SUM(C61:C66)</f>
        <v>25783000</v>
      </c>
      <c r="D60" s="38">
        <f t="shared" si="43"/>
        <v>26460000</v>
      </c>
      <c r="E60" s="38">
        <f t="shared" si="43"/>
        <v>26953000</v>
      </c>
      <c r="F60" s="38">
        <f t="shared" si="43"/>
        <v>27765100</v>
      </c>
      <c r="G60" s="38">
        <f t="shared" si="43"/>
        <v>28285000</v>
      </c>
      <c r="H60" s="38">
        <f t="shared" si="43"/>
        <v>28446661</v>
      </c>
      <c r="I60" s="38">
        <f t="shared" si="43"/>
        <v>28873319</v>
      </c>
      <c r="J60" s="38">
        <f t="shared" si="43"/>
        <v>28390000</v>
      </c>
      <c r="K60" s="38">
        <f t="shared" si="43"/>
        <v>28247000</v>
      </c>
      <c r="L60" s="38">
        <f t="shared" si="43"/>
        <v>28421000</v>
      </c>
      <c r="M60" s="38">
        <f t="shared" si="43"/>
        <v>28467000</v>
      </c>
      <c r="N60" s="38">
        <f t="shared" si="43"/>
        <v>28722000</v>
      </c>
      <c r="O60" s="38">
        <f t="shared" si="43"/>
        <v>30075436</v>
      </c>
      <c r="P60" s="38">
        <f t="shared" si="43"/>
        <v>30557157</v>
      </c>
      <c r="Q60" s="38">
        <f t="shared" si="43"/>
        <v>30250374</v>
      </c>
    </row>
    <row r="61" spans="1:17" ht="11.45" customHeight="1" x14ac:dyDescent="0.25">
      <c r="A61" s="62" t="s">
        <v>59</v>
      </c>
      <c r="B61" s="42">
        <v>21233000</v>
      </c>
      <c r="C61" s="42">
        <v>22210886</v>
      </c>
      <c r="D61" s="42">
        <v>22419044</v>
      </c>
      <c r="E61" s="42">
        <v>22407435</v>
      </c>
      <c r="F61" s="42">
        <v>22589772</v>
      </c>
      <c r="G61" s="42">
        <v>22502975</v>
      </c>
      <c r="H61" s="42">
        <v>21895168</v>
      </c>
      <c r="I61" s="42">
        <v>22231648</v>
      </c>
      <c r="J61" s="42">
        <v>21117607</v>
      </c>
      <c r="K61" s="42">
        <v>20555826</v>
      </c>
      <c r="L61" s="42">
        <v>20160307</v>
      </c>
      <c r="M61" s="42">
        <v>19639698</v>
      </c>
      <c r="N61" s="42">
        <v>19264208</v>
      </c>
      <c r="O61" s="42">
        <v>19376718</v>
      </c>
      <c r="P61" s="42">
        <v>19379045</v>
      </c>
      <c r="Q61" s="42">
        <v>18748833</v>
      </c>
    </row>
    <row r="62" spans="1:17" ht="11.45" customHeight="1" x14ac:dyDescent="0.25">
      <c r="A62" s="62" t="s">
        <v>58</v>
      </c>
      <c r="B62" s="42">
        <v>3153000</v>
      </c>
      <c r="C62" s="42">
        <v>3551114</v>
      </c>
      <c r="D62" s="42">
        <v>4017956</v>
      </c>
      <c r="E62" s="42">
        <v>4521565</v>
      </c>
      <c r="F62" s="42">
        <v>5150382</v>
      </c>
      <c r="G62" s="42">
        <v>5756488</v>
      </c>
      <c r="H62" s="42">
        <v>6524493</v>
      </c>
      <c r="I62" s="42">
        <v>6624761</v>
      </c>
      <c r="J62" s="42">
        <v>7245393</v>
      </c>
      <c r="K62" s="42">
        <v>7665174</v>
      </c>
      <c r="L62" s="42">
        <v>8234577</v>
      </c>
      <c r="M62" s="42">
        <v>8804098</v>
      </c>
      <c r="N62" s="42">
        <v>9436526</v>
      </c>
      <c r="O62" s="42">
        <v>10676552</v>
      </c>
      <c r="P62" s="42">
        <v>11143297</v>
      </c>
      <c r="Q62" s="42">
        <v>11439660</v>
      </c>
    </row>
    <row r="63" spans="1:17" ht="11.45" customHeight="1" x14ac:dyDescent="0.25">
      <c r="A63" s="62" t="s">
        <v>57</v>
      </c>
      <c r="B63" s="42">
        <v>19000</v>
      </c>
      <c r="C63" s="42">
        <v>21000</v>
      </c>
      <c r="D63" s="42">
        <v>23000</v>
      </c>
      <c r="E63" s="42">
        <v>24000</v>
      </c>
      <c r="F63" s="42">
        <v>24946</v>
      </c>
      <c r="G63" s="42">
        <v>25537</v>
      </c>
      <c r="H63" s="42">
        <v>27000</v>
      </c>
      <c r="I63" s="42">
        <v>16910</v>
      </c>
      <c r="J63" s="42">
        <v>27000</v>
      </c>
      <c r="K63" s="42">
        <v>26000</v>
      </c>
      <c r="L63" s="42">
        <v>26000</v>
      </c>
      <c r="M63" s="42">
        <v>22000</v>
      </c>
      <c r="N63" s="42">
        <v>18707</v>
      </c>
      <c r="O63" s="42">
        <v>17046</v>
      </c>
      <c r="P63" s="42">
        <v>15404</v>
      </c>
      <c r="Q63" s="42">
        <v>13793</v>
      </c>
    </row>
    <row r="64" spans="1:17" ht="11.45" customHeight="1" x14ac:dyDescent="0.25">
      <c r="A64" s="62" t="s">
        <v>56</v>
      </c>
      <c r="B64" s="42">
        <v>0</v>
      </c>
      <c r="C64" s="42">
        <v>0</v>
      </c>
      <c r="D64" s="42">
        <v>0</v>
      </c>
      <c r="E64" s="42">
        <v>0</v>
      </c>
      <c r="F64" s="42">
        <v>0</v>
      </c>
      <c r="G64" s="42">
        <v>0</v>
      </c>
      <c r="H64" s="42">
        <v>0</v>
      </c>
      <c r="I64" s="42">
        <v>0</v>
      </c>
      <c r="J64" s="42">
        <v>0</v>
      </c>
      <c r="K64" s="42">
        <v>0</v>
      </c>
      <c r="L64" s="42">
        <v>0</v>
      </c>
      <c r="M64" s="42">
        <v>0</v>
      </c>
      <c r="N64" s="42">
        <v>0</v>
      </c>
      <c r="O64" s="42">
        <v>0</v>
      </c>
      <c r="P64" s="42">
        <v>0</v>
      </c>
      <c r="Q64" s="42">
        <v>0</v>
      </c>
    </row>
    <row r="65" spans="1:17" ht="11.45" customHeight="1" x14ac:dyDescent="0.25">
      <c r="A65" s="62" t="s">
        <v>60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84</v>
      </c>
      <c r="P65" s="42">
        <v>7728</v>
      </c>
      <c r="Q65" s="42">
        <v>26590</v>
      </c>
    </row>
    <row r="66" spans="1:17" ht="11.45" customHeight="1" x14ac:dyDescent="0.25">
      <c r="A66" s="62" t="s">
        <v>55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116</v>
      </c>
      <c r="M66" s="42">
        <v>1204</v>
      </c>
      <c r="N66" s="42">
        <v>2559</v>
      </c>
      <c r="O66" s="42">
        <v>5036</v>
      </c>
      <c r="P66" s="42">
        <v>11683</v>
      </c>
      <c r="Q66" s="42">
        <v>21498</v>
      </c>
    </row>
    <row r="67" spans="1:17" ht="11.45" customHeight="1" x14ac:dyDescent="0.25">
      <c r="A67" s="19" t="s">
        <v>28</v>
      </c>
      <c r="B67" s="38">
        <f>SUM(B68:B72)</f>
        <v>44501</v>
      </c>
      <c r="C67" s="38">
        <f t="shared" ref="C67:Q67" si="44">SUM(C68:C72)</f>
        <v>44293</v>
      </c>
      <c r="D67" s="38">
        <f t="shared" si="44"/>
        <v>44550</v>
      </c>
      <c r="E67" s="38">
        <f t="shared" si="44"/>
        <v>44982</v>
      </c>
      <c r="F67" s="38">
        <f t="shared" si="44"/>
        <v>45727</v>
      </c>
      <c r="G67" s="38">
        <f t="shared" si="44"/>
        <v>44675</v>
      </c>
      <c r="H67" s="38">
        <f t="shared" si="44"/>
        <v>44648</v>
      </c>
      <c r="I67" s="38">
        <f t="shared" si="44"/>
        <v>44785</v>
      </c>
      <c r="J67" s="38">
        <f t="shared" si="44"/>
        <v>45046</v>
      </c>
      <c r="K67" s="38">
        <f t="shared" si="44"/>
        <v>43485</v>
      </c>
      <c r="L67" s="38">
        <f t="shared" si="44"/>
        <v>42860</v>
      </c>
      <c r="M67" s="38">
        <f t="shared" si="44"/>
        <v>42081</v>
      </c>
      <c r="N67" s="38">
        <f t="shared" si="44"/>
        <v>41649</v>
      </c>
      <c r="O67" s="38">
        <f t="shared" si="44"/>
        <v>41455</v>
      </c>
      <c r="P67" s="38">
        <f t="shared" si="44"/>
        <v>41250</v>
      </c>
      <c r="Q67" s="38">
        <f t="shared" si="44"/>
        <v>40820</v>
      </c>
    </row>
    <row r="68" spans="1:17" ht="11.45" customHeight="1" x14ac:dyDescent="0.25">
      <c r="A68" s="62" t="s">
        <v>59</v>
      </c>
      <c r="B68" s="37">
        <v>0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</row>
    <row r="69" spans="1:17" ht="11.45" customHeight="1" x14ac:dyDescent="0.25">
      <c r="A69" s="62" t="s">
        <v>58</v>
      </c>
      <c r="B69" s="37">
        <v>44431</v>
      </c>
      <c r="C69" s="37">
        <v>44225</v>
      </c>
      <c r="D69" s="37">
        <v>44481</v>
      </c>
      <c r="E69" s="37">
        <v>44903</v>
      </c>
      <c r="F69" s="37">
        <v>45644</v>
      </c>
      <c r="G69" s="37">
        <v>44587</v>
      </c>
      <c r="H69" s="37">
        <v>44603</v>
      </c>
      <c r="I69" s="37">
        <v>44746</v>
      </c>
      <c r="J69" s="37">
        <v>44976</v>
      </c>
      <c r="K69" s="37">
        <v>43415</v>
      </c>
      <c r="L69" s="37">
        <v>42781</v>
      </c>
      <c r="M69" s="37">
        <v>41994</v>
      </c>
      <c r="N69" s="37">
        <v>41550</v>
      </c>
      <c r="O69" s="37">
        <v>41382</v>
      </c>
      <c r="P69" s="37">
        <v>41181</v>
      </c>
      <c r="Q69" s="37">
        <v>40626</v>
      </c>
    </row>
    <row r="70" spans="1:17" ht="11.45" customHeight="1" x14ac:dyDescent="0.25">
      <c r="A70" s="62" t="s">
        <v>57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</row>
    <row r="71" spans="1:17" ht="11.45" customHeight="1" x14ac:dyDescent="0.25">
      <c r="A71" s="62" t="s">
        <v>56</v>
      </c>
      <c r="B71" s="37">
        <v>0</v>
      </c>
      <c r="C71" s="37">
        <v>0</v>
      </c>
      <c r="D71" s="37">
        <v>0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37">
        <v>0</v>
      </c>
    </row>
    <row r="72" spans="1:17" ht="11.45" customHeight="1" x14ac:dyDescent="0.25">
      <c r="A72" s="62" t="s">
        <v>55</v>
      </c>
      <c r="B72" s="37">
        <v>70</v>
      </c>
      <c r="C72" s="37">
        <v>68</v>
      </c>
      <c r="D72" s="37">
        <v>69</v>
      </c>
      <c r="E72" s="37">
        <v>79</v>
      </c>
      <c r="F72" s="37">
        <v>83</v>
      </c>
      <c r="G72" s="37">
        <v>88</v>
      </c>
      <c r="H72" s="37">
        <v>45</v>
      </c>
      <c r="I72" s="37">
        <v>39</v>
      </c>
      <c r="J72" s="37">
        <v>70</v>
      </c>
      <c r="K72" s="37">
        <v>70</v>
      </c>
      <c r="L72" s="37">
        <v>79</v>
      </c>
      <c r="M72" s="37">
        <v>87</v>
      </c>
      <c r="N72" s="37">
        <v>99</v>
      </c>
      <c r="O72" s="37">
        <v>73</v>
      </c>
      <c r="P72" s="37">
        <v>69</v>
      </c>
      <c r="Q72" s="37">
        <v>194</v>
      </c>
    </row>
    <row r="73" spans="1:17" ht="11.45" customHeight="1" x14ac:dyDescent="0.25">
      <c r="A73" s="25" t="s">
        <v>18</v>
      </c>
      <c r="B73" s="40">
        <f t="shared" ref="B73" si="45">B74+B80</f>
        <v>2926913.789295245</v>
      </c>
      <c r="C73" s="40">
        <f t="shared" ref="C73:Q73" si="46">C74+C80</f>
        <v>3020117.0170421358</v>
      </c>
      <c r="D73" s="40">
        <f t="shared" si="46"/>
        <v>3113409.6595001468</v>
      </c>
      <c r="E73" s="40">
        <f t="shared" si="46"/>
        <v>3238888.2076319093</v>
      </c>
      <c r="F73" s="40">
        <f t="shared" si="46"/>
        <v>3432821.8997216802</v>
      </c>
      <c r="G73" s="40">
        <f t="shared" si="46"/>
        <v>3561727.2250153529</v>
      </c>
      <c r="H73" s="40">
        <f t="shared" si="46"/>
        <v>3650352.0420584874</v>
      </c>
      <c r="I73" s="40">
        <f t="shared" si="46"/>
        <v>3787895.6845089486</v>
      </c>
      <c r="J73" s="40">
        <f t="shared" si="46"/>
        <v>3815331.8596047182</v>
      </c>
      <c r="K73" s="40">
        <f t="shared" si="46"/>
        <v>3790282.9033607501</v>
      </c>
      <c r="L73" s="40">
        <f t="shared" si="46"/>
        <v>3803450.2892176588</v>
      </c>
      <c r="M73" s="40">
        <f t="shared" si="46"/>
        <v>3842343.6275671264</v>
      </c>
      <c r="N73" s="40">
        <f t="shared" si="46"/>
        <v>3872125.7031336483</v>
      </c>
      <c r="O73" s="40">
        <f t="shared" si="46"/>
        <v>3951014.4310979452</v>
      </c>
      <c r="P73" s="40">
        <f t="shared" si="46"/>
        <v>4077632.7679170868</v>
      </c>
      <c r="Q73" s="40">
        <f t="shared" si="46"/>
        <v>4256318.5595879471</v>
      </c>
    </row>
    <row r="74" spans="1:17" ht="11.45" customHeight="1" x14ac:dyDescent="0.25">
      <c r="A74" s="23" t="s">
        <v>27</v>
      </c>
      <c r="B74" s="39">
        <f>SUM(B75:B79)</f>
        <v>2370864</v>
      </c>
      <c r="C74" s="39">
        <f t="shared" ref="C74:Q74" si="47">SUM(C75:C79)</f>
        <v>2465863</v>
      </c>
      <c r="D74" s="39">
        <f t="shared" si="47"/>
        <v>2557492</v>
      </c>
      <c r="E74" s="39">
        <f t="shared" si="47"/>
        <v>2682056</v>
      </c>
      <c r="F74" s="39">
        <f t="shared" si="47"/>
        <v>2879435</v>
      </c>
      <c r="G74" s="39">
        <f t="shared" si="47"/>
        <v>3021687</v>
      </c>
      <c r="H74" s="39">
        <f t="shared" si="47"/>
        <v>3113050</v>
      </c>
      <c r="I74" s="39">
        <f t="shared" si="47"/>
        <v>3249832</v>
      </c>
      <c r="J74" s="39">
        <f t="shared" si="47"/>
        <v>3290409</v>
      </c>
      <c r="K74" s="39">
        <f t="shared" si="47"/>
        <v>3270628</v>
      </c>
      <c r="L74" s="39">
        <f t="shared" si="47"/>
        <v>3288475</v>
      </c>
      <c r="M74" s="39">
        <f t="shared" si="47"/>
        <v>3318931</v>
      </c>
      <c r="N74" s="39">
        <f t="shared" si="47"/>
        <v>3345766</v>
      </c>
      <c r="O74" s="39">
        <f t="shared" si="47"/>
        <v>3410858</v>
      </c>
      <c r="P74" s="39">
        <f t="shared" si="47"/>
        <v>3518265</v>
      </c>
      <c r="Q74" s="39">
        <f t="shared" si="47"/>
        <v>3603480</v>
      </c>
    </row>
    <row r="75" spans="1:17" ht="11.45" customHeight="1" x14ac:dyDescent="0.25">
      <c r="A75" s="62" t="s">
        <v>59</v>
      </c>
      <c r="B75" s="42">
        <v>283372</v>
      </c>
      <c r="C75" s="42">
        <v>283371</v>
      </c>
      <c r="D75" s="42">
        <v>283368</v>
      </c>
      <c r="E75" s="42">
        <v>283337</v>
      </c>
      <c r="F75" s="42">
        <v>283024</v>
      </c>
      <c r="G75" s="42">
        <v>279908</v>
      </c>
      <c r="H75" s="42">
        <v>254031</v>
      </c>
      <c r="I75" s="42">
        <v>228553</v>
      </c>
      <c r="J75" s="42">
        <v>208206</v>
      </c>
      <c r="K75" s="42">
        <v>186235</v>
      </c>
      <c r="L75" s="42">
        <v>172803</v>
      </c>
      <c r="M75" s="42">
        <v>174458</v>
      </c>
      <c r="N75" s="42">
        <v>175707</v>
      </c>
      <c r="O75" s="42">
        <v>179331</v>
      </c>
      <c r="P75" s="42">
        <v>185070</v>
      </c>
      <c r="Q75" s="42">
        <v>189531</v>
      </c>
    </row>
    <row r="76" spans="1:17" ht="11.45" customHeight="1" x14ac:dyDescent="0.25">
      <c r="A76" s="62" t="s">
        <v>58</v>
      </c>
      <c r="B76" s="42">
        <v>2083942</v>
      </c>
      <c r="C76" s="42">
        <v>2162417</v>
      </c>
      <c r="D76" s="42">
        <v>2236271</v>
      </c>
      <c r="E76" s="42">
        <v>2351311</v>
      </c>
      <c r="F76" s="42">
        <v>2541407</v>
      </c>
      <c r="G76" s="42">
        <v>2681932</v>
      </c>
      <c r="H76" s="42">
        <v>2796828</v>
      </c>
      <c r="I76" s="42">
        <v>2958636</v>
      </c>
      <c r="J76" s="42">
        <v>3018988</v>
      </c>
      <c r="K76" s="42">
        <v>3031544</v>
      </c>
      <c r="L76" s="42">
        <v>3064805</v>
      </c>
      <c r="M76" s="42">
        <v>3096418</v>
      </c>
      <c r="N76" s="42">
        <v>3123678</v>
      </c>
      <c r="O76" s="42">
        <v>3182987</v>
      </c>
      <c r="P76" s="42">
        <v>3286398</v>
      </c>
      <c r="Q76" s="42">
        <v>3369616</v>
      </c>
    </row>
    <row r="77" spans="1:17" ht="11.45" customHeight="1" x14ac:dyDescent="0.25">
      <c r="A77" s="62" t="s">
        <v>57</v>
      </c>
      <c r="B77" s="42">
        <v>3550</v>
      </c>
      <c r="C77" s="42">
        <v>20075</v>
      </c>
      <c r="D77" s="42">
        <v>37853</v>
      </c>
      <c r="E77" s="42">
        <v>47408</v>
      </c>
      <c r="F77" s="42">
        <v>54004</v>
      </c>
      <c r="G77" s="42">
        <v>58830</v>
      </c>
      <c r="H77" s="42">
        <v>61174</v>
      </c>
      <c r="I77" s="42">
        <v>61626</v>
      </c>
      <c r="J77" s="42">
        <v>62202</v>
      </c>
      <c r="K77" s="42">
        <v>51871</v>
      </c>
      <c r="L77" s="42">
        <v>49883</v>
      </c>
      <c r="M77" s="42">
        <v>46827</v>
      </c>
      <c r="N77" s="42">
        <v>44880</v>
      </c>
      <c r="O77" s="42">
        <v>46250</v>
      </c>
      <c r="P77" s="42">
        <v>42496</v>
      </c>
      <c r="Q77" s="42">
        <v>38173</v>
      </c>
    </row>
    <row r="78" spans="1:17" ht="11.45" customHeight="1" x14ac:dyDescent="0.25">
      <c r="A78" s="62" t="s">
        <v>56</v>
      </c>
      <c r="B78" s="42">
        <v>0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0</v>
      </c>
      <c r="P78" s="42">
        <v>0</v>
      </c>
      <c r="Q78" s="42">
        <v>0</v>
      </c>
    </row>
    <row r="79" spans="1:17" ht="11.45" customHeight="1" x14ac:dyDescent="0.25">
      <c r="A79" s="62" t="s">
        <v>55</v>
      </c>
      <c r="B79" s="42">
        <v>0</v>
      </c>
      <c r="C79" s="42">
        <v>0</v>
      </c>
      <c r="D79" s="42">
        <v>0</v>
      </c>
      <c r="E79" s="42">
        <v>0</v>
      </c>
      <c r="F79" s="42">
        <v>1000</v>
      </c>
      <c r="G79" s="42">
        <v>1017</v>
      </c>
      <c r="H79" s="42">
        <v>1017</v>
      </c>
      <c r="I79" s="42">
        <v>1017</v>
      </c>
      <c r="J79" s="42">
        <v>1013</v>
      </c>
      <c r="K79" s="42">
        <v>978</v>
      </c>
      <c r="L79" s="42">
        <v>984</v>
      </c>
      <c r="M79" s="42">
        <v>1228</v>
      </c>
      <c r="N79" s="42">
        <v>1501</v>
      </c>
      <c r="O79" s="42">
        <v>2290</v>
      </c>
      <c r="P79" s="42">
        <v>4301</v>
      </c>
      <c r="Q79" s="42">
        <v>6160</v>
      </c>
    </row>
    <row r="80" spans="1:17" ht="11.45" customHeight="1" x14ac:dyDescent="0.25">
      <c r="A80" s="19" t="s">
        <v>24</v>
      </c>
      <c r="B80" s="38">
        <f>SUM(B81:B82)</f>
        <v>556049.78929524519</v>
      </c>
      <c r="C80" s="38">
        <f t="shared" ref="C80:Q80" si="48">SUM(C81:C82)</f>
        <v>554254.0170421357</v>
      </c>
      <c r="D80" s="38">
        <f t="shared" si="48"/>
        <v>555917.65950014675</v>
      </c>
      <c r="E80" s="38">
        <f t="shared" si="48"/>
        <v>556832.20763190929</v>
      </c>
      <c r="F80" s="38">
        <f t="shared" si="48"/>
        <v>553386.89972168021</v>
      </c>
      <c r="G80" s="38">
        <f t="shared" si="48"/>
        <v>540040.22501535295</v>
      </c>
      <c r="H80" s="38">
        <f t="shared" si="48"/>
        <v>537302.04205848731</v>
      </c>
      <c r="I80" s="38">
        <f t="shared" si="48"/>
        <v>538063.68450894835</v>
      </c>
      <c r="J80" s="38">
        <f t="shared" si="48"/>
        <v>524922.85960471816</v>
      </c>
      <c r="K80" s="38">
        <f t="shared" si="48"/>
        <v>519654.90336075018</v>
      </c>
      <c r="L80" s="38">
        <f t="shared" si="48"/>
        <v>514975.28921765886</v>
      </c>
      <c r="M80" s="38">
        <f t="shared" si="48"/>
        <v>523412.62756712647</v>
      </c>
      <c r="N80" s="38">
        <f t="shared" si="48"/>
        <v>526359.70313364849</v>
      </c>
      <c r="O80" s="38">
        <f t="shared" si="48"/>
        <v>540156.43109794543</v>
      </c>
      <c r="P80" s="38">
        <f t="shared" si="48"/>
        <v>559367.76791708695</v>
      </c>
      <c r="Q80" s="38">
        <f t="shared" si="48"/>
        <v>652838.55958794698</v>
      </c>
    </row>
    <row r="81" spans="1:17" ht="11.45" customHeight="1" x14ac:dyDescent="0.25">
      <c r="A81" s="17" t="s">
        <v>23</v>
      </c>
      <c r="B81" s="37">
        <v>546019</v>
      </c>
      <c r="C81" s="37">
        <v>543588</v>
      </c>
      <c r="D81" s="37">
        <v>544739</v>
      </c>
      <c r="E81" s="37">
        <v>545437</v>
      </c>
      <c r="F81" s="37">
        <v>540109</v>
      </c>
      <c r="G81" s="37">
        <v>526355</v>
      </c>
      <c r="H81" s="37">
        <v>523184</v>
      </c>
      <c r="I81" s="37">
        <v>523381</v>
      </c>
      <c r="J81" s="37">
        <v>510832</v>
      </c>
      <c r="K81" s="37">
        <v>508090</v>
      </c>
      <c r="L81" s="37">
        <v>503467</v>
      </c>
      <c r="M81" s="37">
        <v>508605</v>
      </c>
      <c r="N81" s="37">
        <v>508809</v>
      </c>
      <c r="O81" s="37">
        <v>522598</v>
      </c>
      <c r="P81" s="37">
        <v>540973</v>
      </c>
      <c r="Q81" s="37">
        <v>633232</v>
      </c>
    </row>
    <row r="82" spans="1:17" ht="11.45" customHeight="1" x14ac:dyDescent="0.25">
      <c r="A82" s="15" t="s">
        <v>22</v>
      </c>
      <c r="B82" s="36">
        <v>10030.789295245162</v>
      </c>
      <c r="C82" s="36">
        <v>10666.017042135703</v>
      </c>
      <c r="D82" s="36">
        <v>11178.659500146758</v>
      </c>
      <c r="E82" s="36">
        <v>11395.207631909268</v>
      </c>
      <c r="F82" s="36">
        <v>13277.899721680187</v>
      </c>
      <c r="G82" s="36">
        <v>13685.225015352979</v>
      </c>
      <c r="H82" s="36">
        <v>14118.042058487363</v>
      </c>
      <c r="I82" s="36">
        <v>14682.684508948396</v>
      </c>
      <c r="J82" s="36">
        <v>14090.859604718211</v>
      </c>
      <c r="K82" s="36">
        <v>11564.903360750182</v>
      </c>
      <c r="L82" s="36">
        <v>11508.289217658885</v>
      </c>
      <c r="M82" s="36">
        <v>14807.627567126454</v>
      </c>
      <c r="N82" s="36">
        <v>17550.703133648472</v>
      </c>
      <c r="O82" s="36">
        <v>17558.431097945435</v>
      </c>
      <c r="P82" s="36">
        <v>18394.767917086974</v>
      </c>
      <c r="Q82" s="36">
        <v>19606.559587946995</v>
      </c>
    </row>
    <row r="83" spans="1:17" ht="11.45" customHeight="1" x14ac:dyDescent="0.25">
      <c r="A83" s="59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</row>
    <row r="84" spans="1:17" ht="11.45" customHeight="1" x14ac:dyDescent="0.25">
      <c r="A84" s="27" t="s">
        <v>69</v>
      </c>
      <c r="B84" s="41">
        <f t="shared" ref="B84:Q84" si="49">B85+B100</f>
        <v>28347414.789295245</v>
      </c>
      <c r="C84" s="41">
        <f t="shared" si="49"/>
        <v>29875410.017042138</v>
      </c>
      <c r="D84" s="41">
        <f t="shared" si="49"/>
        <v>30707959.659500148</v>
      </c>
      <c r="E84" s="41">
        <f t="shared" si="49"/>
        <v>31398870.207631908</v>
      </c>
      <c r="F84" s="41">
        <f t="shared" si="49"/>
        <v>32461648.899721682</v>
      </c>
      <c r="G84" s="41">
        <f t="shared" si="49"/>
        <v>33126402.225015353</v>
      </c>
      <c r="H84" s="41">
        <f t="shared" si="49"/>
        <v>33381261.042058486</v>
      </c>
      <c r="I84" s="41">
        <f t="shared" si="49"/>
        <v>33986299.68450895</v>
      </c>
      <c r="J84" s="41">
        <f t="shared" si="49"/>
        <v>33555977.859604716</v>
      </c>
      <c r="K84" s="41">
        <f t="shared" si="49"/>
        <v>33387523.903360751</v>
      </c>
      <c r="L84" s="41">
        <f t="shared" si="49"/>
        <v>33531711.289217658</v>
      </c>
      <c r="M84" s="41">
        <f t="shared" si="49"/>
        <v>33618260.627567127</v>
      </c>
      <c r="N84" s="41">
        <f t="shared" si="49"/>
        <v>33887572.70313365</v>
      </c>
      <c r="O84" s="41">
        <f t="shared" si="49"/>
        <v>35311650.431097947</v>
      </c>
      <c r="P84" s="41">
        <f t="shared" si="49"/>
        <v>35916239.767917089</v>
      </c>
      <c r="Q84" s="41">
        <f t="shared" si="49"/>
        <v>35800612.559587948</v>
      </c>
    </row>
    <row r="85" spans="1:17" ht="11.45" customHeight="1" x14ac:dyDescent="0.25">
      <c r="A85" s="25" t="s">
        <v>39</v>
      </c>
      <c r="B85" s="40">
        <f t="shared" ref="B85:Q85" si="50">B86+B87+B94</f>
        <v>25420501</v>
      </c>
      <c r="C85" s="40">
        <f t="shared" si="50"/>
        <v>26855293</v>
      </c>
      <c r="D85" s="40">
        <f t="shared" si="50"/>
        <v>27594550</v>
      </c>
      <c r="E85" s="40">
        <f t="shared" si="50"/>
        <v>28159982</v>
      </c>
      <c r="F85" s="40">
        <f t="shared" si="50"/>
        <v>29028827</v>
      </c>
      <c r="G85" s="40">
        <f t="shared" si="50"/>
        <v>29564675</v>
      </c>
      <c r="H85" s="40">
        <f t="shared" si="50"/>
        <v>29730909</v>
      </c>
      <c r="I85" s="40">
        <f t="shared" si="50"/>
        <v>30198404</v>
      </c>
      <c r="J85" s="40">
        <f t="shared" si="50"/>
        <v>29740646</v>
      </c>
      <c r="K85" s="40">
        <f t="shared" si="50"/>
        <v>29597241</v>
      </c>
      <c r="L85" s="40">
        <f t="shared" si="50"/>
        <v>29728261</v>
      </c>
      <c r="M85" s="40">
        <f t="shared" si="50"/>
        <v>29775917</v>
      </c>
      <c r="N85" s="40">
        <f t="shared" si="50"/>
        <v>30015447</v>
      </c>
      <c r="O85" s="40">
        <f t="shared" si="50"/>
        <v>31360636</v>
      </c>
      <c r="P85" s="40">
        <f t="shared" si="50"/>
        <v>31838607</v>
      </c>
      <c r="Q85" s="40">
        <f t="shared" si="50"/>
        <v>31544294</v>
      </c>
    </row>
    <row r="86" spans="1:17" ht="11.45" customHeight="1" x14ac:dyDescent="0.25">
      <c r="A86" s="23" t="s">
        <v>30</v>
      </c>
      <c r="B86" s="39">
        <v>971000</v>
      </c>
      <c r="C86" s="39">
        <v>1028000</v>
      </c>
      <c r="D86" s="39">
        <v>1090000</v>
      </c>
      <c r="E86" s="39">
        <v>1162000</v>
      </c>
      <c r="F86" s="39">
        <v>1218000</v>
      </c>
      <c r="G86" s="39">
        <v>1235000</v>
      </c>
      <c r="H86" s="39">
        <v>1239600</v>
      </c>
      <c r="I86" s="39">
        <v>1280300</v>
      </c>
      <c r="J86" s="39">
        <v>1305600</v>
      </c>
      <c r="K86" s="39">
        <v>1306756</v>
      </c>
      <c r="L86" s="39">
        <v>1264401</v>
      </c>
      <c r="M86" s="39">
        <v>1266836</v>
      </c>
      <c r="N86" s="39">
        <v>1251798</v>
      </c>
      <c r="O86" s="39">
        <v>1243745</v>
      </c>
      <c r="P86" s="39">
        <v>1240200</v>
      </c>
      <c r="Q86" s="39">
        <v>1253100</v>
      </c>
    </row>
    <row r="87" spans="1:17" ht="11.45" customHeight="1" x14ac:dyDescent="0.25">
      <c r="A87" s="19" t="s">
        <v>29</v>
      </c>
      <c r="B87" s="38">
        <f>SUM(B88:B93)</f>
        <v>24405000</v>
      </c>
      <c r="C87" s="38">
        <f t="shared" ref="C87" si="51">SUM(C88:C93)</f>
        <v>25783000</v>
      </c>
      <c r="D87" s="38">
        <f t="shared" ref="D87" si="52">SUM(D88:D93)</f>
        <v>26460000</v>
      </c>
      <c r="E87" s="38">
        <f t="shared" ref="E87" si="53">SUM(E88:E93)</f>
        <v>26953000</v>
      </c>
      <c r="F87" s="38">
        <f t="shared" ref="F87" si="54">SUM(F88:F93)</f>
        <v>27765100</v>
      </c>
      <c r="G87" s="38">
        <f t="shared" ref="G87" si="55">SUM(G88:G93)</f>
        <v>28285000</v>
      </c>
      <c r="H87" s="38">
        <f t="shared" ref="H87" si="56">SUM(H88:H93)</f>
        <v>28446661</v>
      </c>
      <c r="I87" s="38">
        <f t="shared" ref="I87" si="57">SUM(I88:I93)</f>
        <v>28873319</v>
      </c>
      <c r="J87" s="38">
        <f t="shared" ref="J87" si="58">SUM(J88:J93)</f>
        <v>28390000</v>
      </c>
      <c r="K87" s="38">
        <f t="shared" ref="K87" si="59">SUM(K88:K93)</f>
        <v>28247000</v>
      </c>
      <c r="L87" s="38">
        <f t="shared" ref="L87" si="60">SUM(L88:L93)</f>
        <v>28421000</v>
      </c>
      <c r="M87" s="38">
        <f t="shared" ref="M87" si="61">SUM(M88:M93)</f>
        <v>28467000</v>
      </c>
      <c r="N87" s="38">
        <f t="shared" ref="N87" si="62">SUM(N88:N93)</f>
        <v>28722000</v>
      </c>
      <c r="O87" s="38">
        <f t="shared" ref="O87" si="63">SUM(O88:O93)</f>
        <v>30075436</v>
      </c>
      <c r="P87" s="38">
        <f t="shared" ref="P87" si="64">SUM(P88:P93)</f>
        <v>30557157</v>
      </c>
      <c r="Q87" s="38">
        <f t="shared" ref="Q87" si="65">SUM(Q88:Q93)</f>
        <v>30250374</v>
      </c>
    </row>
    <row r="88" spans="1:17" ht="11.45" customHeight="1" x14ac:dyDescent="0.25">
      <c r="A88" s="62" t="s">
        <v>59</v>
      </c>
      <c r="B88" s="42">
        <v>21233000</v>
      </c>
      <c r="C88" s="42">
        <v>22210886</v>
      </c>
      <c r="D88" s="42">
        <v>22419044</v>
      </c>
      <c r="E88" s="42">
        <v>22407435</v>
      </c>
      <c r="F88" s="42">
        <v>22589772</v>
      </c>
      <c r="G88" s="42">
        <v>22502975</v>
      </c>
      <c r="H88" s="42">
        <v>21895168</v>
      </c>
      <c r="I88" s="42">
        <v>22231648</v>
      </c>
      <c r="J88" s="42">
        <v>21117607</v>
      </c>
      <c r="K88" s="42">
        <v>20555826</v>
      </c>
      <c r="L88" s="42">
        <v>20160307</v>
      </c>
      <c r="M88" s="42">
        <v>19639698</v>
      </c>
      <c r="N88" s="42">
        <v>19264208</v>
      </c>
      <c r="O88" s="42">
        <v>19376718</v>
      </c>
      <c r="P88" s="42">
        <v>19379045</v>
      </c>
      <c r="Q88" s="42">
        <v>18748833</v>
      </c>
    </row>
    <row r="89" spans="1:17" ht="11.45" customHeight="1" x14ac:dyDescent="0.25">
      <c r="A89" s="62" t="s">
        <v>58</v>
      </c>
      <c r="B89" s="42">
        <v>3153000</v>
      </c>
      <c r="C89" s="42">
        <v>3551114</v>
      </c>
      <c r="D89" s="42">
        <v>4017956</v>
      </c>
      <c r="E89" s="42">
        <v>4521565</v>
      </c>
      <c r="F89" s="42">
        <v>5150382</v>
      </c>
      <c r="G89" s="42">
        <v>5756488</v>
      </c>
      <c r="H89" s="42">
        <v>6524493</v>
      </c>
      <c r="I89" s="42">
        <v>6624761</v>
      </c>
      <c r="J89" s="42">
        <v>7245393</v>
      </c>
      <c r="K89" s="42">
        <v>7665174</v>
      </c>
      <c r="L89" s="42">
        <v>8234577</v>
      </c>
      <c r="M89" s="42">
        <v>8804098</v>
      </c>
      <c r="N89" s="42">
        <v>9436526</v>
      </c>
      <c r="O89" s="42">
        <v>10676552</v>
      </c>
      <c r="P89" s="42">
        <v>11143297</v>
      </c>
      <c r="Q89" s="42">
        <v>11439660</v>
      </c>
    </row>
    <row r="90" spans="1:17" ht="11.45" customHeight="1" x14ac:dyDescent="0.25">
      <c r="A90" s="62" t="s">
        <v>57</v>
      </c>
      <c r="B90" s="42">
        <v>19000</v>
      </c>
      <c r="C90" s="42">
        <v>21000</v>
      </c>
      <c r="D90" s="42">
        <v>23000</v>
      </c>
      <c r="E90" s="42">
        <v>24000</v>
      </c>
      <c r="F90" s="42">
        <v>24946</v>
      </c>
      <c r="G90" s="42">
        <v>25537</v>
      </c>
      <c r="H90" s="42">
        <v>27000</v>
      </c>
      <c r="I90" s="42">
        <v>16910</v>
      </c>
      <c r="J90" s="42">
        <v>27000</v>
      </c>
      <c r="K90" s="42">
        <v>26000</v>
      </c>
      <c r="L90" s="42">
        <v>26000</v>
      </c>
      <c r="M90" s="42">
        <v>22000</v>
      </c>
      <c r="N90" s="42">
        <v>18707</v>
      </c>
      <c r="O90" s="42">
        <v>17046</v>
      </c>
      <c r="P90" s="42">
        <v>15404</v>
      </c>
      <c r="Q90" s="42">
        <v>13793</v>
      </c>
    </row>
    <row r="91" spans="1:17" ht="11.45" customHeight="1" x14ac:dyDescent="0.25">
      <c r="A91" s="62" t="s">
        <v>56</v>
      </c>
      <c r="B91" s="42">
        <v>0</v>
      </c>
      <c r="C91" s="42">
        <v>0</v>
      </c>
      <c r="D91" s="42">
        <v>0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0</v>
      </c>
      <c r="L91" s="42">
        <v>0</v>
      </c>
      <c r="M91" s="42">
        <v>0</v>
      </c>
      <c r="N91" s="42">
        <v>0</v>
      </c>
      <c r="O91" s="42">
        <v>0</v>
      </c>
      <c r="P91" s="42">
        <v>0</v>
      </c>
      <c r="Q91" s="42">
        <v>0</v>
      </c>
    </row>
    <row r="92" spans="1:17" ht="11.45" customHeight="1" x14ac:dyDescent="0.25">
      <c r="A92" s="62" t="s">
        <v>60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84</v>
      </c>
      <c r="P92" s="42">
        <v>7728</v>
      </c>
      <c r="Q92" s="42">
        <v>26590</v>
      </c>
    </row>
    <row r="93" spans="1:17" ht="11.45" customHeight="1" x14ac:dyDescent="0.25">
      <c r="A93" s="62" t="s">
        <v>55</v>
      </c>
      <c r="B93" s="42">
        <v>0</v>
      </c>
      <c r="C93" s="42">
        <v>0</v>
      </c>
      <c r="D93" s="42">
        <v>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116</v>
      </c>
      <c r="M93" s="42">
        <v>1204</v>
      </c>
      <c r="N93" s="42">
        <v>2559</v>
      </c>
      <c r="O93" s="42">
        <v>5036</v>
      </c>
      <c r="P93" s="42">
        <v>11683</v>
      </c>
      <c r="Q93" s="42">
        <v>21498</v>
      </c>
    </row>
    <row r="94" spans="1:17" ht="11.45" customHeight="1" x14ac:dyDescent="0.25">
      <c r="A94" s="19" t="s">
        <v>28</v>
      </c>
      <c r="B94" s="38">
        <f>SUM(B95:B99)</f>
        <v>44501</v>
      </c>
      <c r="C94" s="38">
        <f t="shared" ref="C94" si="66">SUM(C95:C99)</f>
        <v>44293</v>
      </c>
      <c r="D94" s="38">
        <f t="shared" ref="D94" si="67">SUM(D95:D99)</f>
        <v>44550</v>
      </c>
      <c r="E94" s="38">
        <f t="shared" ref="E94" si="68">SUM(E95:E99)</f>
        <v>44982</v>
      </c>
      <c r="F94" s="38">
        <f t="shared" ref="F94" si="69">SUM(F95:F99)</f>
        <v>45727</v>
      </c>
      <c r="G94" s="38">
        <f t="shared" ref="G94" si="70">SUM(G95:G99)</f>
        <v>44675</v>
      </c>
      <c r="H94" s="38">
        <f t="shared" ref="H94" si="71">SUM(H95:H99)</f>
        <v>44648</v>
      </c>
      <c r="I94" s="38">
        <f t="shared" ref="I94" si="72">SUM(I95:I99)</f>
        <v>44785</v>
      </c>
      <c r="J94" s="38">
        <f t="shared" ref="J94" si="73">SUM(J95:J99)</f>
        <v>45046</v>
      </c>
      <c r="K94" s="38">
        <f t="shared" ref="K94" si="74">SUM(K95:K99)</f>
        <v>43485</v>
      </c>
      <c r="L94" s="38">
        <f t="shared" ref="L94" si="75">SUM(L95:L99)</f>
        <v>42860</v>
      </c>
      <c r="M94" s="38">
        <f t="shared" ref="M94" si="76">SUM(M95:M99)</f>
        <v>42081</v>
      </c>
      <c r="N94" s="38">
        <f t="shared" ref="N94" si="77">SUM(N95:N99)</f>
        <v>41649</v>
      </c>
      <c r="O94" s="38">
        <f t="shared" ref="O94" si="78">SUM(O95:O99)</f>
        <v>41455</v>
      </c>
      <c r="P94" s="38">
        <f t="shared" ref="P94" si="79">SUM(P95:P99)</f>
        <v>41250</v>
      </c>
      <c r="Q94" s="38">
        <f t="shared" ref="Q94" si="80">SUM(Q95:Q99)</f>
        <v>40820</v>
      </c>
    </row>
    <row r="95" spans="1:17" ht="11.45" customHeight="1" x14ac:dyDescent="0.25">
      <c r="A95" s="62" t="s">
        <v>59</v>
      </c>
      <c r="B95" s="37">
        <v>0</v>
      </c>
      <c r="C95" s="37">
        <v>0</v>
      </c>
      <c r="D95" s="37">
        <v>0</v>
      </c>
      <c r="E95" s="37">
        <v>0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37">
        <v>0</v>
      </c>
    </row>
    <row r="96" spans="1:17" ht="11.45" customHeight="1" x14ac:dyDescent="0.25">
      <c r="A96" s="62" t="s">
        <v>58</v>
      </c>
      <c r="B96" s="37">
        <v>44431</v>
      </c>
      <c r="C96" s="37">
        <v>44225</v>
      </c>
      <c r="D96" s="37">
        <v>44481</v>
      </c>
      <c r="E96" s="37">
        <v>44903</v>
      </c>
      <c r="F96" s="37">
        <v>45644</v>
      </c>
      <c r="G96" s="37">
        <v>44587</v>
      </c>
      <c r="H96" s="37">
        <v>44603</v>
      </c>
      <c r="I96" s="37">
        <v>44746</v>
      </c>
      <c r="J96" s="37">
        <v>44976</v>
      </c>
      <c r="K96" s="37">
        <v>43415</v>
      </c>
      <c r="L96" s="37">
        <v>42781</v>
      </c>
      <c r="M96" s="37">
        <v>41994</v>
      </c>
      <c r="N96" s="37">
        <v>41550</v>
      </c>
      <c r="O96" s="37">
        <v>41382</v>
      </c>
      <c r="P96" s="37">
        <v>41181</v>
      </c>
      <c r="Q96" s="37">
        <v>40626</v>
      </c>
    </row>
    <row r="97" spans="1:17" ht="11.45" customHeight="1" x14ac:dyDescent="0.25">
      <c r="A97" s="62" t="s">
        <v>57</v>
      </c>
      <c r="B97" s="37">
        <v>0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</row>
    <row r="98" spans="1:17" ht="11.45" customHeight="1" x14ac:dyDescent="0.25">
      <c r="A98" s="62" t="s">
        <v>56</v>
      </c>
      <c r="B98" s="37">
        <v>0</v>
      </c>
      <c r="C98" s="37">
        <v>0</v>
      </c>
      <c r="D98" s="37">
        <v>0</v>
      </c>
      <c r="E98" s="37">
        <v>0</v>
      </c>
      <c r="F98" s="37">
        <v>0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v>0</v>
      </c>
      <c r="Q98" s="37">
        <v>0</v>
      </c>
    </row>
    <row r="99" spans="1:17" ht="11.45" customHeight="1" x14ac:dyDescent="0.25">
      <c r="A99" s="62" t="s">
        <v>55</v>
      </c>
      <c r="B99" s="37">
        <v>70</v>
      </c>
      <c r="C99" s="37">
        <v>68</v>
      </c>
      <c r="D99" s="37">
        <v>69</v>
      </c>
      <c r="E99" s="37">
        <v>79</v>
      </c>
      <c r="F99" s="37">
        <v>83</v>
      </c>
      <c r="G99" s="37">
        <v>88</v>
      </c>
      <c r="H99" s="37">
        <v>45</v>
      </c>
      <c r="I99" s="37">
        <v>39</v>
      </c>
      <c r="J99" s="37">
        <v>70</v>
      </c>
      <c r="K99" s="37">
        <v>70</v>
      </c>
      <c r="L99" s="37">
        <v>79</v>
      </c>
      <c r="M99" s="37">
        <v>87</v>
      </c>
      <c r="N99" s="37">
        <v>99</v>
      </c>
      <c r="O99" s="37">
        <v>73</v>
      </c>
      <c r="P99" s="37">
        <v>69</v>
      </c>
      <c r="Q99" s="37">
        <v>194</v>
      </c>
    </row>
    <row r="100" spans="1:17" ht="11.45" customHeight="1" x14ac:dyDescent="0.25">
      <c r="A100" s="25" t="s">
        <v>18</v>
      </c>
      <c r="B100" s="40">
        <f t="shared" ref="B100:Q100" si="81">B101+B107</f>
        <v>2926913.789295245</v>
      </c>
      <c r="C100" s="40">
        <f t="shared" si="81"/>
        <v>3020117.0170421358</v>
      </c>
      <c r="D100" s="40">
        <f t="shared" si="81"/>
        <v>3113409.6595001468</v>
      </c>
      <c r="E100" s="40">
        <f t="shared" si="81"/>
        <v>3238888.2076319093</v>
      </c>
      <c r="F100" s="40">
        <f t="shared" si="81"/>
        <v>3432821.8997216802</v>
      </c>
      <c r="G100" s="40">
        <f t="shared" si="81"/>
        <v>3561727.2250153529</v>
      </c>
      <c r="H100" s="40">
        <f t="shared" si="81"/>
        <v>3650352.0420584874</v>
      </c>
      <c r="I100" s="40">
        <f t="shared" si="81"/>
        <v>3787895.6845089486</v>
      </c>
      <c r="J100" s="40">
        <f t="shared" si="81"/>
        <v>3815331.8596047182</v>
      </c>
      <c r="K100" s="40">
        <f t="shared" si="81"/>
        <v>3790282.9033607501</v>
      </c>
      <c r="L100" s="40">
        <f t="shared" si="81"/>
        <v>3803450.2892176588</v>
      </c>
      <c r="M100" s="40">
        <f t="shared" si="81"/>
        <v>3842343.6275671264</v>
      </c>
      <c r="N100" s="40">
        <f t="shared" si="81"/>
        <v>3872125.7031336483</v>
      </c>
      <c r="O100" s="40">
        <f t="shared" si="81"/>
        <v>3951014.4310979452</v>
      </c>
      <c r="P100" s="40">
        <f t="shared" si="81"/>
        <v>4077632.7679170868</v>
      </c>
      <c r="Q100" s="40">
        <f t="shared" si="81"/>
        <v>4256318.5595879471</v>
      </c>
    </row>
    <row r="101" spans="1:17" ht="11.45" customHeight="1" x14ac:dyDescent="0.25">
      <c r="A101" s="23" t="s">
        <v>27</v>
      </c>
      <c r="B101" s="39">
        <f>SUM(B102:B106)</f>
        <v>2370864</v>
      </c>
      <c r="C101" s="39">
        <f t="shared" ref="C101" si="82">SUM(C102:C106)</f>
        <v>2465863</v>
      </c>
      <c r="D101" s="39">
        <f t="shared" ref="D101" si="83">SUM(D102:D106)</f>
        <v>2557492</v>
      </c>
      <c r="E101" s="39">
        <f t="shared" ref="E101" si="84">SUM(E102:E106)</f>
        <v>2682056</v>
      </c>
      <c r="F101" s="39">
        <f t="shared" ref="F101" si="85">SUM(F102:F106)</f>
        <v>2879435</v>
      </c>
      <c r="G101" s="39">
        <f t="shared" ref="G101" si="86">SUM(G102:G106)</f>
        <v>3021687</v>
      </c>
      <c r="H101" s="39">
        <f t="shared" ref="H101" si="87">SUM(H102:H106)</f>
        <v>3113050</v>
      </c>
      <c r="I101" s="39">
        <f t="shared" ref="I101" si="88">SUM(I102:I106)</f>
        <v>3249832</v>
      </c>
      <c r="J101" s="39">
        <f t="shared" ref="J101" si="89">SUM(J102:J106)</f>
        <v>3290409</v>
      </c>
      <c r="K101" s="39">
        <f t="shared" ref="K101" si="90">SUM(K102:K106)</f>
        <v>3270628</v>
      </c>
      <c r="L101" s="39">
        <f t="shared" ref="L101" si="91">SUM(L102:L106)</f>
        <v>3288475</v>
      </c>
      <c r="M101" s="39">
        <f t="shared" ref="M101" si="92">SUM(M102:M106)</f>
        <v>3318931</v>
      </c>
      <c r="N101" s="39">
        <f t="shared" ref="N101" si="93">SUM(N102:N106)</f>
        <v>3345766</v>
      </c>
      <c r="O101" s="39">
        <f t="shared" ref="O101" si="94">SUM(O102:O106)</f>
        <v>3410858</v>
      </c>
      <c r="P101" s="39">
        <f t="shared" ref="P101" si="95">SUM(P102:P106)</f>
        <v>3518265</v>
      </c>
      <c r="Q101" s="39">
        <f t="shared" ref="Q101" si="96">SUM(Q102:Q106)</f>
        <v>3603480</v>
      </c>
    </row>
    <row r="102" spans="1:17" ht="11.45" customHeight="1" x14ac:dyDescent="0.25">
      <c r="A102" s="62" t="s">
        <v>59</v>
      </c>
      <c r="B102" s="42">
        <v>283372</v>
      </c>
      <c r="C102" s="42">
        <v>283371</v>
      </c>
      <c r="D102" s="42">
        <v>283368</v>
      </c>
      <c r="E102" s="42">
        <v>283337</v>
      </c>
      <c r="F102" s="42">
        <v>283024</v>
      </c>
      <c r="G102" s="42">
        <v>279908</v>
      </c>
      <c r="H102" s="42">
        <v>254031</v>
      </c>
      <c r="I102" s="42">
        <v>228553</v>
      </c>
      <c r="J102" s="42">
        <v>208206</v>
      </c>
      <c r="K102" s="42">
        <v>186235</v>
      </c>
      <c r="L102" s="42">
        <v>172803</v>
      </c>
      <c r="M102" s="42">
        <v>174458</v>
      </c>
      <c r="N102" s="42">
        <v>175707</v>
      </c>
      <c r="O102" s="42">
        <v>179331</v>
      </c>
      <c r="P102" s="42">
        <v>185070</v>
      </c>
      <c r="Q102" s="42">
        <v>189531</v>
      </c>
    </row>
    <row r="103" spans="1:17" ht="11.45" customHeight="1" x14ac:dyDescent="0.25">
      <c r="A103" s="62" t="s">
        <v>58</v>
      </c>
      <c r="B103" s="42">
        <v>2083942</v>
      </c>
      <c r="C103" s="42">
        <v>2162417</v>
      </c>
      <c r="D103" s="42">
        <v>2236271</v>
      </c>
      <c r="E103" s="42">
        <v>2351311</v>
      </c>
      <c r="F103" s="42">
        <v>2541407</v>
      </c>
      <c r="G103" s="42">
        <v>2681932</v>
      </c>
      <c r="H103" s="42">
        <v>2796828</v>
      </c>
      <c r="I103" s="42">
        <v>2958636</v>
      </c>
      <c r="J103" s="42">
        <v>3018988</v>
      </c>
      <c r="K103" s="42">
        <v>3031544</v>
      </c>
      <c r="L103" s="42">
        <v>3064805</v>
      </c>
      <c r="M103" s="42">
        <v>3096418</v>
      </c>
      <c r="N103" s="42">
        <v>3123678</v>
      </c>
      <c r="O103" s="42">
        <v>3182987</v>
      </c>
      <c r="P103" s="42">
        <v>3286398</v>
      </c>
      <c r="Q103" s="42">
        <v>3369616</v>
      </c>
    </row>
    <row r="104" spans="1:17" ht="11.45" customHeight="1" x14ac:dyDescent="0.25">
      <c r="A104" s="62" t="s">
        <v>57</v>
      </c>
      <c r="B104" s="42">
        <v>3550</v>
      </c>
      <c r="C104" s="42">
        <v>20075</v>
      </c>
      <c r="D104" s="42">
        <v>37853</v>
      </c>
      <c r="E104" s="42">
        <v>47408</v>
      </c>
      <c r="F104" s="42">
        <v>54004</v>
      </c>
      <c r="G104" s="42">
        <v>58830</v>
      </c>
      <c r="H104" s="42">
        <v>61174</v>
      </c>
      <c r="I104" s="42">
        <v>61626</v>
      </c>
      <c r="J104" s="42">
        <v>62202</v>
      </c>
      <c r="K104" s="42">
        <v>51871</v>
      </c>
      <c r="L104" s="42">
        <v>49883</v>
      </c>
      <c r="M104" s="42">
        <v>46827</v>
      </c>
      <c r="N104" s="42">
        <v>44880</v>
      </c>
      <c r="O104" s="42">
        <v>46250</v>
      </c>
      <c r="P104" s="42">
        <v>42496</v>
      </c>
      <c r="Q104" s="42">
        <v>38173</v>
      </c>
    </row>
    <row r="105" spans="1:17" ht="11.45" customHeight="1" x14ac:dyDescent="0.25">
      <c r="A105" s="62" t="s">
        <v>56</v>
      </c>
      <c r="B105" s="42">
        <v>0</v>
      </c>
      <c r="C105" s="42">
        <v>0</v>
      </c>
      <c r="D105" s="42">
        <v>0</v>
      </c>
      <c r="E105" s="42">
        <v>0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0</v>
      </c>
      <c r="N105" s="42">
        <v>0</v>
      </c>
      <c r="O105" s="42">
        <v>0</v>
      </c>
      <c r="P105" s="42">
        <v>0</v>
      </c>
      <c r="Q105" s="42">
        <v>0</v>
      </c>
    </row>
    <row r="106" spans="1:17" ht="11.45" customHeight="1" x14ac:dyDescent="0.25">
      <c r="A106" s="62" t="s">
        <v>55</v>
      </c>
      <c r="B106" s="42">
        <v>0</v>
      </c>
      <c r="C106" s="42">
        <v>0</v>
      </c>
      <c r="D106" s="42">
        <v>0</v>
      </c>
      <c r="E106" s="42">
        <v>0</v>
      </c>
      <c r="F106" s="42">
        <v>1000</v>
      </c>
      <c r="G106" s="42">
        <v>1017</v>
      </c>
      <c r="H106" s="42">
        <v>1017</v>
      </c>
      <c r="I106" s="42">
        <v>1017</v>
      </c>
      <c r="J106" s="42">
        <v>1013</v>
      </c>
      <c r="K106" s="42">
        <v>978</v>
      </c>
      <c r="L106" s="42">
        <v>984</v>
      </c>
      <c r="M106" s="42">
        <v>1228</v>
      </c>
      <c r="N106" s="42">
        <v>1501</v>
      </c>
      <c r="O106" s="42">
        <v>2290</v>
      </c>
      <c r="P106" s="42">
        <v>4301</v>
      </c>
      <c r="Q106" s="42">
        <v>6160</v>
      </c>
    </row>
    <row r="107" spans="1:17" ht="11.45" customHeight="1" x14ac:dyDescent="0.25">
      <c r="A107" s="19" t="s">
        <v>24</v>
      </c>
      <c r="B107" s="38">
        <f>SUM(B108:B109)</f>
        <v>556049.78929524519</v>
      </c>
      <c r="C107" s="38">
        <f t="shared" ref="C107" si="97">SUM(C108:C109)</f>
        <v>554254.0170421357</v>
      </c>
      <c r="D107" s="38">
        <f t="shared" ref="D107" si="98">SUM(D108:D109)</f>
        <v>555917.65950014675</v>
      </c>
      <c r="E107" s="38">
        <f t="shared" ref="E107" si="99">SUM(E108:E109)</f>
        <v>556832.20763190929</v>
      </c>
      <c r="F107" s="38">
        <f t="shared" ref="F107" si="100">SUM(F108:F109)</f>
        <v>553386.89972168021</v>
      </c>
      <c r="G107" s="38">
        <f t="shared" ref="G107" si="101">SUM(G108:G109)</f>
        <v>540040.22501535295</v>
      </c>
      <c r="H107" s="38">
        <f t="shared" ref="H107" si="102">SUM(H108:H109)</f>
        <v>537302.04205848731</v>
      </c>
      <c r="I107" s="38">
        <f t="shared" ref="I107" si="103">SUM(I108:I109)</f>
        <v>538063.68450894835</v>
      </c>
      <c r="J107" s="38">
        <f t="shared" ref="J107" si="104">SUM(J108:J109)</f>
        <v>524922.85960471816</v>
      </c>
      <c r="K107" s="38">
        <f t="shared" ref="K107" si="105">SUM(K108:K109)</f>
        <v>519654.90336075018</v>
      </c>
      <c r="L107" s="38">
        <f t="shared" ref="L107" si="106">SUM(L108:L109)</f>
        <v>514975.28921765886</v>
      </c>
      <c r="M107" s="38">
        <f t="shared" ref="M107" si="107">SUM(M108:M109)</f>
        <v>523412.62756712647</v>
      </c>
      <c r="N107" s="38">
        <f t="shared" ref="N107" si="108">SUM(N108:N109)</f>
        <v>526359.70313364849</v>
      </c>
      <c r="O107" s="38">
        <f t="shared" ref="O107" si="109">SUM(O108:O109)</f>
        <v>540156.43109794543</v>
      </c>
      <c r="P107" s="38">
        <f t="shared" ref="P107" si="110">SUM(P108:P109)</f>
        <v>559367.76791708695</v>
      </c>
      <c r="Q107" s="38">
        <f t="shared" ref="Q107" si="111">SUM(Q108:Q109)</f>
        <v>652838.55958794698</v>
      </c>
    </row>
    <row r="108" spans="1:17" ht="11.45" customHeight="1" x14ac:dyDescent="0.25">
      <c r="A108" s="17" t="s">
        <v>23</v>
      </c>
      <c r="B108" s="37">
        <v>546019</v>
      </c>
      <c r="C108" s="37">
        <v>543588</v>
      </c>
      <c r="D108" s="37">
        <v>544739</v>
      </c>
      <c r="E108" s="37">
        <v>545437</v>
      </c>
      <c r="F108" s="37">
        <v>540109</v>
      </c>
      <c r="G108" s="37">
        <v>526355</v>
      </c>
      <c r="H108" s="37">
        <v>523184</v>
      </c>
      <c r="I108" s="37">
        <v>523381</v>
      </c>
      <c r="J108" s="37">
        <v>510832</v>
      </c>
      <c r="K108" s="37">
        <v>508090</v>
      </c>
      <c r="L108" s="37">
        <v>503467</v>
      </c>
      <c r="M108" s="37">
        <v>508605</v>
      </c>
      <c r="N108" s="37">
        <v>508809</v>
      </c>
      <c r="O108" s="37">
        <v>522598</v>
      </c>
      <c r="P108" s="37">
        <v>540973</v>
      </c>
      <c r="Q108" s="37">
        <v>633232</v>
      </c>
    </row>
    <row r="109" spans="1:17" ht="11.45" customHeight="1" x14ac:dyDescent="0.25">
      <c r="A109" s="15" t="s">
        <v>22</v>
      </c>
      <c r="B109" s="36">
        <v>10030.789295245162</v>
      </c>
      <c r="C109" s="36">
        <v>10666.017042135703</v>
      </c>
      <c r="D109" s="36">
        <v>11178.659500146758</v>
      </c>
      <c r="E109" s="36">
        <v>11395.207631909268</v>
      </c>
      <c r="F109" s="36">
        <v>13277.899721680187</v>
      </c>
      <c r="G109" s="36">
        <v>13685.225015352979</v>
      </c>
      <c r="H109" s="36">
        <v>14118.042058487363</v>
      </c>
      <c r="I109" s="36">
        <v>14682.684508948396</v>
      </c>
      <c r="J109" s="36">
        <v>14090.859604718211</v>
      </c>
      <c r="K109" s="36">
        <v>11564.903360750182</v>
      </c>
      <c r="L109" s="36">
        <v>11508.289217658885</v>
      </c>
      <c r="M109" s="36">
        <v>14807.627567126454</v>
      </c>
      <c r="N109" s="36">
        <v>17550.703133648472</v>
      </c>
      <c r="O109" s="36">
        <v>17558.431097945435</v>
      </c>
      <c r="P109" s="36">
        <v>18394.767917086974</v>
      </c>
      <c r="Q109" s="36">
        <v>19606.559587946995</v>
      </c>
    </row>
    <row r="110" spans="1:17" ht="11.45" customHeight="1" x14ac:dyDescent="0.25">
      <c r="A110" s="59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</row>
    <row r="111" spans="1:17" ht="11.45" customHeight="1" x14ac:dyDescent="0.25">
      <c r="A111" s="27" t="s">
        <v>165</v>
      </c>
      <c r="B111" s="41"/>
      <c r="C111" s="41">
        <f t="shared" ref="C111:Q111" si="112">C112+C127</f>
        <v>3201009</v>
      </c>
      <c r="D111" s="41">
        <f t="shared" si="112"/>
        <v>3208994</v>
      </c>
      <c r="E111" s="41">
        <f t="shared" si="112"/>
        <v>3180652</v>
      </c>
      <c r="F111" s="41">
        <f t="shared" si="112"/>
        <v>3169826</v>
      </c>
      <c r="G111" s="41">
        <f t="shared" si="112"/>
        <v>2931782</v>
      </c>
      <c r="H111" s="41">
        <f t="shared" si="112"/>
        <v>2792997</v>
      </c>
      <c r="I111" s="41">
        <f t="shared" si="112"/>
        <v>2934314</v>
      </c>
      <c r="J111" s="41">
        <f t="shared" si="112"/>
        <v>2572975</v>
      </c>
      <c r="K111" s="41">
        <f t="shared" si="112"/>
        <v>2412683</v>
      </c>
      <c r="L111" s="41">
        <f t="shared" si="112"/>
        <v>2573353</v>
      </c>
      <c r="M111" s="41">
        <f t="shared" si="112"/>
        <v>2530695</v>
      </c>
      <c r="N111" s="41">
        <f t="shared" si="112"/>
        <v>2602844</v>
      </c>
      <c r="O111" s="41">
        <f t="shared" si="112"/>
        <v>2859043</v>
      </c>
      <c r="P111" s="41">
        <f t="shared" si="112"/>
        <v>3104953</v>
      </c>
      <c r="Q111" s="41">
        <f t="shared" si="112"/>
        <v>3536062</v>
      </c>
    </row>
    <row r="112" spans="1:17" ht="11.45" customHeight="1" x14ac:dyDescent="0.25">
      <c r="A112" s="25" t="s">
        <v>39</v>
      </c>
      <c r="B112" s="40"/>
      <c r="C112" s="40">
        <f t="shared" ref="C112:Q112" si="113">C113+C114+C121</f>
        <v>2788677</v>
      </c>
      <c r="D112" s="40">
        <f t="shared" si="113"/>
        <v>2791957</v>
      </c>
      <c r="E112" s="40">
        <f t="shared" si="113"/>
        <v>2750678</v>
      </c>
      <c r="F112" s="40">
        <f t="shared" si="113"/>
        <v>2692875</v>
      </c>
      <c r="G112" s="40">
        <f t="shared" si="113"/>
        <v>2535406</v>
      </c>
      <c r="H112" s="40">
        <f t="shared" si="113"/>
        <v>2442550</v>
      </c>
      <c r="I112" s="40">
        <f t="shared" si="113"/>
        <v>2510270</v>
      </c>
      <c r="J112" s="40">
        <f t="shared" si="113"/>
        <v>2207866</v>
      </c>
      <c r="K112" s="40">
        <f t="shared" si="113"/>
        <v>2036364</v>
      </c>
      <c r="L112" s="40">
        <f t="shared" si="113"/>
        <v>2120134</v>
      </c>
      <c r="M112" s="40">
        <f t="shared" si="113"/>
        <v>2030214</v>
      </c>
      <c r="N112" s="40">
        <f t="shared" si="113"/>
        <v>2115344</v>
      </c>
      <c r="O112" s="40">
        <f t="shared" si="113"/>
        <v>2336483</v>
      </c>
      <c r="P112" s="40">
        <f t="shared" si="113"/>
        <v>2557123</v>
      </c>
      <c r="Q112" s="40">
        <f t="shared" si="113"/>
        <v>2960995</v>
      </c>
    </row>
    <row r="113" spans="1:17" ht="11.45" customHeight="1" x14ac:dyDescent="0.25">
      <c r="A113" s="23" t="s">
        <v>30</v>
      </c>
      <c r="B113" s="39"/>
      <c r="C113" s="39">
        <v>105286</v>
      </c>
      <c r="D113" s="39">
        <v>104882</v>
      </c>
      <c r="E113" s="39">
        <v>101446</v>
      </c>
      <c r="F113" s="39">
        <v>90432</v>
      </c>
      <c r="G113" s="39">
        <v>91849</v>
      </c>
      <c r="H113" s="39">
        <v>93098</v>
      </c>
      <c r="I113" s="39">
        <v>101884</v>
      </c>
      <c r="J113" s="39">
        <v>97303</v>
      </c>
      <c r="K113" s="39">
        <v>80946</v>
      </c>
      <c r="L113" s="39">
        <v>69109</v>
      </c>
      <c r="M113" s="39">
        <v>67273</v>
      </c>
      <c r="N113" s="39">
        <v>68025</v>
      </c>
      <c r="O113" s="39">
        <v>68808</v>
      </c>
      <c r="P113" s="39">
        <v>77768</v>
      </c>
      <c r="Q113" s="39">
        <v>89859</v>
      </c>
    </row>
    <row r="114" spans="1:17" ht="11.45" customHeight="1" x14ac:dyDescent="0.25">
      <c r="A114" s="19" t="s">
        <v>29</v>
      </c>
      <c r="B114" s="38"/>
      <c r="C114" s="38">
        <f t="shared" ref="C114" si="114">SUM(C115:C120)</f>
        <v>2678025</v>
      </c>
      <c r="D114" s="38">
        <f t="shared" ref="D114" si="115">SUM(D115:D120)</f>
        <v>2681287</v>
      </c>
      <c r="E114" s="38">
        <f t="shared" ref="E114" si="116">SUM(E115:E120)</f>
        <v>2643410</v>
      </c>
      <c r="F114" s="38">
        <f t="shared" ref="F114" si="117">SUM(F115:F120)</f>
        <v>2596528</v>
      </c>
      <c r="G114" s="38">
        <f t="shared" ref="G114" si="118">SUM(G115:G120)</f>
        <v>2439717</v>
      </c>
      <c r="H114" s="38">
        <f t="shared" ref="H114" si="119">SUM(H115:H120)</f>
        <v>2344864</v>
      </c>
      <c r="I114" s="38">
        <f t="shared" ref="I114" si="120">SUM(I115:I120)</f>
        <v>2404007</v>
      </c>
      <c r="J114" s="38">
        <f t="shared" ref="J114" si="121">SUM(J115:J120)</f>
        <v>2106387</v>
      </c>
      <c r="K114" s="38">
        <f t="shared" ref="K114" si="122">SUM(K115:K120)</f>
        <v>1953345</v>
      </c>
      <c r="L114" s="38">
        <f t="shared" ref="L114" si="123">SUM(L115:L120)</f>
        <v>2048243</v>
      </c>
      <c r="M114" s="38">
        <f t="shared" ref="M114" si="124">SUM(M115:M120)</f>
        <v>1960479</v>
      </c>
      <c r="N114" s="38">
        <f t="shared" ref="N114" si="125">SUM(N115:N120)</f>
        <v>2044609</v>
      </c>
      <c r="O114" s="38">
        <f t="shared" ref="O114" si="126">SUM(O115:O120)</f>
        <v>2264737</v>
      </c>
      <c r="P114" s="38">
        <f t="shared" ref="P114" si="127">SUM(P115:P120)</f>
        <v>2476435</v>
      </c>
      <c r="Q114" s="38">
        <f t="shared" ref="Q114" si="128">SUM(Q115:Q120)</f>
        <v>2868393</v>
      </c>
    </row>
    <row r="115" spans="1:17" ht="11.45" customHeight="1" x14ac:dyDescent="0.25">
      <c r="A115" s="62" t="s">
        <v>59</v>
      </c>
      <c r="B115" s="42"/>
      <c r="C115" s="42">
        <v>2122575</v>
      </c>
      <c r="D115" s="42">
        <v>2042492</v>
      </c>
      <c r="E115" s="42">
        <v>1914153</v>
      </c>
      <c r="F115" s="42">
        <v>1748559</v>
      </c>
      <c r="G115" s="42">
        <v>1576505</v>
      </c>
      <c r="H115" s="42">
        <v>1450595</v>
      </c>
      <c r="I115" s="42">
        <v>1422416</v>
      </c>
      <c r="J115" s="42">
        <v>1183062</v>
      </c>
      <c r="K115" s="42">
        <v>1137889</v>
      </c>
      <c r="L115" s="42">
        <v>1102316</v>
      </c>
      <c r="M115" s="42">
        <v>966100</v>
      </c>
      <c r="N115" s="42">
        <v>1015292</v>
      </c>
      <c r="O115" s="42">
        <v>932764</v>
      </c>
      <c r="P115" s="42">
        <v>1242246</v>
      </c>
      <c r="Q115" s="42">
        <v>1554374</v>
      </c>
    </row>
    <row r="116" spans="1:17" ht="11.45" customHeight="1" x14ac:dyDescent="0.25">
      <c r="A116" s="62" t="s">
        <v>58</v>
      </c>
      <c r="B116" s="42"/>
      <c r="C116" s="42">
        <v>553450</v>
      </c>
      <c r="D116" s="42">
        <v>636795</v>
      </c>
      <c r="E116" s="42">
        <v>728257</v>
      </c>
      <c r="F116" s="42">
        <v>847023</v>
      </c>
      <c r="G116" s="42">
        <v>862621</v>
      </c>
      <c r="H116" s="42">
        <v>892806</v>
      </c>
      <c r="I116" s="42">
        <v>981591</v>
      </c>
      <c r="J116" s="42">
        <v>913235</v>
      </c>
      <c r="K116" s="42">
        <v>815456</v>
      </c>
      <c r="L116" s="42">
        <v>945667</v>
      </c>
      <c r="M116" s="42">
        <v>993208</v>
      </c>
      <c r="N116" s="42">
        <v>1027904</v>
      </c>
      <c r="O116" s="42">
        <v>1329379</v>
      </c>
      <c r="P116" s="42">
        <v>1219837</v>
      </c>
      <c r="Q116" s="42">
        <v>1284820</v>
      </c>
    </row>
    <row r="117" spans="1:17" ht="11.45" customHeight="1" x14ac:dyDescent="0.25">
      <c r="A117" s="62" t="s">
        <v>57</v>
      </c>
      <c r="B117" s="42"/>
      <c r="C117" s="42">
        <v>2000</v>
      </c>
      <c r="D117" s="42">
        <v>2000</v>
      </c>
      <c r="E117" s="42">
        <v>1000</v>
      </c>
      <c r="F117" s="42">
        <v>946</v>
      </c>
      <c r="G117" s="42">
        <v>591</v>
      </c>
      <c r="H117" s="42">
        <v>1463</v>
      </c>
      <c r="I117" s="42">
        <v>0</v>
      </c>
      <c r="J117" s="42">
        <v>10090</v>
      </c>
      <c r="K117" s="42">
        <v>0</v>
      </c>
      <c r="L117" s="42">
        <v>144</v>
      </c>
      <c r="M117" s="42">
        <v>83</v>
      </c>
      <c r="N117" s="42">
        <v>52</v>
      </c>
      <c r="O117" s="42">
        <v>14</v>
      </c>
      <c r="P117" s="42">
        <v>10</v>
      </c>
      <c r="Q117" s="42">
        <v>2</v>
      </c>
    </row>
    <row r="118" spans="1:17" ht="11.45" customHeight="1" x14ac:dyDescent="0.25">
      <c r="A118" s="62" t="s">
        <v>56</v>
      </c>
      <c r="B118" s="42"/>
      <c r="C118" s="42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0</v>
      </c>
      <c r="M118" s="42">
        <v>0</v>
      </c>
      <c r="N118" s="42">
        <v>0</v>
      </c>
      <c r="O118" s="42">
        <v>0</v>
      </c>
      <c r="P118" s="42">
        <v>0</v>
      </c>
      <c r="Q118" s="42">
        <v>0</v>
      </c>
    </row>
    <row r="119" spans="1:17" ht="11.45" customHeight="1" x14ac:dyDescent="0.25">
      <c r="A119" s="62" t="s">
        <v>60</v>
      </c>
      <c r="B119" s="42"/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0</v>
      </c>
      <c r="O119" s="42">
        <v>84</v>
      </c>
      <c r="P119" s="42">
        <v>7648</v>
      </c>
      <c r="Q119" s="42">
        <v>19271</v>
      </c>
    </row>
    <row r="120" spans="1:17" ht="11.45" customHeight="1" x14ac:dyDescent="0.25">
      <c r="A120" s="62" t="s">
        <v>55</v>
      </c>
      <c r="B120" s="42"/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116</v>
      </c>
      <c r="M120" s="42">
        <v>1088</v>
      </c>
      <c r="N120" s="42">
        <v>1361</v>
      </c>
      <c r="O120" s="42">
        <v>2496</v>
      </c>
      <c r="P120" s="42">
        <v>6694</v>
      </c>
      <c r="Q120" s="42">
        <v>9926</v>
      </c>
    </row>
    <row r="121" spans="1:17" ht="11.45" customHeight="1" x14ac:dyDescent="0.25">
      <c r="A121" s="19" t="s">
        <v>28</v>
      </c>
      <c r="B121" s="38"/>
      <c r="C121" s="38">
        <f t="shared" ref="C121" si="129">SUM(C122:C126)</f>
        <v>5366</v>
      </c>
      <c r="D121" s="38">
        <f t="shared" ref="D121" si="130">SUM(D122:D126)</f>
        <v>5788</v>
      </c>
      <c r="E121" s="38">
        <f t="shared" ref="E121" si="131">SUM(E122:E126)</f>
        <v>5822</v>
      </c>
      <c r="F121" s="38">
        <f t="shared" ref="F121" si="132">SUM(F122:F126)</f>
        <v>5915</v>
      </c>
      <c r="G121" s="38">
        <f t="shared" ref="G121" si="133">SUM(G122:G126)</f>
        <v>3840</v>
      </c>
      <c r="H121" s="38">
        <f t="shared" ref="H121" si="134">SUM(H122:H126)</f>
        <v>4588</v>
      </c>
      <c r="I121" s="38">
        <f t="shared" ref="I121" si="135">SUM(I122:I126)</f>
        <v>4379</v>
      </c>
      <c r="J121" s="38">
        <f t="shared" ref="J121" si="136">SUM(J122:J126)</f>
        <v>4176</v>
      </c>
      <c r="K121" s="38">
        <f t="shared" ref="K121" si="137">SUM(K122:K126)</f>
        <v>2073</v>
      </c>
      <c r="L121" s="38">
        <f t="shared" ref="L121" si="138">SUM(L122:L126)</f>
        <v>2782</v>
      </c>
      <c r="M121" s="38">
        <f t="shared" ref="M121" si="139">SUM(M122:M126)</f>
        <v>2462</v>
      </c>
      <c r="N121" s="38">
        <f t="shared" ref="N121" si="140">SUM(N122:N126)</f>
        <v>2710</v>
      </c>
      <c r="O121" s="38">
        <f t="shared" ref="O121" si="141">SUM(O122:O126)</f>
        <v>2938</v>
      </c>
      <c r="P121" s="38">
        <f t="shared" ref="P121" si="142">SUM(P122:P126)</f>
        <v>2920</v>
      </c>
      <c r="Q121" s="38">
        <f t="shared" ref="Q121" si="143">SUM(Q122:Q126)</f>
        <v>2743</v>
      </c>
    </row>
    <row r="122" spans="1:17" ht="11.45" customHeight="1" x14ac:dyDescent="0.25">
      <c r="A122" s="62" t="s">
        <v>59</v>
      </c>
      <c r="B122" s="37"/>
      <c r="C122" s="37">
        <v>0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</row>
    <row r="123" spans="1:17" ht="11.45" customHeight="1" x14ac:dyDescent="0.25">
      <c r="A123" s="62" t="s">
        <v>58</v>
      </c>
      <c r="B123" s="37"/>
      <c r="C123" s="37">
        <v>5366</v>
      </c>
      <c r="D123" s="37">
        <v>5785</v>
      </c>
      <c r="E123" s="37">
        <v>5812</v>
      </c>
      <c r="F123" s="37">
        <v>5911</v>
      </c>
      <c r="G123" s="37">
        <v>3834</v>
      </c>
      <c r="H123" s="37">
        <v>4588</v>
      </c>
      <c r="I123" s="37">
        <v>4379</v>
      </c>
      <c r="J123" s="37">
        <v>4145</v>
      </c>
      <c r="K123" s="37">
        <v>2073</v>
      </c>
      <c r="L123" s="37">
        <v>2773</v>
      </c>
      <c r="M123" s="37">
        <v>2454</v>
      </c>
      <c r="N123" s="37">
        <v>2698</v>
      </c>
      <c r="O123" s="37">
        <v>2938</v>
      </c>
      <c r="P123" s="37">
        <v>2920</v>
      </c>
      <c r="Q123" s="37">
        <v>2618</v>
      </c>
    </row>
    <row r="124" spans="1:17" ht="11.45" customHeight="1" x14ac:dyDescent="0.25">
      <c r="A124" s="62" t="s">
        <v>57</v>
      </c>
      <c r="B124" s="37"/>
      <c r="C124" s="37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</row>
    <row r="125" spans="1:17" ht="11.45" customHeight="1" x14ac:dyDescent="0.25">
      <c r="A125" s="62" t="s">
        <v>56</v>
      </c>
      <c r="B125" s="37"/>
      <c r="C125" s="37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</row>
    <row r="126" spans="1:17" ht="11.45" customHeight="1" x14ac:dyDescent="0.25">
      <c r="A126" s="62" t="s">
        <v>55</v>
      </c>
      <c r="B126" s="37"/>
      <c r="C126" s="37">
        <v>0</v>
      </c>
      <c r="D126" s="37">
        <v>3</v>
      </c>
      <c r="E126" s="37">
        <v>10</v>
      </c>
      <c r="F126" s="37">
        <v>4</v>
      </c>
      <c r="G126" s="37">
        <v>6</v>
      </c>
      <c r="H126" s="37">
        <v>0</v>
      </c>
      <c r="I126" s="37">
        <v>0</v>
      </c>
      <c r="J126" s="37">
        <v>31</v>
      </c>
      <c r="K126" s="37">
        <v>0</v>
      </c>
      <c r="L126" s="37">
        <v>9</v>
      </c>
      <c r="M126" s="37">
        <v>8</v>
      </c>
      <c r="N126" s="37">
        <v>12</v>
      </c>
      <c r="O126" s="37">
        <v>0</v>
      </c>
      <c r="P126" s="37">
        <v>0</v>
      </c>
      <c r="Q126" s="37">
        <v>125</v>
      </c>
    </row>
    <row r="127" spans="1:17" ht="11.45" customHeight="1" x14ac:dyDescent="0.25">
      <c r="A127" s="25" t="s">
        <v>18</v>
      </c>
      <c r="B127" s="40"/>
      <c r="C127" s="40">
        <f t="shared" ref="C127:Q127" si="144">C128+C134</f>
        <v>412332</v>
      </c>
      <c r="D127" s="40">
        <f t="shared" si="144"/>
        <v>417037</v>
      </c>
      <c r="E127" s="40">
        <f t="shared" si="144"/>
        <v>429974</v>
      </c>
      <c r="F127" s="40">
        <f t="shared" si="144"/>
        <v>476951</v>
      </c>
      <c r="G127" s="40">
        <f t="shared" si="144"/>
        <v>396376</v>
      </c>
      <c r="H127" s="40">
        <f t="shared" si="144"/>
        <v>350447</v>
      </c>
      <c r="I127" s="40">
        <f t="shared" si="144"/>
        <v>424044</v>
      </c>
      <c r="J127" s="40">
        <f t="shared" si="144"/>
        <v>365109</v>
      </c>
      <c r="K127" s="40">
        <f t="shared" si="144"/>
        <v>376319</v>
      </c>
      <c r="L127" s="40">
        <f t="shared" si="144"/>
        <v>453219</v>
      </c>
      <c r="M127" s="40">
        <f t="shared" si="144"/>
        <v>500481</v>
      </c>
      <c r="N127" s="40">
        <f t="shared" si="144"/>
        <v>487500</v>
      </c>
      <c r="O127" s="40">
        <f t="shared" si="144"/>
        <v>522560</v>
      </c>
      <c r="P127" s="40">
        <f t="shared" si="144"/>
        <v>547830</v>
      </c>
      <c r="Q127" s="40">
        <f t="shared" si="144"/>
        <v>575067</v>
      </c>
    </row>
    <row r="128" spans="1:17" ht="11.45" customHeight="1" x14ac:dyDescent="0.25">
      <c r="A128" s="23" t="s">
        <v>27</v>
      </c>
      <c r="B128" s="39"/>
      <c r="C128" s="39">
        <f t="shared" ref="C128" si="145">SUM(C129:C133)</f>
        <v>391159</v>
      </c>
      <c r="D128" s="39">
        <f t="shared" ref="D128" si="146">SUM(D129:D133)</f>
        <v>387888</v>
      </c>
      <c r="E128" s="39">
        <f t="shared" ref="E128" si="147">SUM(E129:E133)</f>
        <v>398304</v>
      </c>
      <c r="F128" s="39">
        <f t="shared" ref="F128" si="148">SUM(F129:F133)</f>
        <v>448743</v>
      </c>
      <c r="G128" s="39">
        <f t="shared" ref="G128" si="149">SUM(G129:G133)</f>
        <v>372467</v>
      </c>
      <c r="H128" s="39">
        <f t="shared" ref="H128" si="150">SUM(H129:H133)</f>
        <v>312448</v>
      </c>
      <c r="I128" s="39">
        <f t="shared" ref="I128" si="151">SUM(I129:I133)</f>
        <v>380137</v>
      </c>
      <c r="J128" s="39">
        <f t="shared" ref="J128" si="152">SUM(J129:J133)</f>
        <v>334368</v>
      </c>
      <c r="K128" s="39">
        <f t="shared" ref="K128" si="153">SUM(K129:K133)</f>
        <v>336956</v>
      </c>
      <c r="L128" s="39">
        <f t="shared" ref="L128" si="154">SUM(L129:L133)</f>
        <v>410288</v>
      </c>
      <c r="M128" s="39">
        <f t="shared" ref="M128" si="155">SUM(M129:M133)</f>
        <v>445640</v>
      </c>
      <c r="N128" s="39">
        <f t="shared" ref="N128" si="156">SUM(N129:N133)</f>
        <v>438815</v>
      </c>
      <c r="O128" s="39">
        <f t="shared" ref="O128" si="157">SUM(O129:O133)</f>
        <v>463543</v>
      </c>
      <c r="P128" s="39">
        <f t="shared" ref="P128" si="158">SUM(P129:P133)</f>
        <v>484622</v>
      </c>
      <c r="Q128" s="39">
        <f t="shared" ref="Q128" si="159">SUM(Q129:Q133)</f>
        <v>440130</v>
      </c>
    </row>
    <row r="129" spans="1:17" ht="11.45" customHeight="1" x14ac:dyDescent="0.25">
      <c r="A129" s="62" t="s">
        <v>59</v>
      </c>
      <c r="B129" s="42"/>
      <c r="C129" s="42">
        <v>35421</v>
      </c>
      <c r="D129" s="42">
        <v>35418</v>
      </c>
      <c r="E129" s="42">
        <v>32665</v>
      </c>
      <c r="F129" s="42">
        <v>29660</v>
      </c>
      <c r="G129" s="42">
        <v>24243</v>
      </c>
      <c r="H129" s="42">
        <v>0</v>
      </c>
      <c r="I129" s="42">
        <v>1884</v>
      </c>
      <c r="J129" s="42">
        <v>11033</v>
      </c>
      <c r="K129" s="42">
        <v>13373</v>
      </c>
      <c r="L129" s="42">
        <v>23772</v>
      </c>
      <c r="M129" s="42">
        <v>37480</v>
      </c>
      <c r="N129" s="42">
        <v>31977</v>
      </c>
      <c r="O129" s="42">
        <v>27128</v>
      </c>
      <c r="P129" s="42">
        <v>22685</v>
      </c>
      <c r="Q129" s="42">
        <v>17166</v>
      </c>
    </row>
    <row r="130" spans="1:17" ht="11.45" customHeight="1" x14ac:dyDescent="0.25">
      <c r="A130" s="62" t="s">
        <v>58</v>
      </c>
      <c r="B130" s="42"/>
      <c r="C130" s="42">
        <v>338968</v>
      </c>
      <c r="D130" s="42">
        <v>334347</v>
      </c>
      <c r="E130" s="42">
        <v>355494</v>
      </c>
      <c r="F130" s="42">
        <v>410527</v>
      </c>
      <c r="G130" s="42">
        <v>341970</v>
      </c>
      <c r="H130" s="42">
        <v>308183</v>
      </c>
      <c r="I130" s="42">
        <v>375335</v>
      </c>
      <c r="J130" s="42">
        <v>319743</v>
      </c>
      <c r="K130" s="42">
        <v>323583</v>
      </c>
      <c r="L130" s="42">
        <v>386390</v>
      </c>
      <c r="M130" s="42">
        <v>407721</v>
      </c>
      <c r="N130" s="42">
        <v>406360</v>
      </c>
      <c r="O130" s="42">
        <v>429621</v>
      </c>
      <c r="P130" s="42">
        <v>458501</v>
      </c>
      <c r="Q130" s="42">
        <v>420289</v>
      </c>
    </row>
    <row r="131" spans="1:17" ht="11.45" customHeight="1" x14ac:dyDescent="0.25">
      <c r="A131" s="62" t="s">
        <v>57</v>
      </c>
      <c r="B131" s="42"/>
      <c r="C131" s="42">
        <v>16770</v>
      </c>
      <c r="D131" s="42">
        <v>18123</v>
      </c>
      <c r="E131" s="42">
        <v>10145</v>
      </c>
      <c r="F131" s="42">
        <v>7556</v>
      </c>
      <c r="G131" s="42">
        <v>6237</v>
      </c>
      <c r="H131" s="42">
        <v>4265</v>
      </c>
      <c r="I131" s="42">
        <v>2918</v>
      </c>
      <c r="J131" s="42">
        <v>3592</v>
      </c>
      <c r="K131" s="42">
        <v>0</v>
      </c>
      <c r="L131" s="42">
        <v>0</v>
      </c>
      <c r="M131" s="42">
        <v>0</v>
      </c>
      <c r="N131" s="42">
        <v>0</v>
      </c>
      <c r="O131" s="42">
        <v>5840</v>
      </c>
      <c r="P131" s="42">
        <v>1309</v>
      </c>
      <c r="Q131" s="42">
        <v>737</v>
      </c>
    </row>
    <row r="132" spans="1:17" ht="11.45" customHeight="1" x14ac:dyDescent="0.25">
      <c r="A132" s="62" t="s">
        <v>56</v>
      </c>
      <c r="B132" s="42"/>
      <c r="C132" s="42">
        <v>0</v>
      </c>
      <c r="D132" s="42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2">
        <v>0</v>
      </c>
      <c r="L132" s="42">
        <v>0</v>
      </c>
      <c r="M132" s="42">
        <v>0</v>
      </c>
      <c r="N132" s="42">
        <v>0</v>
      </c>
      <c r="O132" s="42">
        <v>0</v>
      </c>
      <c r="P132" s="42">
        <v>0</v>
      </c>
      <c r="Q132" s="42">
        <v>0</v>
      </c>
    </row>
    <row r="133" spans="1:17" ht="11.45" customHeight="1" x14ac:dyDescent="0.25">
      <c r="A133" s="62" t="s">
        <v>55</v>
      </c>
      <c r="B133" s="42"/>
      <c r="C133" s="42">
        <v>0</v>
      </c>
      <c r="D133" s="42">
        <v>0</v>
      </c>
      <c r="E133" s="42">
        <v>0</v>
      </c>
      <c r="F133" s="42">
        <v>1000</v>
      </c>
      <c r="G133" s="42">
        <v>17</v>
      </c>
      <c r="H133" s="42">
        <v>0</v>
      </c>
      <c r="I133" s="42">
        <v>0</v>
      </c>
      <c r="J133" s="42">
        <v>0</v>
      </c>
      <c r="K133" s="42">
        <v>0</v>
      </c>
      <c r="L133" s="42">
        <v>126</v>
      </c>
      <c r="M133" s="42">
        <v>439</v>
      </c>
      <c r="N133" s="42">
        <v>478</v>
      </c>
      <c r="O133" s="42">
        <v>954</v>
      </c>
      <c r="P133" s="42">
        <v>2127</v>
      </c>
      <c r="Q133" s="42">
        <v>1938</v>
      </c>
    </row>
    <row r="134" spans="1:17" ht="11.45" customHeight="1" x14ac:dyDescent="0.25">
      <c r="A134" s="19" t="s">
        <v>24</v>
      </c>
      <c r="B134" s="38"/>
      <c r="C134" s="38">
        <f t="shared" ref="C134" si="160">SUM(C135:C136)</f>
        <v>21173</v>
      </c>
      <c r="D134" s="38">
        <f t="shared" ref="D134" si="161">SUM(D135:D136)</f>
        <v>29149</v>
      </c>
      <c r="E134" s="38">
        <f t="shared" ref="E134" si="162">SUM(E135:E136)</f>
        <v>31670</v>
      </c>
      <c r="F134" s="38">
        <f t="shared" ref="F134" si="163">SUM(F135:F136)</f>
        <v>28208</v>
      </c>
      <c r="G134" s="38">
        <f t="shared" ref="G134" si="164">SUM(G135:G136)</f>
        <v>23909</v>
      </c>
      <c r="H134" s="38">
        <f t="shared" ref="H134" si="165">SUM(H135:H136)</f>
        <v>37999</v>
      </c>
      <c r="I134" s="38">
        <f t="shared" ref="I134" si="166">SUM(I135:I136)</f>
        <v>43907</v>
      </c>
      <c r="J134" s="38">
        <f t="shared" ref="J134" si="167">SUM(J135:J136)</f>
        <v>30741</v>
      </c>
      <c r="K134" s="38">
        <f t="shared" ref="K134" si="168">SUM(K135:K136)</f>
        <v>39363</v>
      </c>
      <c r="L134" s="38">
        <f t="shared" ref="L134" si="169">SUM(L135:L136)</f>
        <v>42931</v>
      </c>
      <c r="M134" s="38">
        <f t="shared" ref="M134" si="170">SUM(M135:M136)</f>
        <v>54841</v>
      </c>
      <c r="N134" s="38">
        <f t="shared" ref="N134" si="171">SUM(N135:N136)</f>
        <v>48685</v>
      </c>
      <c r="O134" s="38">
        <f t="shared" ref="O134" si="172">SUM(O135:O136)</f>
        <v>59017</v>
      </c>
      <c r="P134" s="38">
        <f t="shared" ref="P134" si="173">SUM(P135:P136)</f>
        <v>63208</v>
      </c>
      <c r="Q134" s="38">
        <f t="shared" ref="Q134" si="174">SUM(Q135:Q136)</f>
        <v>134937</v>
      </c>
    </row>
    <row r="135" spans="1:17" ht="11.45" customHeight="1" x14ac:dyDescent="0.25">
      <c r="A135" s="17" t="s">
        <v>23</v>
      </c>
      <c r="B135" s="37"/>
      <c r="C135" s="37">
        <v>17482</v>
      </c>
      <c r="D135" s="37">
        <v>25768</v>
      </c>
      <c r="E135" s="37">
        <v>28876</v>
      </c>
      <c r="F135" s="37">
        <v>23982</v>
      </c>
      <c r="G135" s="37">
        <v>21110</v>
      </c>
      <c r="H135" s="37">
        <v>34978</v>
      </c>
      <c r="I135" s="37">
        <v>40497</v>
      </c>
      <c r="J135" s="37">
        <v>28263</v>
      </c>
      <c r="K135" s="37">
        <v>38748</v>
      </c>
      <c r="L135" s="37">
        <v>40017</v>
      </c>
      <c r="M135" s="37">
        <v>48734</v>
      </c>
      <c r="N135" s="37">
        <v>43068</v>
      </c>
      <c r="O135" s="37">
        <v>55903</v>
      </c>
      <c r="P135" s="37">
        <v>59028</v>
      </c>
      <c r="Q135" s="37">
        <v>130080</v>
      </c>
    </row>
    <row r="136" spans="1:17" ht="11.45" customHeight="1" x14ac:dyDescent="0.25">
      <c r="A136" s="15" t="s">
        <v>22</v>
      </c>
      <c r="B136" s="36"/>
      <c r="C136" s="36">
        <v>3691</v>
      </c>
      <c r="D136" s="36">
        <v>3381</v>
      </c>
      <c r="E136" s="36">
        <v>2794</v>
      </c>
      <c r="F136" s="36">
        <v>4226</v>
      </c>
      <c r="G136" s="36">
        <v>2799</v>
      </c>
      <c r="H136" s="36">
        <v>3021</v>
      </c>
      <c r="I136" s="36">
        <v>3410</v>
      </c>
      <c r="J136" s="36">
        <v>2478</v>
      </c>
      <c r="K136" s="36">
        <v>615</v>
      </c>
      <c r="L136" s="36">
        <v>2914</v>
      </c>
      <c r="M136" s="36">
        <v>6107</v>
      </c>
      <c r="N136" s="36">
        <v>5617</v>
      </c>
      <c r="O136" s="36">
        <v>3114</v>
      </c>
      <c r="P136" s="36">
        <v>4180</v>
      </c>
      <c r="Q136" s="36">
        <v>4857</v>
      </c>
    </row>
    <row r="137" spans="1:17" ht="11.45" customHeight="1" x14ac:dyDescent="0.25">
      <c r="A137" s="59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</row>
    <row r="138" spans="1:17" ht="11.45" customHeight="1" x14ac:dyDescent="0.25">
      <c r="A138" s="73" t="s">
        <v>45</v>
      </c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</row>
    <row r="139" spans="1:17" ht="11.45" customHeight="1" x14ac:dyDescent="0.25">
      <c r="A139" s="59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</row>
    <row r="140" spans="1:17" ht="11.45" customHeight="1" x14ac:dyDescent="0.25">
      <c r="A140" s="27" t="s">
        <v>68</v>
      </c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</row>
    <row r="141" spans="1:17" ht="11.45" customHeight="1" x14ac:dyDescent="0.25">
      <c r="A141" s="25" t="s">
        <v>67</v>
      </c>
      <c r="B141" s="24">
        <f t="shared" ref="B141" si="175">IF(B4=0,0,B4/B31)</f>
        <v>2.0081026589335758</v>
      </c>
      <c r="C141" s="24">
        <f t="shared" ref="C141:Q141" si="176">IF(C4=0,0,C4/C31)</f>
        <v>2.0363836029266129</v>
      </c>
      <c r="D141" s="24">
        <f t="shared" si="176"/>
        <v>2.0333337601839379</v>
      </c>
      <c r="E141" s="24">
        <f t="shared" si="176"/>
        <v>2.0503307892618383</v>
      </c>
      <c r="F141" s="24">
        <f t="shared" si="176"/>
        <v>2.0273195035618432</v>
      </c>
      <c r="G141" s="24">
        <f t="shared" si="176"/>
        <v>2.0188392953877758</v>
      </c>
      <c r="H141" s="24">
        <f t="shared" si="176"/>
        <v>1.9838368937862729</v>
      </c>
      <c r="I141" s="24">
        <f t="shared" si="176"/>
        <v>1.9988058989651123</v>
      </c>
      <c r="J141" s="24">
        <f t="shared" si="176"/>
        <v>1.9753326047926787</v>
      </c>
      <c r="K141" s="24">
        <f t="shared" si="176"/>
        <v>1.9816530068461207</v>
      </c>
      <c r="L141" s="24">
        <f t="shared" si="176"/>
        <v>1.9536239012438923</v>
      </c>
      <c r="M141" s="24">
        <f t="shared" si="176"/>
        <v>1.9325498422214837</v>
      </c>
      <c r="N141" s="24">
        <f t="shared" si="176"/>
        <v>1.9207001589640369</v>
      </c>
      <c r="O141" s="24">
        <f t="shared" si="176"/>
        <v>1.8909475620422425</v>
      </c>
      <c r="P141" s="24">
        <f t="shared" si="176"/>
        <v>1.8842476355909974</v>
      </c>
      <c r="Q141" s="24">
        <f t="shared" si="176"/>
        <v>1.8349108402782812</v>
      </c>
    </row>
    <row r="142" spans="1:17" ht="11.45" customHeight="1" x14ac:dyDescent="0.25">
      <c r="A142" s="23" t="s">
        <v>30</v>
      </c>
      <c r="B142" s="22">
        <f t="shared" ref="B142" si="177">IF(B5=0,0,B5/B32)</f>
        <v>1.1549472685768511</v>
      </c>
      <c r="C142" s="22">
        <f t="shared" ref="C142:Q142" si="178">IF(C5=0,0,C5/C32)</f>
        <v>1.1549251164250138</v>
      </c>
      <c r="D142" s="22">
        <f t="shared" si="178"/>
        <v>1.154724433005738</v>
      </c>
      <c r="E142" s="22">
        <f t="shared" si="178"/>
        <v>1.1552093820866822</v>
      </c>
      <c r="F142" s="22">
        <f t="shared" si="178"/>
        <v>1.1553640856511074</v>
      </c>
      <c r="G142" s="22">
        <f t="shared" si="178"/>
        <v>1.1543178727366703</v>
      </c>
      <c r="H142" s="22">
        <f t="shared" si="178"/>
        <v>1.1546398637822315</v>
      </c>
      <c r="I142" s="22">
        <f t="shared" si="178"/>
        <v>1.1564931393319682</v>
      </c>
      <c r="J142" s="22">
        <f t="shared" si="178"/>
        <v>1.1571017737935938</v>
      </c>
      <c r="K142" s="22">
        <f t="shared" si="178"/>
        <v>1.1576570562583657</v>
      </c>
      <c r="L142" s="22">
        <f t="shared" si="178"/>
        <v>1.15566821133542</v>
      </c>
      <c r="M142" s="22">
        <f t="shared" si="178"/>
        <v>1.1546558434345866</v>
      </c>
      <c r="N142" s="22">
        <f t="shared" si="178"/>
        <v>1.1525287411942111</v>
      </c>
      <c r="O142" s="22">
        <f t="shared" si="178"/>
        <v>1.1519562735220772</v>
      </c>
      <c r="P142" s="22">
        <f t="shared" si="178"/>
        <v>1.1523756103069394</v>
      </c>
      <c r="Q142" s="22">
        <f t="shared" si="178"/>
        <v>1.1524003878446358</v>
      </c>
    </row>
    <row r="143" spans="1:17" ht="11.45" customHeight="1" x14ac:dyDescent="0.25">
      <c r="A143" s="19" t="s">
        <v>29</v>
      </c>
      <c r="B143" s="21">
        <f t="shared" ref="B143" si="179">IF(B6=0,0,B6/B33)</f>
        <v>1.892742880613109</v>
      </c>
      <c r="C143" s="21">
        <f t="shared" ref="C143:Q143" si="180">IF(C6=0,0,C6/C33)</f>
        <v>1.9226165219796232</v>
      </c>
      <c r="D143" s="21">
        <f t="shared" si="180"/>
        <v>1.9400543289450238</v>
      </c>
      <c r="E143" s="21">
        <f t="shared" si="180"/>
        <v>1.9464667221259808</v>
      </c>
      <c r="F143" s="21">
        <f t="shared" si="180"/>
        <v>1.933437991534686</v>
      </c>
      <c r="G143" s="21">
        <f t="shared" si="180"/>
        <v>1.9209029688867167</v>
      </c>
      <c r="H143" s="21">
        <f t="shared" si="180"/>
        <v>1.8926703374437521</v>
      </c>
      <c r="I143" s="21">
        <f t="shared" si="180"/>
        <v>1.9075398296534418</v>
      </c>
      <c r="J143" s="21">
        <f t="shared" si="180"/>
        <v>1.8757133245948778</v>
      </c>
      <c r="K143" s="21">
        <f t="shared" si="180"/>
        <v>1.8778499653361151</v>
      </c>
      <c r="L143" s="21">
        <f t="shared" si="180"/>
        <v>1.8452165818626647</v>
      </c>
      <c r="M143" s="21">
        <f t="shared" si="180"/>
        <v>1.8297015514257104</v>
      </c>
      <c r="N143" s="21">
        <f t="shared" si="180"/>
        <v>1.8192491071217125</v>
      </c>
      <c r="O143" s="21">
        <f t="shared" si="180"/>
        <v>1.7944687174228804</v>
      </c>
      <c r="P143" s="21">
        <f t="shared" si="180"/>
        <v>1.7920786219251184</v>
      </c>
      <c r="Q143" s="21">
        <f t="shared" si="180"/>
        <v>1.7452721186752649</v>
      </c>
    </row>
    <row r="144" spans="1:17" ht="11.45" customHeight="1" x14ac:dyDescent="0.25">
      <c r="A144" s="62" t="s">
        <v>59</v>
      </c>
      <c r="B144" s="70">
        <v>1.8844273560216465</v>
      </c>
      <c r="C144" s="70">
        <v>1.9135206171886332</v>
      </c>
      <c r="D144" s="70">
        <v>1.9300256220704848</v>
      </c>
      <c r="E144" s="70">
        <v>1.9352918672844093</v>
      </c>
      <c r="F144" s="70">
        <v>1.9211536912177685</v>
      </c>
      <c r="G144" s="70">
        <v>1.9074356717195453</v>
      </c>
      <c r="H144" s="70">
        <v>1.8777995767075455</v>
      </c>
      <c r="I144" s="70">
        <v>1.8920706106115004</v>
      </c>
      <c r="J144" s="70">
        <v>1.8587409226310472</v>
      </c>
      <c r="K144" s="70">
        <v>1.8597955713396794</v>
      </c>
      <c r="L144" s="70">
        <v>1.8263997968677295</v>
      </c>
      <c r="M144" s="70">
        <v>1.8098116069697749</v>
      </c>
      <c r="N144" s="70">
        <v>1.7982743074659084</v>
      </c>
      <c r="O144" s="70">
        <v>1.7724208300652573</v>
      </c>
      <c r="P144" s="70">
        <v>1.769373179772179</v>
      </c>
      <c r="Q144" s="70">
        <v>1.7225241348890847</v>
      </c>
    </row>
    <row r="145" spans="1:17" ht="11.45" customHeight="1" x14ac:dyDescent="0.25">
      <c r="A145" s="62" t="s">
        <v>58</v>
      </c>
      <c r="B145" s="70">
        <v>1.9384739005840617</v>
      </c>
      <c r="C145" s="70">
        <v>1.9684015745136878</v>
      </c>
      <c r="D145" s="70">
        <v>1.9853799531655587</v>
      </c>
      <c r="E145" s="70">
        <v>1.9907972375563032</v>
      </c>
      <c r="F145" s="70">
        <v>1.9762535698370518</v>
      </c>
      <c r="G145" s="70">
        <v>1.9621421090370212</v>
      </c>
      <c r="H145" s="70">
        <v>1.9316560324512524</v>
      </c>
      <c r="I145" s="70">
        <v>1.9463363684529391</v>
      </c>
      <c r="J145" s="70">
        <v>1.9120507643630478</v>
      </c>
      <c r="K145" s="70">
        <v>1.9131356610503265</v>
      </c>
      <c r="L145" s="70">
        <v>1.8787820750674038</v>
      </c>
      <c r="M145" s="70">
        <v>1.8617181256016062</v>
      </c>
      <c r="N145" s="70">
        <v>1.8498499291970072</v>
      </c>
      <c r="O145" s="70">
        <v>1.8232549580401947</v>
      </c>
      <c r="P145" s="70">
        <v>1.8201198992477399</v>
      </c>
      <c r="Q145" s="70">
        <v>1.7719271947197726</v>
      </c>
    </row>
    <row r="146" spans="1:17" ht="11.45" customHeight="1" x14ac:dyDescent="0.25">
      <c r="A146" s="62" t="s">
        <v>57</v>
      </c>
      <c r="B146" s="70">
        <v>1.8359605941947157</v>
      </c>
      <c r="C146" s="70">
        <v>1.8649380263202344</v>
      </c>
      <c r="D146" s="70">
        <v>1.8818526990766731</v>
      </c>
      <c r="E146" s="70">
        <v>1.8880727204622014</v>
      </c>
      <c r="F146" s="70">
        <v>1.8754348517886457</v>
      </c>
      <c r="G146" s="70">
        <v>1.8632758798201152</v>
      </c>
      <c r="H146" s="70">
        <v>1.83589022732044</v>
      </c>
      <c r="I146" s="70">
        <v>1.8503136347638383</v>
      </c>
      <c r="J146" s="70">
        <v>1.8194419248570315</v>
      </c>
      <c r="K146" s="70">
        <v>1.8215144663760319</v>
      </c>
      <c r="L146" s="70">
        <v>1.7898600844067845</v>
      </c>
      <c r="M146" s="70">
        <v>1.7748105048829395</v>
      </c>
      <c r="N146" s="70">
        <v>1.7646716339080606</v>
      </c>
      <c r="O146" s="70">
        <v>1.740634655900194</v>
      </c>
      <c r="P146" s="70">
        <v>1.7383162632673643</v>
      </c>
      <c r="Q146" s="70">
        <v>1.692913955115007</v>
      </c>
    </row>
    <row r="147" spans="1:17" ht="11.45" customHeight="1" x14ac:dyDescent="0.25">
      <c r="A147" s="62" t="s">
        <v>56</v>
      </c>
      <c r="B147" s="70" t="s">
        <v>183</v>
      </c>
      <c r="C147" s="70" t="s">
        <v>183</v>
      </c>
      <c r="D147" s="70" t="s">
        <v>183</v>
      </c>
      <c r="E147" s="70" t="s">
        <v>183</v>
      </c>
      <c r="F147" s="70" t="s">
        <v>183</v>
      </c>
      <c r="G147" s="70" t="s">
        <v>183</v>
      </c>
      <c r="H147" s="70" t="s">
        <v>183</v>
      </c>
      <c r="I147" s="70" t="s">
        <v>183</v>
      </c>
      <c r="J147" s="70" t="s">
        <v>183</v>
      </c>
      <c r="K147" s="70" t="s">
        <v>183</v>
      </c>
      <c r="L147" s="70" t="s">
        <v>183</v>
      </c>
      <c r="M147" s="70" t="s">
        <v>183</v>
      </c>
      <c r="N147" s="70" t="s">
        <v>183</v>
      </c>
      <c r="O147" s="70" t="s">
        <v>183</v>
      </c>
      <c r="P147" s="70" t="s">
        <v>183</v>
      </c>
      <c r="Q147" s="70" t="s">
        <v>183</v>
      </c>
    </row>
    <row r="148" spans="1:17" ht="11.45" customHeight="1" x14ac:dyDescent="0.25">
      <c r="A148" s="62" t="s">
        <v>60</v>
      </c>
      <c r="B148" s="70" t="s">
        <v>183</v>
      </c>
      <c r="C148" s="70" t="s">
        <v>183</v>
      </c>
      <c r="D148" s="70" t="s">
        <v>183</v>
      </c>
      <c r="E148" s="70" t="s">
        <v>183</v>
      </c>
      <c r="F148" s="70" t="s">
        <v>183</v>
      </c>
      <c r="G148" s="70" t="s">
        <v>183</v>
      </c>
      <c r="H148" s="70" t="s">
        <v>183</v>
      </c>
      <c r="I148" s="70" t="s">
        <v>183</v>
      </c>
      <c r="J148" s="70" t="s">
        <v>183</v>
      </c>
      <c r="K148" s="70" t="s">
        <v>183</v>
      </c>
      <c r="L148" s="70" t="s">
        <v>183</v>
      </c>
      <c r="M148" s="70" t="s">
        <v>183</v>
      </c>
      <c r="N148" s="70" t="s">
        <v>183</v>
      </c>
      <c r="O148" s="70">
        <v>1.740634655900194</v>
      </c>
      <c r="P148" s="70">
        <v>1.7383162632673645</v>
      </c>
      <c r="Q148" s="70">
        <v>1.692913955115007</v>
      </c>
    </row>
    <row r="149" spans="1:17" ht="11.45" customHeight="1" x14ac:dyDescent="0.25">
      <c r="A149" s="62" t="s">
        <v>55</v>
      </c>
      <c r="B149" s="70" t="s">
        <v>183</v>
      </c>
      <c r="C149" s="70" t="s">
        <v>183</v>
      </c>
      <c r="D149" s="70" t="s">
        <v>183</v>
      </c>
      <c r="E149" s="70" t="s">
        <v>183</v>
      </c>
      <c r="F149" s="70" t="s">
        <v>183</v>
      </c>
      <c r="G149" s="70" t="s">
        <v>183</v>
      </c>
      <c r="H149" s="70" t="s">
        <v>183</v>
      </c>
      <c r="I149" s="70" t="s">
        <v>183</v>
      </c>
      <c r="J149" s="70" t="s">
        <v>183</v>
      </c>
      <c r="K149" s="70" t="s">
        <v>183</v>
      </c>
      <c r="L149" s="70">
        <v>1.6606949236763981</v>
      </c>
      <c r="M149" s="70">
        <v>1.6467313962831398</v>
      </c>
      <c r="N149" s="70">
        <v>1.6373241964095409</v>
      </c>
      <c r="O149" s="70">
        <v>1.6150218456805925</v>
      </c>
      <c r="P149" s="70">
        <v>1.6128707597326062</v>
      </c>
      <c r="Q149" s="70">
        <v>1.5707449068077384</v>
      </c>
    </row>
    <row r="150" spans="1:17" ht="11.45" customHeight="1" x14ac:dyDescent="0.25">
      <c r="A150" s="19" t="s">
        <v>28</v>
      </c>
      <c r="B150" s="21">
        <f t="shared" ref="B150" si="181">IF(B13=0,0,B13/B40)</f>
        <v>18.611865063978286</v>
      </c>
      <c r="C150" s="21">
        <f t="shared" ref="C150:Q150" si="182">IF(C13=0,0,C13/C40)</f>
        <v>18.634600465477114</v>
      </c>
      <c r="D150" s="21">
        <f t="shared" si="182"/>
        <v>16.176753121998079</v>
      </c>
      <c r="E150" s="21">
        <f t="shared" si="182"/>
        <v>17.476787526613922</v>
      </c>
      <c r="F150" s="21">
        <f t="shared" si="182"/>
        <v>16.153221074737498</v>
      </c>
      <c r="G150" s="21">
        <f t="shared" si="182"/>
        <v>16.794323517146388</v>
      </c>
      <c r="H150" s="21">
        <f t="shared" si="182"/>
        <v>15.720301959146564</v>
      </c>
      <c r="I150" s="21">
        <f t="shared" si="182"/>
        <v>16.059318766702248</v>
      </c>
      <c r="J150" s="21">
        <f t="shared" si="182"/>
        <v>17.24537037037037</v>
      </c>
      <c r="K150" s="21">
        <f t="shared" si="182"/>
        <v>18.541079441840157</v>
      </c>
      <c r="L150" s="21">
        <f t="shared" si="182"/>
        <v>19.411658172271729</v>
      </c>
      <c r="M150" s="21">
        <f t="shared" si="182"/>
        <v>19.267432290409374</v>
      </c>
      <c r="N150" s="21">
        <f t="shared" si="182"/>
        <v>19.686676630949325</v>
      </c>
      <c r="O150" s="21">
        <f t="shared" si="182"/>
        <v>18.589174800354925</v>
      </c>
      <c r="P150" s="21">
        <f t="shared" si="182"/>
        <v>18.519142905334611</v>
      </c>
      <c r="Q150" s="21">
        <f t="shared" si="182"/>
        <v>18.959107806691449</v>
      </c>
    </row>
    <row r="151" spans="1:17" ht="11.45" customHeight="1" x14ac:dyDescent="0.25">
      <c r="A151" s="62" t="s">
        <v>59</v>
      </c>
      <c r="B151" s="20" t="s">
        <v>183</v>
      </c>
      <c r="C151" s="20" t="s">
        <v>183</v>
      </c>
      <c r="D151" s="20" t="s">
        <v>183</v>
      </c>
      <c r="E151" s="20" t="s">
        <v>183</v>
      </c>
      <c r="F151" s="20" t="s">
        <v>183</v>
      </c>
      <c r="G151" s="20" t="s">
        <v>183</v>
      </c>
      <c r="H151" s="20" t="s">
        <v>183</v>
      </c>
      <c r="I151" s="20" t="s">
        <v>183</v>
      </c>
      <c r="J151" s="20" t="s">
        <v>183</v>
      </c>
      <c r="K151" s="20" t="s">
        <v>183</v>
      </c>
      <c r="L151" s="20" t="s">
        <v>183</v>
      </c>
      <c r="M151" s="20" t="s">
        <v>183</v>
      </c>
      <c r="N151" s="20" t="s">
        <v>183</v>
      </c>
      <c r="O151" s="20" t="s">
        <v>183</v>
      </c>
      <c r="P151" s="20" t="s">
        <v>183</v>
      </c>
      <c r="Q151" s="20" t="s">
        <v>183</v>
      </c>
    </row>
    <row r="152" spans="1:17" ht="11.45" customHeight="1" x14ac:dyDescent="0.25">
      <c r="A152" s="62" t="s">
        <v>58</v>
      </c>
      <c r="B152" s="20">
        <v>18.611865063978286</v>
      </c>
      <c r="C152" s="20">
        <v>18.634600465477114</v>
      </c>
      <c r="D152" s="20">
        <v>16.176753121998079</v>
      </c>
      <c r="E152" s="20">
        <v>17.476787526613926</v>
      </c>
      <c r="F152" s="20">
        <v>16.153221074737498</v>
      </c>
      <c r="G152" s="20">
        <v>16.794323517146385</v>
      </c>
      <c r="H152" s="20">
        <v>15.720301959146562</v>
      </c>
      <c r="I152" s="20">
        <v>16.059318766702244</v>
      </c>
      <c r="J152" s="20">
        <v>17.24537037037037</v>
      </c>
      <c r="K152" s="20">
        <v>18.541079441840157</v>
      </c>
      <c r="L152" s="20">
        <v>19.411658172271725</v>
      </c>
      <c r="M152" s="20">
        <v>19.267432290409374</v>
      </c>
      <c r="N152" s="20">
        <v>19.686676630949322</v>
      </c>
      <c r="O152" s="20">
        <v>18.589174800354925</v>
      </c>
      <c r="P152" s="20">
        <v>18.519142905334611</v>
      </c>
      <c r="Q152" s="20">
        <v>18.959107806691449</v>
      </c>
    </row>
    <row r="153" spans="1:17" ht="11.45" customHeight="1" x14ac:dyDescent="0.25">
      <c r="A153" s="62" t="s">
        <v>57</v>
      </c>
      <c r="B153" s="20" t="s">
        <v>183</v>
      </c>
      <c r="C153" s="20" t="s">
        <v>183</v>
      </c>
      <c r="D153" s="20" t="s">
        <v>183</v>
      </c>
      <c r="E153" s="20" t="s">
        <v>183</v>
      </c>
      <c r="F153" s="20" t="s">
        <v>183</v>
      </c>
      <c r="G153" s="20" t="s">
        <v>183</v>
      </c>
      <c r="H153" s="20" t="s">
        <v>183</v>
      </c>
      <c r="I153" s="20" t="s">
        <v>183</v>
      </c>
      <c r="J153" s="20" t="s">
        <v>183</v>
      </c>
      <c r="K153" s="20" t="s">
        <v>183</v>
      </c>
      <c r="L153" s="20" t="s">
        <v>183</v>
      </c>
      <c r="M153" s="20" t="s">
        <v>183</v>
      </c>
      <c r="N153" s="20" t="s">
        <v>183</v>
      </c>
      <c r="O153" s="20" t="s">
        <v>183</v>
      </c>
      <c r="P153" s="20" t="s">
        <v>183</v>
      </c>
      <c r="Q153" s="20" t="s">
        <v>183</v>
      </c>
    </row>
    <row r="154" spans="1:17" ht="11.45" customHeight="1" x14ac:dyDescent="0.25">
      <c r="A154" s="62" t="s">
        <v>56</v>
      </c>
      <c r="B154" s="20" t="s">
        <v>183</v>
      </c>
      <c r="C154" s="20" t="s">
        <v>183</v>
      </c>
      <c r="D154" s="20" t="s">
        <v>183</v>
      </c>
      <c r="E154" s="20" t="s">
        <v>183</v>
      </c>
      <c r="F154" s="20" t="s">
        <v>183</v>
      </c>
      <c r="G154" s="20" t="s">
        <v>183</v>
      </c>
      <c r="H154" s="20" t="s">
        <v>183</v>
      </c>
      <c r="I154" s="20" t="s">
        <v>183</v>
      </c>
      <c r="J154" s="20" t="s">
        <v>183</v>
      </c>
      <c r="K154" s="20" t="s">
        <v>183</v>
      </c>
      <c r="L154" s="20" t="s">
        <v>183</v>
      </c>
      <c r="M154" s="20" t="s">
        <v>183</v>
      </c>
      <c r="N154" s="20" t="s">
        <v>183</v>
      </c>
      <c r="O154" s="20" t="s">
        <v>183</v>
      </c>
      <c r="P154" s="20" t="s">
        <v>183</v>
      </c>
      <c r="Q154" s="20" t="s">
        <v>183</v>
      </c>
    </row>
    <row r="155" spans="1:17" ht="11.45" customHeight="1" x14ac:dyDescent="0.25">
      <c r="A155" s="62" t="s">
        <v>55</v>
      </c>
      <c r="B155" s="20">
        <v>18.611865063978286</v>
      </c>
      <c r="C155" s="20">
        <v>18.634600465477114</v>
      </c>
      <c r="D155" s="20">
        <v>16.176753121998079</v>
      </c>
      <c r="E155" s="20">
        <v>17.476787526613922</v>
      </c>
      <c r="F155" s="20">
        <v>16.153221074737498</v>
      </c>
      <c r="G155" s="20">
        <v>16.794323517146388</v>
      </c>
      <c r="H155" s="20">
        <v>15.720301959146566</v>
      </c>
      <c r="I155" s="20">
        <v>16.059318766702248</v>
      </c>
      <c r="J155" s="20">
        <v>17.24537037037037</v>
      </c>
      <c r="K155" s="20">
        <v>18.541079441840157</v>
      </c>
      <c r="L155" s="20">
        <v>19.411658172271729</v>
      </c>
      <c r="M155" s="20">
        <v>19.267432290409374</v>
      </c>
      <c r="N155" s="20">
        <v>19.686676630949325</v>
      </c>
      <c r="O155" s="20">
        <v>18.589174800354925</v>
      </c>
      <c r="P155" s="20">
        <v>18.519142905334611</v>
      </c>
      <c r="Q155" s="20">
        <v>18.959107806691449</v>
      </c>
    </row>
    <row r="156" spans="1:17" ht="11.45" customHeight="1" x14ac:dyDescent="0.25">
      <c r="A156" s="25" t="s">
        <v>66</v>
      </c>
      <c r="B156" s="24">
        <f t="shared" ref="B156" si="183">IF(B19=0,0,B19/B46)</f>
        <v>2.67045520161206</v>
      </c>
      <c r="C156" s="24">
        <f t="shared" ref="C156:Q156" si="184">IF(C19=0,0,C19/C46)</f>
        <v>2.6150018181192651</v>
      </c>
      <c r="D156" s="24">
        <f t="shared" si="184"/>
        <v>2.5823083667783653</v>
      </c>
      <c r="E156" s="24">
        <f t="shared" si="184"/>
        <v>2.5236854043559207</v>
      </c>
      <c r="F156" s="24">
        <f t="shared" si="184"/>
        <v>2.4379011648127178</v>
      </c>
      <c r="G156" s="24">
        <f t="shared" si="184"/>
        <v>2.3677514107136592</v>
      </c>
      <c r="H156" s="24">
        <f t="shared" si="184"/>
        <v>2.3642221916365243</v>
      </c>
      <c r="I156" s="24">
        <f t="shared" si="184"/>
        <v>2.3573562640408441</v>
      </c>
      <c r="J156" s="24">
        <f t="shared" si="184"/>
        <v>2.3345486143076823</v>
      </c>
      <c r="K156" s="24">
        <f t="shared" si="184"/>
        <v>2.1026881066119913</v>
      </c>
      <c r="L156" s="24">
        <f t="shared" si="184"/>
        <v>2.152855619433343</v>
      </c>
      <c r="M156" s="24">
        <f t="shared" si="184"/>
        <v>2.1869810125881326</v>
      </c>
      <c r="N156" s="24">
        <f t="shared" si="184"/>
        <v>2.245386628100829</v>
      </c>
      <c r="O156" s="24">
        <f t="shared" si="184"/>
        <v>2.0900238937448217</v>
      </c>
      <c r="P156" s="24">
        <f t="shared" si="184"/>
        <v>1.9778625874383282</v>
      </c>
      <c r="Q156" s="24">
        <f t="shared" si="184"/>
        <v>2.0646899936487211</v>
      </c>
    </row>
    <row r="157" spans="1:17" ht="11.45" customHeight="1" x14ac:dyDescent="0.25">
      <c r="A157" s="23" t="s">
        <v>27</v>
      </c>
      <c r="B157" s="22">
        <f t="shared" ref="B157" si="185">IF(B20=0,0,B20/B47)</f>
        <v>0.30900191489269829</v>
      </c>
      <c r="C157" s="22">
        <f t="shared" ref="C157:Q157" si="186">IF(C20=0,0,C20/C47)</f>
        <v>0.31037756979027131</v>
      </c>
      <c r="D157" s="22">
        <f t="shared" si="186"/>
        <v>0.31071635239381878</v>
      </c>
      <c r="E157" s="22">
        <f t="shared" si="186"/>
        <v>0.31120754920890181</v>
      </c>
      <c r="F157" s="22">
        <f t="shared" si="186"/>
        <v>0.31335961258181894</v>
      </c>
      <c r="G157" s="22">
        <f t="shared" si="186"/>
        <v>0.31419496273189684</v>
      </c>
      <c r="H157" s="22">
        <f t="shared" si="186"/>
        <v>0.31470637014017444</v>
      </c>
      <c r="I157" s="22">
        <f t="shared" si="186"/>
        <v>0.31551805371049119</v>
      </c>
      <c r="J157" s="22">
        <f t="shared" si="186"/>
        <v>0.31965282365081621</v>
      </c>
      <c r="K157" s="22">
        <f t="shared" si="186"/>
        <v>0.31992052317127123</v>
      </c>
      <c r="L157" s="22">
        <f t="shared" si="186"/>
        <v>0.31895455364196812</v>
      </c>
      <c r="M157" s="22">
        <f t="shared" si="186"/>
        <v>0.3187587088389735</v>
      </c>
      <c r="N157" s="22">
        <f t="shared" si="186"/>
        <v>0.31824337394042479</v>
      </c>
      <c r="O157" s="22">
        <f t="shared" si="186"/>
        <v>0.31814073940327653</v>
      </c>
      <c r="P157" s="22">
        <f t="shared" si="186"/>
        <v>0.31672352898847339</v>
      </c>
      <c r="Q157" s="22">
        <f t="shared" si="186"/>
        <v>0.31488825762945255</v>
      </c>
    </row>
    <row r="158" spans="1:17" ht="11.45" customHeight="1" x14ac:dyDescent="0.25">
      <c r="A158" s="62" t="s">
        <v>59</v>
      </c>
      <c r="B158" s="70">
        <v>0.24537544777799716</v>
      </c>
      <c r="C158" s="70">
        <v>0.24743425666650995</v>
      </c>
      <c r="D158" s="70">
        <v>0.2479887764976034</v>
      </c>
      <c r="E158" s="70">
        <v>0.24831583258306356</v>
      </c>
      <c r="F158" s="70">
        <v>0.25082545546159624</v>
      </c>
      <c r="G158" s="70">
        <v>0.25145927161676102</v>
      </c>
      <c r="H158" s="70">
        <v>0.2511208702484567</v>
      </c>
      <c r="I158" s="70">
        <v>0.25109163206287738</v>
      </c>
      <c r="J158" s="70">
        <v>0.25667202412675305</v>
      </c>
      <c r="K158" s="70">
        <v>0.25610354798150792</v>
      </c>
      <c r="L158" s="70">
        <v>0.25403911667093287</v>
      </c>
      <c r="M158" s="70">
        <v>0.25438015666513225</v>
      </c>
      <c r="N158" s="70">
        <v>0.25443846208083959</v>
      </c>
      <c r="O158" s="70">
        <v>0.25524989587905478</v>
      </c>
      <c r="P158" s="70">
        <v>0.25392747912555741</v>
      </c>
      <c r="Q158" s="70">
        <v>0.2519444957339762</v>
      </c>
    </row>
    <row r="159" spans="1:17" ht="11.45" customHeight="1" x14ac:dyDescent="0.25">
      <c r="A159" s="62" t="s">
        <v>58</v>
      </c>
      <c r="B159" s="70">
        <v>0.31617061653322759</v>
      </c>
      <c r="C159" s="70">
        <v>0.31747551411502828</v>
      </c>
      <c r="D159" s="70">
        <v>0.31795896583995104</v>
      </c>
      <c r="E159" s="70">
        <v>0.31833268576135776</v>
      </c>
      <c r="F159" s="70">
        <v>0.31994902722876756</v>
      </c>
      <c r="G159" s="70">
        <v>0.32049078571834227</v>
      </c>
      <c r="H159" s="70">
        <v>0.32044675594198563</v>
      </c>
      <c r="I159" s="70">
        <v>0.32061089001349724</v>
      </c>
      <c r="J159" s="70">
        <v>0.32407361080487967</v>
      </c>
      <c r="K159" s="70">
        <v>0.3238617078682462</v>
      </c>
      <c r="L159" s="70">
        <v>0.32272239716325796</v>
      </c>
      <c r="M159" s="70">
        <v>0.32240727061923208</v>
      </c>
      <c r="N159" s="70">
        <v>0.32179486800865703</v>
      </c>
      <c r="O159" s="70">
        <v>0.32163156204113641</v>
      </c>
      <c r="P159" s="70">
        <v>0.32014560506827333</v>
      </c>
      <c r="Q159" s="70">
        <v>0.31826115506060904</v>
      </c>
    </row>
    <row r="160" spans="1:17" ht="11.45" customHeight="1" x14ac:dyDescent="0.25">
      <c r="A160" s="62" t="s">
        <v>57</v>
      </c>
      <c r="B160" s="70">
        <v>0.25172764505384432</v>
      </c>
      <c r="C160" s="70">
        <v>0.25278371335950373</v>
      </c>
      <c r="D160" s="70">
        <v>0.25303033568261507</v>
      </c>
      <c r="E160" s="70">
        <v>0.25315481463897421</v>
      </c>
      <c r="F160" s="70">
        <v>0.25444391447745501</v>
      </c>
      <c r="G160" s="70">
        <v>0.25473028935080355</v>
      </c>
      <c r="H160" s="70">
        <v>0.25449932960857707</v>
      </c>
      <c r="I160" s="70">
        <v>0.25443285549334704</v>
      </c>
      <c r="J160" s="70">
        <v>0.25733454768423075</v>
      </c>
      <c r="K160" s="70">
        <v>0.25698374217204989</v>
      </c>
      <c r="L160" s="70">
        <v>0.25584290108396091</v>
      </c>
      <c r="M160" s="70">
        <v>0.25553958963387008</v>
      </c>
      <c r="N160" s="70">
        <v>0.25498846035501938</v>
      </c>
      <c r="O160" s="70">
        <v>0.25483353716557877</v>
      </c>
      <c r="P160" s="70">
        <v>0.25356092592643742</v>
      </c>
      <c r="Q160" s="70">
        <v>0.2519444957339762</v>
      </c>
    </row>
    <row r="161" spans="1:17" ht="11.45" customHeight="1" x14ac:dyDescent="0.25">
      <c r="A161" s="62" t="s">
        <v>56</v>
      </c>
      <c r="B161" s="70" t="s">
        <v>183</v>
      </c>
      <c r="C161" s="70" t="s">
        <v>183</v>
      </c>
      <c r="D161" s="70" t="s">
        <v>183</v>
      </c>
      <c r="E161" s="70" t="s">
        <v>183</v>
      </c>
      <c r="F161" s="70" t="s">
        <v>183</v>
      </c>
      <c r="G161" s="70" t="s">
        <v>183</v>
      </c>
      <c r="H161" s="70" t="s">
        <v>183</v>
      </c>
      <c r="I161" s="70" t="s">
        <v>183</v>
      </c>
      <c r="J161" s="70" t="s">
        <v>183</v>
      </c>
      <c r="K161" s="70" t="s">
        <v>183</v>
      </c>
      <c r="L161" s="70" t="s">
        <v>183</v>
      </c>
      <c r="M161" s="70" t="s">
        <v>183</v>
      </c>
      <c r="N161" s="70" t="s">
        <v>183</v>
      </c>
      <c r="O161" s="70" t="s">
        <v>183</v>
      </c>
      <c r="P161" s="70" t="s">
        <v>183</v>
      </c>
      <c r="Q161" s="70" t="s">
        <v>183</v>
      </c>
    </row>
    <row r="162" spans="1:17" ht="11.45" customHeight="1" x14ac:dyDescent="0.25">
      <c r="A162" s="62" t="s">
        <v>55</v>
      </c>
      <c r="B162" s="70" t="s">
        <v>183</v>
      </c>
      <c r="C162" s="70" t="s">
        <v>183</v>
      </c>
      <c r="D162" s="70" t="s">
        <v>183</v>
      </c>
      <c r="E162" s="70" t="s">
        <v>183</v>
      </c>
      <c r="F162" s="70">
        <v>0.25234553427225009</v>
      </c>
      <c r="G162" s="70">
        <v>0.25232961345014643</v>
      </c>
      <c r="H162" s="70">
        <v>0.2523211185599889</v>
      </c>
      <c r="I162" s="70">
        <v>0.25232038407001434</v>
      </c>
      <c r="J162" s="70">
        <v>0.25218176480106391</v>
      </c>
      <c r="K162" s="70">
        <v>0.25216778642427884</v>
      </c>
      <c r="L162" s="70">
        <v>0.25211676802417171</v>
      </c>
      <c r="M162" s="70">
        <v>0.25210492912541588</v>
      </c>
      <c r="N162" s="70">
        <v>0.2520814129549922</v>
      </c>
      <c r="O162" s="70">
        <v>0.25207651957418298</v>
      </c>
      <c r="P162" s="70">
        <v>0.25201883302207501</v>
      </c>
      <c r="Q162" s="70">
        <v>0.2519444957339762</v>
      </c>
    </row>
    <row r="163" spans="1:17" ht="11.45" customHeight="1" x14ac:dyDescent="0.25">
      <c r="A163" s="19" t="s">
        <v>24</v>
      </c>
      <c r="B163" s="21">
        <f t="shared" ref="B163" si="187">IF(B26=0,0,B26/B53)</f>
        <v>9.4939237658678994</v>
      </c>
      <c r="C163" s="21">
        <f t="shared" ref="C163:Q163" si="188">IF(C26=0,0,C26/C53)</f>
        <v>9.1001304666291567</v>
      </c>
      <c r="D163" s="21">
        <f t="shared" si="188"/>
        <v>9.0537554800650728</v>
      </c>
      <c r="E163" s="21">
        <f t="shared" si="188"/>
        <v>8.7763014565328152</v>
      </c>
      <c r="F163" s="21">
        <f t="shared" si="188"/>
        <v>8.6640442155094988</v>
      </c>
      <c r="G163" s="21">
        <f t="shared" si="188"/>
        <v>8.4930475476110985</v>
      </c>
      <c r="H163" s="21">
        <f t="shared" si="188"/>
        <v>8.6305409448280805</v>
      </c>
      <c r="I163" s="21">
        <f t="shared" si="188"/>
        <v>8.6410070049596825</v>
      </c>
      <c r="J163" s="21">
        <f t="shared" si="188"/>
        <v>8.6686633023252853</v>
      </c>
      <c r="K163" s="21">
        <f t="shared" si="188"/>
        <v>8.3163724693759971</v>
      </c>
      <c r="L163" s="21">
        <f t="shared" si="188"/>
        <v>8.7652574827748815</v>
      </c>
      <c r="M163" s="21">
        <f t="shared" si="188"/>
        <v>8.7202488630422543</v>
      </c>
      <c r="N163" s="21">
        <f t="shared" si="188"/>
        <v>9.284131683230342</v>
      </c>
      <c r="O163" s="21">
        <f t="shared" si="188"/>
        <v>8.8606937805037838</v>
      </c>
      <c r="P163" s="21">
        <f t="shared" si="188"/>
        <v>8.581491850244781</v>
      </c>
      <c r="Q163" s="21">
        <f t="shared" si="188"/>
        <v>8.9995517401398644</v>
      </c>
    </row>
    <row r="164" spans="1:17" ht="11.45" customHeight="1" x14ac:dyDescent="0.25">
      <c r="A164" s="17" t="s">
        <v>23</v>
      </c>
      <c r="B164" s="20">
        <f t="shared" ref="B164" si="189">IF(B27=0,0,B27/B54)</f>
        <v>9.2617668802365696</v>
      </c>
      <c r="C164" s="20">
        <f t="shared" ref="C164:Q164" si="190">IF(C27=0,0,C27/C54)</f>
        <v>8.8421798429473935</v>
      </c>
      <c r="D164" s="20">
        <f t="shared" si="190"/>
        <v>8.7790122738642307</v>
      </c>
      <c r="E164" s="20">
        <f t="shared" si="190"/>
        <v>8.4984817534367583</v>
      </c>
      <c r="F164" s="20">
        <f t="shared" si="190"/>
        <v>8.3432119205298019</v>
      </c>
      <c r="G164" s="20">
        <f t="shared" si="190"/>
        <v>8.158510925276504</v>
      </c>
      <c r="H164" s="20">
        <f t="shared" si="190"/>
        <v>8.2893256922500136</v>
      </c>
      <c r="I164" s="20">
        <f t="shared" si="190"/>
        <v>8.2980327360974862</v>
      </c>
      <c r="J164" s="20">
        <f t="shared" si="190"/>
        <v>8.3307611751088579</v>
      </c>
      <c r="K164" s="20">
        <f t="shared" si="190"/>
        <v>7.9995137664863547</v>
      </c>
      <c r="L164" s="20">
        <f t="shared" si="190"/>
        <v>8.4474765438155401</v>
      </c>
      <c r="M164" s="20">
        <f t="shared" si="190"/>
        <v>8.3238741150574089</v>
      </c>
      <c r="N164" s="20">
        <f t="shared" si="190"/>
        <v>8.8503135282796297</v>
      </c>
      <c r="O164" s="20">
        <f t="shared" si="190"/>
        <v>8.3726890220578856</v>
      </c>
      <c r="P164" s="20">
        <f t="shared" si="190"/>
        <v>8.0458784976052424</v>
      </c>
      <c r="Q164" s="20">
        <f t="shared" si="190"/>
        <v>8.5121544327931371</v>
      </c>
    </row>
    <row r="165" spans="1:17" ht="11.45" customHeight="1" x14ac:dyDescent="0.25">
      <c r="A165" s="15" t="s">
        <v>22</v>
      </c>
      <c r="B165" s="69">
        <f t="shared" ref="B165" si="191">IF(B28=0,0,B28/B55)</f>
        <v>13.913692746975428</v>
      </c>
      <c r="C165" s="69">
        <f t="shared" ref="C165:Q165" si="192">IF(C28=0,0,C28/C55)</f>
        <v>13.919074370474084</v>
      </c>
      <c r="D165" s="69">
        <f t="shared" si="192"/>
        <v>14.024477182889742</v>
      </c>
      <c r="E165" s="69">
        <f t="shared" si="192"/>
        <v>13.971620963519552</v>
      </c>
      <c r="F165" s="69">
        <f t="shared" si="192"/>
        <v>13.815001650654265</v>
      </c>
      <c r="G165" s="69">
        <f t="shared" si="192"/>
        <v>13.823516152398085</v>
      </c>
      <c r="H165" s="69">
        <f t="shared" si="192"/>
        <v>13.939417391086483</v>
      </c>
      <c r="I165" s="69">
        <f t="shared" si="192"/>
        <v>13.963308820051854</v>
      </c>
      <c r="J165" s="69">
        <f t="shared" si="192"/>
        <v>13.787173971497714</v>
      </c>
      <c r="K165" s="69">
        <f t="shared" si="192"/>
        <v>13.619716537018856</v>
      </c>
      <c r="L165" s="69">
        <f t="shared" si="192"/>
        <v>14.062772807292546</v>
      </c>
      <c r="M165" s="69">
        <f t="shared" si="192"/>
        <v>14.013755325623857</v>
      </c>
      <c r="N165" s="69">
        <f t="shared" si="192"/>
        <v>13.968045932457967</v>
      </c>
      <c r="O165" s="69">
        <f t="shared" si="192"/>
        <v>13.989681202243819</v>
      </c>
      <c r="P165" s="69">
        <f t="shared" si="192"/>
        <v>14.017252789885665</v>
      </c>
      <c r="Q165" s="69">
        <f t="shared" si="192"/>
        <v>13.908158906450234</v>
      </c>
    </row>
    <row r="166" spans="1:17" ht="11.45" customHeight="1" x14ac:dyDescent="0.25">
      <c r="A166" s="59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</row>
    <row r="167" spans="1:17" ht="11.45" customHeight="1" x14ac:dyDescent="0.25">
      <c r="A167" s="27" t="s">
        <v>65</v>
      </c>
      <c r="B167" s="68">
        <f t="shared" ref="B167:B169" si="193">IF(B30=0,"",B30*1000000/B84)</f>
        <v>14497.93586027237</v>
      </c>
      <c r="C167" s="68">
        <f t="shared" ref="C167:Q167" si="194">IF(C30=0,"",C30*1000000/C84)</f>
        <v>13866.12002111063</v>
      </c>
      <c r="D167" s="68">
        <f t="shared" si="194"/>
        <v>13815.905982650527</v>
      </c>
      <c r="E167" s="68">
        <f t="shared" si="194"/>
        <v>13526.223999026663</v>
      </c>
      <c r="F167" s="68">
        <f t="shared" si="194"/>
        <v>13290.997836675806</v>
      </c>
      <c r="G167" s="68">
        <f t="shared" si="194"/>
        <v>13095.898399567821</v>
      </c>
      <c r="H167" s="68">
        <f t="shared" si="194"/>
        <v>13294.383248714747</v>
      </c>
      <c r="I167" s="68">
        <f t="shared" si="194"/>
        <v>13109.219180170085</v>
      </c>
      <c r="J167" s="68">
        <f t="shared" si="194"/>
        <v>13200.416045092998</v>
      </c>
      <c r="K167" s="68">
        <f t="shared" si="194"/>
        <v>13117.232857481014</v>
      </c>
      <c r="L167" s="68">
        <f t="shared" si="194"/>
        <v>12992.679965546058</v>
      </c>
      <c r="M167" s="68">
        <f t="shared" si="194"/>
        <v>13053.951484047506</v>
      </c>
      <c r="N167" s="68">
        <f t="shared" si="194"/>
        <v>13078.886490382194</v>
      </c>
      <c r="O167" s="68">
        <f t="shared" si="194"/>
        <v>12640.759639821361</v>
      </c>
      <c r="P167" s="68">
        <f t="shared" si="194"/>
        <v>12767.180850922787</v>
      </c>
      <c r="Q167" s="68">
        <f t="shared" si="194"/>
        <v>13268.533667622822</v>
      </c>
    </row>
    <row r="168" spans="1:17" ht="11.45" customHeight="1" x14ac:dyDescent="0.25">
      <c r="A168" s="25" t="s">
        <v>39</v>
      </c>
      <c r="B168" s="66">
        <f t="shared" si="193"/>
        <v>13553.1564318322</v>
      </c>
      <c r="C168" s="66">
        <f t="shared" ref="C168:Q168" si="195">IF(C31=0,"",C31*1000000/C85)</f>
        <v>12891.355800037716</v>
      </c>
      <c r="D168" s="66">
        <f t="shared" si="195"/>
        <v>12844.398705568385</v>
      </c>
      <c r="E168" s="66">
        <f t="shared" si="195"/>
        <v>12489.377772082926</v>
      </c>
      <c r="F168" s="66">
        <f t="shared" si="195"/>
        <v>12256.41745141707</v>
      </c>
      <c r="G168" s="66">
        <f t="shared" si="195"/>
        <v>12019.964038836804</v>
      </c>
      <c r="H168" s="66">
        <f t="shared" si="195"/>
        <v>12214.80629784757</v>
      </c>
      <c r="I168" s="66">
        <f t="shared" si="195"/>
        <v>11970.074578318183</v>
      </c>
      <c r="J168" s="66">
        <f t="shared" si="195"/>
        <v>12199.190328805646</v>
      </c>
      <c r="K168" s="66">
        <f t="shared" si="195"/>
        <v>12154.651826237148</v>
      </c>
      <c r="L168" s="66">
        <f t="shared" si="195"/>
        <v>11977.061965166587</v>
      </c>
      <c r="M168" s="66">
        <f t="shared" si="195"/>
        <v>12009.706204526996</v>
      </c>
      <c r="N168" s="66">
        <f t="shared" si="195"/>
        <v>12038.287643936859</v>
      </c>
      <c r="O168" s="66">
        <f t="shared" si="195"/>
        <v>11592.42265287589</v>
      </c>
      <c r="P168" s="66">
        <f t="shared" si="195"/>
        <v>11678.300783680146</v>
      </c>
      <c r="Q168" s="66">
        <f t="shared" si="195"/>
        <v>12155.83790963619</v>
      </c>
    </row>
    <row r="169" spans="1:17" ht="11.45" customHeight="1" x14ac:dyDescent="0.25">
      <c r="A169" s="23" t="s">
        <v>30</v>
      </c>
      <c r="B169" s="65">
        <f t="shared" si="193"/>
        <v>4709.5777548918641</v>
      </c>
      <c r="C169" s="65">
        <f t="shared" ref="C169:Q169" si="196">IF(C32=0,"",C32*1000000/C86)</f>
        <v>4684.8249027237352</v>
      </c>
      <c r="D169" s="65">
        <f t="shared" si="196"/>
        <v>4660.5504587155965</v>
      </c>
      <c r="E169" s="65">
        <f t="shared" si="196"/>
        <v>4825.3012048192768</v>
      </c>
      <c r="F169" s="65">
        <f t="shared" si="196"/>
        <v>4232.3481116584562</v>
      </c>
      <c r="G169" s="65">
        <f t="shared" si="196"/>
        <v>4398.3805668016194</v>
      </c>
      <c r="H169" s="65">
        <f t="shared" si="196"/>
        <v>4192.4814456276217</v>
      </c>
      <c r="I169" s="65">
        <f t="shared" si="196"/>
        <v>4364.6020463953764</v>
      </c>
      <c r="J169" s="65">
        <f t="shared" si="196"/>
        <v>3938.419117647059</v>
      </c>
      <c r="K169" s="65">
        <f t="shared" si="196"/>
        <v>3962.2546213677228</v>
      </c>
      <c r="L169" s="65">
        <f t="shared" si="196"/>
        <v>3680.7863960879499</v>
      </c>
      <c r="M169" s="65">
        <f t="shared" si="196"/>
        <v>3664.2469901392128</v>
      </c>
      <c r="N169" s="65">
        <f t="shared" si="196"/>
        <v>3599.2148893032263</v>
      </c>
      <c r="O169" s="65">
        <f t="shared" si="196"/>
        <v>3479.8129841728005</v>
      </c>
      <c r="P169" s="65">
        <f t="shared" si="196"/>
        <v>3595.3878406708595</v>
      </c>
      <c r="Q169" s="65">
        <f t="shared" si="196"/>
        <v>3597.1829861942383</v>
      </c>
    </row>
    <row r="170" spans="1:17" ht="11.45" customHeight="1" x14ac:dyDescent="0.25">
      <c r="A170" s="19" t="s">
        <v>29</v>
      </c>
      <c r="B170" s="63">
        <f t="shared" ref="B170" si="197">IF(B33=0,"",B33*1000000/B87)</f>
        <v>13824.053539379098</v>
      </c>
      <c r="C170" s="63">
        <f t="shared" ref="C170:Q170" si="198">IF(C33=0,"",C33*1000000/C87)</f>
        <v>13140.718193277053</v>
      </c>
      <c r="D170" s="63">
        <f t="shared" si="198"/>
        <v>13104.796005319051</v>
      </c>
      <c r="E170" s="63">
        <f t="shared" si="198"/>
        <v>12742.769588171926</v>
      </c>
      <c r="F170" s="63">
        <f t="shared" si="198"/>
        <v>12533.841680613083</v>
      </c>
      <c r="G170" s="63">
        <f t="shared" si="198"/>
        <v>12279.101907814036</v>
      </c>
      <c r="H170" s="63">
        <f t="shared" si="198"/>
        <v>12489.641230246167</v>
      </c>
      <c r="I170" s="63">
        <f t="shared" si="198"/>
        <v>12234.872971674649</v>
      </c>
      <c r="J170" s="63">
        <f t="shared" si="198"/>
        <v>12507.143397521391</v>
      </c>
      <c r="K170" s="63">
        <f t="shared" si="198"/>
        <v>12465.099380805734</v>
      </c>
      <c r="L170" s="63">
        <f t="shared" si="198"/>
        <v>12280.469408251196</v>
      </c>
      <c r="M170" s="63">
        <f t="shared" si="198"/>
        <v>12318.445173678578</v>
      </c>
      <c r="N170" s="63">
        <f t="shared" si="198"/>
        <v>12346.26138055814</v>
      </c>
      <c r="O170" s="63">
        <f t="shared" si="198"/>
        <v>11868.946710365068</v>
      </c>
      <c r="P170" s="63">
        <f t="shared" si="198"/>
        <v>11949.49202598012</v>
      </c>
      <c r="Q170" s="63">
        <f t="shared" si="198"/>
        <v>12455.637567916001</v>
      </c>
    </row>
    <row r="171" spans="1:17" ht="11.45" customHeight="1" x14ac:dyDescent="0.25">
      <c r="A171" s="62" t="s">
        <v>59</v>
      </c>
      <c r="B171" s="64">
        <f t="shared" ref="B171" si="199">IF(B34=0,"",B34*1000000/B88)</f>
        <v>13429.84344874815</v>
      </c>
      <c r="C171" s="64">
        <f t="shared" ref="C171:Q171" si="200">IF(C34=0,"",C34*1000000/C88)</f>
        <v>12710.852321262037</v>
      </c>
      <c r="D171" s="64">
        <f t="shared" si="200"/>
        <v>12648.896531883614</v>
      </c>
      <c r="E171" s="64">
        <f t="shared" si="200"/>
        <v>12225.535887375336</v>
      </c>
      <c r="F171" s="64">
        <f t="shared" si="200"/>
        <v>11954.091202529056</v>
      </c>
      <c r="G171" s="64">
        <f t="shared" si="200"/>
        <v>11617.620893897139</v>
      </c>
      <c r="H171" s="64">
        <f t="shared" si="200"/>
        <v>11727.513284735222</v>
      </c>
      <c r="I171" s="64">
        <f t="shared" si="200"/>
        <v>11348.650676286759</v>
      </c>
      <c r="J171" s="64">
        <f t="shared" si="200"/>
        <v>11440.858383309605</v>
      </c>
      <c r="K171" s="64">
        <f t="shared" si="200"/>
        <v>11311.614676898394</v>
      </c>
      <c r="L171" s="64">
        <f t="shared" si="200"/>
        <v>11073.414643670638</v>
      </c>
      <c r="M171" s="64">
        <f t="shared" si="200"/>
        <v>10993.690827478626</v>
      </c>
      <c r="N171" s="64">
        <f t="shared" si="200"/>
        <v>10901.678369854348</v>
      </c>
      <c r="O171" s="64">
        <f t="shared" si="200"/>
        <v>10408.912481609648</v>
      </c>
      <c r="P171" s="64">
        <f t="shared" si="200"/>
        <v>10368.646735486565</v>
      </c>
      <c r="Q171" s="64">
        <f t="shared" si="200"/>
        <v>10759.849625347331</v>
      </c>
    </row>
    <row r="172" spans="1:17" ht="11.45" customHeight="1" x14ac:dyDescent="0.25">
      <c r="A172" s="62" t="s">
        <v>58</v>
      </c>
      <c r="B172" s="64">
        <f t="shared" ref="B172" si="201">IF(B35=0,"",B35*1000000/B89)</f>
        <v>16509.891665066087</v>
      </c>
      <c r="C172" s="64">
        <f t="shared" ref="C172:Q172" si="202">IF(C35=0,"",C35*1000000/C89)</f>
        <v>15857.134509833777</v>
      </c>
      <c r="D172" s="64">
        <f t="shared" si="202"/>
        <v>15676.426871949776</v>
      </c>
      <c r="E172" s="64">
        <f t="shared" si="202"/>
        <v>15330.004003037884</v>
      </c>
      <c r="F172" s="64">
        <f t="shared" si="202"/>
        <v>15097.3317763094</v>
      </c>
      <c r="G172" s="64">
        <f t="shared" si="202"/>
        <v>14882.52751307598</v>
      </c>
      <c r="H172" s="64">
        <f t="shared" si="202"/>
        <v>15063.482892556773</v>
      </c>
      <c r="I172" s="64">
        <f t="shared" si="202"/>
        <v>15217.941077715715</v>
      </c>
      <c r="J172" s="64">
        <f t="shared" si="202"/>
        <v>15627.636046722871</v>
      </c>
      <c r="K172" s="64">
        <f t="shared" si="202"/>
        <v>15570.033608207241</v>
      </c>
      <c r="L172" s="64">
        <f t="shared" si="202"/>
        <v>15245.927138151401</v>
      </c>
      <c r="M172" s="64">
        <f t="shared" si="202"/>
        <v>15282.039843912284</v>
      </c>
      <c r="N172" s="64">
        <f t="shared" si="202"/>
        <v>15302.502755545298</v>
      </c>
      <c r="O172" s="64">
        <f t="shared" si="202"/>
        <v>14524.605346022407</v>
      </c>
      <c r="P172" s="64">
        <f t="shared" si="202"/>
        <v>14705.693521984778</v>
      </c>
      <c r="Q172" s="64">
        <f t="shared" si="202"/>
        <v>15246.186083814195</v>
      </c>
    </row>
    <row r="173" spans="1:17" ht="11.45" customHeight="1" x14ac:dyDescent="0.25">
      <c r="A173" s="62" t="s">
        <v>57</v>
      </c>
      <c r="B173" s="64">
        <f t="shared" ref="B173" si="203">IF(B36=0,"",B36*1000000/B90)</f>
        <v>8656.434806529156</v>
      </c>
      <c r="C173" s="64">
        <f t="shared" ref="C173:Q173" si="204">IF(C36=0,"",C36*1000000/C90)</f>
        <v>8445.3785296183632</v>
      </c>
      <c r="D173" s="64">
        <f t="shared" si="204"/>
        <v>8240.9127080021772</v>
      </c>
      <c r="E173" s="64">
        <f t="shared" si="204"/>
        <v>8223.2676446584137</v>
      </c>
      <c r="F173" s="64">
        <f t="shared" si="204"/>
        <v>8263.7330762918245</v>
      </c>
      <c r="G173" s="64">
        <f t="shared" si="204"/>
        <v>8312.4050978316554</v>
      </c>
      <c r="H173" s="64">
        <f t="shared" si="204"/>
        <v>8560.2892155474365</v>
      </c>
      <c r="I173" s="64">
        <f t="shared" si="204"/>
        <v>8690.7494690672611</v>
      </c>
      <c r="J173" s="64">
        <f t="shared" si="204"/>
        <v>9106.8575841141192</v>
      </c>
      <c r="K173" s="64">
        <f t="shared" si="204"/>
        <v>9040.8592112920505</v>
      </c>
      <c r="L173" s="64">
        <f t="shared" si="204"/>
        <v>9033.3309267866534</v>
      </c>
      <c r="M173" s="64">
        <f t="shared" si="204"/>
        <v>9083.85751730222</v>
      </c>
      <c r="N173" s="64">
        <f t="shared" si="204"/>
        <v>9042.6451303593076</v>
      </c>
      <c r="O173" s="64">
        <f t="shared" si="204"/>
        <v>8758.1279670755612</v>
      </c>
      <c r="P173" s="64">
        <f t="shared" si="204"/>
        <v>8993.0861170359112</v>
      </c>
      <c r="Q173" s="64">
        <f t="shared" si="204"/>
        <v>9513.8956119495051</v>
      </c>
    </row>
    <row r="174" spans="1:17" ht="11.45" customHeight="1" x14ac:dyDescent="0.25">
      <c r="A174" s="62" t="s">
        <v>56</v>
      </c>
      <c r="B174" s="64" t="str">
        <f t="shared" ref="B174" si="205">IF(B37=0,"",B37*1000000/B91)</f>
        <v/>
      </c>
      <c r="C174" s="64" t="str">
        <f t="shared" ref="C174:Q174" si="206">IF(C37=0,"",C37*1000000/C91)</f>
        <v/>
      </c>
      <c r="D174" s="64" t="str">
        <f t="shared" si="206"/>
        <v/>
      </c>
      <c r="E174" s="64" t="str">
        <f t="shared" si="206"/>
        <v/>
      </c>
      <c r="F174" s="64" t="str">
        <f t="shared" si="206"/>
        <v/>
      </c>
      <c r="G174" s="64" t="str">
        <f t="shared" si="206"/>
        <v/>
      </c>
      <c r="H174" s="64" t="str">
        <f t="shared" si="206"/>
        <v/>
      </c>
      <c r="I174" s="64" t="str">
        <f t="shared" si="206"/>
        <v/>
      </c>
      <c r="J174" s="64" t="str">
        <f t="shared" si="206"/>
        <v/>
      </c>
      <c r="K174" s="64" t="str">
        <f t="shared" si="206"/>
        <v/>
      </c>
      <c r="L174" s="64" t="str">
        <f t="shared" si="206"/>
        <v/>
      </c>
      <c r="M174" s="64" t="str">
        <f t="shared" si="206"/>
        <v/>
      </c>
      <c r="N174" s="64" t="str">
        <f t="shared" si="206"/>
        <v/>
      </c>
      <c r="O174" s="64" t="str">
        <f t="shared" si="206"/>
        <v/>
      </c>
      <c r="P174" s="64" t="str">
        <f t="shared" si="206"/>
        <v/>
      </c>
      <c r="Q174" s="64" t="str">
        <f t="shared" si="206"/>
        <v/>
      </c>
    </row>
    <row r="175" spans="1:17" ht="11.45" customHeight="1" x14ac:dyDescent="0.25">
      <c r="A175" s="62" t="s">
        <v>60</v>
      </c>
      <c r="B175" s="64" t="str">
        <f t="shared" ref="B175" si="207">IF(B38=0,"",B38*1000000/B92)</f>
        <v/>
      </c>
      <c r="C175" s="64" t="str">
        <f t="shared" ref="C175:Q175" si="208">IF(C38=0,"",C38*1000000/C92)</f>
        <v/>
      </c>
      <c r="D175" s="64" t="str">
        <f t="shared" si="208"/>
        <v/>
      </c>
      <c r="E175" s="64" t="str">
        <f t="shared" si="208"/>
        <v/>
      </c>
      <c r="F175" s="64" t="str">
        <f t="shared" si="208"/>
        <v/>
      </c>
      <c r="G175" s="64" t="str">
        <f t="shared" si="208"/>
        <v/>
      </c>
      <c r="H175" s="64" t="str">
        <f t="shared" si="208"/>
        <v/>
      </c>
      <c r="I175" s="64" t="str">
        <f t="shared" si="208"/>
        <v/>
      </c>
      <c r="J175" s="64" t="str">
        <f t="shared" si="208"/>
        <v/>
      </c>
      <c r="K175" s="64" t="str">
        <f t="shared" si="208"/>
        <v/>
      </c>
      <c r="L175" s="64" t="str">
        <f t="shared" si="208"/>
        <v/>
      </c>
      <c r="M175" s="64" t="str">
        <f t="shared" si="208"/>
        <v/>
      </c>
      <c r="N175" s="64" t="str">
        <f t="shared" si="208"/>
        <v/>
      </c>
      <c r="O175" s="64">
        <f t="shared" si="208"/>
        <v>10751.516668237815</v>
      </c>
      <c r="P175" s="64">
        <f t="shared" si="208"/>
        <v>10728.416549195164</v>
      </c>
      <c r="Q175" s="64">
        <f t="shared" si="208"/>
        <v>11115.206620866027</v>
      </c>
    </row>
    <row r="176" spans="1:17" ht="11.45" customHeight="1" x14ac:dyDescent="0.25">
      <c r="A176" s="62" t="s">
        <v>55</v>
      </c>
      <c r="B176" s="64" t="str">
        <f t="shared" ref="B176" si="209">IF(B39=0,"",B39*1000000/B93)</f>
        <v/>
      </c>
      <c r="C176" s="64" t="str">
        <f t="shared" ref="C176:Q176" si="210">IF(C39=0,"",C39*1000000/C93)</f>
        <v/>
      </c>
      <c r="D176" s="64" t="str">
        <f t="shared" si="210"/>
        <v/>
      </c>
      <c r="E176" s="64" t="str">
        <f t="shared" si="210"/>
        <v/>
      </c>
      <c r="F176" s="64" t="str">
        <f t="shared" si="210"/>
        <v/>
      </c>
      <c r="G176" s="64" t="str">
        <f t="shared" si="210"/>
        <v/>
      </c>
      <c r="H176" s="64" t="str">
        <f t="shared" si="210"/>
        <v/>
      </c>
      <c r="I176" s="64" t="str">
        <f t="shared" si="210"/>
        <v/>
      </c>
      <c r="J176" s="64" t="str">
        <f t="shared" si="210"/>
        <v/>
      </c>
      <c r="K176" s="64" t="str">
        <f t="shared" si="210"/>
        <v/>
      </c>
      <c r="L176" s="64">
        <f t="shared" si="210"/>
        <v>9954.6346358031042</v>
      </c>
      <c r="M176" s="64">
        <f t="shared" si="210"/>
        <v>9958.2317015522658</v>
      </c>
      <c r="N176" s="64">
        <f t="shared" si="210"/>
        <v>9962.4174237248662</v>
      </c>
      <c r="O176" s="64">
        <f t="shared" si="210"/>
        <v>9985.4843430600813</v>
      </c>
      <c r="P176" s="64">
        <f t="shared" si="210"/>
        <v>9987.4196639463244</v>
      </c>
      <c r="Q176" s="64">
        <f t="shared" si="210"/>
        <v>10005.931034021189</v>
      </c>
    </row>
    <row r="177" spans="1:17" ht="11.45" customHeight="1" x14ac:dyDescent="0.25">
      <c r="A177" s="19" t="s">
        <v>28</v>
      </c>
      <c r="B177" s="63">
        <f t="shared" ref="B177" si="211">IF(B40=0,"",B40*1000000/B94)</f>
        <v>57953.753848228131</v>
      </c>
      <c r="C177" s="63">
        <f t="shared" ref="C177:Q177" si="212">IF(C40=0,"",C40*1000000/C94)</f>
        <v>58203.327839613485</v>
      </c>
      <c r="D177" s="63">
        <f t="shared" si="212"/>
        <v>58417.508417508419</v>
      </c>
      <c r="E177" s="63">
        <f t="shared" si="212"/>
        <v>58640.890646422275</v>
      </c>
      <c r="F177" s="63">
        <f t="shared" si="212"/>
        <v>57538.307577070489</v>
      </c>
      <c r="G177" s="63">
        <f t="shared" si="212"/>
        <v>58644.272129323581</v>
      </c>
      <c r="H177" s="63">
        <f t="shared" si="212"/>
        <v>59839.28519748518</v>
      </c>
      <c r="I177" s="63">
        <f t="shared" si="212"/>
        <v>58674.953456336982</v>
      </c>
      <c r="J177" s="63">
        <f t="shared" si="212"/>
        <v>57541.180126981308</v>
      </c>
      <c r="K177" s="63">
        <f t="shared" si="212"/>
        <v>56681.549099951488</v>
      </c>
      <c r="L177" s="63">
        <f t="shared" si="212"/>
        <v>55529.936111479357</v>
      </c>
      <c r="M177" s="63">
        <f t="shared" si="212"/>
        <v>54391.206988256868</v>
      </c>
      <c r="N177" s="63">
        <f t="shared" si="212"/>
        <v>53297.207014592554</v>
      </c>
      <c r="O177" s="63">
        <f t="shared" si="212"/>
        <v>54372.210831021592</v>
      </c>
      <c r="P177" s="63">
        <f t="shared" si="212"/>
        <v>53801.822333614837</v>
      </c>
      <c r="Q177" s="63">
        <f t="shared" si="212"/>
        <v>52719.255267025968</v>
      </c>
    </row>
    <row r="178" spans="1:17" ht="11.45" customHeight="1" x14ac:dyDescent="0.25">
      <c r="A178" s="62" t="s">
        <v>59</v>
      </c>
      <c r="B178" s="67" t="str">
        <f t="shared" ref="B178" si="213">IF(B41=0,"",B41*1000000/B95)</f>
        <v/>
      </c>
      <c r="C178" s="67" t="str">
        <f t="shared" ref="C178:Q178" si="214">IF(C41=0,"",C41*1000000/C95)</f>
        <v/>
      </c>
      <c r="D178" s="67" t="str">
        <f t="shared" si="214"/>
        <v/>
      </c>
      <c r="E178" s="67" t="str">
        <f t="shared" si="214"/>
        <v/>
      </c>
      <c r="F178" s="67" t="str">
        <f t="shared" si="214"/>
        <v/>
      </c>
      <c r="G178" s="67" t="str">
        <f t="shared" si="214"/>
        <v/>
      </c>
      <c r="H178" s="67" t="str">
        <f t="shared" si="214"/>
        <v/>
      </c>
      <c r="I178" s="67" t="str">
        <f t="shared" si="214"/>
        <v/>
      </c>
      <c r="J178" s="67" t="str">
        <f t="shared" si="214"/>
        <v/>
      </c>
      <c r="K178" s="67" t="str">
        <f t="shared" si="214"/>
        <v/>
      </c>
      <c r="L178" s="67" t="str">
        <f t="shared" si="214"/>
        <v/>
      </c>
      <c r="M178" s="67" t="str">
        <f t="shared" si="214"/>
        <v/>
      </c>
      <c r="N178" s="67" t="str">
        <f t="shared" si="214"/>
        <v/>
      </c>
      <c r="O178" s="67" t="str">
        <f t="shared" si="214"/>
        <v/>
      </c>
      <c r="P178" s="67" t="str">
        <f t="shared" si="214"/>
        <v/>
      </c>
      <c r="Q178" s="67" t="str">
        <f t="shared" si="214"/>
        <v/>
      </c>
    </row>
    <row r="179" spans="1:17" ht="11.45" customHeight="1" x14ac:dyDescent="0.25">
      <c r="A179" s="62" t="s">
        <v>58</v>
      </c>
      <c r="B179" s="67">
        <f t="shared" ref="B179" si="215">IF(B42=0,"",B42*1000000/B96)</f>
        <v>57972.023445536601</v>
      </c>
      <c r="C179" s="67">
        <f t="shared" ref="C179:Q179" si="216">IF(C42=0,"",C42*1000000/C96)</f>
        <v>58221.526543112515</v>
      </c>
      <c r="D179" s="67">
        <f t="shared" si="216"/>
        <v>58436.187501524808</v>
      </c>
      <c r="E179" s="67">
        <f t="shared" si="216"/>
        <v>58662.453291284277</v>
      </c>
      <c r="F179" s="67">
        <f t="shared" si="216"/>
        <v>57558.509172935046</v>
      </c>
      <c r="G179" s="67">
        <f t="shared" si="216"/>
        <v>58668.293981931543</v>
      </c>
      <c r="H179" s="67">
        <f t="shared" si="216"/>
        <v>59852.723027515844</v>
      </c>
      <c r="I179" s="67">
        <f t="shared" si="216"/>
        <v>58685.507686177756</v>
      </c>
      <c r="J179" s="67">
        <f t="shared" si="216"/>
        <v>57558.191413316126</v>
      </c>
      <c r="K179" s="67">
        <f t="shared" si="216"/>
        <v>56697.729427662081</v>
      </c>
      <c r="L179" s="67">
        <f t="shared" si="216"/>
        <v>55546.25234840787</v>
      </c>
      <c r="M179" s="67">
        <f t="shared" si="216"/>
        <v>54407.052842324476</v>
      </c>
      <c r="N179" s="67">
        <f t="shared" si="216"/>
        <v>53312.711340503301</v>
      </c>
      <c r="O179" s="67">
        <f t="shared" si="216"/>
        <v>54385.503634802444</v>
      </c>
      <c r="P179" s="67">
        <f t="shared" si="216"/>
        <v>53813.450996182029</v>
      </c>
      <c r="Q179" s="67">
        <f t="shared" si="216"/>
        <v>52746.999908588841</v>
      </c>
    </row>
    <row r="180" spans="1:17" ht="11.45" customHeight="1" x14ac:dyDescent="0.25">
      <c r="A180" s="62" t="s">
        <v>57</v>
      </c>
      <c r="B180" s="67" t="str">
        <f t="shared" ref="B180" si="217">IF(B43=0,"",B43*1000000/B97)</f>
        <v/>
      </c>
      <c r="C180" s="67" t="str">
        <f t="shared" ref="C180:Q180" si="218">IF(C43=0,"",C43*1000000/C97)</f>
        <v/>
      </c>
      <c r="D180" s="67" t="str">
        <f t="shared" si="218"/>
        <v/>
      </c>
      <c r="E180" s="67" t="str">
        <f t="shared" si="218"/>
        <v/>
      </c>
      <c r="F180" s="67" t="str">
        <f t="shared" si="218"/>
        <v/>
      </c>
      <c r="G180" s="67" t="str">
        <f t="shared" si="218"/>
        <v/>
      </c>
      <c r="H180" s="67" t="str">
        <f t="shared" si="218"/>
        <v/>
      </c>
      <c r="I180" s="67" t="str">
        <f t="shared" si="218"/>
        <v/>
      </c>
      <c r="J180" s="67" t="str">
        <f t="shared" si="218"/>
        <v/>
      </c>
      <c r="K180" s="67" t="str">
        <f t="shared" si="218"/>
        <v/>
      </c>
      <c r="L180" s="67" t="str">
        <f t="shared" si="218"/>
        <v/>
      </c>
      <c r="M180" s="67" t="str">
        <f t="shared" si="218"/>
        <v/>
      </c>
      <c r="N180" s="67" t="str">
        <f t="shared" si="218"/>
        <v/>
      </c>
      <c r="O180" s="67" t="str">
        <f t="shared" si="218"/>
        <v/>
      </c>
      <c r="P180" s="67" t="str">
        <f t="shared" si="218"/>
        <v/>
      </c>
      <c r="Q180" s="67" t="str">
        <f t="shared" si="218"/>
        <v/>
      </c>
    </row>
    <row r="181" spans="1:17" ht="11.45" customHeight="1" x14ac:dyDescent="0.25">
      <c r="A181" s="62" t="s">
        <v>56</v>
      </c>
      <c r="B181" s="67" t="str">
        <f t="shared" ref="B181" si="219">IF(B44=0,"",B44*1000000/B98)</f>
        <v/>
      </c>
      <c r="C181" s="67" t="str">
        <f t="shared" ref="C181:Q181" si="220">IF(C44=0,"",C44*1000000/C98)</f>
        <v/>
      </c>
      <c r="D181" s="67" t="str">
        <f t="shared" si="220"/>
        <v/>
      </c>
      <c r="E181" s="67" t="str">
        <f t="shared" si="220"/>
        <v/>
      </c>
      <c r="F181" s="67" t="str">
        <f t="shared" si="220"/>
        <v/>
      </c>
      <c r="G181" s="67" t="str">
        <f t="shared" si="220"/>
        <v/>
      </c>
      <c r="H181" s="67" t="str">
        <f t="shared" si="220"/>
        <v/>
      </c>
      <c r="I181" s="67" t="str">
        <f t="shared" si="220"/>
        <v/>
      </c>
      <c r="J181" s="67" t="str">
        <f t="shared" si="220"/>
        <v/>
      </c>
      <c r="K181" s="67" t="str">
        <f t="shared" si="220"/>
        <v/>
      </c>
      <c r="L181" s="67" t="str">
        <f t="shared" si="220"/>
        <v/>
      </c>
      <c r="M181" s="67" t="str">
        <f t="shared" si="220"/>
        <v/>
      </c>
      <c r="N181" s="67" t="str">
        <f t="shared" si="220"/>
        <v/>
      </c>
      <c r="O181" s="67" t="str">
        <f t="shared" si="220"/>
        <v/>
      </c>
      <c r="P181" s="67" t="str">
        <f t="shared" si="220"/>
        <v/>
      </c>
      <c r="Q181" s="67" t="str">
        <f t="shared" si="220"/>
        <v/>
      </c>
    </row>
    <row r="182" spans="1:17" ht="11.45" customHeight="1" x14ac:dyDescent="0.25">
      <c r="A182" s="62" t="s">
        <v>55</v>
      </c>
      <c r="B182" s="67">
        <f t="shared" ref="B182:B183" si="221">IF(B45=0,"",B45*1000000/B99)</f>
        <v>46357.518448045361</v>
      </c>
      <c r="C182" s="67">
        <f t="shared" ref="C182:Q182" si="222">IF(C45=0,"",C45*1000000/C99)</f>
        <v>46367.479865427726</v>
      </c>
      <c r="D182" s="67">
        <f t="shared" si="222"/>
        <v>46375.996299641331</v>
      </c>
      <c r="E182" s="67">
        <f t="shared" si="222"/>
        <v>46384.847073786637</v>
      </c>
      <c r="F182" s="67">
        <f t="shared" si="222"/>
        <v>46428.890207889774</v>
      </c>
      <c r="G182" s="67">
        <f t="shared" si="222"/>
        <v>46473.109149423988</v>
      </c>
      <c r="H182" s="67">
        <f t="shared" si="222"/>
        <v>46520.006689542613</v>
      </c>
      <c r="I182" s="67">
        <f t="shared" si="222"/>
        <v>46565.733752363245</v>
      </c>
      <c r="J182" s="67">
        <f t="shared" si="222"/>
        <v>46611.185638484007</v>
      </c>
      <c r="K182" s="67">
        <f t="shared" si="222"/>
        <v>46646.278706300523</v>
      </c>
      <c r="L182" s="67">
        <f t="shared" si="222"/>
        <v>46694.177478079917</v>
      </c>
      <c r="M182" s="67">
        <f t="shared" si="222"/>
        <v>46742.577152445367</v>
      </c>
      <c r="N182" s="67">
        <f t="shared" si="222"/>
        <v>46790.088412657351</v>
      </c>
      <c r="O182" s="67">
        <f t="shared" si="222"/>
        <v>46836.829926095961</v>
      </c>
      <c r="P182" s="67">
        <f t="shared" si="222"/>
        <v>46861.533157104728</v>
      </c>
      <c r="Q182" s="67">
        <f t="shared" si="222"/>
        <v>46909.184091081821</v>
      </c>
    </row>
    <row r="183" spans="1:17" ht="11.45" customHeight="1" x14ac:dyDescent="0.25">
      <c r="A183" s="25" t="s">
        <v>18</v>
      </c>
      <c r="B183" s="66">
        <f t="shared" si="221"/>
        <v>22703.427423871024</v>
      </c>
      <c r="C183" s="66">
        <f t="shared" ref="C183:Q183" si="223">IF(C46=0,"",C46*1000000/C100)</f>
        <v>22533.856607181016</v>
      </c>
      <c r="D183" s="66">
        <f t="shared" si="223"/>
        <v>22426.499853908415</v>
      </c>
      <c r="E183" s="66">
        <f t="shared" si="223"/>
        <v>22540.913366416433</v>
      </c>
      <c r="F183" s="66">
        <f t="shared" si="223"/>
        <v>22039.676299634841</v>
      </c>
      <c r="G183" s="66">
        <f t="shared" si="223"/>
        <v>22026.860173657129</v>
      </c>
      <c r="H183" s="66">
        <f t="shared" si="223"/>
        <v>22087.180139238655</v>
      </c>
      <c r="I183" s="66">
        <f t="shared" si="223"/>
        <v>22190.870779454413</v>
      </c>
      <c r="J183" s="66">
        <f t="shared" si="223"/>
        <v>21005.005708568202</v>
      </c>
      <c r="K183" s="66">
        <f t="shared" si="223"/>
        <v>20633.754312513342</v>
      </c>
      <c r="L183" s="66">
        <f t="shared" si="223"/>
        <v>20930.882044109159</v>
      </c>
      <c r="M183" s="66">
        <f t="shared" si="223"/>
        <v>21146.241967273236</v>
      </c>
      <c r="N183" s="66">
        <f t="shared" si="223"/>
        <v>21145.267057124631</v>
      </c>
      <c r="O183" s="66">
        <f t="shared" si="223"/>
        <v>20961.790915780955</v>
      </c>
      <c r="P183" s="66">
        <f t="shared" si="223"/>
        <v>21269.276675697391</v>
      </c>
      <c r="Q183" s="66">
        <f t="shared" si="223"/>
        <v>21514.909410203767</v>
      </c>
    </row>
    <row r="184" spans="1:17" ht="11.45" customHeight="1" x14ac:dyDescent="0.25">
      <c r="A184" s="23" t="s">
        <v>27</v>
      </c>
      <c r="B184" s="65">
        <f t="shared" ref="B184" si="224">IF(B47=0,"",B47*1000000/B101)</f>
        <v>20822.095953667558</v>
      </c>
      <c r="C184" s="65">
        <f t="shared" ref="C184:Q184" si="225">IF(C47=0,"",C47*1000000/C101)</f>
        <v>20362.555563854614</v>
      </c>
      <c r="D184" s="65">
        <f t="shared" si="225"/>
        <v>20207.959679414293</v>
      </c>
      <c r="E184" s="65">
        <f t="shared" si="225"/>
        <v>20106.181915301684</v>
      </c>
      <c r="F184" s="65">
        <f t="shared" si="225"/>
        <v>19590.53147156319</v>
      </c>
      <c r="G184" s="65">
        <f t="shared" si="225"/>
        <v>19444.576303176338</v>
      </c>
      <c r="H184" s="65">
        <f t="shared" si="225"/>
        <v>19516.213857667586</v>
      </c>
      <c r="I184" s="65">
        <f t="shared" si="225"/>
        <v>19521.52464426792</v>
      </c>
      <c r="J184" s="65">
        <f t="shared" si="225"/>
        <v>18478.050730069786</v>
      </c>
      <c r="K184" s="65">
        <f t="shared" si="225"/>
        <v>18581.064375771777</v>
      </c>
      <c r="L184" s="65">
        <f t="shared" si="225"/>
        <v>18952.360830095007</v>
      </c>
      <c r="M184" s="65">
        <f t="shared" si="225"/>
        <v>19037.298373102396</v>
      </c>
      <c r="N184" s="65">
        <f t="shared" si="225"/>
        <v>19211.840369337653</v>
      </c>
      <c r="O184" s="65">
        <f t="shared" si="225"/>
        <v>19244.973483675665</v>
      </c>
      <c r="P184" s="65">
        <f t="shared" si="225"/>
        <v>19696.28332424246</v>
      </c>
      <c r="Q184" s="65">
        <f t="shared" si="225"/>
        <v>20292.53684369781</v>
      </c>
    </row>
    <row r="185" spans="1:17" ht="11.45" customHeight="1" x14ac:dyDescent="0.25">
      <c r="A185" s="62" t="s">
        <v>59</v>
      </c>
      <c r="B185" s="64">
        <f t="shared" ref="B185" si="226">IF(B48=0,"",B48*1000000/B102)</f>
        <v>17417.778279690541</v>
      </c>
      <c r="C185" s="64">
        <f t="shared" ref="C185:Q185" si="227">IF(C48=0,"",C48*1000000/C102)</f>
        <v>16705.102750676353</v>
      </c>
      <c r="D185" s="64">
        <f t="shared" si="227"/>
        <v>16519.167390510138</v>
      </c>
      <c r="E185" s="64">
        <f t="shared" si="227"/>
        <v>16410.666833956013</v>
      </c>
      <c r="F185" s="64">
        <f t="shared" si="227"/>
        <v>15605.950890050637</v>
      </c>
      <c r="G185" s="64">
        <f t="shared" si="227"/>
        <v>15410.26181957412</v>
      </c>
      <c r="H185" s="64">
        <f t="shared" si="227"/>
        <v>15514.373583122158</v>
      </c>
      <c r="I185" s="64">
        <f t="shared" si="227"/>
        <v>15523.408487703116</v>
      </c>
      <c r="J185" s="64">
        <f t="shared" si="227"/>
        <v>13907.709354858276</v>
      </c>
      <c r="K185" s="64">
        <f t="shared" si="227"/>
        <v>14062.751681333039</v>
      </c>
      <c r="L185" s="64">
        <f t="shared" si="227"/>
        <v>14643.514235453753</v>
      </c>
      <c r="M185" s="64">
        <f t="shared" si="227"/>
        <v>14545.616440801374</v>
      </c>
      <c r="N185" s="64">
        <f t="shared" si="227"/>
        <v>14528.958196387692</v>
      </c>
      <c r="O185" s="64">
        <f t="shared" si="227"/>
        <v>14299.485627454575</v>
      </c>
      <c r="P185" s="64">
        <f t="shared" si="227"/>
        <v>14675.732175214811</v>
      </c>
      <c r="Q185" s="64">
        <f t="shared" si="227"/>
        <v>15262.437905726016</v>
      </c>
    </row>
    <row r="186" spans="1:17" ht="11.45" customHeight="1" x14ac:dyDescent="0.25">
      <c r="A186" s="62" t="s">
        <v>58</v>
      </c>
      <c r="B186" s="64">
        <f t="shared" ref="B186" si="228">IF(B49=0,"",B49*1000000/B103)</f>
        <v>21287.210010392693</v>
      </c>
      <c r="C186" s="64">
        <f t="shared" ref="C186:Q186" si="229">IF(C49=0,"",C49*1000000/C103)</f>
        <v>20853.314806792405</v>
      </c>
      <c r="D186" s="64">
        <f t="shared" si="229"/>
        <v>20695.260451908365</v>
      </c>
      <c r="E186" s="64">
        <f t="shared" si="229"/>
        <v>20574.065034096882</v>
      </c>
      <c r="F186" s="64">
        <f t="shared" si="229"/>
        <v>20059.601671359178</v>
      </c>
      <c r="G186" s="64">
        <f t="shared" si="229"/>
        <v>19890.629874446069</v>
      </c>
      <c r="H186" s="64">
        <f t="shared" si="229"/>
        <v>19904.29861454522</v>
      </c>
      <c r="I186" s="64">
        <f t="shared" si="229"/>
        <v>19853.401555429347</v>
      </c>
      <c r="J186" s="64">
        <f t="shared" si="229"/>
        <v>18815.160836171493</v>
      </c>
      <c r="K186" s="64">
        <f t="shared" si="229"/>
        <v>18876.795301284259</v>
      </c>
      <c r="L186" s="64">
        <f t="shared" si="229"/>
        <v>19212.361127005272</v>
      </c>
      <c r="M186" s="64">
        <f t="shared" si="229"/>
        <v>19306.437351374425</v>
      </c>
      <c r="N186" s="64">
        <f t="shared" si="229"/>
        <v>19490.846753888134</v>
      </c>
      <c r="O186" s="64">
        <f t="shared" si="229"/>
        <v>19540.378669650454</v>
      </c>
      <c r="P186" s="64">
        <f t="shared" si="229"/>
        <v>19998.091634663524</v>
      </c>
      <c r="Q186" s="64">
        <f t="shared" si="229"/>
        <v>20597.19602176686</v>
      </c>
    </row>
    <row r="187" spans="1:17" ht="11.45" customHeight="1" x14ac:dyDescent="0.25">
      <c r="A187" s="62" t="s">
        <v>57</v>
      </c>
      <c r="B187" s="64">
        <f t="shared" ref="B187" si="230">IF(B50=0,"",B50*1000000/B104)</f>
        <v>19531.276322774473</v>
      </c>
      <c r="C187" s="64">
        <f t="shared" ref="C187:Q187" si="231">IF(C50=0,"",C50*1000000/C104)</f>
        <v>19126.686636697668</v>
      </c>
      <c r="D187" s="64">
        <f t="shared" si="231"/>
        <v>19033.656652338908</v>
      </c>
      <c r="E187" s="64">
        <f t="shared" si="231"/>
        <v>18986.907376527481</v>
      </c>
      <c r="F187" s="64">
        <f t="shared" si="231"/>
        <v>18510.785461093972</v>
      </c>
      <c r="G187" s="64">
        <f t="shared" si="231"/>
        <v>18406.967455567665</v>
      </c>
      <c r="H187" s="64">
        <f t="shared" si="231"/>
        <v>18490.641380693123</v>
      </c>
      <c r="I187" s="64">
        <f t="shared" si="231"/>
        <v>18514.808689112178</v>
      </c>
      <c r="J187" s="64">
        <f t="shared" si="231"/>
        <v>17494.225242452456</v>
      </c>
      <c r="K187" s="64">
        <f t="shared" si="231"/>
        <v>17613.957501966281</v>
      </c>
      <c r="L187" s="64">
        <f t="shared" si="231"/>
        <v>18010.191635136682</v>
      </c>
      <c r="M187" s="64">
        <f t="shared" si="231"/>
        <v>18117.331209741653</v>
      </c>
      <c r="N187" s="64">
        <f t="shared" si="231"/>
        <v>18313.972421807455</v>
      </c>
      <c r="O187" s="64">
        <f t="shared" si="231"/>
        <v>18369.709019665763</v>
      </c>
      <c r="P187" s="64">
        <f t="shared" si="231"/>
        <v>18835.343463824047</v>
      </c>
      <c r="Q187" s="64">
        <f t="shared" si="231"/>
        <v>19447.367246316742</v>
      </c>
    </row>
    <row r="188" spans="1:17" ht="11.45" customHeight="1" x14ac:dyDescent="0.25">
      <c r="A188" s="62" t="s">
        <v>56</v>
      </c>
      <c r="B188" s="64" t="str">
        <f t="shared" ref="B188" si="232">IF(B51=0,"",B51*1000000/B105)</f>
        <v/>
      </c>
      <c r="C188" s="64" t="str">
        <f t="shared" ref="C188:Q188" si="233">IF(C51=0,"",C51*1000000/C105)</f>
        <v/>
      </c>
      <c r="D188" s="64" t="str">
        <f t="shared" si="233"/>
        <v/>
      </c>
      <c r="E188" s="64" t="str">
        <f t="shared" si="233"/>
        <v/>
      </c>
      <c r="F188" s="64" t="str">
        <f t="shared" si="233"/>
        <v/>
      </c>
      <c r="G188" s="64" t="str">
        <f t="shared" si="233"/>
        <v/>
      </c>
      <c r="H188" s="64" t="str">
        <f t="shared" si="233"/>
        <v/>
      </c>
      <c r="I188" s="64" t="str">
        <f t="shared" si="233"/>
        <v/>
      </c>
      <c r="J188" s="64" t="str">
        <f t="shared" si="233"/>
        <v/>
      </c>
      <c r="K188" s="64" t="str">
        <f t="shared" si="233"/>
        <v/>
      </c>
      <c r="L188" s="64" t="str">
        <f t="shared" si="233"/>
        <v/>
      </c>
      <c r="M188" s="64" t="str">
        <f t="shared" si="233"/>
        <v/>
      </c>
      <c r="N188" s="64" t="str">
        <f t="shared" si="233"/>
        <v/>
      </c>
      <c r="O188" s="64" t="str">
        <f t="shared" si="233"/>
        <v/>
      </c>
      <c r="P188" s="64" t="str">
        <f t="shared" si="233"/>
        <v/>
      </c>
      <c r="Q188" s="64" t="str">
        <f t="shared" si="233"/>
        <v/>
      </c>
    </row>
    <row r="189" spans="1:17" ht="11.45" customHeight="1" x14ac:dyDescent="0.25">
      <c r="A189" s="62" t="s">
        <v>55</v>
      </c>
      <c r="B189" s="64" t="str">
        <f t="shared" ref="B189" si="234">IF(B52=0,"",B52*1000000/B106)</f>
        <v/>
      </c>
      <c r="C189" s="64" t="str">
        <f t="shared" ref="C189:Q189" si="235">IF(C52=0,"",C52*1000000/C106)</f>
        <v/>
      </c>
      <c r="D189" s="64" t="str">
        <f t="shared" si="235"/>
        <v/>
      </c>
      <c r="E189" s="64" t="str">
        <f t="shared" si="235"/>
        <v/>
      </c>
      <c r="F189" s="64">
        <f t="shared" si="235"/>
        <v>13534.780270030491</v>
      </c>
      <c r="G189" s="64">
        <f t="shared" si="235"/>
        <v>13539.050716527763</v>
      </c>
      <c r="H189" s="64">
        <f t="shared" si="235"/>
        <v>13541.329964770144</v>
      </c>
      <c r="I189" s="64">
        <f t="shared" si="235"/>
        <v>13541.527056040481</v>
      </c>
      <c r="J189" s="64">
        <f t="shared" si="235"/>
        <v>13578.785526016312</v>
      </c>
      <c r="K189" s="64">
        <f t="shared" si="235"/>
        <v>13582.549496576763</v>
      </c>
      <c r="L189" s="64">
        <f t="shared" si="235"/>
        <v>13596.297897008668</v>
      </c>
      <c r="M189" s="64">
        <f t="shared" si="235"/>
        <v>13599.49062143182</v>
      </c>
      <c r="N189" s="64">
        <f t="shared" si="235"/>
        <v>13605.835151348367</v>
      </c>
      <c r="O189" s="64">
        <f t="shared" si="235"/>
        <v>13607.155804253058</v>
      </c>
      <c r="P189" s="64">
        <f t="shared" si="235"/>
        <v>13622.736174215368</v>
      </c>
      <c r="Q189" s="64">
        <f t="shared" si="235"/>
        <v>13642.845266626451</v>
      </c>
    </row>
    <row r="190" spans="1:17" ht="11.45" customHeight="1" x14ac:dyDescent="0.25">
      <c r="A190" s="19" t="s">
        <v>24</v>
      </c>
      <c r="B190" s="63">
        <f t="shared" ref="B190" si="236">IF(B53=0,"",B53*1000000/B107)</f>
        <v>30724.977185495231</v>
      </c>
      <c r="C190" s="63">
        <f t="shared" ref="C190:Q190" si="237">IF(C53=0,"",C53*1000000/C107)</f>
        <v>32193.923543949742</v>
      </c>
      <c r="D190" s="63">
        <f t="shared" si="237"/>
        <v>32632.865222925491</v>
      </c>
      <c r="E190" s="63">
        <f t="shared" si="237"/>
        <v>34268.119528973199</v>
      </c>
      <c r="F190" s="63">
        <f t="shared" si="237"/>
        <v>34783.29806148952</v>
      </c>
      <c r="G190" s="63">
        <f t="shared" si="237"/>
        <v>36475.512774525261</v>
      </c>
      <c r="H190" s="63">
        <f t="shared" si="237"/>
        <v>36982.985396523749</v>
      </c>
      <c r="I190" s="63">
        <f t="shared" si="237"/>
        <v>38313.360995686693</v>
      </c>
      <c r="J190" s="63">
        <f t="shared" si="237"/>
        <v>36844.886277128731</v>
      </c>
      <c r="K190" s="63">
        <f t="shared" si="237"/>
        <v>33553.068917276229</v>
      </c>
      <c r="L190" s="63">
        <f t="shared" si="237"/>
        <v>33565.114570371668</v>
      </c>
      <c r="M190" s="63">
        <f t="shared" si="237"/>
        <v>34518.938580419737</v>
      </c>
      <c r="N190" s="63">
        <f t="shared" si="237"/>
        <v>33434.948879229814</v>
      </c>
      <c r="O190" s="63">
        <f t="shared" si="237"/>
        <v>31802.762411636322</v>
      </c>
      <c r="P190" s="63">
        <f t="shared" si="237"/>
        <v>31162.959814188307</v>
      </c>
      <c r="Q190" s="63">
        <f t="shared" si="237"/>
        <v>28262.052377269134</v>
      </c>
    </row>
    <row r="191" spans="1:17" ht="11.45" customHeight="1" x14ac:dyDescent="0.25">
      <c r="A191" s="17" t="s">
        <v>23</v>
      </c>
      <c r="B191" s="67">
        <f t="shared" ref="B191" si="238">IF(B54=0,"",B54*1000000/B108)</f>
        <v>29727.903241462292</v>
      </c>
      <c r="C191" s="67">
        <f t="shared" ref="C191:Q191" si="239">IF(C54=0,"",C54*1000000/C108)</f>
        <v>31157.788619321986</v>
      </c>
      <c r="D191" s="67">
        <f t="shared" si="239"/>
        <v>31558.232474634642</v>
      </c>
      <c r="E191" s="67">
        <f t="shared" si="239"/>
        <v>33208.234864888153</v>
      </c>
      <c r="F191" s="67">
        <f t="shared" si="239"/>
        <v>33548.7836714441</v>
      </c>
      <c r="G191" s="67">
        <f t="shared" si="239"/>
        <v>35213.876566195817</v>
      </c>
      <c r="H191" s="67">
        <f t="shared" si="239"/>
        <v>35687.253432826692</v>
      </c>
      <c r="I191" s="67">
        <f t="shared" si="239"/>
        <v>37003.635974557728</v>
      </c>
      <c r="J191" s="67">
        <f t="shared" si="239"/>
        <v>35516.569048141071</v>
      </c>
      <c r="K191" s="67">
        <f t="shared" si="239"/>
        <v>32382.058296758449</v>
      </c>
      <c r="L191" s="67">
        <f t="shared" si="239"/>
        <v>32389.411818450862</v>
      </c>
      <c r="M191" s="67">
        <f t="shared" si="239"/>
        <v>33049.222874332736</v>
      </c>
      <c r="N191" s="67">
        <f t="shared" si="239"/>
        <v>31656.279664864418</v>
      </c>
      <c r="O191" s="67">
        <f t="shared" si="239"/>
        <v>30015.422944596037</v>
      </c>
      <c r="P191" s="67">
        <f t="shared" si="239"/>
        <v>29332.332667249568</v>
      </c>
      <c r="Q191" s="67">
        <f t="shared" si="239"/>
        <v>26505.293478535514</v>
      </c>
    </row>
    <row r="192" spans="1:17" ht="11.45" customHeight="1" x14ac:dyDescent="0.25">
      <c r="A192" s="15" t="s">
        <v>22</v>
      </c>
      <c r="B192" s="60">
        <f t="shared" ref="B192" si="240">IF(B55=0,"",B55*1000000/B109)</f>
        <v>85000</v>
      </c>
      <c r="C192" s="60">
        <f t="shared" ref="C192:Q192" si="241">IF(C55=0,"",C55*1000000/C109)</f>
        <v>85000</v>
      </c>
      <c r="D192" s="60">
        <f t="shared" si="241"/>
        <v>85000</v>
      </c>
      <c r="E192" s="60">
        <f t="shared" si="241"/>
        <v>85000</v>
      </c>
      <c r="F192" s="60">
        <f t="shared" si="241"/>
        <v>85000</v>
      </c>
      <c r="G192" s="60">
        <f t="shared" si="241"/>
        <v>85000</v>
      </c>
      <c r="H192" s="60">
        <f t="shared" si="241"/>
        <v>85000</v>
      </c>
      <c r="I192" s="60">
        <f t="shared" si="241"/>
        <v>85000</v>
      </c>
      <c r="J192" s="60">
        <f t="shared" si="241"/>
        <v>85000</v>
      </c>
      <c r="K192" s="60">
        <f t="shared" si="241"/>
        <v>85000</v>
      </c>
      <c r="L192" s="60">
        <f t="shared" si="241"/>
        <v>85000</v>
      </c>
      <c r="M192" s="60">
        <f t="shared" si="241"/>
        <v>85000</v>
      </c>
      <c r="N192" s="60">
        <f t="shared" si="241"/>
        <v>85000</v>
      </c>
      <c r="O192" s="60">
        <f t="shared" si="241"/>
        <v>85000</v>
      </c>
      <c r="P192" s="60">
        <f t="shared" si="241"/>
        <v>85000</v>
      </c>
      <c r="Q192" s="60">
        <f t="shared" si="241"/>
        <v>85000</v>
      </c>
    </row>
    <row r="193" spans="1:17" ht="11.45" customHeight="1" x14ac:dyDescent="0.25">
      <c r="A193" s="59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</row>
    <row r="194" spans="1:17" ht="11.45" customHeight="1" x14ac:dyDescent="0.25">
      <c r="A194" s="27" t="s">
        <v>64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</row>
    <row r="195" spans="1:17" ht="11.45" customHeight="1" x14ac:dyDescent="0.25">
      <c r="A195" s="25" t="s">
        <v>63</v>
      </c>
      <c r="B195" s="66">
        <f t="shared" ref="B195:B196" si="242">IF(B4=0,"",B4*1000000/B85)</f>
        <v>27216.129467704934</v>
      </c>
      <c r="C195" s="66">
        <f t="shared" ref="C195:Q195" si="243">IF(C4=0,"",C4*1000000/C85)</f>
        <v>26251.745570689691</v>
      </c>
      <c r="D195" s="66">
        <f t="shared" si="243"/>
        <v>26116.949517295066</v>
      </c>
      <c r="E195" s="66">
        <f t="shared" si="243"/>
        <v>25607.355784824045</v>
      </c>
      <c r="F195" s="66">
        <f t="shared" si="243"/>
        <v>24847.674143053569</v>
      </c>
      <c r="G195" s="66">
        <f t="shared" si="243"/>
        <v>24266.375730751697</v>
      </c>
      <c r="H195" s="66">
        <f t="shared" si="243"/>
        <v>24232.183384122927</v>
      </c>
      <c r="I195" s="66">
        <f t="shared" si="243"/>
        <v>23925.855678194715</v>
      </c>
      <c r="J195" s="66">
        <f t="shared" si="243"/>
        <v>24097.45840856131</v>
      </c>
      <c r="K195" s="66">
        <f t="shared" si="243"/>
        <v>24086.302338630532</v>
      </c>
      <c r="L195" s="66">
        <f t="shared" si="243"/>
        <v>23398.674521828587</v>
      </c>
      <c r="M195" s="66">
        <f t="shared" si="243"/>
        <v>23209.355830685021</v>
      </c>
      <c r="N195" s="66">
        <f t="shared" si="243"/>
        <v>23121.940991364329</v>
      </c>
      <c r="O195" s="66">
        <f t="shared" si="243"/>
        <v>21920.663353618926</v>
      </c>
      <c r="P195" s="66">
        <f t="shared" si="243"/>
        <v>22004.810639369811</v>
      </c>
      <c r="Q195" s="66">
        <f t="shared" si="243"/>
        <v>22304.878753057124</v>
      </c>
    </row>
    <row r="196" spans="1:17" ht="11.45" customHeight="1" x14ac:dyDescent="0.25">
      <c r="A196" s="23" t="s">
        <v>30</v>
      </c>
      <c r="B196" s="65">
        <f t="shared" si="242"/>
        <v>5439.3139641626576</v>
      </c>
      <c r="C196" s="65">
        <f t="shared" ref="C196:Q196" si="244">IF(C5=0,"",C5*1000000/C86)</f>
        <v>5410.6219462090139</v>
      </c>
      <c r="D196" s="65">
        <f t="shared" si="244"/>
        <v>5381.6514859349991</v>
      </c>
      <c r="E196" s="65">
        <f t="shared" si="244"/>
        <v>5574.2332232014005</v>
      </c>
      <c r="F196" s="65">
        <f t="shared" si="244"/>
        <v>4889.9030061834637</v>
      </c>
      <c r="G196" s="65">
        <f t="shared" si="244"/>
        <v>5077.1292993567558</v>
      </c>
      <c r="H196" s="65">
        <f t="shared" si="244"/>
        <v>4840.8062052890109</v>
      </c>
      <c r="I196" s="65">
        <f t="shared" si="244"/>
        <v>5047.632322570521</v>
      </c>
      <c r="J196" s="65">
        <f t="shared" si="244"/>
        <v>4557.1517469720129</v>
      </c>
      <c r="K196" s="65">
        <f t="shared" si="244"/>
        <v>4586.9320211186623</v>
      </c>
      <c r="L196" s="65">
        <f t="shared" si="244"/>
        <v>4253.7678306747075</v>
      </c>
      <c r="M196" s="65">
        <f t="shared" si="244"/>
        <v>4230.9441989518391</v>
      </c>
      <c r="N196" s="65">
        <f t="shared" si="244"/>
        <v>4148.1986056561091</v>
      </c>
      <c r="O196" s="65">
        <f t="shared" si="244"/>
        <v>4008.592397801438</v>
      </c>
      <c r="P196" s="65">
        <f t="shared" si="244"/>
        <v>4143.2372571832302</v>
      </c>
      <c r="Q196" s="65">
        <f t="shared" si="244"/>
        <v>4145.3950684383653</v>
      </c>
    </row>
    <row r="197" spans="1:17" ht="11.45" customHeight="1" x14ac:dyDescent="0.25">
      <c r="A197" s="19" t="s">
        <v>29</v>
      </c>
      <c r="B197" s="63">
        <f t="shared" ref="B197" si="245">IF(B6=0,"",B6*1000000/B87)</f>
        <v>26165.378917874241</v>
      </c>
      <c r="C197" s="63">
        <f t="shared" ref="C197:Q197" si="246">IF(C6=0,"",C6*1000000/C87)</f>
        <v>25264.561909072687</v>
      </c>
      <c r="D197" s="63">
        <f t="shared" si="246"/>
        <v>25424.016220060679</v>
      </c>
      <c r="E197" s="63">
        <f t="shared" si="246"/>
        <v>24803.376951095644</v>
      </c>
      <c r="F197" s="63">
        <f t="shared" si="246"/>
        <v>24233.405685178292</v>
      </c>
      <c r="G197" s="63">
        <f t="shared" si="246"/>
        <v>23586.96330998253</v>
      </c>
      <c r="H197" s="63">
        <f t="shared" si="246"/>
        <v>23638.773481801414</v>
      </c>
      <c r="I197" s="63">
        <f t="shared" si="246"/>
        <v>23338.50750421976</v>
      </c>
      <c r="J197" s="63">
        <f t="shared" si="246"/>
        <v>23459.815523349724</v>
      </c>
      <c r="K197" s="63">
        <f t="shared" si="246"/>
        <v>23407.58644015728</v>
      </c>
      <c r="L197" s="63">
        <f t="shared" si="246"/>
        <v>22660.125785162294</v>
      </c>
      <c r="M197" s="63">
        <f t="shared" si="246"/>
        <v>22539.078245432251</v>
      </c>
      <c r="N197" s="63">
        <f t="shared" si="246"/>
        <v>22460.924992871678</v>
      </c>
      <c r="O197" s="63">
        <f t="shared" si="246"/>
        <v>21298.453580509318</v>
      </c>
      <c r="P197" s="63">
        <f t="shared" si="246"/>
        <v>21414.429202623644</v>
      </c>
      <c r="Q197" s="63">
        <f t="shared" si="246"/>
        <v>21738.476967607981</v>
      </c>
    </row>
    <row r="198" spans="1:17" ht="11.45" customHeight="1" x14ac:dyDescent="0.25">
      <c r="A198" s="62" t="s">
        <v>59</v>
      </c>
      <c r="B198" s="64">
        <f t="shared" ref="B198" si="247">IF(B7=0,"",B7*1000000/B88)</f>
        <v>25307.564381909109</v>
      </c>
      <c r="C198" s="64">
        <f t="shared" ref="C198:Q198" si="248">IF(C7=0,"",C7*1000000/C88)</f>
        <v>24322.477978774903</v>
      </c>
      <c r="D198" s="64">
        <f t="shared" si="248"/>
        <v>24412.69439745387</v>
      </c>
      <c r="E198" s="64">
        <f t="shared" si="248"/>
        <v>23659.980176031168</v>
      </c>
      <c r="F198" s="64">
        <f t="shared" si="248"/>
        <v>22965.646438892549</v>
      </c>
      <c r="G198" s="64">
        <f t="shared" si="248"/>
        <v>22159.864513533714</v>
      </c>
      <c r="H198" s="64">
        <f t="shared" si="248"/>
        <v>22021.919481907917</v>
      </c>
      <c r="I198" s="64">
        <f t="shared" si="248"/>
        <v>21472.448414698505</v>
      </c>
      <c r="J198" s="64">
        <f t="shared" si="248"/>
        <v>21265.591667084049</v>
      </c>
      <c r="K198" s="64">
        <f t="shared" si="248"/>
        <v>21037.290880796554</v>
      </c>
      <c r="L198" s="64">
        <f t="shared" si="248"/>
        <v>20224.482255832194</v>
      </c>
      <c r="M198" s="64">
        <f t="shared" si="248"/>
        <v>19896.509263007963</v>
      </c>
      <c r="N198" s="64">
        <f t="shared" si="248"/>
        <v>19604.208120765903</v>
      </c>
      <c r="O198" s="64">
        <f t="shared" si="248"/>
        <v>18448.973300731192</v>
      </c>
      <c r="P198" s="64">
        <f t="shared" si="248"/>
        <v>18346.005444302289</v>
      </c>
      <c r="Q198" s="64">
        <f t="shared" si="248"/>
        <v>18534.100667438055</v>
      </c>
    </row>
    <row r="199" spans="1:17" ht="11.45" customHeight="1" x14ac:dyDescent="0.25">
      <c r="A199" s="62" t="s">
        <v>58</v>
      </c>
      <c r="B199" s="64">
        <f t="shared" ref="B199" si="249">IF(B8=0,"",B8*1000000/B89)</f>
        <v>32003.994094200942</v>
      </c>
      <c r="C199" s="64">
        <f t="shared" ref="C199:Q199" si="250">IF(C8=0,"",C8*1000000/C89)</f>
        <v>31213.208536432139</v>
      </c>
      <c r="D199" s="64">
        <f t="shared" si="250"/>
        <v>31123.66364883495</v>
      </c>
      <c r="E199" s="64">
        <f t="shared" si="250"/>
        <v>30518.92962097489</v>
      </c>
      <c r="F199" s="64">
        <f t="shared" si="250"/>
        <v>29836.155817945808</v>
      </c>
      <c r="G199" s="64">
        <f t="shared" si="250"/>
        <v>29201.6339223084</v>
      </c>
      <c r="H199" s="64">
        <f t="shared" si="250"/>
        <v>29097.467599133532</v>
      </c>
      <c r="I199" s="64">
        <f t="shared" si="250"/>
        <v>29619.232172532007</v>
      </c>
      <c r="J199" s="64">
        <f t="shared" si="250"/>
        <v>29880.833448323985</v>
      </c>
      <c r="K199" s="64">
        <f t="shared" si="250"/>
        <v>29787.586539613359</v>
      </c>
      <c r="L199" s="64">
        <f t="shared" si="250"/>
        <v>28643.774624942533</v>
      </c>
      <c r="M199" s="64">
        <f t="shared" si="250"/>
        <v>28450.850573577442</v>
      </c>
      <c r="N199" s="64">
        <f t="shared" si="250"/>
        <v>28307.333638882475</v>
      </c>
      <c r="O199" s="64">
        <f t="shared" si="250"/>
        <v>26482.058710712474</v>
      </c>
      <c r="P199" s="64">
        <f t="shared" si="250"/>
        <v>26766.12541160308</v>
      </c>
      <c r="Q199" s="64">
        <f t="shared" si="250"/>
        <v>27015.131737668522</v>
      </c>
    </row>
    <row r="200" spans="1:17" ht="11.45" customHeight="1" x14ac:dyDescent="0.25">
      <c r="A200" s="62" t="s">
        <v>57</v>
      </c>
      <c r="B200" s="64">
        <f t="shared" ref="B200" si="251">IF(B9=0,"",B9*1000000/B90)</f>
        <v>15892.873191003087</v>
      </c>
      <c r="C200" s="64">
        <f t="shared" ref="C200:Q200" si="252">IF(C9=0,"",C9*1000000/C90)</f>
        <v>15750.107566553752</v>
      </c>
      <c r="D200" s="64">
        <f t="shared" si="252"/>
        <v>15508.183822409153</v>
      </c>
      <c r="E200" s="64">
        <f t="shared" si="252"/>
        <v>15526.12731293901</v>
      </c>
      <c r="F200" s="64">
        <f t="shared" si="252"/>
        <v>15498.093017156285</v>
      </c>
      <c r="G200" s="64">
        <f t="shared" si="252"/>
        <v>15488.303922083487</v>
      </c>
      <c r="H200" s="64">
        <f t="shared" si="252"/>
        <v>15715.751313860097</v>
      </c>
      <c r="I200" s="64">
        <f t="shared" si="252"/>
        <v>16080.612238931741</v>
      </c>
      <c r="J200" s="64">
        <f t="shared" si="252"/>
        <v>16569.398492239448</v>
      </c>
      <c r="K200" s="64">
        <f t="shared" si="252"/>
        <v>16468.055841837471</v>
      </c>
      <c r="L200" s="64">
        <f t="shared" si="252"/>
        <v>16168.398455092776</v>
      </c>
      <c r="M200" s="64">
        <f t="shared" si="252"/>
        <v>16122.125746567839</v>
      </c>
      <c r="N200" s="64">
        <f t="shared" si="252"/>
        <v>15957.299357041926</v>
      </c>
      <c r="O200" s="64">
        <f t="shared" si="252"/>
        <v>15244.701060300435</v>
      </c>
      <c r="P200" s="64">
        <f t="shared" si="252"/>
        <v>15632.827854207475</v>
      </c>
      <c r="Q200" s="64">
        <f t="shared" si="252"/>
        <v>16106.206648976746</v>
      </c>
    </row>
    <row r="201" spans="1:17" ht="11.45" customHeight="1" x14ac:dyDescent="0.25">
      <c r="A201" s="62" t="s">
        <v>56</v>
      </c>
      <c r="B201" s="64" t="str">
        <f t="shared" ref="B201" si="253">IF(B10=0,"",B10*1000000/B91)</f>
        <v/>
      </c>
      <c r="C201" s="64" t="str">
        <f t="shared" ref="C201:Q201" si="254">IF(C10=0,"",C10*1000000/C91)</f>
        <v/>
      </c>
      <c r="D201" s="64" t="str">
        <f t="shared" si="254"/>
        <v/>
      </c>
      <c r="E201" s="64" t="str">
        <f t="shared" si="254"/>
        <v/>
      </c>
      <c r="F201" s="64" t="str">
        <f t="shared" si="254"/>
        <v/>
      </c>
      <c r="G201" s="64" t="str">
        <f t="shared" si="254"/>
        <v/>
      </c>
      <c r="H201" s="64" t="str">
        <f t="shared" si="254"/>
        <v/>
      </c>
      <c r="I201" s="64" t="str">
        <f t="shared" si="254"/>
        <v/>
      </c>
      <c r="J201" s="64" t="str">
        <f t="shared" si="254"/>
        <v/>
      </c>
      <c r="K201" s="64" t="str">
        <f t="shared" si="254"/>
        <v/>
      </c>
      <c r="L201" s="64" t="str">
        <f t="shared" si="254"/>
        <v/>
      </c>
      <c r="M201" s="64" t="str">
        <f t="shared" si="254"/>
        <v/>
      </c>
      <c r="N201" s="64" t="str">
        <f t="shared" si="254"/>
        <v/>
      </c>
      <c r="O201" s="64" t="str">
        <f t="shared" si="254"/>
        <v/>
      </c>
      <c r="P201" s="64" t="str">
        <f t="shared" si="254"/>
        <v/>
      </c>
      <c r="Q201" s="64" t="str">
        <f t="shared" si="254"/>
        <v/>
      </c>
    </row>
    <row r="202" spans="1:17" ht="11.45" customHeight="1" x14ac:dyDescent="0.25">
      <c r="A202" s="62" t="s">
        <v>60</v>
      </c>
      <c r="B202" s="64" t="str">
        <f t="shared" ref="B202" si="255">IF(B11=0,"",B11*1000000/B92)</f>
        <v/>
      </c>
      <c r="C202" s="64" t="str">
        <f t="shared" ref="C202:Q202" si="256">IF(C11=0,"",C11*1000000/C92)</f>
        <v/>
      </c>
      <c r="D202" s="64" t="str">
        <f t="shared" si="256"/>
        <v/>
      </c>
      <c r="E202" s="64" t="str">
        <f t="shared" si="256"/>
        <v/>
      </c>
      <c r="F202" s="64" t="str">
        <f t="shared" si="256"/>
        <v/>
      </c>
      <c r="G202" s="64" t="str">
        <f t="shared" si="256"/>
        <v/>
      </c>
      <c r="H202" s="64" t="str">
        <f t="shared" si="256"/>
        <v/>
      </c>
      <c r="I202" s="64" t="str">
        <f t="shared" si="256"/>
        <v/>
      </c>
      <c r="J202" s="64" t="str">
        <f t="shared" si="256"/>
        <v/>
      </c>
      <c r="K202" s="64" t="str">
        <f t="shared" si="256"/>
        <v/>
      </c>
      <c r="L202" s="64" t="str">
        <f t="shared" si="256"/>
        <v/>
      </c>
      <c r="M202" s="64" t="str">
        <f t="shared" si="256"/>
        <v/>
      </c>
      <c r="N202" s="64" t="str">
        <f t="shared" si="256"/>
        <v/>
      </c>
      <c r="O202" s="64">
        <f t="shared" si="256"/>
        <v>18714.462516223331</v>
      </c>
      <c r="P202" s="64">
        <f t="shared" si="256"/>
        <v>18649.380966572691</v>
      </c>
      <c r="Q202" s="64">
        <f t="shared" si="256"/>
        <v>18817.088402450816</v>
      </c>
    </row>
    <row r="203" spans="1:17" ht="11.45" customHeight="1" x14ac:dyDescent="0.25">
      <c r="A203" s="62" t="s">
        <v>55</v>
      </c>
      <c r="B203" s="64" t="str">
        <f t="shared" ref="B203" si="257">IF(B12=0,"",B12*1000000/B93)</f>
        <v/>
      </c>
      <c r="C203" s="64" t="str">
        <f t="shared" ref="C203:Q203" si="258">IF(C12=0,"",C12*1000000/C93)</f>
        <v/>
      </c>
      <c r="D203" s="64" t="str">
        <f t="shared" si="258"/>
        <v/>
      </c>
      <c r="E203" s="64" t="str">
        <f t="shared" si="258"/>
        <v/>
      </c>
      <c r="F203" s="64" t="str">
        <f t="shared" si="258"/>
        <v/>
      </c>
      <c r="G203" s="64" t="str">
        <f t="shared" si="258"/>
        <v/>
      </c>
      <c r="H203" s="64" t="str">
        <f t="shared" si="258"/>
        <v/>
      </c>
      <c r="I203" s="64" t="str">
        <f t="shared" si="258"/>
        <v/>
      </c>
      <c r="J203" s="64" t="str">
        <f t="shared" si="258"/>
        <v/>
      </c>
      <c r="K203" s="64" t="str">
        <f t="shared" si="258"/>
        <v/>
      </c>
      <c r="L203" s="64">
        <f t="shared" si="258"/>
        <v>16531.611206731464</v>
      </c>
      <c r="M203" s="64">
        <f t="shared" si="258"/>
        <v>16398.532794408191</v>
      </c>
      <c r="N203" s="64">
        <f t="shared" si="258"/>
        <v>16311.707102596725</v>
      </c>
      <c r="O203" s="64">
        <f t="shared" si="258"/>
        <v>16126.775353743553</v>
      </c>
      <c r="P203" s="64">
        <f t="shared" si="258"/>
        <v>16108.417141157479</v>
      </c>
      <c r="Q203" s="64">
        <f t="shared" si="258"/>
        <v>15716.765209558269</v>
      </c>
    </row>
    <row r="204" spans="1:17" ht="11.45" customHeight="1" x14ac:dyDescent="0.25">
      <c r="A204" s="19" t="s">
        <v>28</v>
      </c>
      <c r="B204" s="63">
        <f t="shared" ref="B204" si="259">IF(B13=0,"",B13*1000000/B94)</f>
        <v>1078627.4465742342</v>
      </c>
      <c r="C204" s="63">
        <f t="shared" ref="C204:Q204" si="260">IF(C13=0,"",C13*1000000/C94)</f>
        <v>1084595.7600523785</v>
      </c>
      <c r="D204" s="63">
        <f t="shared" si="260"/>
        <v>945005.61167227838</v>
      </c>
      <c r="E204" s="63">
        <f t="shared" si="260"/>
        <v>1024854.386198924</v>
      </c>
      <c r="F204" s="63">
        <f t="shared" si="260"/>
        <v>929429.00255866337</v>
      </c>
      <c r="G204" s="63">
        <f t="shared" si="260"/>
        <v>984890.87856743147</v>
      </c>
      <c r="H204" s="63">
        <f t="shared" si="260"/>
        <v>940691.63232395623</v>
      </c>
      <c r="I204" s="63">
        <f t="shared" si="260"/>
        <v>942279.78117673332</v>
      </c>
      <c r="J204" s="63">
        <f t="shared" si="260"/>
        <v>992318.96283798781</v>
      </c>
      <c r="K204" s="63">
        <f t="shared" si="260"/>
        <v>1050937.1047487638</v>
      </c>
      <c r="L204" s="63">
        <f t="shared" si="260"/>
        <v>1077928.1381241251</v>
      </c>
      <c r="M204" s="63">
        <f t="shared" si="260"/>
        <v>1047978.8978398802</v>
      </c>
      <c r="N204" s="63">
        <f t="shared" si="260"/>
        <v>1049244.8798290475</v>
      </c>
      <c r="O204" s="63">
        <f t="shared" si="260"/>
        <v>1010734.5314196117</v>
      </c>
      <c r="P204" s="63">
        <f t="shared" si="260"/>
        <v>996363.63636363635</v>
      </c>
      <c r="Q204" s="63">
        <f t="shared" si="260"/>
        <v>999510.04409603134</v>
      </c>
    </row>
    <row r="205" spans="1:17" ht="11.45" customHeight="1" x14ac:dyDescent="0.25">
      <c r="A205" s="62" t="s">
        <v>59</v>
      </c>
      <c r="B205" s="67" t="str">
        <f t="shared" ref="B205" si="261">IF(B14=0,"",B14*1000000/B95)</f>
        <v/>
      </c>
      <c r="C205" s="67" t="str">
        <f t="shared" ref="C205:Q205" si="262">IF(C14=0,"",C14*1000000/C95)</f>
        <v/>
      </c>
      <c r="D205" s="67" t="str">
        <f t="shared" si="262"/>
        <v/>
      </c>
      <c r="E205" s="67" t="str">
        <f t="shared" si="262"/>
        <v/>
      </c>
      <c r="F205" s="67" t="str">
        <f t="shared" si="262"/>
        <v/>
      </c>
      <c r="G205" s="67" t="str">
        <f t="shared" si="262"/>
        <v/>
      </c>
      <c r="H205" s="67" t="str">
        <f t="shared" si="262"/>
        <v/>
      </c>
      <c r="I205" s="67" t="str">
        <f t="shared" si="262"/>
        <v/>
      </c>
      <c r="J205" s="67" t="str">
        <f t="shared" si="262"/>
        <v/>
      </c>
      <c r="K205" s="67" t="str">
        <f t="shared" si="262"/>
        <v/>
      </c>
      <c r="L205" s="67" t="str">
        <f t="shared" si="262"/>
        <v/>
      </c>
      <c r="M205" s="67" t="str">
        <f t="shared" si="262"/>
        <v/>
      </c>
      <c r="N205" s="67" t="str">
        <f t="shared" si="262"/>
        <v/>
      </c>
      <c r="O205" s="67" t="str">
        <f t="shared" si="262"/>
        <v/>
      </c>
      <c r="P205" s="67" t="str">
        <f t="shared" si="262"/>
        <v/>
      </c>
      <c r="Q205" s="67" t="str">
        <f t="shared" si="262"/>
        <v/>
      </c>
    </row>
    <row r="206" spans="1:17" ht="11.45" customHeight="1" x14ac:dyDescent="0.25">
      <c r="A206" s="62" t="s">
        <v>58</v>
      </c>
      <c r="B206" s="67">
        <f t="shared" ref="B206" si="263">IF(B15=0,"",B15*1000000/B96)</f>
        <v>1078967.4778541129</v>
      </c>
      <c r="C206" s="67">
        <f t="shared" ref="C206:Q206" si="264">IF(C15=0,"",C15*1000000/C96)</f>
        <v>1084934.8856210725</v>
      </c>
      <c r="D206" s="67">
        <f t="shared" si="264"/>
        <v>945307.77860295633</v>
      </c>
      <c r="E206" s="67">
        <f t="shared" si="264"/>
        <v>1025231.2319616891</v>
      </c>
      <c r="F206" s="67">
        <f t="shared" si="264"/>
        <v>929755.32340272609</v>
      </c>
      <c r="G206" s="67">
        <f t="shared" si="264"/>
        <v>985294.30933161068</v>
      </c>
      <c r="H206" s="67">
        <f t="shared" si="264"/>
        <v>940902.87906971388</v>
      </c>
      <c r="I206" s="67">
        <f t="shared" si="264"/>
        <v>942449.27491808322</v>
      </c>
      <c r="J206" s="67">
        <f t="shared" si="264"/>
        <v>992612.32877130841</v>
      </c>
      <c r="K206" s="67">
        <f t="shared" si="264"/>
        <v>1051237.1054902412</v>
      </c>
      <c r="L206" s="67">
        <f t="shared" si="264"/>
        <v>1078244.863338039</v>
      </c>
      <c r="M206" s="67">
        <f t="shared" si="264"/>
        <v>1048284.2067602117</v>
      </c>
      <c r="N206" s="67">
        <f t="shared" si="264"/>
        <v>1049550.1084796332</v>
      </c>
      <c r="O206" s="67">
        <f t="shared" si="264"/>
        <v>1010981.6336726809</v>
      </c>
      <c r="P206" s="67">
        <f t="shared" si="264"/>
        <v>996578.98922751599</v>
      </c>
      <c r="Q206" s="67">
        <f t="shared" si="264"/>
        <v>1000036.0577464799</v>
      </c>
    </row>
    <row r="207" spans="1:17" ht="11.45" customHeight="1" x14ac:dyDescent="0.25">
      <c r="A207" s="62" t="s">
        <v>57</v>
      </c>
      <c r="B207" s="67" t="str">
        <f t="shared" ref="B207" si="265">IF(B16=0,"",B16*1000000/B97)</f>
        <v/>
      </c>
      <c r="C207" s="67" t="str">
        <f t="shared" ref="C207:Q207" si="266">IF(C16=0,"",C16*1000000/C97)</f>
        <v/>
      </c>
      <c r="D207" s="67" t="str">
        <f t="shared" si="266"/>
        <v/>
      </c>
      <c r="E207" s="67" t="str">
        <f t="shared" si="266"/>
        <v/>
      </c>
      <c r="F207" s="67" t="str">
        <f t="shared" si="266"/>
        <v/>
      </c>
      <c r="G207" s="67" t="str">
        <f t="shared" si="266"/>
        <v/>
      </c>
      <c r="H207" s="67" t="str">
        <f t="shared" si="266"/>
        <v/>
      </c>
      <c r="I207" s="67" t="str">
        <f t="shared" si="266"/>
        <v/>
      </c>
      <c r="J207" s="67" t="str">
        <f t="shared" si="266"/>
        <v/>
      </c>
      <c r="K207" s="67" t="str">
        <f t="shared" si="266"/>
        <v/>
      </c>
      <c r="L207" s="67" t="str">
        <f t="shared" si="266"/>
        <v/>
      </c>
      <c r="M207" s="67" t="str">
        <f t="shared" si="266"/>
        <v/>
      </c>
      <c r="N207" s="67" t="str">
        <f t="shared" si="266"/>
        <v/>
      </c>
      <c r="O207" s="67" t="str">
        <f t="shared" si="266"/>
        <v/>
      </c>
      <c r="P207" s="67" t="str">
        <f t="shared" si="266"/>
        <v/>
      </c>
      <c r="Q207" s="67" t="str">
        <f t="shared" si="266"/>
        <v/>
      </c>
    </row>
    <row r="208" spans="1:17" ht="11.45" customHeight="1" x14ac:dyDescent="0.25">
      <c r="A208" s="62" t="s">
        <v>56</v>
      </c>
      <c r="B208" s="67" t="str">
        <f t="shared" ref="B208" si="267">IF(B17=0,"",B17*1000000/B98)</f>
        <v/>
      </c>
      <c r="C208" s="67" t="str">
        <f t="shared" ref="C208:Q208" si="268">IF(C17=0,"",C17*1000000/C98)</f>
        <v/>
      </c>
      <c r="D208" s="67" t="str">
        <f t="shared" si="268"/>
        <v/>
      </c>
      <c r="E208" s="67" t="str">
        <f t="shared" si="268"/>
        <v/>
      </c>
      <c r="F208" s="67" t="str">
        <f t="shared" si="268"/>
        <v/>
      </c>
      <c r="G208" s="67" t="str">
        <f t="shared" si="268"/>
        <v/>
      </c>
      <c r="H208" s="67" t="str">
        <f t="shared" si="268"/>
        <v/>
      </c>
      <c r="I208" s="67" t="str">
        <f t="shared" si="268"/>
        <v/>
      </c>
      <c r="J208" s="67" t="str">
        <f t="shared" si="268"/>
        <v/>
      </c>
      <c r="K208" s="67" t="str">
        <f t="shared" si="268"/>
        <v/>
      </c>
      <c r="L208" s="67" t="str">
        <f t="shared" si="268"/>
        <v/>
      </c>
      <c r="M208" s="67" t="str">
        <f t="shared" si="268"/>
        <v/>
      </c>
      <c r="N208" s="67" t="str">
        <f t="shared" si="268"/>
        <v/>
      </c>
      <c r="O208" s="67" t="str">
        <f t="shared" si="268"/>
        <v/>
      </c>
      <c r="P208" s="67" t="str">
        <f t="shared" si="268"/>
        <v/>
      </c>
      <c r="Q208" s="67" t="str">
        <f t="shared" si="268"/>
        <v/>
      </c>
    </row>
    <row r="209" spans="1:17" ht="11.45" customHeight="1" x14ac:dyDescent="0.25">
      <c r="A209" s="62" t="s">
        <v>55</v>
      </c>
      <c r="B209" s="67">
        <f t="shared" ref="B209:B210" si="269">IF(B18=0,"",B18*1000000/B99)</f>
        <v>862799.87805590429</v>
      </c>
      <c r="C209" s="67">
        <f t="shared" ref="C209:Q209" si="270">IF(C18=0,"",C18*1000000/C99)</f>
        <v>864039.4618833001</v>
      </c>
      <c r="D209" s="67">
        <f t="shared" si="270"/>
        <v>750213.04292599414</v>
      </c>
      <c r="E209" s="67">
        <f t="shared" si="270"/>
        <v>810658.11676304857</v>
      </c>
      <c r="F209" s="67">
        <f t="shared" si="270"/>
        <v>749976.12778275867</v>
      </c>
      <c r="G209" s="67">
        <f t="shared" si="270"/>
        <v>780484.42990308243</v>
      </c>
      <c r="H209" s="67">
        <f t="shared" si="270"/>
        <v>731308.55230112816</v>
      </c>
      <c r="I209" s="67">
        <f t="shared" si="270"/>
        <v>747813.96193458722</v>
      </c>
      <c r="J209" s="67">
        <f t="shared" si="270"/>
        <v>803827.15973774495</v>
      </c>
      <c r="K209" s="67">
        <f t="shared" si="270"/>
        <v>864872.35915973492</v>
      </c>
      <c r="L209" s="67">
        <f t="shared" si="270"/>
        <v>906411.41183987656</v>
      </c>
      <c r="M209" s="67">
        <f t="shared" si="270"/>
        <v>900609.44036397734</v>
      </c>
      <c r="N209" s="67">
        <f t="shared" si="270"/>
        <v>921141.34011351434</v>
      </c>
      <c r="O209" s="67">
        <f t="shared" si="270"/>
        <v>870658.01859069243</v>
      </c>
      <c r="P209" s="67">
        <f t="shared" si="270"/>
        <v>867835.42929949856</v>
      </c>
      <c r="Q209" s="67">
        <f t="shared" si="270"/>
        <v>889356.27830675582</v>
      </c>
    </row>
    <row r="210" spans="1:17" ht="11.45" customHeight="1" x14ac:dyDescent="0.25">
      <c r="A210" s="25" t="s">
        <v>62</v>
      </c>
      <c r="B210" s="66">
        <f t="shared" si="269"/>
        <v>60628.485858498272</v>
      </c>
      <c r="C210" s="66">
        <f t="shared" ref="C210:Q210" si="271">IF(C19=0,"",C19*1000000/C100)</f>
        <v>58926.075997017178</v>
      </c>
      <c r="D210" s="66">
        <f t="shared" si="271"/>
        <v>57912.138210301491</v>
      </c>
      <c r="E210" s="66">
        <f t="shared" si="271"/>
        <v>56886.17406367643</v>
      </c>
      <c r="F210" s="66">
        <f t="shared" si="271"/>
        <v>53730.552522975027</v>
      </c>
      <c r="G210" s="66">
        <f t="shared" si="271"/>
        <v>52154.129249769183</v>
      </c>
      <c r="H210" s="66">
        <f t="shared" si="271"/>
        <v>52219.00143586153</v>
      </c>
      <c r="I210" s="66">
        <f t="shared" si="271"/>
        <v>52311.788236467793</v>
      </c>
      <c r="J210" s="66">
        <f t="shared" si="271"/>
        <v>49037.206970462859</v>
      </c>
      <c r="K210" s="66">
        <f t="shared" si="271"/>
        <v>43386.349787675688</v>
      </c>
      <c r="L210" s="66">
        <f t="shared" si="271"/>
        <v>45061.16702835686</v>
      </c>
      <c r="M210" s="66">
        <f t="shared" si="271"/>
        <v>46246.429670020887</v>
      </c>
      <c r="N210" s="66">
        <f t="shared" si="271"/>
        <v>47479.299897688616</v>
      </c>
      <c r="O210" s="66">
        <f t="shared" si="271"/>
        <v>43810.643869665349</v>
      </c>
      <c r="P210" s="66">
        <f t="shared" si="271"/>
        <v>42067.706598736535</v>
      </c>
      <c r="Q210" s="66">
        <f t="shared" si="271"/>
        <v>44421.618173506416</v>
      </c>
    </row>
    <row r="211" spans="1:17" ht="11.45" customHeight="1" x14ac:dyDescent="0.25">
      <c r="A211" s="23" t="s">
        <v>27</v>
      </c>
      <c r="B211" s="65">
        <f t="shared" ref="B211" si="272">IF(B20=0,"",B20*1000000/B101)</f>
        <v>6434.0675217627804</v>
      </c>
      <c r="C211" s="65">
        <f t="shared" ref="C211:Q211" si="273">IF(C20=0,"",C20*1000000/C101)</f>
        <v>6320.0805106285625</v>
      </c>
      <c r="D211" s="65">
        <f t="shared" si="273"/>
        <v>6278.9435209089734</v>
      </c>
      <c r="E211" s="65">
        <f t="shared" si="273"/>
        <v>6257.1955978093811</v>
      </c>
      <c r="F211" s="65">
        <f t="shared" si="273"/>
        <v>6138.8813522009732</v>
      </c>
      <c r="G211" s="65">
        <f t="shared" si="273"/>
        <v>6109.3879269140134</v>
      </c>
      <c r="H211" s="65">
        <f t="shared" si="273"/>
        <v>6141.8768220259371</v>
      </c>
      <c r="I211" s="65">
        <f t="shared" si="273"/>
        <v>6159.3934612208022</v>
      </c>
      <c r="J211" s="65">
        <f t="shared" si="273"/>
        <v>5906.5610914298331</v>
      </c>
      <c r="K211" s="65">
        <f t="shared" si="273"/>
        <v>5944.4638361759762</v>
      </c>
      <c r="L211" s="65">
        <f t="shared" si="273"/>
        <v>6044.9417890244731</v>
      </c>
      <c r="M211" s="65">
        <f t="shared" si="273"/>
        <v>6068.3046491924115</v>
      </c>
      <c r="N211" s="65">
        <f t="shared" si="273"/>
        <v>6114.0408987428718</v>
      </c>
      <c r="O211" s="65">
        <f t="shared" si="273"/>
        <v>6122.6100938930267</v>
      </c>
      <c r="P211" s="65">
        <f t="shared" si="273"/>
        <v>6238.2763624108929</v>
      </c>
      <c r="Q211" s="65">
        <f t="shared" si="273"/>
        <v>6389.8815695934736</v>
      </c>
    </row>
    <row r="212" spans="1:17" ht="11.45" customHeight="1" x14ac:dyDescent="0.25">
      <c r="A212" s="62" t="s">
        <v>59</v>
      </c>
      <c r="B212" s="64">
        <f t="shared" ref="B212" si="274">IF(B21=0,"",B21*1000000/B102)</f>
        <v>4273.8951446769406</v>
      </c>
      <c r="C212" s="64">
        <f t="shared" ref="C212:Q212" si="275">IF(C21=0,"",C21*1000000/C102)</f>
        <v>4133.4146816512739</v>
      </c>
      <c r="D212" s="64">
        <f t="shared" si="275"/>
        <v>4096.5681099317171</v>
      </c>
      <c r="E212" s="64">
        <f t="shared" si="275"/>
        <v>4075.0283981170542</v>
      </c>
      <c r="F212" s="64">
        <f t="shared" si="275"/>
        <v>3914.3697399082548</v>
      </c>
      <c r="G212" s="64">
        <f t="shared" si="275"/>
        <v>3875.0532125736904</v>
      </c>
      <c r="H212" s="64">
        <f t="shared" si="275"/>
        <v>3895.9829955533037</v>
      </c>
      <c r="I212" s="64">
        <f t="shared" si="275"/>
        <v>3897.7979723560979</v>
      </c>
      <c r="J212" s="64">
        <f t="shared" si="275"/>
        <v>3569.7199110780525</v>
      </c>
      <c r="K212" s="64">
        <f t="shared" si="275"/>
        <v>3601.5205999723071</v>
      </c>
      <c r="L212" s="64">
        <f t="shared" si="275"/>
        <v>3720.0254213329026</v>
      </c>
      <c r="M212" s="64">
        <f t="shared" si="275"/>
        <v>3700.1161890019766</v>
      </c>
      <c r="N212" s="64">
        <f t="shared" si="275"/>
        <v>3696.725779125693</v>
      </c>
      <c r="O212" s="64">
        <f t="shared" si="275"/>
        <v>3649.9422175318205</v>
      </c>
      <c r="P212" s="64">
        <f t="shared" si="275"/>
        <v>3726.5716755741296</v>
      </c>
      <c r="Q212" s="64">
        <f t="shared" si="275"/>
        <v>3845.2872218292646</v>
      </c>
    </row>
    <row r="213" spans="1:17" ht="11.45" customHeight="1" x14ac:dyDescent="0.25">
      <c r="A213" s="62" t="s">
        <v>58</v>
      </c>
      <c r="B213" s="64">
        <f t="shared" ref="B213" si="276">IF(B22=0,"",B22*1000000/B103)</f>
        <v>6730.3903132581518</v>
      </c>
      <c r="C213" s="64">
        <f t="shared" ref="C213:Q213" si="277">IF(C22=0,"",C22*1000000/C103)</f>
        <v>6620.4168392889505</v>
      </c>
      <c r="D213" s="64">
        <f t="shared" si="277"/>
        <v>6580.2436110772214</v>
      </c>
      <c r="E213" s="64">
        <f t="shared" si="277"/>
        <v>6549.3973793329014</v>
      </c>
      <c r="F213" s="64">
        <f t="shared" si="277"/>
        <v>6418.0500413479294</v>
      </c>
      <c r="G213" s="64">
        <f t="shared" si="277"/>
        <v>6374.7635968939521</v>
      </c>
      <c r="H213" s="64">
        <f t="shared" si="277"/>
        <v>6378.2679203315729</v>
      </c>
      <c r="I213" s="64">
        <f t="shared" si="277"/>
        <v>6365.2167424815534</v>
      </c>
      <c r="J213" s="64">
        <f t="shared" si="277"/>
        <v>6097.4971100526554</v>
      </c>
      <c r="K213" s="64">
        <f t="shared" si="277"/>
        <v>6113.4711653532049</v>
      </c>
      <c r="L213" s="64">
        <f t="shared" si="277"/>
        <v>6200.2592380733331</v>
      </c>
      <c r="M213" s="64">
        <f t="shared" si="277"/>
        <v>6224.5357718378245</v>
      </c>
      <c r="N213" s="64">
        <f t="shared" si="277"/>
        <v>6272.0544585443922</v>
      </c>
      <c r="O213" s="64">
        <f t="shared" si="277"/>
        <v>6284.8025143949781</v>
      </c>
      <c r="P213" s="64">
        <f t="shared" si="277"/>
        <v>6402.3011465901291</v>
      </c>
      <c r="Q213" s="64">
        <f t="shared" si="277"/>
        <v>6555.2873968973017</v>
      </c>
    </row>
    <row r="214" spans="1:17" ht="11.45" customHeight="1" x14ac:dyDescent="0.25">
      <c r="A214" s="62" t="s">
        <v>57</v>
      </c>
      <c r="B214" s="64">
        <f t="shared" ref="B214" si="278">IF(B23=0,"",B23*1000000/B104)</f>
        <v>4916.5621936279249</v>
      </c>
      <c r="C214" s="64">
        <f t="shared" ref="C214:Q214" si="279">IF(C23=0,"",C23*1000000/C104)</f>
        <v>4834.9148722880336</v>
      </c>
      <c r="D214" s="64">
        <f t="shared" si="279"/>
        <v>4816.0925320089527</v>
      </c>
      <c r="E214" s="64">
        <f t="shared" si="279"/>
        <v>4806.6270174721858</v>
      </c>
      <c r="F214" s="64">
        <f t="shared" si="279"/>
        <v>4709.9567127731125</v>
      </c>
      <c r="G214" s="64">
        <f t="shared" si="279"/>
        <v>4688.8121460275761</v>
      </c>
      <c r="H214" s="64">
        <f t="shared" si="279"/>
        <v>4705.8558354190145</v>
      </c>
      <c r="I214" s="64">
        <f t="shared" si="279"/>
        <v>4710.7756436838436</v>
      </c>
      <c r="J214" s="64">
        <f t="shared" si="279"/>
        <v>4501.868539852554</v>
      </c>
      <c r="K214" s="64">
        <f t="shared" si="279"/>
        <v>4526.5007133147465</v>
      </c>
      <c r="L214" s="64">
        <f t="shared" si="279"/>
        <v>4607.7796770114546</v>
      </c>
      <c r="M214" s="64">
        <f t="shared" si="279"/>
        <v>4629.6953825982891</v>
      </c>
      <c r="N214" s="64">
        <f t="shared" si="279"/>
        <v>4669.8516308209682</v>
      </c>
      <c r="O214" s="64">
        <f t="shared" si="279"/>
        <v>4681.2179261838619</v>
      </c>
      <c r="P214" s="64">
        <f t="shared" si="279"/>
        <v>4775.9071288296964</v>
      </c>
      <c r="Q214" s="64">
        <f t="shared" si="279"/>
        <v>4899.6571342267171</v>
      </c>
    </row>
    <row r="215" spans="1:17" ht="11.45" customHeight="1" x14ac:dyDescent="0.25">
      <c r="A215" s="62" t="s">
        <v>56</v>
      </c>
      <c r="B215" s="64" t="str">
        <f t="shared" ref="B215" si="280">IF(B24=0,"",B24*1000000/B105)</f>
        <v/>
      </c>
      <c r="C215" s="64" t="str">
        <f t="shared" ref="C215:Q215" si="281">IF(C24=0,"",C24*1000000/C105)</f>
        <v/>
      </c>
      <c r="D215" s="64" t="str">
        <f t="shared" si="281"/>
        <v/>
      </c>
      <c r="E215" s="64" t="str">
        <f t="shared" si="281"/>
        <v/>
      </c>
      <c r="F215" s="64" t="str">
        <f t="shared" si="281"/>
        <v/>
      </c>
      <c r="G215" s="64" t="str">
        <f t="shared" si="281"/>
        <v/>
      </c>
      <c r="H215" s="64" t="str">
        <f t="shared" si="281"/>
        <v/>
      </c>
      <c r="I215" s="64" t="str">
        <f t="shared" si="281"/>
        <v/>
      </c>
      <c r="J215" s="64" t="str">
        <f t="shared" si="281"/>
        <v/>
      </c>
      <c r="K215" s="64" t="str">
        <f t="shared" si="281"/>
        <v/>
      </c>
      <c r="L215" s="64" t="str">
        <f t="shared" si="281"/>
        <v/>
      </c>
      <c r="M215" s="64" t="str">
        <f t="shared" si="281"/>
        <v/>
      </c>
      <c r="N215" s="64" t="str">
        <f t="shared" si="281"/>
        <v/>
      </c>
      <c r="O215" s="64" t="str">
        <f t="shared" si="281"/>
        <v/>
      </c>
      <c r="P215" s="64" t="str">
        <f t="shared" si="281"/>
        <v/>
      </c>
      <c r="Q215" s="64" t="str">
        <f t="shared" si="281"/>
        <v/>
      </c>
    </row>
    <row r="216" spans="1:17" ht="11.45" customHeight="1" x14ac:dyDescent="0.25">
      <c r="A216" s="62" t="s">
        <v>55</v>
      </c>
      <c r="B216" s="64" t="str">
        <f t="shared" ref="B216" si="282">IF(B25=0,"",B25*1000000/B106)</f>
        <v/>
      </c>
      <c r="C216" s="64" t="str">
        <f t="shared" ref="C216:Q216" si="283">IF(C25=0,"",C25*1000000/C106)</f>
        <v/>
      </c>
      <c r="D216" s="64" t="str">
        <f t="shared" si="283"/>
        <v/>
      </c>
      <c r="E216" s="64" t="str">
        <f t="shared" si="283"/>
        <v/>
      </c>
      <c r="F216" s="64">
        <f t="shared" si="283"/>
        <v>3415.441358498354</v>
      </c>
      <c r="G216" s="64">
        <f t="shared" si="283"/>
        <v>3416.3034337833783</v>
      </c>
      <c r="H216" s="64">
        <f t="shared" si="283"/>
        <v>3416.7635235006974</v>
      </c>
      <c r="I216" s="64">
        <f t="shared" si="283"/>
        <v>3416.8033076746246</v>
      </c>
      <c r="J216" s="64">
        <f t="shared" si="283"/>
        <v>3424.3220978059362</v>
      </c>
      <c r="K216" s="64">
        <f t="shared" si="283"/>
        <v>3425.081440549965</v>
      </c>
      <c r="L216" s="64">
        <f t="shared" si="283"/>
        <v>3427.8546828876683</v>
      </c>
      <c r="M216" s="64">
        <f t="shared" si="283"/>
        <v>3428.4986192578267</v>
      </c>
      <c r="N216" s="64">
        <f t="shared" si="283"/>
        <v>3429.7781493845955</v>
      </c>
      <c r="O216" s="64">
        <f t="shared" si="283"/>
        <v>3430.044476439753</v>
      </c>
      <c r="P216" s="64">
        <f t="shared" si="283"/>
        <v>3433.1860731933639</v>
      </c>
      <c r="Q216" s="64">
        <f t="shared" si="283"/>
        <v>3437.2397710768651</v>
      </c>
    </row>
    <row r="217" spans="1:17" ht="11.45" customHeight="1" x14ac:dyDescent="0.25">
      <c r="A217" s="19" t="s">
        <v>24</v>
      </c>
      <c r="B217" s="63">
        <f t="shared" ref="B217" si="284">IF(B26=0,"",B26*1000000/B107)</f>
        <v>291700.59110712219</v>
      </c>
      <c r="C217" s="63">
        <f t="shared" ref="C217:Q217" si="285">IF(C26=0,"",C26*1000000/C107)</f>
        <v>292968.90448262676</v>
      </c>
      <c r="D217" s="63">
        <f t="shared" si="285"/>
        <v>295449.98234228662</v>
      </c>
      <c r="E217" s="63">
        <f t="shared" si="285"/>
        <v>300747.3473347681</v>
      </c>
      <c r="F217" s="63">
        <f t="shared" si="285"/>
        <v>301364.03236599104</v>
      </c>
      <c r="G217" s="63">
        <f t="shared" si="285"/>
        <v>309788.26431753905</v>
      </c>
      <c r="H217" s="63">
        <f t="shared" si="285"/>
        <v>319183.16972667718</v>
      </c>
      <c r="I217" s="63">
        <f t="shared" si="285"/>
        <v>331066.02074727777</v>
      </c>
      <c r="J217" s="63">
        <f t="shared" si="285"/>
        <v>319395.91354889428</v>
      </c>
      <c r="K217" s="63">
        <f t="shared" si="285"/>
        <v>279039.81860671152</v>
      </c>
      <c r="L217" s="63">
        <f t="shared" si="285"/>
        <v>294206.87164814648</v>
      </c>
      <c r="M217" s="63">
        <f t="shared" si="285"/>
        <v>301013.73490933061</v>
      </c>
      <c r="N217" s="63">
        <f t="shared" si="285"/>
        <v>310414.46821684431</v>
      </c>
      <c r="O217" s="63">
        <f t="shared" si="285"/>
        <v>281794.5391036254</v>
      </c>
      <c r="P217" s="63">
        <f t="shared" si="285"/>
        <v>267424.68567496253</v>
      </c>
      <c r="Q217" s="63">
        <f t="shared" si="285"/>
        <v>254345.80265177641</v>
      </c>
    </row>
    <row r="218" spans="1:17" ht="11.45" customHeight="1" x14ac:dyDescent="0.25">
      <c r="A218" s="62" t="s">
        <v>23</v>
      </c>
      <c r="B218" s="61">
        <f t="shared" ref="B218" si="286">IF(B27=0,"",B27*1000000/B108)</f>
        <v>275332.90966065286</v>
      </c>
      <c r="C218" s="61">
        <f t="shared" ref="C218:Q218" si="287">IF(C27=0,"",C27*1000000/C108)</f>
        <v>275502.77048058459</v>
      </c>
      <c r="D218" s="61">
        <f t="shared" si="287"/>
        <v>277050.11023627827</v>
      </c>
      <c r="E218" s="61">
        <f t="shared" si="287"/>
        <v>282219.57806309435</v>
      </c>
      <c r="F218" s="61">
        <f t="shared" si="287"/>
        <v>279904.61184686795</v>
      </c>
      <c r="G218" s="61">
        <f t="shared" si="287"/>
        <v>287292.79668664682</v>
      </c>
      <c r="H218" s="61">
        <f t="shared" si="287"/>
        <v>295823.26676656777</v>
      </c>
      <c r="I218" s="61">
        <f t="shared" si="287"/>
        <v>307057.38267151464</v>
      </c>
      <c r="J218" s="61">
        <f t="shared" si="287"/>
        <v>295880.05449932656</v>
      </c>
      <c r="K218" s="61">
        <f t="shared" si="287"/>
        <v>259040.72113208289</v>
      </c>
      <c r="L218" s="61">
        <f t="shared" si="287"/>
        <v>273608.79660434549</v>
      </c>
      <c r="M218" s="61">
        <f t="shared" si="287"/>
        <v>275097.57080642151</v>
      </c>
      <c r="N218" s="61">
        <f t="shared" si="287"/>
        <v>280168.00017295289</v>
      </c>
      <c r="O218" s="61">
        <f t="shared" si="287"/>
        <v>251309.80218064363</v>
      </c>
      <c r="P218" s="61">
        <f t="shared" si="287"/>
        <v>236004.38469202715</v>
      </c>
      <c r="Q218" s="61">
        <f t="shared" si="287"/>
        <v>225617.15137579906</v>
      </c>
    </row>
    <row r="219" spans="1:17" ht="11.45" customHeight="1" x14ac:dyDescent="0.25">
      <c r="A219" s="15" t="s">
        <v>22</v>
      </c>
      <c r="B219" s="60">
        <f t="shared" ref="B219" si="288">IF(B28=0,"",B28*1000000/B109)</f>
        <v>1182663.8834929115</v>
      </c>
      <c r="C219" s="60">
        <f t="shared" ref="C219:Q219" si="289">IF(C28=0,"",C28*1000000/C109)</f>
        <v>1183121.3214902973</v>
      </c>
      <c r="D219" s="60">
        <f t="shared" si="289"/>
        <v>1192080.5605456282</v>
      </c>
      <c r="E219" s="60">
        <f t="shared" si="289"/>
        <v>1187587.7818991616</v>
      </c>
      <c r="F219" s="60">
        <f t="shared" si="289"/>
        <v>1174275.1403056125</v>
      </c>
      <c r="G219" s="60">
        <f t="shared" si="289"/>
        <v>1174998.8729538373</v>
      </c>
      <c r="H219" s="60">
        <f t="shared" si="289"/>
        <v>1184850.4782423512</v>
      </c>
      <c r="I219" s="60">
        <f t="shared" si="289"/>
        <v>1186881.2497044078</v>
      </c>
      <c r="J219" s="60">
        <f t="shared" si="289"/>
        <v>1171909.7875773057</v>
      </c>
      <c r="K219" s="60">
        <f t="shared" si="289"/>
        <v>1157675.9056466029</v>
      </c>
      <c r="L219" s="60">
        <f t="shared" si="289"/>
        <v>1195335.6886198663</v>
      </c>
      <c r="M219" s="60">
        <f t="shared" si="289"/>
        <v>1191169.2026780278</v>
      </c>
      <c r="N219" s="60">
        <f t="shared" si="289"/>
        <v>1187283.9042589271</v>
      </c>
      <c r="O219" s="60">
        <f t="shared" si="289"/>
        <v>1189122.9021907244</v>
      </c>
      <c r="P219" s="60">
        <f t="shared" si="289"/>
        <v>1191466.4871402816</v>
      </c>
      <c r="Q219" s="60">
        <f t="shared" si="289"/>
        <v>1182193.50704827</v>
      </c>
    </row>
    <row r="220" spans="1:17" ht="11.45" customHeight="1" x14ac:dyDescent="0.25">
      <c r="A220" s="59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</row>
    <row r="221" spans="1:17" ht="11.45" customHeight="1" x14ac:dyDescent="0.25">
      <c r="A221" s="27" t="s">
        <v>44</v>
      </c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</row>
    <row r="222" spans="1:17" ht="11.45" customHeight="1" x14ac:dyDescent="0.25">
      <c r="A222" s="25" t="s">
        <v>43</v>
      </c>
      <c r="B222" s="56">
        <f t="shared" ref="B222:Q222" si="290">IF(B4=0,0,B4/B$4)</f>
        <v>1</v>
      </c>
      <c r="C222" s="56">
        <f t="shared" si="290"/>
        <v>1</v>
      </c>
      <c r="D222" s="56">
        <f t="shared" si="290"/>
        <v>1</v>
      </c>
      <c r="E222" s="56">
        <f t="shared" si="290"/>
        <v>1</v>
      </c>
      <c r="F222" s="56">
        <f t="shared" si="290"/>
        <v>1</v>
      </c>
      <c r="G222" s="56">
        <f t="shared" si="290"/>
        <v>1</v>
      </c>
      <c r="H222" s="56">
        <f t="shared" si="290"/>
        <v>1</v>
      </c>
      <c r="I222" s="56">
        <f t="shared" si="290"/>
        <v>1</v>
      </c>
      <c r="J222" s="56">
        <f t="shared" si="290"/>
        <v>1</v>
      </c>
      <c r="K222" s="56">
        <f t="shared" si="290"/>
        <v>1</v>
      </c>
      <c r="L222" s="56">
        <f t="shared" si="290"/>
        <v>1</v>
      </c>
      <c r="M222" s="56">
        <f t="shared" si="290"/>
        <v>1</v>
      </c>
      <c r="N222" s="56">
        <f t="shared" si="290"/>
        <v>1</v>
      </c>
      <c r="O222" s="56">
        <f t="shared" si="290"/>
        <v>1</v>
      </c>
      <c r="P222" s="56">
        <f t="shared" si="290"/>
        <v>1</v>
      </c>
      <c r="Q222" s="56">
        <f t="shared" si="290"/>
        <v>1</v>
      </c>
    </row>
    <row r="223" spans="1:17" ht="11.45" customHeight="1" x14ac:dyDescent="0.25">
      <c r="A223" s="55" t="s">
        <v>30</v>
      </c>
      <c r="B223" s="54">
        <f t="shared" ref="B223:Q223" si="291">IF(B5=0,0,B5/B$4)</f>
        <v>7.6340129030815921E-3</v>
      </c>
      <c r="C223" s="54">
        <f t="shared" si="291"/>
        <v>7.8895498192119214E-3</v>
      </c>
      <c r="D223" s="54">
        <f t="shared" si="291"/>
        <v>8.1394732786088195E-3</v>
      </c>
      <c r="E223" s="54">
        <f t="shared" si="291"/>
        <v>8.9824364868678255E-3</v>
      </c>
      <c r="F223" s="54">
        <f t="shared" si="291"/>
        <v>8.2571904741353293E-3</v>
      </c>
      <c r="G223" s="54">
        <f t="shared" si="291"/>
        <v>8.73991390159219E-3</v>
      </c>
      <c r="H223" s="54">
        <f t="shared" si="291"/>
        <v>8.3291086932716692E-3</v>
      </c>
      <c r="I223" s="54">
        <f t="shared" si="291"/>
        <v>8.9443335936505546E-3</v>
      </c>
      <c r="J223" s="54">
        <f t="shared" si="291"/>
        <v>8.3019859610474721E-3</v>
      </c>
      <c r="K223" s="54">
        <f t="shared" si="291"/>
        <v>8.4080530748930418E-3</v>
      </c>
      <c r="L223" s="54">
        <f t="shared" si="291"/>
        <v>7.7321069333319316E-3</v>
      </c>
      <c r="M223" s="54">
        <f t="shared" si="291"/>
        <v>7.7558510832180768E-3</v>
      </c>
      <c r="N223" s="54">
        <f t="shared" si="291"/>
        <v>7.4821203684192735E-3</v>
      </c>
      <c r="O223" s="54">
        <f t="shared" si="291"/>
        <v>7.2524491460891714E-3</v>
      </c>
      <c r="P223" s="54">
        <f t="shared" si="291"/>
        <v>7.3343196947311248E-3</v>
      </c>
      <c r="Q223" s="54">
        <f t="shared" si="291"/>
        <v>7.382967859208874E-3</v>
      </c>
    </row>
    <row r="224" spans="1:17" ht="11.45" customHeight="1" x14ac:dyDescent="0.25">
      <c r="A224" s="51" t="s">
        <v>29</v>
      </c>
      <c r="B224" s="50">
        <f t="shared" ref="B224:Q224" si="292">IF(B6=0,0,B6/B$4)</f>
        <v>0.92298655037665156</v>
      </c>
      <c r="C224" s="50">
        <f t="shared" si="292"/>
        <v>0.92396844373757403</v>
      </c>
      <c r="D224" s="50">
        <f t="shared" si="292"/>
        <v>0.93344391948668859</v>
      </c>
      <c r="E224" s="50">
        <f t="shared" si="292"/>
        <v>0.92708769414988124</v>
      </c>
      <c r="F224" s="50">
        <f t="shared" si="292"/>
        <v>0.93282132235070236</v>
      </c>
      <c r="G224" s="50">
        <f t="shared" si="292"/>
        <v>0.92992984817233659</v>
      </c>
      <c r="H224" s="50">
        <f t="shared" si="292"/>
        <v>0.93337357592235115</v>
      </c>
      <c r="I224" s="50">
        <f t="shared" si="292"/>
        <v>0.93264919339084118</v>
      </c>
      <c r="J224" s="50">
        <f t="shared" si="292"/>
        <v>0.92932655749715498</v>
      </c>
      <c r="K224" s="50">
        <f t="shared" si="292"/>
        <v>0.92748651395023329</v>
      </c>
      <c r="L224" s="50">
        <f t="shared" si="292"/>
        <v>0.92585059348068888</v>
      </c>
      <c r="M224" s="50">
        <f t="shared" si="292"/>
        <v>0.92843097332078983</v>
      </c>
      <c r="N224" s="50">
        <f t="shared" si="292"/>
        <v>0.92955097665663555</v>
      </c>
      <c r="O224" s="50">
        <f t="shared" si="292"/>
        <v>0.93179730400654381</v>
      </c>
      <c r="P224" s="50">
        <f t="shared" si="292"/>
        <v>0.93400188886754465</v>
      </c>
      <c r="Q224" s="50">
        <f t="shared" si="292"/>
        <v>0.93462885131910289</v>
      </c>
    </row>
    <row r="225" spans="1:17" ht="11.45" customHeight="1" x14ac:dyDescent="0.25">
      <c r="A225" s="53" t="s">
        <v>59</v>
      </c>
      <c r="B225" s="52">
        <f t="shared" ref="B225:Q225" si="293">IF(B7=0,0,B7/B$4)</f>
        <v>0.77669631075002954</v>
      </c>
      <c r="C225" s="52">
        <f t="shared" si="293"/>
        <v>0.76627670026589445</v>
      </c>
      <c r="D225" s="52">
        <f t="shared" si="293"/>
        <v>0.75942875660417108</v>
      </c>
      <c r="E225" s="52">
        <f t="shared" si="293"/>
        <v>0.73520662742436316</v>
      </c>
      <c r="F225" s="52">
        <f t="shared" si="293"/>
        <v>0.71924241714559478</v>
      </c>
      <c r="G225" s="52">
        <f t="shared" si="293"/>
        <v>0.6950707477408361</v>
      </c>
      <c r="H225" s="52">
        <f t="shared" si="293"/>
        <v>0.66927209495294127</v>
      </c>
      <c r="I225" s="52">
        <f t="shared" si="293"/>
        <v>0.66069611936905626</v>
      </c>
      <c r="J225" s="52">
        <f t="shared" si="293"/>
        <v>0.62661463923937011</v>
      </c>
      <c r="K225" s="52">
        <f t="shared" si="293"/>
        <v>0.60660136397297049</v>
      </c>
      <c r="L225" s="52">
        <f t="shared" si="293"/>
        <v>0.58615677917942022</v>
      </c>
      <c r="M225" s="52">
        <f t="shared" si="293"/>
        <v>0.5654360079736136</v>
      </c>
      <c r="N225" s="52">
        <f t="shared" si="293"/>
        <v>0.54416594499337689</v>
      </c>
      <c r="O225" s="52">
        <f t="shared" si="293"/>
        <v>0.52001260025744611</v>
      </c>
      <c r="P225" s="52">
        <f t="shared" si="293"/>
        <v>0.50746044427833736</v>
      </c>
      <c r="Q225" s="52">
        <f t="shared" si="293"/>
        <v>0.49388413965268868</v>
      </c>
    </row>
    <row r="226" spans="1:17" ht="11.45" customHeight="1" x14ac:dyDescent="0.25">
      <c r="A226" s="53" t="s">
        <v>58</v>
      </c>
      <c r="B226" s="52">
        <f t="shared" ref="B226:Q226" si="294">IF(B8=0,0,B8/B$4)</f>
        <v>0.14585377851813636</v>
      </c>
      <c r="C226" s="52">
        <f t="shared" si="294"/>
        <v>0.15722259021279306</v>
      </c>
      <c r="D226" s="52">
        <f t="shared" si="294"/>
        <v>0.17352023375863682</v>
      </c>
      <c r="E226" s="52">
        <f t="shared" si="294"/>
        <v>0.19136432054373936</v>
      </c>
      <c r="F226" s="52">
        <f t="shared" si="294"/>
        <v>0.21304290624024791</v>
      </c>
      <c r="G226" s="52">
        <f t="shared" si="294"/>
        <v>0.2343077906326797</v>
      </c>
      <c r="H226" s="52">
        <f t="shared" si="294"/>
        <v>0.26351250418386574</v>
      </c>
      <c r="I226" s="52">
        <f t="shared" si="294"/>
        <v>0.27157672159771673</v>
      </c>
      <c r="J226" s="52">
        <f t="shared" si="294"/>
        <v>0.30208768217309756</v>
      </c>
      <c r="K226" s="52">
        <f t="shared" si="294"/>
        <v>0.3202845375461934</v>
      </c>
      <c r="L226" s="52">
        <f t="shared" si="294"/>
        <v>0.3390867198917133</v>
      </c>
      <c r="M226" s="52">
        <f t="shared" si="294"/>
        <v>0.36245316023106522</v>
      </c>
      <c r="N226" s="52">
        <f t="shared" si="294"/>
        <v>0.3848947617639002</v>
      </c>
      <c r="O226" s="52">
        <f t="shared" si="294"/>
        <v>0.41128626800641555</v>
      </c>
      <c r="P226" s="52">
        <f t="shared" si="294"/>
        <v>0.42572339852304975</v>
      </c>
      <c r="Q226" s="52">
        <f t="shared" si="294"/>
        <v>0.43923761830785457</v>
      </c>
    </row>
    <row r="227" spans="1:17" ht="11.45" customHeight="1" x14ac:dyDescent="0.25">
      <c r="A227" s="53" t="s">
        <v>57</v>
      </c>
      <c r="B227" s="52">
        <f t="shared" ref="B227:Q227" si="295">IF(B9=0,0,B9/B$4)</f>
        <v>4.3646110848562599E-4</v>
      </c>
      <c r="C227" s="52">
        <f t="shared" si="295"/>
        <v>4.6915325888654966E-4</v>
      </c>
      <c r="D227" s="52">
        <f t="shared" si="295"/>
        <v>4.9492912388067998E-4</v>
      </c>
      <c r="E227" s="52">
        <f t="shared" si="295"/>
        <v>5.1674618177877248E-4</v>
      </c>
      <c r="F227" s="52">
        <f t="shared" si="295"/>
        <v>5.3599896485983286E-4</v>
      </c>
      <c r="G227" s="52">
        <f t="shared" si="295"/>
        <v>5.5130979882077379E-4</v>
      </c>
      <c r="H227" s="52">
        <f t="shared" si="295"/>
        <v>5.8897678554420602E-4</v>
      </c>
      <c r="I227" s="52">
        <f t="shared" si="295"/>
        <v>3.7635242406800472E-4</v>
      </c>
      <c r="J227" s="52">
        <f t="shared" si="295"/>
        <v>6.2423608468737941E-4</v>
      </c>
      <c r="K227" s="52">
        <f t="shared" si="295"/>
        <v>6.0061243106958697E-4</v>
      </c>
      <c r="L227" s="52">
        <f t="shared" si="295"/>
        <v>6.0433756416562495E-4</v>
      </c>
      <c r="M227" s="52">
        <f t="shared" si="295"/>
        <v>5.1323557613198968E-4</v>
      </c>
      <c r="N227" s="52">
        <f t="shared" si="295"/>
        <v>4.3012475154962618E-4</v>
      </c>
      <c r="O227" s="52">
        <f t="shared" si="295"/>
        <v>3.7800961140906179E-4</v>
      </c>
      <c r="P227" s="52">
        <f t="shared" si="295"/>
        <v>3.4371569336388814E-4</v>
      </c>
      <c r="Q227" s="52">
        <f t="shared" si="295"/>
        <v>3.1574125041925822E-4</v>
      </c>
    </row>
    <row r="228" spans="1:17" ht="11.45" customHeight="1" x14ac:dyDescent="0.25">
      <c r="A228" s="53" t="s">
        <v>56</v>
      </c>
      <c r="B228" s="52">
        <f t="shared" ref="B228:Q228" si="296">IF(B10=0,0,B10/B$4)</f>
        <v>0</v>
      </c>
      <c r="C228" s="52">
        <f t="shared" si="296"/>
        <v>0</v>
      </c>
      <c r="D228" s="52">
        <f t="shared" si="296"/>
        <v>0</v>
      </c>
      <c r="E228" s="52">
        <f t="shared" si="296"/>
        <v>0</v>
      </c>
      <c r="F228" s="52">
        <f t="shared" si="296"/>
        <v>0</v>
      </c>
      <c r="G228" s="52">
        <f t="shared" si="296"/>
        <v>0</v>
      </c>
      <c r="H228" s="52">
        <f t="shared" si="296"/>
        <v>0</v>
      </c>
      <c r="I228" s="52">
        <f t="shared" si="296"/>
        <v>0</v>
      </c>
      <c r="J228" s="52">
        <f t="shared" si="296"/>
        <v>0</v>
      </c>
      <c r="K228" s="52">
        <f t="shared" si="296"/>
        <v>0</v>
      </c>
      <c r="L228" s="52">
        <f t="shared" si="296"/>
        <v>0</v>
      </c>
      <c r="M228" s="52">
        <f t="shared" si="296"/>
        <v>0</v>
      </c>
      <c r="N228" s="52">
        <f t="shared" si="296"/>
        <v>0</v>
      </c>
      <c r="O228" s="52">
        <f t="shared" si="296"/>
        <v>0</v>
      </c>
      <c r="P228" s="52">
        <f t="shared" si="296"/>
        <v>0</v>
      </c>
      <c r="Q228" s="52">
        <f t="shared" si="296"/>
        <v>0</v>
      </c>
    </row>
    <row r="229" spans="1:17" ht="11.45" customHeight="1" x14ac:dyDescent="0.25">
      <c r="A229" s="53" t="s">
        <v>60</v>
      </c>
      <c r="B229" s="52">
        <f t="shared" ref="B229:Q229" si="297">IF(B11=0,0,B11/B$4)</f>
        <v>0</v>
      </c>
      <c r="C229" s="52">
        <f t="shared" si="297"/>
        <v>0</v>
      </c>
      <c r="D229" s="52">
        <f t="shared" si="297"/>
        <v>0</v>
      </c>
      <c r="E229" s="52">
        <f t="shared" si="297"/>
        <v>0</v>
      </c>
      <c r="F229" s="52">
        <f t="shared" si="297"/>
        <v>0</v>
      </c>
      <c r="G229" s="52">
        <f t="shared" si="297"/>
        <v>0</v>
      </c>
      <c r="H229" s="52">
        <f t="shared" si="297"/>
        <v>0</v>
      </c>
      <c r="I229" s="52">
        <f t="shared" si="297"/>
        <v>0</v>
      </c>
      <c r="J229" s="52">
        <f t="shared" si="297"/>
        <v>0</v>
      </c>
      <c r="K229" s="52">
        <f t="shared" si="297"/>
        <v>0</v>
      </c>
      <c r="L229" s="52">
        <f t="shared" si="297"/>
        <v>0</v>
      </c>
      <c r="M229" s="52">
        <f t="shared" si="297"/>
        <v>0</v>
      </c>
      <c r="N229" s="52">
        <f t="shared" si="297"/>
        <v>0</v>
      </c>
      <c r="O229" s="52">
        <f t="shared" si="297"/>
        <v>2.2867468553290451E-6</v>
      </c>
      <c r="P229" s="52">
        <f t="shared" si="297"/>
        <v>2.057121012204088E-4</v>
      </c>
      <c r="Q229" s="52">
        <f t="shared" si="297"/>
        <v>7.1113177433670407E-4</v>
      </c>
    </row>
    <row r="230" spans="1:17" ht="11.45" customHeight="1" x14ac:dyDescent="0.25">
      <c r="A230" s="53" t="s">
        <v>55</v>
      </c>
      <c r="B230" s="52">
        <f t="shared" ref="B230:Q230" si="298">IF(B12=0,0,B12/B$4)</f>
        <v>0</v>
      </c>
      <c r="C230" s="52">
        <f t="shared" si="298"/>
        <v>0</v>
      </c>
      <c r="D230" s="52">
        <f t="shared" si="298"/>
        <v>0</v>
      </c>
      <c r="E230" s="52">
        <f t="shared" si="298"/>
        <v>0</v>
      </c>
      <c r="F230" s="52">
        <f t="shared" si="298"/>
        <v>0</v>
      </c>
      <c r="G230" s="52">
        <f t="shared" si="298"/>
        <v>0</v>
      </c>
      <c r="H230" s="52">
        <f t="shared" si="298"/>
        <v>0</v>
      </c>
      <c r="I230" s="52">
        <f t="shared" si="298"/>
        <v>0</v>
      </c>
      <c r="J230" s="52">
        <f t="shared" si="298"/>
        <v>0</v>
      </c>
      <c r="K230" s="52">
        <f t="shared" si="298"/>
        <v>0</v>
      </c>
      <c r="L230" s="52">
        <f t="shared" si="298"/>
        <v>2.7568453896567985E-6</v>
      </c>
      <c r="M230" s="52">
        <f t="shared" si="298"/>
        <v>2.8569539979191593E-5</v>
      </c>
      <c r="N230" s="52">
        <f t="shared" si="298"/>
        <v>6.0145147808762952E-5</v>
      </c>
      <c r="O230" s="52">
        <f t="shared" si="298"/>
        <v>1.1813938441778922E-4</v>
      </c>
      <c r="P230" s="52">
        <f t="shared" si="298"/>
        <v>2.6861827157323437E-4</v>
      </c>
      <c r="Q230" s="52">
        <f t="shared" si="298"/>
        <v>4.8022033380362044E-4</v>
      </c>
    </row>
    <row r="231" spans="1:17" ht="11.45" customHeight="1" x14ac:dyDescent="0.25">
      <c r="A231" s="51" t="s">
        <v>28</v>
      </c>
      <c r="B231" s="50">
        <f t="shared" ref="B231:Q231" si="299">IF(B13=0,0,B13/B$4)</f>
        <v>6.9379436720266821E-2</v>
      </c>
      <c r="C231" s="50">
        <f t="shared" si="299"/>
        <v>6.8142006443214123E-2</v>
      </c>
      <c r="D231" s="50">
        <f t="shared" si="299"/>
        <v>5.8416607234702628E-2</v>
      </c>
      <c r="E231" s="50">
        <f t="shared" si="299"/>
        <v>6.392986936325086E-2</v>
      </c>
      <c r="F231" s="50">
        <f t="shared" si="299"/>
        <v>5.8921487175162365E-2</v>
      </c>
      <c r="G231" s="50">
        <f t="shared" si="299"/>
        <v>6.1330237926071167E-2</v>
      </c>
      <c r="H231" s="50">
        <f t="shared" si="299"/>
        <v>5.829731538437722E-2</v>
      </c>
      <c r="I231" s="50">
        <f t="shared" si="299"/>
        <v>5.8406473015508345E-2</v>
      </c>
      <c r="J231" s="50">
        <f t="shared" si="299"/>
        <v>6.2371456541797592E-2</v>
      </c>
      <c r="K231" s="50">
        <f t="shared" si="299"/>
        <v>6.4105432974873713E-2</v>
      </c>
      <c r="L231" s="50">
        <f t="shared" si="299"/>
        <v>6.6417299585979181E-2</v>
      </c>
      <c r="M231" s="50">
        <f t="shared" si="299"/>
        <v>6.3813175595992019E-2</v>
      </c>
      <c r="N231" s="50">
        <f t="shared" si="299"/>
        <v>6.2966902974945185E-2</v>
      </c>
      <c r="O231" s="50">
        <f t="shared" si="299"/>
        <v>6.0950246847366898E-2</v>
      </c>
      <c r="P231" s="50">
        <f t="shared" si="299"/>
        <v>5.8663791437724183E-2</v>
      </c>
      <c r="Q231" s="50">
        <f t="shared" si="299"/>
        <v>5.7988180821688308E-2</v>
      </c>
    </row>
    <row r="232" spans="1:17" ht="11.45" customHeight="1" x14ac:dyDescent="0.25">
      <c r="A232" s="53" t="s">
        <v>59</v>
      </c>
      <c r="B232" s="52">
        <f t="shared" ref="B232:Q232" si="300">IF(B14=0,0,B14/B$4)</f>
        <v>0</v>
      </c>
      <c r="C232" s="52">
        <f t="shared" si="300"/>
        <v>0</v>
      </c>
      <c r="D232" s="52">
        <f t="shared" si="300"/>
        <v>0</v>
      </c>
      <c r="E232" s="52">
        <f t="shared" si="300"/>
        <v>0</v>
      </c>
      <c r="F232" s="52">
        <f t="shared" si="300"/>
        <v>0</v>
      </c>
      <c r="G232" s="52">
        <f t="shared" si="300"/>
        <v>0</v>
      </c>
      <c r="H232" s="52">
        <f t="shared" si="300"/>
        <v>0</v>
      </c>
      <c r="I232" s="52">
        <f t="shared" si="300"/>
        <v>0</v>
      </c>
      <c r="J232" s="52">
        <f t="shared" si="300"/>
        <v>0</v>
      </c>
      <c r="K232" s="52">
        <f t="shared" si="300"/>
        <v>0</v>
      </c>
      <c r="L232" s="52">
        <f t="shared" si="300"/>
        <v>0</v>
      </c>
      <c r="M232" s="52">
        <f t="shared" si="300"/>
        <v>0</v>
      </c>
      <c r="N232" s="52">
        <f t="shared" si="300"/>
        <v>0</v>
      </c>
      <c r="O232" s="52">
        <f t="shared" si="300"/>
        <v>0</v>
      </c>
      <c r="P232" s="52">
        <f t="shared" si="300"/>
        <v>0</v>
      </c>
      <c r="Q232" s="52">
        <f t="shared" si="300"/>
        <v>0</v>
      </c>
    </row>
    <row r="233" spans="1:17" ht="11.45" customHeight="1" x14ac:dyDescent="0.25">
      <c r="A233" s="53" t="s">
        <v>58</v>
      </c>
      <c r="B233" s="52">
        <f t="shared" ref="B233:Q233" si="301">IF(B15=0,0,B15/B$4)</f>
        <v>6.9292140056351648E-2</v>
      </c>
      <c r="C233" s="52">
        <f t="shared" si="301"/>
        <v>6.805866626804008E-2</v>
      </c>
      <c r="D233" s="52">
        <f t="shared" si="301"/>
        <v>5.8344780200348799E-2</v>
      </c>
      <c r="E233" s="52">
        <f t="shared" si="301"/>
        <v>6.3841058167313114E-2</v>
      </c>
      <c r="F233" s="52">
        <f t="shared" si="301"/>
        <v>5.8835187273280701E-2</v>
      </c>
      <c r="G233" s="52">
        <f t="shared" si="301"/>
        <v>6.1234503334504059E-2</v>
      </c>
      <c r="H233" s="52">
        <f t="shared" si="301"/>
        <v>5.8251636821537799E-2</v>
      </c>
      <c r="I233" s="52">
        <f t="shared" si="301"/>
        <v>5.8366107852865078E-2</v>
      </c>
      <c r="J233" s="52">
        <f t="shared" si="301"/>
        <v>6.2292943992507913E-2</v>
      </c>
      <c r="K233" s="52">
        <f t="shared" si="301"/>
        <v>6.4020509316369656E-2</v>
      </c>
      <c r="L233" s="52">
        <f t="shared" si="301"/>
        <v>6.631435780102729E-2</v>
      </c>
      <c r="M233" s="52">
        <f t="shared" si="301"/>
        <v>6.3699797929156698E-2</v>
      </c>
      <c r="N233" s="52">
        <f t="shared" si="301"/>
        <v>6.2835503882919433E-2</v>
      </c>
      <c r="O233" s="52">
        <f t="shared" si="301"/>
        <v>6.0857791526504126E-2</v>
      </c>
      <c r="P233" s="52">
        <f t="shared" si="301"/>
        <v>5.8578321227329005E-2</v>
      </c>
      <c r="Q233" s="52">
        <f t="shared" si="301"/>
        <v>5.7742960291781865E-2</v>
      </c>
    </row>
    <row r="234" spans="1:17" ht="11.45" customHeight="1" x14ac:dyDescent="0.25">
      <c r="A234" s="53" t="s">
        <v>57</v>
      </c>
      <c r="B234" s="52">
        <f t="shared" ref="B234:Q234" si="302">IF(B16=0,0,B16/B$4)</f>
        <v>0</v>
      </c>
      <c r="C234" s="52">
        <f t="shared" si="302"/>
        <v>0</v>
      </c>
      <c r="D234" s="52">
        <f t="shared" si="302"/>
        <v>0</v>
      </c>
      <c r="E234" s="52">
        <f t="shared" si="302"/>
        <v>0</v>
      </c>
      <c r="F234" s="52">
        <f t="shared" si="302"/>
        <v>0</v>
      </c>
      <c r="G234" s="52">
        <f t="shared" si="302"/>
        <v>0</v>
      </c>
      <c r="H234" s="52">
        <f t="shared" si="302"/>
        <v>0</v>
      </c>
      <c r="I234" s="52">
        <f t="shared" si="302"/>
        <v>0</v>
      </c>
      <c r="J234" s="52">
        <f t="shared" si="302"/>
        <v>0</v>
      </c>
      <c r="K234" s="52">
        <f t="shared" si="302"/>
        <v>0</v>
      </c>
      <c r="L234" s="52">
        <f t="shared" si="302"/>
        <v>0</v>
      </c>
      <c r="M234" s="52">
        <f t="shared" si="302"/>
        <v>0</v>
      </c>
      <c r="N234" s="52">
        <f t="shared" si="302"/>
        <v>0</v>
      </c>
      <c r="O234" s="52">
        <f t="shared" si="302"/>
        <v>0</v>
      </c>
      <c r="P234" s="52">
        <f t="shared" si="302"/>
        <v>0</v>
      </c>
      <c r="Q234" s="52">
        <f t="shared" si="302"/>
        <v>0</v>
      </c>
    </row>
    <row r="235" spans="1:17" ht="11.45" customHeight="1" x14ac:dyDescent="0.25">
      <c r="A235" s="53" t="s">
        <v>56</v>
      </c>
      <c r="B235" s="52">
        <f t="shared" ref="B235:Q235" si="303">IF(B17=0,0,B17/B$4)</f>
        <v>0</v>
      </c>
      <c r="C235" s="52">
        <f t="shared" si="303"/>
        <v>0</v>
      </c>
      <c r="D235" s="52">
        <f t="shared" si="303"/>
        <v>0</v>
      </c>
      <c r="E235" s="52">
        <f t="shared" si="303"/>
        <v>0</v>
      </c>
      <c r="F235" s="52">
        <f t="shared" si="303"/>
        <v>0</v>
      </c>
      <c r="G235" s="52">
        <f t="shared" si="303"/>
        <v>0</v>
      </c>
      <c r="H235" s="52">
        <f t="shared" si="303"/>
        <v>0</v>
      </c>
      <c r="I235" s="52">
        <f t="shared" si="303"/>
        <v>0</v>
      </c>
      <c r="J235" s="52">
        <f t="shared" si="303"/>
        <v>0</v>
      </c>
      <c r="K235" s="52">
        <f t="shared" si="303"/>
        <v>0</v>
      </c>
      <c r="L235" s="52">
        <f t="shared" si="303"/>
        <v>0</v>
      </c>
      <c r="M235" s="52">
        <f t="shared" si="303"/>
        <v>0</v>
      </c>
      <c r="N235" s="52">
        <f t="shared" si="303"/>
        <v>0</v>
      </c>
      <c r="O235" s="52">
        <f t="shared" si="303"/>
        <v>0</v>
      </c>
      <c r="P235" s="52">
        <f t="shared" si="303"/>
        <v>0</v>
      </c>
      <c r="Q235" s="52">
        <f t="shared" si="303"/>
        <v>0</v>
      </c>
    </row>
    <row r="236" spans="1:17" ht="11.45" customHeight="1" x14ac:dyDescent="0.25">
      <c r="A236" s="53" t="s">
        <v>55</v>
      </c>
      <c r="B236" s="52">
        <f t="shared" ref="B236:Q236" si="304">IF(B18=0,0,B18/B$4)</f>
        <v>8.7296663915173908E-5</v>
      </c>
      <c r="C236" s="52">
        <f t="shared" si="304"/>
        <v>8.334017517404935E-5</v>
      </c>
      <c r="D236" s="52">
        <f t="shared" si="304"/>
        <v>7.1827034353828134E-5</v>
      </c>
      <c r="E236" s="52">
        <f t="shared" si="304"/>
        <v>8.8811195937759914E-5</v>
      </c>
      <c r="F236" s="52">
        <f t="shared" si="304"/>
        <v>8.6299901881667501E-5</v>
      </c>
      <c r="G236" s="52">
        <f t="shared" si="304"/>
        <v>9.5734591567100103E-5</v>
      </c>
      <c r="H236" s="52">
        <f t="shared" si="304"/>
        <v>4.5678562839419134E-5</v>
      </c>
      <c r="I236" s="52">
        <f t="shared" si="304"/>
        <v>4.0365162643264488E-5</v>
      </c>
      <c r="J236" s="52">
        <f t="shared" si="304"/>
        <v>7.8512549289685781E-5</v>
      </c>
      <c r="K236" s="52">
        <f t="shared" si="304"/>
        <v>8.4923658504058438E-5</v>
      </c>
      <c r="L236" s="52">
        <f t="shared" si="304"/>
        <v>1.0294178495188821E-4</v>
      </c>
      <c r="M236" s="52">
        <f t="shared" si="304"/>
        <v>1.1337766683532538E-4</v>
      </c>
      <c r="N236" s="52">
        <f t="shared" si="304"/>
        <v>1.3139909202573741E-4</v>
      </c>
      <c r="O236" s="52">
        <f t="shared" si="304"/>
        <v>9.2455320862772571E-5</v>
      </c>
      <c r="P236" s="52">
        <f t="shared" si="304"/>
        <v>8.5470210395179069E-5</v>
      </c>
      <c r="Q236" s="52">
        <f t="shared" si="304"/>
        <v>2.4522052990644721E-4</v>
      </c>
    </row>
    <row r="237" spans="1:17" ht="11.45" customHeight="1" x14ac:dyDescent="0.25">
      <c r="A237" s="25" t="s">
        <v>42</v>
      </c>
      <c r="B237" s="56">
        <f t="shared" ref="B237:Q237" si="305">IF(B19=0,0,B19/B$19)</f>
        <v>1</v>
      </c>
      <c r="C237" s="56">
        <f t="shared" si="305"/>
        <v>1</v>
      </c>
      <c r="D237" s="56">
        <f t="shared" si="305"/>
        <v>1</v>
      </c>
      <c r="E237" s="56">
        <f t="shared" si="305"/>
        <v>1</v>
      </c>
      <c r="F237" s="56">
        <f t="shared" si="305"/>
        <v>1</v>
      </c>
      <c r="G237" s="56">
        <f t="shared" si="305"/>
        <v>1</v>
      </c>
      <c r="H237" s="56">
        <f t="shared" si="305"/>
        <v>1</v>
      </c>
      <c r="I237" s="56">
        <f t="shared" si="305"/>
        <v>1</v>
      </c>
      <c r="J237" s="56">
        <f t="shared" si="305"/>
        <v>1</v>
      </c>
      <c r="K237" s="56">
        <f t="shared" si="305"/>
        <v>1</v>
      </c>
      <c r="L237" s="56">
        <f t="shared" si="305"/>
        <v>1</v>
      </c>
      <c r="M237" s="56">
        <f t="shared" si="305"/>
        <v>1</v>
      </c>
      <c r="N237" s="56">
        <f t="shared" si="305"/>
        <v>1</v>
      </c>
      <c r="O237" s="56">
        <f t="shared" si="305"/>
        <v>1</v>
      </c>
      <c r="P237" s="56">
        <f t="shared" si="305"/>
        <v>1</v>
      </c>
      <c r="Q237" s="56">
        <f t="shared" si="305"/>
        <v>1</v>
      </c>
    </row>
    <row r="238" spans="1:17" ht="11.45" customHeight="1" x14ac:dyDescent="0.25">
      <c r="A238" s="55" t="s">
        <v>27</v>
      </c>
      <c r="B238" s="54">
        <f t="shared" ref="B238:Q238" si="306">IF(B20=0,0,B20/B$19)</f>
        <v>8.5961820325053631E-2</v>
      </c>
      <c r="C238" s="54">
        <f t="shared" si="306"/>
        <v>8.757099069253714E-2</v>
      </c>
      <c r="D238" s="54">
        <f t="shared" si="306"/>
        <v>8.9062522600485722E-2</v>
      </c>
      <c r="E238" s="54">
        <f t="shared" si="306"/>
        <v>9.1084585937196191E-2</v>
      </c>
      <c r="F238" s="54">
        <f t="shared" si="306"/>
        <v>9.5834954357083502E-2</v>
      </c>
      <c r="G238" s="54">
        <f t="shared" si="306"/>
        <v>9.9379732540204935E-2</v>
      </c>
      <c r="H238" s="54">
        <f t="shared" si="306"/>
        <v>0.10030530101077025</v>
      </c>
      <c r="I238" s="54">
        <f t="shared" si="306"/>
        <v>0.10101858517936498</v>
      </c>
      <c r="J238" s="54">
        <f t="shared" si="306"/>
        <v>0.10387870803533016</v>
      </c>
      <c r="K238" s="54">
        <f t="shared" si="306"/>
        <v>0.11822766162526283</v>
      </c>
      <c r="L238" s="54">
        <f t="shared" si="306"/>
        <v>0.11598624484499839</v>
      </c>
      <c r="M238" s="54">
        <f t="shared" si="306"/>
        <v>0.11334208238044559</v>
      </c>
      <c r="N238" s="54">
        <f t="shared" si="306"/>
        <v>0.11126796594952804</v>
      </c>
      <c r="O238" s="54">
        <f t="shared" si="306"/>
        <v>0.1206457397393991</v>
      </c>
      <c r="P238" s="54">
        <f t="shared" si="306"/>
        <v>0.12794879839202017</v>
      </c>
      <c r="Q238" s="54">
        <f t="shared" si="306"/>
        <v>0.12178293188986095</v>
      </c>
    </row>
    <row r="239" spans="1:17" ht="11.45" customHeight="1" x14ac:dyDescent="0.25">
      <c r="A239" s="53" t="s">
        <v>59</v>
      </c>
      <c r="B239" s="52">
        <f t="shared" ref="B239:Q239" si="307">IF(B21=0,0,B21/B$19)</f>
        <v>6.8248662609783073E-3</v>
      </c>
      <c r="C239" s="52">
        <f t="shared" si="307"/>
        <v>6.5816243122881566E-3</v>
      </c>
      <c r="D239" s="52">
        <f t="shared" si="307"/>
        <v>6.438209673061553E-3</v>
      </c>
      <c r="E239" s="52">
        <f t="shared" si="307"/>
        <v>6.2665895001701409E-3</v>
      </c>
      <c r="F239" s="52">
        <f t="shared" si="307"/>
        <v>6.0063762180809013E-3</v>
      </c>
      <c r="G239" s="52">
        <f t="shared" si="307"/>
        <v>5.8390692632622025E-3</v>
      </c>
      <c r="H239" s="52">
        <f t="shared" si="307"/>
        <v>5.1920690277742088E-3</v>
      </c>
      <c r="I239" s="52">
        <f t="shared" si="307"/>
        <v>4.4958175148149112E-3</v>
      </c>
      <c r="J239" s="52">
        <f t="shared" si="307"/>
        <v>3.9725496814418263E-3</v>
      </c>
      <c r="K239" s="52">
        <f t="shared" si="307"/>
        <v>4.0787066093981219E-3</v>
      </c>
      <c r="L239" s="52">
        <f t="shared" si="307"/>
        <v>3.7507403965026972E-3</v>
      </c>
      <c r="M239" s="52">
        <f t="shared" si="307"/>
        <v>3.6327192837786546E-3</v>
      </c>
      <c r="N239" s="52">
        <f t="shared" si="307"/>
        <v>3.5330724696557713E-3</v>
      </c>
      <c r="O239" s="52">
        <f t="shared" si="307"/>
        <v>3.7814042463533799E-3</v>
      </c>
      <c r="P239" s="52">
        <f t="shared" si="307"/>
        <v>4.020578600683139E-3</v>
      </c>
      <c r="Q239" s="52">
        <f t="shared" si="307"/>
        <v>3.8546108468454016E-3</v>
      </c>
    </row>
    <row r="240" spans="1:17" ht="11.45" customHeight="1" x14ac:dyDescent="0.25">
      <c r="A240" s="53" t="s">
        <v>58</v>
      </c>
      <c r="B240" s="52">
        <f t="shared" ref="B240:Q240" si="308">IF(B22=0,0,B22/B$19)</f>
        <v>7.9038597525274465E-2</v>
      </c>
      <c r="C240" s="52">
        <f t="shared" si="308"/>
        <v>8.0443968941720428E-2</v>
      </c>
      <c r="D240" s="52">
        <f t="shared" si="308"/>
        <v>8.1613224222938235E-2</v>
      </c>
      <c r="E240" s="52">
        <f t="shared" si="308"/>
        <v>8.358122520936985E-2</v>
      </c>
      <c r="F240" s="52">
        <f t="shared" si="308"/>
        <v>8.8431041934215165E-2</v>
      </c>
      <c r="G240" s="52">
        <f t="shared" si="308"/>
        <v>9.2037007858519593E-2</v>
      </c>
      <c r="H240" s="52">
        <f t="shared" si="308"/>
        <v>9.3584775735257503E-2</v>
      </c>
      <c r="I240" s="52">
        <f t="shared" si="308"/>
        <v>9.504015963431954E-2</v>
      </c>
      <c r="J240" s="52">
        <f t="shared" si="308"/>
        <v>9.8390902653334791E-2</v>
      </c>
      <c r="K240" s="52">
        <f t="shared" si="308"/>
        <v>0.11270080141906846</v>
      </c>
      <c r="L240" s="52">
        <f t="shared" si="308"/>
        <v>0.11087471485537403</v>
      </c>
      <c r="M240" s="52">
        <f t="shared" si="308"/>
        <v>0.10846562890595006</v>
      </c>
      <c r="N240" s="52">
        <f t="shared" si="308"/>
        <v>0.10656689824825523</v>
      </c>
      <c r="O240" s="52">
        <f t="shared" si="308"/>
        <v>0.11556817324326138</v>
      </c>
      <c r="P240" s="52">
        <f t="shared" si="308"/>
        <v>0.12265896875166948</v>
      </c>
      <c r="Q240" s="52">
        <f t="shared" si="308"/>
        <v>0.11682711412483279</v>
      </c>
    </row>
    <row r="241" spans="1:17" ht="11.45" customHeight="1" x14ac:dyDescent="0.25">
      <c r="A241" s="53" t="s">
        <v>57</v>
      </c>
      <c r="B241" s="52">
        <f t="shared" ref="B241:Q241" si="309">IF(B23=0,0,B23/B$19)</f>
        <v>9.8356538800853317E-5</v>
      </c>
      <c r="C241" s="52">
        <f t="shared" si="309"/>
        <v>5.4539743852855839E-4</v>
      </c>
      <c r="D241" s="52">
        <f t="shared" si="309"/>
        <v>1.0110887044859403E-3</v>
      </c>
      <c r="E241" s="52">
        <f t="shared" si="309"/>
        <v>1.2367712276561977E-3</v>
      </c>
      <c r="F241" s="52">
        <f t="shared" si="309"/>
        <v>1.3790190501049772E-3</v>
      </c>
      <c r="G241" s="52">
        <f t="shared" si="309"/>
        <v>1.4849516965646551E-3</v>
      </c>
      <c r="H241" s="52">
        <f t="shared" si="309"/>
        <v>1.5102268398655991E-3</v>
      </c>
      <c r="I241" s="52">
        <f t="shared" si="309"/>
        <v>1.465071512644527E-3</v>
      </c>
      <c r="J241" s="52">
        <f t="shared" si="309"/>
        <v>1.4967150055939008E-3</v>
      </c>
      <c r="K241" s="52">
        <f t="shared" si="309"/>
        <v>1.4277838787582315E-3</v>
      </c>
      <c r="L241" s="52">
        <f t="shared" si="309"/>
        <v>1.341109039036855E-3</v>
      </c>
      <c r="M241" s="52">
        <f t="shared" si="309"/>
        <v>1.220040760848613E-3</v>
      </c>
      <c r="N241" s="52">
        <f t="shared" si="309"/>
        <v>1.1399929791197226E-3</v>
      </c>
      <c r="O241" s="52">
        <f t="shared" si="309"/>
        <v>1.2507840793483747E-3</v>
      </c>
      <c r="P241" s="52">
        <f t="shared" si="309"/>
        <v>1.1831695373481438E-3</v>
      </c>
      <c r="Q241" s="52">
        <f t="shared" si="309"/>
        <v>9.8922135440038706E-4</v>
      </c>
    </row>
    <row r="242" spans="1:17" ht="11.45" customHeight="1" x14ac:dyDescent="0.25">
      <c r="A242" s="53" t="s">
        <v>56</v>
      </c>
      <c r="B242" s="52">
        <f t="shared" ref="B242:Q242" si="310">IF(B24=0,0,B24/B$19)</f>
        <v>0</v>
      </c>
      <c r="C242" s="52">
        <f t="shared" si="310"/>
        <v>0</v>
      </c>
      <c r="D242" s="52">
        <f t="shared" si="310"/>
        <v>0</v>
      </c>
      <c r="E242" s="52">
        <f t="shared" si="310"/>
        <v>0</v>
      </c>
      <c r="F242" s="52">
        <f t="shared" si="310"/>
        <v>0</v>
      </c>
      <c r="G242" s="52">
        <f t="shared" si="310"/>
        <v>0</v>
      </c>
      <c r="H242" s="52">
        <f t="shared" si="310"/>
        <v>0</v>
      </c>
      <c r="I242" s="52">
        <f t="shared" si="310"/>
        <v>0</v>
      </c>
      <c r="J242" s="52">
        <f t="shared" si="310"/>
        <v>0</v>
      </c>
      <c r="K242" s="52">
        <f t="shared" si="310"/>
        <v>0</v>
      </c>
      <c r="L242" s="52">
        <f t="shared" si="310"/>
        <v>0</v>
      </c>
      <c r="M242" s="52">
        <f t="shared" si="310"/>
        <v>0</v>
      </c>
      <c r="N242" s="52">
        <f t="shared" si="310"/>
        <v>0</v>
      </c>
      <c r="O242" s="52">
        <f t="shared" si="310"/>
        <v>0</v>
      </c>
      <c r="P242" s="52">
        <f t="shared" si="310"/>
        <v>0</v>
      </c>
      <c r="Q242" s="52">
        <f t="shared" si="310"/>
        <v>0</v>
      </c>
    </row>
    <row r="243" spans="1:17" ht="11.45" customHeight="1" x14ac:dyDescent="0.25">
      <c r="A243" s="53" t="s">
        <v>55</v>
      </c>
      <c r="B243" s="52">
        <f t="shared" ref="B243:Q243" si="311">IF(B25=0,0,B25/B$4)</f>
        <v>0</v>
      </c>
      <c r="C243" s="52">
        <f t="shared" si="311"/>
        <v>0</v>
      </c>
      <c r="D243" s="52">
        <f t="shared" si="311"/>
        <v>0</v>
      </c>
      <c r="E243" s="52">
        <f t="shared" si="311"/>
        <v>0</v>
      </c>
      <c r="F243" s="52">
        <f t="shared" si="311"/>
        <v>4.7351266871124679E-6</v>
      </c>
      <c r="G243" s="52">
        <f t="shared" si="311"/>
        <v>4.8428315536989894E-6</v>
      </c>
      <c r="H243" s="52">
        <f t="shared" si="311"/>
        <v>4.8231985503726944E-6</v>
      </c>
      <c r="I243" s="52">
        <f t="shared" si="311"/>
        <v>4.8093840877301081E-6</v>
      </c>
      <c r="J243" s="52">
        <f t="shared" si="311"/>
        <v>4.8401900749044652E-6</v>
      </c>
      <c r="K243" s="52">
        <f t="shared" si="311"/>
        <v>4.6988155249191508E-6</v>
      </c>
      <c r="L243" s="52">
        <f t="shared" si="311"/>
        <v>4.8490508612117551E-6</v>
      </c>
      <c r="M243" s="52">
        <f t="shared" si="311"/>
        <v>6.0921994573554632E-6</v>
      </c>
      <c r="N243" s="52">
        <f t="shared" si="311"/>
        <v>7.4178426646404629E-6</v>
      </c>
      <c r="O243" s="52">
        <f t="shared" si="311"/>
        <v>1.1426064719772583E-5</v>
      </c>
      <c r="P243" s="52">
        <f t="shared" si="311"/>
        <v>2.1076334897811149E-5</v>
      </c>
      <c r="Q243" s="52">
        <f t="shared" si="311"/>
        <v>3.0093303266074885E-5</v>
      </c>
    </row>
    <row r="244" spans="1:17" ht="11.45" customHeight="1" x14ac:dyDescent="0.25">
      <c r="A244" s="51" t="s">
        <v>24</v>
      </c>
      <c r="B244" s="50">
        <f t="shared" ref="B244:Q244" si="312">IF(B26=0,0,B26/B$19)</f>
        <v>0.91403817967494638</v>
      </c>
      <c r="C244" s="50">
        <f t="shared" si="312"/>
        <v>0.91242900930746285</v>
      </c>
      <c r="D244" s="50">
        <f t="shared" si="312"/>
        <v>0.91093747739951425</v>
      </c>
      <c r="E244" s="50">
        <f t="shared" si="312"/>
        <v>0.90891541406280385</v>
      </c>
      <c r="F244" s="50">
        <f t="shared" si="312"/>
        <v>0.90416504564291655</v>
      </c>
      <c r="G244" s="50">
        <f t="shared" si="312"/>
        <v>0.90062026745979507</v>
      </c>
      <c r="H244" s="50">
        <f t="shared" si="312"/>
        <v>0.89969469898922982</v>
      </c>
      <c r="I244" s="50">
        <f t="shared" si="312"/>
        <v>0.89898141482063509</v>
      </c>
      <c r="J244" s="50">
        <f t="shared" si="312"/>
        <v>0.89612129196466983</v>
      </c>
      <c r="K244" s="50">
        <f t="shared" si="312"/>
        <v>0.88177233837473723</v>
      </c>
      <c r="L244" s="50">
        <f t="shared" si="312"/>
        <v>0.88401375515500158</v>
      </c>
      <c r="M244" s="50">
        <f t="shared" si="312"/>
        <v>0.88665791761955437</v>
      </c>
      <c r="N244" s="50">
        <f t="shared" si="312"/>
        <v>0.88873203405047196</v>
      </c>
      <c r="O244" s="50">
        <f t="shared" si="312"/>
        <v>0.87935426026060093</v>
      </c>
      <c r="P244" s="50">
        <f t="shared" si="312"/>
        <v>0.87205120160797978</v>
      </c>
      <c r="Q244" s="50">
        <f t="shared" si="312"/>
        <v>0.87821706811013911</v>
      </c>
    </row>
    <row r="245" spans="1:17" ht="11.45" customHeight="1" x14ac:dyDescent="0.25">
      <c r="A245" s="53" t="s">
        <v>23</v>
      </c>
      <c r="B245" s="52">
        <f t="shared" ref="B245:Q245" si="313">IF(B27=0,0,B27/B$19)</f>
        <v>0.84718689010880455</v>
      </c>
      <c r="C245" s="52">
        <f t="shared" si="313"/>
        <v>0.84152018864679567</v>
      </c>
      <c r="D245" s="52">
        <f t="shared" si="313"/>
        <v>0.8370298152009048</v>
      </c>
      <c r="E245" s="52">
        <f t="shared" si="313"/>
        <v>0.83546651684357165</v>
      </c>
      <c r="F245" s="52">
        <f t="shared" si="313"/>
        <v>0.81963196960589413</v>
      </c>
      <c r="G245" s="52">
        <f t="shared" si="313"/>
        <v>0.81405572503515489</v>
      </c>
      <c r="H245" s="52">
        <f t="shared" si="313"/>
        <v>0.81193912590234596</v>
      </c>
      <c r="I245" s="52">
        <f t="shared" si="313"/>
        <v>0.81103560357933857</v>
      </c>
      <c r="J245" s="52">
        <f t="shared" si="313"/>
        <v>0.80785932043338415</v>
      </c>
      <c r="K245" s="52">
        <f t="shared" si="313"/>
        <v>0.80035736920030176</v>
      </c>
      <c r="L245" s="52">
        <f t="shared" si="313"/>
        <v>0.8037498152082847</v>
      </c>
      <c r="M245" s="52">
        <f t="shared" si="313"/>
        <v>0.78739557344313493</v>
      </c>
      <c r="N245" s="52">
        <f t="shared" si="313"/>
        <v>0.77538886626839265</v>
      </c>
      <c r="O245" s="52">
        <f t="shared" si="313"/>
        <v>0.75873290619548417</v>
      </c>
      <c r="P245" s="52">
        <f t="shared" si="313"/>
        <v>0.74428405461610547</v>
      </c>
      <c r="Q245" s="52">
        <f t="shared" si="313"/>
        <v>0.75562525626570931</v>
      </c>
    </row>
    <row r="246" spans="1:17" ht="11.45" customHeight="1" x14ac:dyDescent="0.25">
      <c r="A246" s="47" t="s">
        <v>22</v>
      </c>
      <c r="B246" s="46">
        <f t="shared" ref="B246:Q246" si="314">IF(B28=0,0,B28/B$19)</f>
        <v>6.6851289566141822E-2</v>
      </c>
      <c r="C246" s="46">
        <f t="shared" si="314"/>
        <v>7.0908820660667116E-2</v>
      </c>
      <c r="D246" s="46">
        <f t="shared" si="314"/>
        <v>7.3907662198609517E-2</v>
      </c>
      <c r="E246" s="46">
        <f t="shared" si="314"/>
        <v>7.3448897219232132E-2</v>
      </c>
      <c r="F246" s="46">
        <f t="shared" si="314"/>
        <v>8.4533076037022425E-2</v>
      </c>
      <c r="G246" s="46">
        <f t="shared" si="314"/>
        <v>8.6564542424640151E-2</v>
      </c>
      <c r="H246" s="46">
        <f t="shared" si="314"/>
        <v>8.7755573086883809E-2</v>
      </c>
      <c r="I246" s="46">
        <f t="shared" si="314"/>
        <v>8.7945811241296482E-2</v>
      </c>
      <c r="J246" s="46">
        <f t="shared" si="314"/>
        <v>8.8261971531285663E-2</v>
      </c>
      <c r="K246" s="46">
        <f t="shared" si="314"/>
        <v>8.1414969174435387E-2</v>
      </c>
      <c r="L246" s="46">
        <f t="shared" si="314"/>
        <v>8.0263939946716822E-2</v>
      </c>
      <c r="M246" s="46">
        <f t="shared" si="314"/>
        <v>9.9262344176419437E-2</v>
      </c>
      <c r="N246" s="46">
        <f t="shared" si="314"/>
        <v>0.11334316778207934</v>
      </c>
      <c r="O246" s="46">
        <f t="shared" si="314"/>
        <v>0.12062135406511673</v>
      </c>
      <c r="P246" s="46">
        <f t="shared" si="314"/>
        <v>0.1277671469918743</v>
      </c>
      <c r="Q246" s="46">
        <f t="shared" si="314"/>
        <v>0.12259181184442985</v>
      </c>
    </row>
    <row r="247" spans="1:17" ht="11.45" customHeight="1" x14ac:dyDescent="0.25">
      <c r="A247" s="59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</row>
    <row r="248" spans="1:17" ht="11.45" customHeight="1" x14ac:dyDescent="0.25">
      <c r="A248" s="27" t="s">
        <v>61</v>
      </c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</row>
    <row r="249" spans="1:17" ht="11.45" customHeight="1" x14ac:dyDescent="0.25">
      <c r="A249" s="25" t="s">
        <v>39</v>
      </c>
      <c r="B249" s="56">
        <f t="shared" ref="B249:Q249" si="315">IF(B31=0,0,B31/B$31)</f>
        <v>1</v>
      </c>
      <c r="C249" s="56">
        <f t="shared" si="315"/>
        <v>1</v>
      </c>
      <c r="D249" s="56">
        <f t="shared" si="315"/>
        <v>1</v>
      </c>
      <c r="E249" s="56">
        <f t="shared" si="315"/>
        <v>1</v>
      </c>
      <c r="F249" s="56">
        <f t="shared" si="315"/>
        <v>1</v>
      </c>
      <c r="G249" s="56">
        <f t="shared" si="315"/>
        <v>1</v>
      </c>
      <c r="H249" s="56">
        <f t="shared" si="315"/>
        <v>1</v>
      </c>
      <c r="I249" s="56">
        <f t="shared" si="315"/>
        <v>1</v>
      </c>
      <c r="J249" s="56">
        <f t="shared" si="315"/>
        <v>1</v>
      </c>
      <c r="K249" s="56">
        <f t="shared" si="315"/>
        <v>1</v>
      </c>
      <c r="L249" s="56">
        <f t="shared" si="315"/>
        <v>1</v>
      </c>
      <c r="M249" s="56">
        <f t="shared" si="315"/>
        <v>1</v>
      </c>
      <c r="N249" s="56">
        <f t="shared" si="315"/>
        <v>1</v>
      </c>
      <c r="O249" s="56">
        <f t="shared" si="315"/>
        <v>1</v>
      </c>
      <c r="P249" s="56">
        <f t="shared" si="315"/>
        <v>1</v>
      </c>
      <c r="Q249" s="56">
        <f t="shared" si="315"/>
        <v>1</v>
      </c>
    </row>
    <row r="250" spans="1:17" ht="11.45" customHeight="1" x14ac:dyDescent="0.25">
      <c r="A250" s="55" t="s">
        <v>30</v>
      </c>
      <c r="B250" s="54">
        <f t="shared" ref="B250:Q250" si="316">IF(B32=0,0,B32/B$31)</f>
        <v>1.3273230757886594E-2</v>
      </c>
      <c r="C250" s="54">
        <f t="shared" si="316"/>
        <v>1.3910988390353284E-2</v>
      </c>
      <c r="D250" s="54">
        <f t="shared" si="316"/>
        <v>1.433265403801161E-2</v>
      </c>
      <c r="E250" s="54">
        <f t="shared" si="316"/>
        <v>1.5942535073898929E-2</v>
      </c>
      <c r="F250" s="54">
        <f t="shared" si="316"/>
        <v>1.4488907436832591E-2</v>
      </c>
      <c r="G250" s="54">
        <f t="shared" si="316"/>
        <v>1.5285634953401926E-2</v>
      </c>
      <c r="H250" s="54">
        <f t="shared" si="316"/>
        <v>1.4310603363322565E-2</v>
      </c>
      <c r="I250" s="54">
        <f t="shared" si="316"/>
        <v>1.5458791878028361E-2</v>
      </c>
      <c r="J250" s="54">
        <f t="shared" si="316"/>
        <v>1.4172637122163354E-2</v>
      </c>
      <c r="K250" s="54">
        <f t="shared" si="316"/>
        <v>1.4392728457455178E-2</v>
      </c>
      <c r="L250" s="54">
        <f t="shared" si="316"/>
        <v>1.3070904576042401E-2</v>
      </c>
      <c r="M250" s="54">
        <f t="shared" si="316"/>
        <v>1.2980983790444522E-2</v>
      </c>
      <c r="N250" s="54">
        <f t="shared" si="316"/>
        <v>1.2469025081422534E-2</v>
      </c>
      <c r="O250" s="54">
        <f t="shared" si="316"/>
        <v>1.1904966661366798E-2</v>
      </c>
      <c r="P250" s="54">
        <f t="shared" si="316"/>
        <v>1.1992335155188409E-2</v>
      </c>
      <c r="Q250" s="54">
        <f t="shared" si="316"/>
        <v>1.1755539048043854E-2</v>
      </c>
    </row>
    <row r="251" spans="1:17" ht="11.45" customHeight="1" x14ac:dyDescent="0.25">
      <c r="A251" s="51" t="s">
        <v>29</v>
      </c>
      <c r="B251" s="50">
        <f t="shared" ref="B251:Q251" si="317">IF(B33=0,0,B33/B$31)</f>
        <v>0.979241166328361</v>
      </c>
      <c r="C251" s="50">
        <f t="shared" si="317"/>
        <v>0.97864247338906307</v>
      </c>
      <c r="D251" s="50">
        <f t="shared" si="317"/>
        <v>0.97832468215609758</v>
      </c>
      <c r="E251" s="50">
        <f t="shared" si="317"/>
        <v>0.97655738063948061</v>
      </c>
      <c r="F251" s="50">
        <f t="shared" si="317"/>
        <v>0.97811611668953857</v>
      </c>
      <c r="G251" s="50">
        <f t="shared" si="317"/>
        <v>0.97734188027850233</v>
      </c>
      <c r="H251" s="50">
        <f t="shared" si="317"/>
        <v>0.97833251727336912</v>
      </c>
      <c r="I251" s="50">
        <f t="shared" si="317"/>
        <v>0.97727170905435223</v>
      </c>
      <c r="J251" s="50">
        <f t="shared" si="317"/>
        <v>0.97868316306829806</v>
      </c>
      <c r="K251" s="50">
        <f t="shared" si="317"/>
        <v>0.97875574359303597</v>
      </c>
      <c r="L251" s="50">
        <f t="shared" si="317"/>
        <v>0.98024473993120587</v>
      </c>
      <c r="M251" s="50">
        <f t="shared" si="317"/>
        <v>0.98061846731591429</v>
      </c>
      <c r="N251" s="50">
        <f t="shared" si="317"/>
        <v>0.98138770641162587</v>
      </c>
      <c r="O251" s="50">
        <f t="shared" si="317"/>
        <v>0.9818949883167476</v>
      </c>
      <c r="P251" s="50">
        <f t="shared" si="317"/>
        <v>0.98203886213745228</v>
      </c>
      <c r="Q251" s="50">
        <f t="shared" si="317"/>
        <v>0.98263221681670321</v>
      </c>
    </row>
    <row r="252" spans="1:17" ht="11.45" customHeight="1" x14ac:dyDescent="0.25">
      <c r="A252" s="53" t="s">
        <v>59</v>
      </c>
      <c r="B252" s="52">
        <f t="shared" ref="B252:Q252" si="318">IF(B34=0,0,B34/B$31)</f>
        <v>0.82767102792107672</v>
      </c>
      <c r="C252" s="52">
        <f t="shared" si="318"/>
        <v>0.81547765605932432</v>
      </c>
      <c r="D252" s="52">
        <f t="shared" si="318"/>
        <v>0.80007856455357385</v>
      </c>
      <c r="E252" s="52">
        <f t="shared" si="318"/>
        <v>0.77890927469908056</v>
      </c>
      <c r="F252" s="52">
        <f t="shared" si="318"/>
        <v>0.75898882360835729</v>
      </c>
      <c r="G252" s="52">
        <f t="shared" si="318"/>
        <v>0.73566629764701441</v>
      </c>
      <c r="H252" s="52">
        <f t="shared" si="318"/>
        <v>0.70706516841230438</v>
      </c>
      <c r="I252" s="52">
        <f t="shared" si="318"/>
        <v>0.69796723938934835</v>
      </c>
      <c r="J252" s="52">
        <f t="shared" si="318"/>
        <v>0.66591976991492885</v>
      </c>
      <c r="K252" s="52">
        <f t="shared" si="318"/>
        <v>0.6463470692147617</v>
      </c>
      <c r="L252" s="52">
        <f t="shared" si="318"/>
        <v>0.62698752794702894</v>
      </c>
      <c r="M252" s="52">
        <f t="shared" si="318"/>
        <v>0.60378288203452879</v>
      </c>
      <c r="N252" s="52">
        <f t="shared" si="318"/>
        <v>0.58121256179455749</v>
      </c>
      <c r="O252" s="52">
        <f t="shared" si="318"/>
        <v>0.55478729543697636</v>
      </c>
      <c r="P252" s="52">
        <f t="shared" si="318"/>
        <v>0.5404067119467304</v>
      </c>
      <c r="Q252" s="52">
        <f t="shared" si="318"/>
        <v>0.52610778759775367</v>
      </c>
    </row>
    <row r="253" spans="1:17" ht="11.45" customHeight="1" x14ac:dyDescent="0.25">
      <c r="A253" s="53" t="s">
        <v>58</v>
      </c>
      <c r="B253" s="52">
        <f t="shared" ref="B253:Q253" si="319">IF(B35=0,0,B35/B$31)</f>
        <v>0.15109275413485371</v>
      </c>
      <c r="C253" s="52">
        <f t="shared" si="319"/>
        <v>0.16265253435294669</v>
      </c>
      <c r="D253" s="52">
        <f t="shared" si="319"/>
        <v>0.17771134880952597</v>
      </c>
      <c r="E253" s="52">
        <f t="shared" si="319"/>
        <v>0.19708695138567769</v>
      </c>
      <c r="F253" s="52">
        <f t="shared" si="319"/>
        <v>0.21854788550841869</v>
      </c>
      <c r="G253" s="52">
        <f t="shared" si="319"/>
        <v>0.24107824441772915</v>
      </c>
      <c r="H253" s="52">
        <f t="shared" si="319"/>
        <v>0.27063090891527813</v>
      </c>
      <c r="I253" s="52">
        <f t="shared" si="319"/>
        <v>0.2788979140242826</v>
      </c>
      <c r="J253" s="52">
        <f t="shared" si="319"/>
        <v>0.31208567221359906</v>
      </c>
      <c r="K253" s="52">
        <f t="shared" si="319"/>
        <v>0.33175525907362052</v>
      </c>
      <c r="L253" s="52">
        <f t="shared" si="319"/>
        <v>0.35259433723896777</v>
      </c>
      <c r="M253" s="52">
        <f t="shared" si="319"/>
        <v>0.3762432067372567</v>
      </c>
      <c r="N253" s="52">
        <f t="shared" si="319"/>
        <v>0.39963643452161191</v>
      </c>
      <c r="O253" s="52">
        <f t="shared" si="319"/>
        <v>0.42655623249978764</v>
      </c>
      <c r="P253" s="52">
        <f t="shared" si="319"/>
        <v>0.44072278283115224</v>
      </c>
      <c r="Q253" s="52">
        <f t="shared" si="319"/>
        <v>0.4548504417635274</v>
      </c>
    </row>
    <row r="254" spans="1:17" ht="11.45" customHeight="1" x14ac:dyDescent="0.25">
      <c r="A254" s="53" t="s">
        <v>57</v>
      </c>
      <c r="B254" s="52">
        <f t="shared" ref="B254:Q254" si="320">IF(B36=0,0,B36/B$31)</f>
        <v>4.773842724307008E-4</v>
      </c>
      <c r="C254" s="52">
        <f t="shared" si="320"/>
        <v>5.1228297679212177E-4</v>
      </c>
      <c r="D254" s="52">
        <f t="shared" si="320"/>
        <v>5.3476879299777912E-4</v>
      </c>
      <c r="E254" s="52">
        <f t="shared" si="320"/>
        <v>5.6115455472241841E-4</v>
      </c>
      <c r="F254" s="52">
        <f t="shared" si="320"/>
        <v>5.7940757276262801E-4</v>
      </c>
      <c r="G254" s="52">
        <f t="shared" si="320"/>
        <v>5.9733821375885544E-4</v>
      </c>
      <c r="H254" s="52">
        <f t="shared" si="320"/>
        <v>6.36439945786748E-4</v>
      </c>
      <c r="I254" s="52">
        <f t="shared" si="320"/>
        <v>4.0655564072139598E-4</v>
      </c>
      <c r="J254" s="52">
        <f t="shared" si="320"/>
        <v>6.7772093977003255E-4</v>
      </c>
      <c r="K254" s="52">
        <f t="shared" si="320"/>
        <v>6.5341530465369384E-4</v>
      </c>
      <c r="L254" s="52">
        <f t="shared" si="320"/>
        <v>6.5963162152128955E-4</v>
      </c>
      <c r="M254" s="52">
        <f t="shared" si="320"/>
        <v>5.5885027102752492E-4</v>
      </c>
      <c r="N254" s="52">
        <f t="shared" si="320"/>
        <v>4.6815547028778034E-4</v>
      </c>
      <c r="O254" s="52">
        <f t="shared" si="320"/>
        <v>4.1065271836313841E-4</v>
      </c>
      <c r="P254" s="52">
        <f t="shared" si="320"/>
        <v>3.7257057085751628E-4</v>
      </c>
      <c r="Q254" s="52">
        <f t="shared" si="320"/>
        <v>3.4222474294504709E-4</v>
      </c>
    </row>
    <row r="255" spans="1:17" ht="11.45" customHeight="1" x14ac:dyDescent="0.25">
      <c r="A255" s="53" t="s">
        <v>56</v>
      </c>
      <c r="B255" s="52">
        <f t="shared" ref="B255:Q255" si="321">IF(B37=0,0,B37/B$31)</f>
        <v>0</v>
      </c>
      <c r="C255" s="52">
        <f t="shared" si="321"/>
        <v>0</v>
      </c>
      <c r="D255" s="52">
        <f t="shared" si="321"/>
        <v>0</v>
      </c>
      <c r="E255" s="52">
        <f t="shared" si="321"/>
        <v>0</v>
      </c>
      <c r="F255" s="52">
        <f t="shared" si="321"/>
        <v>0</v>
      </c>
      <c r="G255" s="52">
        <f t="shared" si="321"/>
        <v>0</v>
      </c>
      <c r="H255" s="52">
        <f t="shared" si="321"/>
        <v>0</v>
      </c>
      <c r="I255" s="52">
        <f t="shared" si="321"/>
        <v>0</v>
      </c>
      <c r="J255" s="52">
        <f t="shared" si="321"/>
        <v>0</v>
      </c>
      <c r="K255" s="52">
        <f t="shared" si="321"/>
        <v>0</v>
      </c>
      <c r="L255" s="52">
        <f t="shared" si="321"/>
        <v>0</v>
      </c>
      <c r="M255" s="52">
        <f t="shared" si="321"/>
        <v>0</v>
      </c>
      <c r="N255" s="52">
        <f t="shared" si="321"/>
        <v>0</v>
      </c>
      <c r="O255" s="52">
        <f t="shared" si="321"/>
        <v>0</v>
      </c>
      <c r="P255" s="52">
        <f t="shared" si="321"/>
        <v>0</v>
      </c>
      <c r="Q255" s="52">
        <f t="shared" si="321"/>
        <v>0</v>
      </c>
    </row>
    <row r="256" spans="1:17" ht="11.45" customHeight="1" x14ac:dyDescent="0.25">
      <c r="A256" s="53" t="s">
        <v>60</v>
      </c>
      <c r="B256" s="52">
        <f t="shared" ref="B256:Q256" si="322">IF(B38=0,0,B38/B$31)</f>
        <v>0</v>
      </c>
      <c r="C256" s="52">
        <f t="shared" si="322"/>
        <v>0</v>
      </c>
      <c r="D256" s="52">
        <f t="shared" si="322"/>
        <v>0</v>
      </c>
      <c r="E256" s="52">
        <f t="shared" si="322"/>
        <v>0</v>
      </c>
      <c r="F256" s="52">
        <f t="shared" si="322"/>
        <v>0</v>
      </c>
      <c r="G256" s="52">
        <f t="shared" si="322"/>
        <v>0</v>
      </c>
      <c r="H256" s="52">
        <f t="shared" si="322"/>
        <v>0</v>
      </c>
      <c r="I256" s="52">
        <f t="shared" si="322"/>
        <v>0</v>
      </c>
      <c r="J256" s="52">
        <f t="shared" si="322"/>
        <v>0</v>
      </c>
      <c r="K256" s="52">
        <f t="shared" si="322"/>
        <v>0</v>
      </c>
      <c r="L256" s="52">
        <f t="shared" si="322"/>
        <v>0</v>
      </c>
      <c r="M256" s="52">
        <f t="shared" si="322"/>
        <v>0</v>
      </c>
      <c r="N256" s="52">
        <f t="shared" si="322"/>
        <v>0</v>
      </c>
      <c r="O256" s="52">
        <f t="shared" si="322"/>
        <v>2.4842194060855018E-6</v>
      </c>
      <c r="P256" s="52">
        <f t="shared" si="322"/>
        <v>2.2298159922202481E-4</v>
      </c>
      <c r="Q256" s="52">
        <f t="shared" si="322"/>
        <v>7.7077951756154177E-4</v>
      </c>
    </row>
    <row r="257" spans="1:17" ht="11.45" customHeight="1" x14ac:dyDescent="0.25">
      <c r="A257" s="53" t="s">
        <v>55</v>
      </c>
      <c r="B257" s="52">
        <f t="shared" ref="B257:Q257" si="323">IF(B39=0,0,B39/B$31)</f>
        <v>0</v>
      </c>
      <c r="C257" s="52">
        <f t="shared" si="323"/>
        <v>0</v>
      </c>
      <c r="D257" s="52">
        <f t="shared" si="323"/>
        <v>0</v>
      </c>
      <c r="E257" s="52">
        <f t="shared" si="323"/>
        <v>0</v>
      </c>
      <c r="F257" s="52">
        <f t="shared" si="323"/>
        <v>0</v>
      </c>
      <c r="G257" s="52">
        <f t="shared" si="323"/>
        <v>0</v>
      </c>
      <c r="H257" s="52">
        <f t="shared" si="323"/>
        <v>0</v>
      </c>
      <c r="I257" s="52">
        <f t="shared" si="323"/>
        <v>0</v>
      </c>
      <c r="J257" s="52">
        <f t="shared" si="323"/>
        <v>0</v>
      </c>
      <c r="K257" s="52">
        <f t="shared" si="323"/>
        <v>0</v>
      </c>
      <c r="L257" s="52">
        <f t="shared" si="323"/>
        <v>3.2431236878502279E-6</v>
      </c>
      <c r="M257" s="52">
        <f t="shared" si="323"/>
        <v>3.3528273101336977E-5</v>
      </c>
      <c r="N257" s="52">
        <f t="shared" si="323"/>
        <v>7.0554625168631844E-5</v>
      </c>
      <c r="O257" s="52">
        <f t="shared" si="323"/>
        <v>1.3832344221439798E-4</v>
      </c>
      <c r="P257" s="52">
        <f t="shared" si="323"/>
        <v>3.1381518949002431E-4</v>
      </c>
      <c r="Q257" s="52">
        <f t="shared" si="323"/>
        <v>5.6098319491554045E-4</v>
      </c>
    </row>
    <row r="258" spans="1:17" ht="11.45" customHeight="1" x14ac:dyDescent="0.25">
      <c r="A258" s="51" t="s">
        <v>28</v>
      </c>
      <c r="B258" s="50">
        <f t="shared" ref="B258:Q258" si="324">IF(B40=0,0,B40/B$31)</f>
        <v>7.4856029137523568E-3</v>
      </c>
      <c r="C258" s="50">
        <f t="shared" si="324"/>
        <v>7.4465382205836303E-3</v>
      </c>
      <c r="D258" s="50">
        <f t="shared" si="324"/>
        <v>7.34266380589079E-3</v>
      </c>
      <c r="E258" s="50">
        <f t="shared" si="324"/>
        <v>7.5000842866203921E-3</v>
      </c>
      <c r="F258" s="50">
        <f t="shared" si="324"/>
        <v>7.394975873628775E-3</v>
      </c>
      <c r="G258" s="50">
        <f t="shared" si="324"/>
        <v>7.3724847680957609E-3</v>
      </c>
      <c r="H258" s="50">
        <f t="shared" si="324"/>
        <v>7.3568793633083775E-3</v>
      </c>
      <c r="I258" s="50">
        <f t="shared" si="324"/>
        <v>7.2694990676194018E-3</v>
      </c>
      <c r="J258" s="50">
        <f t="shared" si="324"/>
        <v>7.1441998095385867E-3</v>
      </c>
      <c r="K258" s="50">
        <f t="shared" si="324"/>
        <v>6.8515279495088045E-3</v>
      </c>
      <c r="L258" s="50">
        <f t="shared" si="324"/>
        <v>6.6843554927518058E-3</v>
      </c>
      <c r="M258" s="50">
        <f t="shared" si="324"/>
        <v>6.4005488936411887E-3</v>
      </c>
      <c r="N258" s="50">
        <f t="shared" si="324"/>
        <v>6.1432685069515635E-3</v>
      </c>
      <c r="O258" s="50">
        <f t="shared" si="324"/>
        <v>6.2000450218855736E-3</v>
      </c>
      <c r="P258" s="50">
        <f t="shared" si="324"/>
        <v>5.9688027073593105E-3</v>
      </c>
      <c r="Q258" s="50">
        <f t="shared" si="324"/>
        <v>5.6122441352529761E-3</v>
      </c>
    </row>
    <row r="259" spans="1:17" ht="11.45" customHeight="1" x14ac:dyDescent="0.25">
      <c r="A259" s="53" t="s">
        <v>59</v>
      </c>
      <c r="B259" s="52">
        <f t="shared" ref="B259:Q259" si="325">IF(B41=0,0,B41/B$31)</f>
        <v>0</v>
      </c>
      <c r="C259" s="52">
        <f t="shared" si="325"/>
        <v>0</v>
      </c>
      <c r="D259" s="52">
        <f t="shared" si="325"/>
        <v>0</v>
      </c>
      <c r="E259" s="52">
        <f t="shared" si="325"/>
        <v>0</v>
      </c>
      <c r="F259" s="52">
        <f t="shared" si="325"/>
        <v>0</v>
      </c>
      <c r="G259" s="52">
        <f t="shared" si="325"/>
        <v>0</v>
      </c>
      <c r="H259" s="52">
        <f t="shared" si="325"/>
        <v>0</v>
      </c>
      <c r="I259" s="52">
        <f t="shared" si="325"/>
        <v>0</v>
      </c>
      <c r="J259" s="52">
        <f t="shared" si="325"/>
        <v>0</v>
      </c>
      <c r="K259" s="52">
        <f t="shared" si="325"/>
        <v>0</v>
      </c>
      <c r="L259" s="52">
        <f t="shared" si="325"/>
        <v>0</v>
      </c>
      <c r="M259" s="52">
        <f t="shared" si="325"/>
        <v>0</v>
      </c>
      <c r="N259" s="52">
        <f t="shared" si="325"/>
        <v>0</v>
      </c>
      <c r="O259" s="52">
        <f t="shared" si="325"/>
        <v>0</v>
      </c>
      <c r="P259" s="52">
        <f t="shared" si="325"/>
        <v>0</v>
      </c>
      <c r="Q259" s="52">
        <f t="shared" si="325"/>
        <v>0</v>
      </c>
    </row>
    <row r="260" spans="1:17" ht="11.45" customHeight="1" x14ac:dyDescent="0.25">
      <c r="A260" s="53" t="s">
        <v>58</v>
      </c>
      <c r="B260" s="52">
        <f t="shared" ref="B260:Q260" si="326">IF(B42=0,0,B42/B$31)</f>
        <v>7.4761841552173315E-3</v>
      </c>
      <c r="C260" s="52">
        <f t="shared" si="326"/>
        <v>7.4374308309991914E-3</v>
      </c>
      <c r="D260" s="52">
        <f t="shared" si="326"/>
        <v>7.3336355211204105E-3</v>
      </c>
      <c r="E260" s="52">
        <f t="shared" si="326"/>
        <v>7.4896651904801511E-3</v>
      </c>
      <c r="F260" s="52">
        <f t="shared" si="326"/>
        <v>7.3841447537282504E-3</v>
      </c>
      <c r="G260" s="52">
        <f t="shared" si="326"/>
        <v>7.360976548953368E-3</v>
      </c>
      <c r="H260" s="52">
        <f t="shared" si="326"/>
        <v>7.3511149181691255E-3</v>
      </c>
      <c r="I260" s="52">
        <f t="shared" si="326"/>
        <v>7.264475060911762E-3</v>
      </c>
      <c r="J260" s="52">
        <f t="shared" si="326"/>
        <v>7.1352067641492134E-3</v>
      </c>
      <c r="K260" s="52">
        <f t="shared" si="326"/>
        <v>6.8424513893357661E-3</v>
      </c>
      <c r="L260" s="52">
        <f t="shared" si="326"/>
        <v>6.6739952479064699E-3</v>
      </c>
      <c r="M260" s="52">
        <f t="shared" si="326"/>
        <v>6.3891769584060445E-3</v>
      </c>
      <c r="N260" s="52">
        <f t="shared" si="326"/>
        <v>6.1304487577540376E-3</v>
      </c>
      <c r="O260" s="52">
        <f t="shared" si="326"/>
        <v>6.1906401846369636E-3</v>
      </c>
      <c r="P260" s="52">
        <f t="shared" si="326"/>
        <v>5.9601064603097683E-3</v>
      </c>
      <c r="Q260" s="52">
        <f t="shared" si="326"/>
        <v>5.5885110665256964E-3</v>
      </c>
    </row>
    <row r="261" spans="1:17" ht="11.45" customHeight="1" x14ac:dyDescent="0.25">
      <c r="A261" s="53" t="s">
        <v>57</v>
      </c>
      <c r="B261" s="52">
        <f t="shared" ref="B261:Q261" si="327">IF(B43=0,0,B43/B$31)</f>
        <v>0</v>
      </c>
      <c r="C261" s="52">
        <f t="shared" si="327"/>
        <v>0</v>
      </c>
      <c r="D261" s="52">
        <f t="shared" si="327"/>
        <v>0</v>
      </c>
      <c r="E261" s="52">
        <f t="shared" si="327"/>
        <v>0</v>
      </c>
      <c r="F261" s="52">
        <f t="shared" si="327"/>
        <v>0</v>
      </c>
      <c r="G261" s="52">
        <f t="shared" si="327"/>
        <v>0</v>
      </c>
      <c r="H261" s="52">
        <f t="shared" si="327"/>
        <v>0</v>
      </c>
      <c r="I261" s="52">
        <f t="shared" si="327"/>
        <v>0</v>
      </c>
      <c r="J261" s="52">
        <f t="shared" si="327"/>
        <v>0</v>
      </c>
      <c r="K261" s="52">
        <f t="shared" si="327"/>
        <v>0</v>
      </c>
      <c r="L261" s="52">
        <f t="shared" si="327"/>
        <v>0</v>
      </c>
      <c r="M261" s="52">
        <f t="shared" si="327"/>
        <v>0</v>
      </c>
      <c r="N261" s="52">
        <f t="shared" si="327"/>
        <v>0</v>
      </c>
      <c r="O261" s="52">
        <f t="shared" si="327"/>
        <v>0</v>
      </c>
      <c r="P261" s="52">
        <f t="shared" si="327"/>
        <v>0</v>
      </c>
      <c r="Q261" s="52">
        <f t="shared" si="327"/>
        <v>0</v>
      </c>
    </row>
    <row r="262" spans="1:17" ht="11.45" customHeight="1" x14ac:dyDescent="0.25">
      <c r="A262" s="53" t="s">
        <v>56</v>
      </c>
      <c r="B262" s="52">
        <f t="shared" ref="B262:Q262" si="328">IF(B44=0,0,B44/B$31)</f>
        <v>0</v>
      </c>
      <c r="C262" s="52">
        <f t="shared" si="328"/>
        <v>0</v>
      </c>
      <c r="D262" s="52">
        <f t="shared" si="328"/>
        <v>0</v>
      </c>
      <c r="E262" s="52">
        <f t="shared" si="328"/>
        <v>0</v>
      </c>
      <c r="F262" s="52">
        <f t="shared" si="328"/>
        <v>0</v>
      </c>
      <c r="G262" s="52">
        <f t="shared" si="328"/>
        <v>0</v>
      </c>
      <c r="H262" s="52">
        <f t="shared" si="328"/>
        <v>0</v>
      </c>
      <c r="I262" s="52">
        <f t="shared" si="328"/>
        <v>0</v>
      </c>
      <c r="J262" s="52">
        <f t="shared" si="328"/>
        <v>0</v>
      </c>
      <c r="K262" s="52">
        <f t="shared" si="328"/>
        <v>0</v>
      </c>
      <c r="L262" s="52">
        <f t="shared" si="328"/>
        <v>0</v>
      </c>
      <c r="M262" s="52">
        <f t="shared" si="328"/>
        <v>0</v>
      </c>
      <c r="N262" s="52">
        <f t="shared" si="328"/>
        <v>0</v>
      </c>
      <c r="O262" s="52">
        <f t="shared" si="328"/>
        <v>0</v>
      </c>
      <c r="P262" s="52">
        <f t="shared" si="328"/>
        <v>0</v>
      </c>
      <c r="Q262" s="52">
        <f t="shared" si="328"/>
        <v>0</v>
      </c>
    </row>
    <row r="263" spans="1:17" ht="11.45" customHeight="1" x14ac:dyDescent="0.25">
      <c r="A263" s="53" t="s">
        <v>55</v>
      </c>
      <c r="B263" s="52">
        <f t="shared" ref="B263:Q263" si="329">IF(B45=0,0,B45/B$31)</f>
        <v>9.4187585350256629E-6</v>
      </c>
      <c r="C263" s="52">
        <f t="shared" si="329"/>
        <v>9.1073895844388526E-6</v>
      </c>
      <c r="D263" s="52">
        <f t="shared" si="329"/>
        <v>9.0282847703798698E-6</v>
      </c>
      <c r="E263" s="52">
        <f t="shared" si="329"/>
        <v>1.0419096140240993E-5</v>
      </c>
      <c r="F263" s="52">
        <f t="shared" si="329"/>
        <v>1.0831119900525545E-5</v>
      </c>
      <c r="G263" s="52">
        <f t="shared" si="329"/>
        <v>1.1508219142392755E-5</v>
      </c>
      <c r="H263" s="52">
        <f t="shared" si="329"/>
        <v>5.7644451392518862E-6</v>
      </c>
      <c r="I263" s="52">
        <f t="shared" si="329"/>
        <v>5.0240067076401388E-6</v>
      </c>
      <c r="J263" s="52">
        <f t="shared" si="329"/>
        <v>8.9930453893741356E-6</v>
      </c>
      <c r="K263" s="52">
        <f t="shared" si="329"/>
        <v>9.0765601730380274E-6</v>
      </c>
      <c r="L263" s="52">
        <f t="shared" si="329"/>
        <v>1.0360244845336776E-5</v>
      </c>
      <c r="M263" s="52">
        <f t="shared" si="329"/>
        <v>1.1371935235143501E-5</v>
      </c>
      <c r="N263" s="52">
        <f t="shared" si="329"/>
        <v>1.2819749197525872E-5</v>
      </c>
      <c r="O263" s="52">
        <f t="shared" si="329"/>
        <v>9.4048372486096077E-6</v>
      </c>
      <c r="P263" s="52">
        <f t="shared" si="329"/>
        <v>8.6962470495429978E-6</v>
      </c>
      <c r="Q263" s="52">
        <f t="shared" si="329"/>
        <v>2.3733068727280287E-5</v>
      </c>
    </row>
    <row r="264" spans="1:17" ht="11.45" customHeight="1" x14ac:dyDescent="0.25">
      <c r="A264" s="25" t="s">
        <v>18</v>
      </c>
      <c r="B264" s="56">
        <f t="shared" ref="B264:Q264" si="330">IF(B46=0,0,B46/B$46)</f>
        <v>1</v>
      </c>
      <c r="C264" s="56">
        <f t="shared" si="330"/>
        <v>1</v>
      </c>
      <c r="D264" s="56">
        <f t="shared" si="330"/>
        <v>1</v>
      </c>
      <c r="E264" s="56">
        <f t="shared" si="330"/>
        <v>1</v>
      </c>
      <c r="F264" s="56">
        <f t="shared" si="330"/>
        <v>1</v>
      </c>
      <c r="G264" s="56">
        <f t="shared" si="330"/>
        <v>1</v>
      </c>
      <c r="H264" s="56">
        <f t="shared" si="330"/>
        <v>1</v>
      </c>
      <c r="I264" s="56">
        <f t="shared" si="330"/>
        <v>1</v>
      </c>
      <c r="J264" s="56">
        <f t="shared" si="330"/>
        <v>1</v>
      </c>
      <c r="K264" s="56">
        <f t="shared" si="330"/>
        <v>1</v>
      </c>
      <c r="L264" s="56">
        <f t="shared" si="330"/>
        <v>1</v>
      </c>
      <c r="M264" s="56">
        <f t="shared" si="330"/>
        <v>1</v>
      </c>
      <c r="N264" s="56">
        <f t="shared" si="330"/>
        <v>1</v>
      </c>
      <c r="O264" s="56">
        <f t="shared" si="330"/>
        <v>1</v>
      </c>
      <c r="P264" s="56">
        <f t="shared" si="330"/>
        <v>1</v>
      </c>
      <c r="Q264" s="56">
        <f t="shared" si="330"/>
        <v>1</v>
      </c>
    </row>
    <row r="265" spans="1:17" ht="11.45" customHeight="1" x14ac:dyDescent="0.25">
      <c r="A265" s="55" t="s">
        <v>27</v>
      </c>
      <c r="B265" s="54">
        <f t="shared" ref="B265:Q265" si="331">IF(B47=0,0,B47/B$46)</f>
        <v>0.74289892445098638</v>
      </c>
      <c r="C265" s="54">
        <f t="shared" si="331"/>
        <v>0.73780557026150073</v>
      </c>
      <c r="D265" s="54">
        <f t="shared" si="331"/>
        <v>0.74018279213745286</v>
      </c>
      <c r="E265" s="54">
        <f t="shared" si="331"/>
        <v>0.73863516703189724</v>
      </c>
      <c r="F265" s="54">
        <f t="shared" si="331"/>
        <v>0.74558474505359085</v>
      </c>
      <c r="G265" s="54">
        <f t="shared" si="331"/>
        <v>0.74891876009865843</v>
      </c>
      <c r="H265" s="54">
        <f t="shared" si="331"/>
        <v>0.75354057333767155</v>
      </c>
      <c r="I265" s="54">
        <f t="shared" si="331"/>
        <v>0.7547485532337429</v>
      </c>
      <c r="J265" s="54">
        <f t="shared" si="331"/>
        <v>0.75866651553457387</v>
      </c>
      <c r="K265" s="54">
        <f t="shared" si="331"/>
        <v>0.77705517454064643</v>
      </c>
      <c r="L265" s="54">
        <f t="shared" si="331"/>
        <v>0.78287529097897979</v>
      </c>
      <c r="M265" s="54">
        <f t="shared" si="331"/>
        <v>0.77763203081128607</v>
      </c>
      <c r="N265" s="54">
        <f t="shared" si="331"/>
        <v>0.78505830234761975</v>
      </c>
      <c r="O265" s="54">
        <f t="shared" si="331"/>
        <v>0.79258154490624277</v>
      </c>
      <c r="P265" s="54">
        <f t="shared" si="331"/>
        <v>0.79900960391381559</v>
      </c>
      <c r="Q265" s="54">
        <f t="shared" si="331"/>
        <v>0.79851818789028473</v>
      </c>
    </row>
    <row r="266" spans="1:17" ht="11.45" customHeight="1" x14ac:dyDescent="0.25">
      <c r="A266" s="53" t="s">
        <v>59</v>
      </c>
      <c r="B266" s="52">
        <f t="shared" ref="B266:Q266" si="332">IF(B48=0,0,B48/B$46)</f>
        <v>7.4275970851923404E-2</v>
      </c>
      <c r="C266" s="52">
        <f t="shared" si="332"/>
        <v>6.9557707064015359E-2</v>
      </c>
      <c r="D266" s="52">
        <f t="shared" si="332"/>
        <v>6.7041109443035304E-2</v>
      </c>
      <c r="E266" s="52">
        <f t="shared" si="332"/>
        <v>6.3688651231609425E-2</v>
      </c>
      <c r="F266" s="52">
        <f t="shared" si="332"/>
        <v>5.8379049093782311E-2</v>
      </c>
      <c r="G266" s="52">
        <f t="shared" si="332"/>
        <v>5.4980929501834717E-2</v>
      </c>
      <c r="H266" s="52">
        <f t="shared" si="332"/>
        <v>4.8881659273589971E-2</v>
      </c>
      <c r="I266" s="52">
        <f t="shared" si="332"/>
        <v>4.2208668976589002E-2</v>
      </c>
      <c r="J266" s="52">
        <f t="shared" si="332"/>
        <v>3.6132143289206227E-2</v>
      </c>
      <c r="K266" s="52">
        <f t="shared" si="332"/>
        <v>3.348742313620897E-2</v>
      </c>
      <c r="L266" s="52">
        <f t="shared" si="332"/>
        <v>3.1785666103169831E-2</v>
      </c>
      <c r="M266" s="52">
        <f t="shared" si="332"/>
        <v>3.1231555958765755E-2</v>
      </c>
      <c r="N266" s="52">
        <f t="shared" si="332"/>
        <v>3.1178909094945525E-2</v>
      </c>
      <c r="O266" s="52">
        <f t="shared" si="332"/>
        <v>3.0962697162201722E-2</v>
      </c>
      <c r="P266" s="52">
        <f t="shared" si="332"/>
        <v>3.1316626390853475E-2</v>
      </c>
      <c r="Q266" s="52">
        <f t="shared" si="332"/>
        <v>3.1588610109168032E-2</v>
      </c>
    </row>
    <row r="267" spans="1:17" ht="11.45" customHeight="1" x14ac:dyDescent="0.25">
      <c r="A267" s="53" t="s">
        <v>58</v>
      </c>
      <c r="B267" s="52">
        <f t="shared" ref="B267:Q267" si="333">IF(B49=0,0,B49/B$46)</f>
        <v>0.66757953728856145</v>
      </c>
      <c r="C267" s="52">
        <f t="shared" si="333"/>
        <v>0.66260582528928591</v>
      </c>
      <c r="D267" s="52">
        <f t="shared" si="333"/>
        <v>0.66282298784660243</v>
      </c>
      <c r="E267" s="52">
        <f t="shared" si="333"/>
        <v>0.66261721643375415</v>
      </c>
      <c r="F267" s="52">
        <f t="shared" si="333"/>
        <v>0.67381401970282795</v>
      </c>
      <c r="G267" s="52">
        <f t="shared" si="333"/>
        <v>0.67995950244382297</v>
      </c>
      <c r="H267" s="52">
        <f t="shared" si="333"/>
        <v>0.69045855353480201</v>
      </c>
      <c r="I267" s="52">
        <f t="shared" si="333"/>
        <v>0.69880195161172798</v>
      </c>
      <c r="J267" s="52">
        <f t="shared" si="333"/>
        <v>0.70878447917847609</v>
      </c>
      <c r="K267" s="52">
        <f t="shared" si="333"/>
        <v>0.73171551002232549</v>
      </c>
      <c r="L267" s="52">
        <f t="shared" si="333"/>
        <v>0.73963646473755584</v>
      </c>
      <c r="M267" s="52">
        <f t="shared" si="333"/>
        <v>0.73575347876039243</v>
      </c>
      <c r="N267" s="52">
        <f t="shared" si="333"/>
        <v>0.74359137485802507</v>
      </c>
      <c r="O267" s="52">
        <f t="shared" si="333"/>
        <v>0.7509842687763475</v>
      </c>
      <c r="P267" s="52">
        <f t="shared" si="333"/>
        <v>0.75778827342001875</v>
      </c>
      <c r="Q267" s="52">
        <f t="shared" si="333"/>
        <v>0.75790516588323043</v>
      </c>
    </row>
    <row r="268" spans="1:17" ht="11.45" customHeight="1" x14ac:dyDescent="0.25">
      <c r="A268" s="53" t="s">
        <v>57</v>
      </c>
      <c r="B268" s="52">
        <f t="shared" ref="B268:Q268" si="334">IF(B50=0,0,B50/B$46)</f>
        <v>1.0434163105014355E-3</v>
      </c>
      <c r="C268" s="52">
        <f t="shared" si="334"/>
        <v>5.6420379081995554E-3</v>
      </c>
      <c r="D268" s="52">
        <f t="shared" si="334"/>
        <v>1.0318694847815165E-2</v>
      </c>
      <c r="E268" s="52">
        <f t="shared" si="334"/>
        <v>1.2329299366533854E-2</v>
      </c>
      <c r="F268" s="52">
        <f t="shared" si="334"/>
        <v>1.3212782689081499E-2</v>
      </c>
      <c r="G268" s="52">
        <f t="shared" si="334"/>
        <v>1.380282055716007E-2</v>
      </c>
      <c r="H268" s="52">
        <f t="shared" si="334"/>
        <v>1.4029552905726068E-2</v>
      </c>
      <c r="I268" s="52">
        <f t="shared" si="334"/>
        <v>1.3574094041053116E-2</v>
      </c>
      <c r="J268" s="52">
        <f t="shared" si="334"/>
        <v>1.3578254353202319E-2</v>
      </c>
      <c r="K268" s="52">
        <f t="shared" si="334"/>
        <v>1.1682389536795356E-2</v>
      </c>
      <c r="L268" s="52">
        <f t="shared" si="334"/>
        <v>1.1285105503145603E-2</v>
      </c>
      <c r="M268" s="52">
        <f t="shared" si="334"/>
        <v>1.0441458336778366E-2</v>
      </c>
      <c r="N268" s="52">
        <f t="shared" si="334"/>
        <v>1.003859150284824E-2</v>
      </c>
      <c r="O268" s="52">
        <f t="shared" si="334"/>
        <v>1.0258338211014819E-2</v>
      </c>
      <c r="P268" s="52">
        <f t="shared" si="334"/>
        <v>9.229130056089668E-3</v>
      </c>
      <c r="Q268" s="52">
        <f t="shared" si="334"/>
        <v>8.106688046444507E-3</v>
      </c>
    </row>
    <row r="269" spans="1:17" ht="11.45" customHeight="1" x14ac:dyDescent="0.25">
      <c r="A269" s="53" t="s">
        <v>56</v>
      </c>
      <c r="B269" s="52">
        <f t="shared" ref="B269:Q269" si="335">IF(B51=0,0,B51/B$46)</f>
        <v>0</v>
      </c>
      <c r="C269" s="52">
        <f t="shared" si="335"/>
        <v>0</v>
      </c>
      <c r="D269" s="52">
        <f t="shared" si="335"/>
        <v>0</v>
      </c>
      <c r="E269" s="52">
        <f t="shared" si="335"/>
        <v>0</v>
      </c>
      <c r="F269" s="52">
        <f t="shared" si="335"/>
        <v>0</v>
      </c>
      <c r="G269" s="52">
        <f t="shared" si="335"/>
        <v>0</v>
      </c>
      <c r="H269" s="52">
        <f t="shared" si="335"/>
        <v>0</v>
      </c>
      <c r="I269" s="52">
        <f t="shared" si="335"/>
        <v>0</v>
      </c>
      <c r="J269" s="52">
        <f t="shared" si="335"/>
        <v>0</v>
      </c>
      <c r="K269" s="52">
        <f t="shared" si="335"/>
        <v>0</v>
      </c>
      <c r="L269" s="52">
        <f t="shared" si="335"/>
        <v>0</v>
      </c>
      <c r="M269" s="52">
        <f t="shared" si="335"/>
        <v>0</v>
      </c>
      <c r="N269" s="52">
        <f t="shared" si="335"/>
        <v>0</v>
      </c>
      <c r="O269" s="52">
        <f t="shared" si="335"/>
        <v>0</v>
      </c>
      <c r="P269" s="52">
        <f t="shared" si="335"/>
        <v>0</v>
      </c>
      <c r="Q269" s="52">
        <f t="shared" si="335"/>
        <v>0</v>
      </c>
    </row>
    <row r="270" spans="1:17" ht="11.45" customHeight="1" x14ac:dyDescent="0.25">
      <c r="A270" s="53" t="s">
        <v>55</v>
      </c>
      <c r="B270" s="52">
        <f t="shared" ref="B270:Q270" si="336">IF(B52=0,0,B52/B$46)</f>
        <v>0</v>
      </c>
      <c r="C270" s="52">
        <f t="shared" si="336"/>
        <v>0</v>
      </c>
      <c r="D270" s="52">
        <f t="shared" si="336"/>
        <v>0</v>
      </c>
      <c r="E270" s="52">
        <f t="shared" si="336"/>
        <v>0</v>
      </c>
      <c r="F270" s="52">
        <f t="shared" si="336"/>
        <v>1.7889356789916382E-4</v>
      </c>
      <c r="G270" s="52">
        <f t="shared" si="336"/>
        <v>1.7550759584064092E-4</v>
      </c>
      <c r="H270" s="52">
        <f t="shared" si="336"/>
        <v>1.70807623553457E-4</v>
      </c>
      <c r="I270" s="52">
        <f t="shared" si="336"/>
        <v>1.6383860437278047E-4</v>
      </c>
      <c r="J270" s="52">
        <f t="shared" si="336"/>
        <v>1.7163871368927884E-4</v>
      </c>
      <c r="K270" s="52">
        <f t="shared" si="336"/>
        <v>1.6985184531667866E-4</v>
      </c>
      <c r="L270" s="52">
        <f t="shared" si="336"/>
        <v>1.6805463510853849E-4</v>
      </c>
      <c r="M270" s="52">
        <f t="shared" si="336"/>
        <v>2.0553775534958685E-4</v>
      </c>
      <c r="N270" s="52">
        <f t="shared" si="336"/>
        <v>2.4942689180094285E-4</v>
      </c>
      <c r="O270" s="52">
        <f t="shared" si="336"/>
        <v>3.762407566788156E-4</v>
      </c>
      <c r="P270" s="52">
        <f t="shared" si="336"/>
        <v>6.7557404685367325E-4</v>
      </c>
      <c r="Q270" s="52">
        <f t="shared" si="336"/>
        <v>9.1772385144182824E-4</v>
      </c>
    </row>
    <row r="271" spans="1:17" ht="11.45" customHeight="1" x14ac:dyDescent="0.25">
      <c r="A271" s="51" t="s">
        <v>24</v>
      </c>
      <c r="B271" s="50">
        <f t="shared" ref="B271:Q271" si="337">IF(B53=0,0,B53/B$46)</f>
        <v>0.25710107554901368</v>
      </c>
      <c r="C271" s="50">
        <f t="shared" si="337"/>
        <v>0.26219442973849932</v>
      </c>
      <c r="D271" s="50">
        <f t="shared" si="337"/>
        <v>0.25981720786254731</v>
      </c>
      <c r="E271" s="50">
        <f t="shared" si="337"/>
        <v>0.26136483296810276</v>
      </c>
      <c r="F271" s="50">
        <f t="shared" si="337"/>
        <v>0.25441525494640915</v>
      </c>
      <c r="G271" s="50">
        <f t="shared" si="337"/>
        <v>0.25108123990134157</v>
      </c>
      <c r="H271" s="50">
        <f t="shared" si="337"/>
        <v>0.24645942666232856</v>
      </c>
      <c r="I271" s="50">
        <f t="shared" si="337"/>
        <v>0.24525144676625715</v>
      </c>
      <c r="J271" s="50">
        <f t="shared" si="337"/>
        <v>0.24133348446542624</v>
      </c>
      <c r="K271" s="50">
        <f t="shared" si="337"/>
        <v>0.22294482545935351</v>
      </c>
      <c r="L271" s="50">
        <f t="shared" si="337"/>
        <v>0.21712470902102027</v>
      </c>
      <c r="M271" s="50">
        <f t="shared" si="337"/>
        <v>0.22236796918871396</v>
      </c>
      <c r="N271" s="50">
        <f t="shared" si="337"/>
        <v>0.21494169765238028</v>
      </c>
      <c r="O271" s="50">
        <f t="shared" si="337"/>
        <v>0.20741845509375728</v>
      </c>
      <c r="P271" s="50">
        <f t="shared" si="337"/>
        <v>0.20099039608618444</v>
      </c>
      <c r="Q271" s="50">
        <f t="shared" si="337"/>
        <v>0.20148181210971527</v>
      </c>
    </row>
    <row r="272" spans="1:17" ht="11.45" customHeight="1" x14ac:dyDescent="0.25">
      <c r="A272" s="49" t="s">
        <v>23</v>
      </c>
      <c r="B272" s="48">
        <f t="shared" ref="B272:Q272" si="338">IF(B54=0,0,B54/B$46)</f>
        <v>0.24427030680897627</v>
      </c>
      <c r="C272" s="48">
        <f t="shared" si="338"/>
        <v>0.24887266063137575</v>
      </c>
      <c r="D272" s="48">
        <f t="shared" si="338"/>
        <v>0.24620868813124897</v>
      </c>
      <c r="E272" s="48">
        <f t="shared" si="338"/>
        <v>0.2480978032968712</v>
      </c>
      <c r="F272" s="48">
        <f t="shared" si="338"/>
        <v>0.23949789990388559</v>
      </c>
      <c r="G272" s="48">
        <f t="shared" si="338"/>
        <v>0.23625409207700404</v>
      </c>
      <c r="H272" s="48">
        <f t="shared" si="338"/>
        <v>0.23157547079022303</v>
      </c>
      <c r="I272" s="48">
        <f t="shared" si="338"/>
        <v>0.23040399107379947</v>
      </c>
      <c r="J272" s="48">
        <f t="shared" si="338"/>
        <v>0.22638829963201521</v>
      </c>
      <c r="K272" s="48">
        <f t="shared" si="338"/>
        <v>0.21037552661102826</v>
      </c>
      <c r="L272" s="48">
        <f t="shared" si="338"/>
        <v>0.20483718389919345</v>
      </c>
      <c r="M272" s="48">
        <f t="shared" si="338"/>
        <v>0.20687712773082989</v>
      </c>
      <c r="N272" s="48">
        <f t="shared" si="338"/>
        <v>0.19672159481515508</v>
      </c>
      <c r="O272" s="48">
        <f t="shared" si="338"/>
        <v>0.18939792207035192</v>
      </c>
      <c r="P272" s="48">
        <f t="shared" si="338"/>
        <v>0.18296219443162737</v>
      </c>
      <c r="Q272" s="48">
        <f t="shared" si="338"/>
        <v>0.18328284782400575</v>
      </c>
    </row>
    <row r="273" spans="1:17" ht="11.45" customHeight="1" x14ac:dyDescent="0.25">
      <c r="A273" s="47" t="s">
        <v>22</v>
      </c>
      <c r="B273" s="46">
        <f t="shared" ref="B273:Q273" si="339">IF(B55=0,0,B55/B$46)</f>
        <v>1.2830768740037402E-2</v>
      </c>
      <c r="C273" s="46">
        <f t="shared" si="339"/>
        <v>1.3321769107123594E-2</v>
      </c>
      <c r="D273" s="46">
        <f t="shared" si="339"/>
        <v>1.3608519731298343E-2</v>
      </c>
      <c r="E273" s="46">
        <f t="shared" si="339"/>
        <v>1.3267029671231527E-2</v>
      </c>
      <c r="F273" s="46">
        <f t="shared" si="339"/>
        <v>1.491735504252358E-2</v>
      </c>
      <c r="G273" s="46">
        <f t="shared" si="339"/>
        <v>1.4827147824337542E-2</v>
      </c>
      <c r="H273" s="46">
        <f t="shared" si="339"/>
        <v>1.4883955872105531E-2</v>
      </c>
      <c r="I273" s="46">
        <f t="shared" si="339"/>
        <v>1.4847455692457717E-2</v>
      </c>
      <c r="J273" s="46">
        <f t="shared" si="339"/>
        <v>1.4945184833411037E-2</v>
      </c>
      <c r="K273" s="46">
        <f t="shared" si="339"/>
        <v>1.2569298848325227E-2</v>
      </c>
      <c r="L273" s="46">
        <f t="shared" si="339"/>
        <v>1.2287525121826782E-2</v>
      </c>
      <c r="M273" s="46">
        <f t="shared" si="339"/>
        <v>1.5490841457884054E-2</v>
      </c>
      <c r="N273" s="46">
        <f t="shared" si="339"/>
        <v>1.8220102837225222E-2</v>
      </c>
      <c r="O273" s="46">
        <f t="shared" si="339"/>
        <v>1.8020533023405366E-2</v>
      </c>
      <c r="P273" s="46">
        <f t="shared" si="339"/>
        <v>1.802820165455709E-2</v>
      </c>
      <c r="Q273" s="46">
        <f t="shared" si="339"/>
        <v>1.8198964285709555E-2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16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96">
        <f>B5+B9+B10+B15</f>
        <v>39465.275849225254</v>
      </c>
      <c r="C4" s="96">
        <f t="shared" ref="C4:Q4" si="0">C5+C9+C10+C15</f>
        <v>39331.076128118904</v>
      </c>
      <c r="D4" s="96">
        <f t="shared" si="0"/>
        <v>39756.455223983059</v>
      </c>
      <c r="E4" s="96">
        <f t="shared" si="0"/>
        <v>39639.670846676825</v>
      </c>
      <c r="F4" s="96">
        <f t="shared" si="0"/>
        <v>39936.948849344117</v>
      </c>
      <c r="G4" s="96">
        <f t="shared" si="0"/>
        <v>40095.758338520616</v>
      </c>
      <c r="H4" s="96">
        <f t="shared" si="0"/>
        <v>40316.21968890979</v>
      </c>
      <c r="I4" s="96">
        <f t="shared" si="0"/>
        <v>40855.521362232219</v>
      </c>
      <c r="J4" s="96">
        <f t="shared" si="0"/>
        <v>39607.846670492479</v>
      </c>
      <c r="K4" s="96">
        <f t="shared" si="0"/>
        <v>38398.603204492807</v>
      </c>
      <c r="L4" s="96">
        <f t="shared" si="0"/>
        <v>37943.038062062464</v>
      </c>
      <c r="M4" s="96">
        <f t="shared" si="0"/>
        <v>37419.006427002547</v>
      </c>
      <c r="N4" s="96">
        <f t="shared" si="0"/>
        <v>37285.836160187697</v>
      </c>
      <c r="O4" s="96">
        <f t="shared" si="0"/>
        <v>37023.66176197202</v>
      </c>
      <c r="P4" s="96">
        <f t="shared" si="0"/>
        <v>37667.890525584597</v>
      </c>
      <c r="Q4" s="96">
        <f t="shared" si="0"/>
        <v>38189.496069547262</v>
      </c>
    </row>
    <row r="5" spans="1:17" ht="11.45" customHeight="1" x14ac:dyDescent="0.25">
      <c r="A5" s="95" t="s">
        <v>91</v>
      </c>
      <c r="B5" s="94">
        <f>SUM(B6:B8)</f>
        <v>39464.066724149568</v>
      </c>
      <c r="C5" s="94">
        <f t="shared" ref="C5:Q5" si="1">SUM(C6:C8)</f>
        <v>39329.898360000007</v>
      </c>
      <c r="D5" s="94">
        <f t="shared" si="1"/>
        <v>39752.575529999995</v>
      </c>
      <c r="E5" s="94">
        <f t="shared" si="1"/>
        <v>39623.33124</v>
      </c>
      <c r="F5" s="94">
        <f t="shared" si="1"/>
        <v>39918.855370000005</v>
      </c>
      <c r="G5" s="94">
        <f t="shared" si="1"/>
        <v>40025.121118448908</v>
      </c>
      <c r="H5" s="94">
        <f t="shared" si="1"/>
        <v>40134.409589999996</v>
      </c>
      <c r="I5" s="94">
        <f t="shared" si="1"/>
        <v>40505.58743</v>
      </c>
      <c r="J5" s="94">
        <f t="shared" si="1"/>
        <v>38808.125790000006</v>
      </c>
      <c r="K5" s="94">
        <f t="shared" si="1"/>
        <v>37408.881789999999</v>
      </c>
      <c r="L5" s="94">
        <f t="shared" si="1"/>
        <v>36790.534023987639</v>
      </c>
      <c r="M5" s="94">
        <f t="shared" si="1"/>
        <v>36353.636030133901</v>
      </c>
      <c r="N5" s="94">
        <f t="shared" si="1"/>
        <v>36387.629936284495</v>
      </c>
      <c r="O5" s="94">
        <f t="shared" si="1"/>
        <v>35996.122319210379</v>
      </c>
      <c r="P5" s="94">
        <f t="shared" si="1"/>
        <v>36491.706080543619</v>
      </c>
      <c r="Q5" s="94">
        <f t="shared" si="1"/>
        <v>37239.93195858605</v>
      </c>
    </row>
    <row r="6" spans="1:17" ht="11.45" customHeight="1" x14ac:dyDescent="0.25">
      <c r="A6" s="17" t="s">
        <v>90</v>
      </c>
      <c r="B6" s="94">
        <v>24.17117686564486</v>
      </c>
      <c r="C6" s="94">
        <v>58.200389999999999</v>
      </c>
      <c r="D6" s="94">
        <v>94.500050000000002</v>
      </c>
      <c r="E6" s="94">
        <v>114.29926</v>
      </c>
      <c r="F6" s="94">
        <v>125.50749999999999</v>
      </c>
      <c r="G6" s="94">
        <v>134.87467457650874</v>
      </c>
      <c r="H6" s="94">
        <v>141.40024</v>
      </c>
      <c r="I6" s="94">
        <v>133.50163000000001</v>
      </c>
      <c r="J6" s="94">
        <v>137.09859</v>
      </c>
      <c r="K6" s="94">
        <v>117.48958</v>
      </c>
      <c r="L6" s="94">
        <v>116.19808008304179</v>
      </c>
      <c r="M6" s="94">
        <v>107.74389532400242</v>
      </c>
      <c r="N6" s="94">
        <v>102.03731908786</v>
      </c>
      <c r="O6" s="94">
        <v>103.18104040497641</v>
      </c>
      <c r="P6" s="94">
        <v>96.612129056095384</v>
      </c>
      <c r="Q6" s="94">
        <v>90.020855454915704</v>
      </c>
    </row>
    <row r="7" spans="1:17" ht="11.45" customHeight="1" x14ac:dyDescent="0.25">
      <c r="A7" s="17" t="s">
        <v>89</v>
      </c>
      <c r="B7" s="94">
        <v>23167.460684749378</v>
      </c>
      <c r="C7" s="94">
        <v>22449.003100000002</v>
      </c>
      <c r="D7" s="94">
        <v>22314.851319999998</v>
      </c>
      <c r="E7" s="94">
        <v>21360.373939999998</v>
      </c>
      <c r="F7" s="94">
        <v>20822.85961</v>
      </c>
      <c r="G7" s="94">
        <v>19975.171337724212</v>
      </c>
      <c r="H7" s="94">
        <v>19350.3279</v>
      </c>
      <c r="I7" s="94">
        <v>18814.525180000001</v>
      </c>
      <c r="J7" s="94">
        <v>17674.937170000001</v>
      </c>
      <c r="K7" s="94">
        <v>16684.763009999999</v>
      </c>
      <c r="L7" s="94">
        <v>15597.978726555593</v>
      </c>
      <c r="M7" s="94">
        <v>14850.803977187616</v>
      </c>
      <c r="N7" s="94">
        <v>14153.439982681259</v>
      </c>
      <c r="O7" s="94">
        <v>13450.057992451939</v>
      </c>
      <c r="P7" s="94">
        <v>13185.047851642603</v>
      </c>
      <c r="Q7" s="94">
        <v>12926.078034838274</v>
      </c>
    </row>
    <row r="8" spans="1:17" ht="11.45" customHeight="1" x14ac:dyDescent="0.25">
      <c r="A8" s="17" t="s">
        <v>88</v>
      </c>
      <c r="B8" s="94">
        <v>16272.434862534545</v>
      </c>
      <c r="C8" s="94">
        <v>16822.694870000003</v>
      </c>
      <c r="D8" s="94">
        <v>17343.224159999998</v>
      </c>
      <c r="E8" s="94">
        <v>18148.658040000002</v>
      </c>
      <c r="F8" s="94">
        <v>18970.488260000002</v>
      </c>
      <c r="G8" s="94">
        <v>19915.07510614819</v>
      </c>
      <c r="H8" s="94">
        <v>20642.68145</v>
      </c>
      <c r="I8" s="94">
        <v>21557.56062</v>
      </c>
      <c r="J8" s="94">
        <v>20996.090029999999</v>
      </c>
      <c r="K8" s="94">
        <v>20606.629199999999</v>
      </c>
      <c r="L8" s="94">
        <v>21076.357217349007</v>
      </c>
      <c r="M8" s="94">
        <v>21395.088157622282</v>
      </c>
      <c r="N8" s="94">
        <v>22132.152634515376</v>
      </c>
      <c r="O8" s="94">
        <v>22442.883286353466</v>
      </c>
      <c r="P8" s="94">
        <v>23210.046099844923</v>
      </c>
      <c r="Q8" s="94">
        <v>24223.833068292861</v>
      </c>
    </row>
    <row r="9" spans="1:17" ht="11.45" customHeight="1" x14ac:dyDescent="0.25">
      <c r="A9" s="95" t="s">
        <v>25</v>
      </c>
      <c r="B9" s="94">
        <v>0</v>
      </c>
      <c r="C9" s="94">
        <v>0</v>
      </c>
      <c r="D9" s="94">
        <v>0</v>
      </c>
      <c r="E9" s="94">
        <v>0</v>
      </c>
      <c r="F9" s="94">
        <v>0</v>
      </c>
      <c r="G9" s="94">
        <v>0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  <c r="P9" s="94">
        <v>0</v>
      </c>
      <c r="Q9" s="94">
        <v>0</v>
      </c>
    </row>
    <row r="10" spans="1:17" ht="11.45" customHeight="1" x14ac:dyDescent="0.25">
      <c r="A10" s="95" t="s">
        <v>87</v>
      </c>
      <c r="B10" s="94">
        <f>SUM(B11:B14)</f>
        <v>0</v>
      </c>
      <c r="C10" s="94">
        <f t="shared" ref="C10:Q10" si="2">SUM(C11:C14)</f>
        <v>0</v>
      </c>
      <c r="D10" s="94">
        <f t="shared" si="2"/>
        <v>2.6892100000000001</v>
      </c>
      <c r="E10" s="94">
        <f t="shared" si="2"/>
        <v>14.9993</v>
      </c>
      <c r="F10" s="94">
        <f t="shared" si="2"/>
        <v>16.094200000000001</v>
      </c>
      <c r="G10" s="94">
        <f t="shared" si="2"/>
        <v>68.551770161579014</v>
      </c>
      <c r="H10" s="94">
        <f t="shared" si="2"/>
        <v>180.47443999999999</v>
      </c>
      <c r="I10" s="94">
        <f t="shared" si="2"/>
        <v>348.70015000000001</v>
      </c>
      <c r="J10" s="94">
        <f t="shared" si="2"/>
        <v>798.03932999999995</v>
      </c>
      <c r="K10" s="94">
        <f t="shared" si="2"/>
        <v>988.05587999999989</v>
      </c>
      <c r="L10" s="94">
        <f t="shared" si="2"/>
        <v>1150.6671554861343</v>
      </c>
      <c r="M10" s="94">
        <f t="shared" si="2"/>
        <v>1062.9458188332637</v>
      </c>
      <c r="N10" s="94">
        <f t="shared" si="2"/>
        <v>895.03539725788858</v>
      </c>
      <c r="O10" s="94">
        <f t="shared" si="2"/>
        <v>1023.5668019394518</v>
      </c>
      <c r="P10" s="94">
        <f t="shared" si="2"/>
        <v>1168.0517668794105</v>
      </c>
      <c r="Q10" s="94">
        <f t="shared" si="2"/>
        <v>932.83637031908074</v>
      </c>
    </row>
    <row r="11" spans="1:17" ht="11.45" customHeight="1" x14ac:dyDescent="0.25">
      <c r="A11" s="17" t="s">
        <v>86</v>
      </c>
      <c r="B11" s="94">
        <v>0</v>
      </c>
      <c r="C11" s="94">
        <v>0</v>
      </c>
      <c r="D11" s="94">
        <v>0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</row>
    <row r="12" spans="1:17" ht="11.45" customHeight="1" x14ac:dyDescent="0.25">
      <c r="A12" s="17" t="s">
        <v>85</v>
      </c>
      <c r="B12" s="94">
        <v>0</v>
      </c>
      <c r="C12" s="94">
        <v>0</v>
      </c>
      <c r="D12" s="94">
        <v>0</v>
      </c>
      <c r="E12" s="94">
        <v>0</v>
      </c>
      <c r="F12" s="94">
        <v>0</v>
      </c>
      <c r="G12" s="94">
        <v>42.731398240292613</v>
      </c>
      <c r="H12" s="94">
        <v>47.893160000000002</v>
      </c>
      <c r="I12" s="94">
        <v>77.200040000000001</v>
      </c>
      <c r="J12" s="94">
        <v>105.10517</v>
      </c>
      <c r="K12" s="94">
        <v>162.74272000000002</v>
      </c>
      <c r="L12" s="94">
        <v>321.00898855000281</v>
      </c>
      <c r="M12" s="94">
        <v>331.87947923241802</v>
      </c>
      <c r="N12" s="94">
        <v>394.0515516796641</v>
      </c>
      <c r="O12" s="94">
        <v>417.74534313084359</v>
      </c>
      <c r="P12" s="94">
        <v>413.89598480507448</v>
      </c>
      <c r="Q12" s="94">
        <v>404.29437832511303</v>
      </c>
    </row>
    <row r="13" spans="1:17" ht="11.45" customHeight="1" x14ac:dyDescent="0.25">
      <c r="A13" s="17" t="s">
        <v>84</v>
      </c>
      <c r="B13" s="94">
        <v>0</v>
      </c>
      <c r="C13" s="94">
        <v>0</v>
      </c>
      <c r="D13" s="94">
        <v>2.6892100000000001</v>
      </c>
      <c r="E13" s="94">
        <v>14.9993</v>
      </c>
      <c r="F13" s="94">
        <v>16.094200000000001</v>
      </c>
      <c r="G13" s="94">
        <v>25.820371921286394</v>
      </c>
      <c r="H13" s="94">
        <v>132.58127999999999</v>
      </c>
      <c r="I13" s="94">
        <v>271.50011000000001</v>
      </c>
      <c r="J13" s="94">
        <v>692.93415999999991</v>
      </c>
      <c r="K13" s="94">
        <v>825.31315999999993</v>
      </c>
      <c r="L13" s="94">
        <v>829.65816693613147</v>
      </c>
      <c r="M13" s="94">
        <v>731.06633960084582</v>
      </c>
      <c r="N13" s="94">
        <v>500.98384557822448</v>
      </c>
      <c r="O13" s="94">
        <v>605.82145880860821</v>
      </c>
      <c r="P13" s="94">
        <v>754.15578207433589</v>
      </c>
      <c r="Q13" s="94">
        <v>528.54199199396771</v>
      </c>
    </row>
    <row r="14" spans="1:17" ht="11.45" customHeight="1" x14ac:dyDescent="0.25">
      <c r="A14" s="17" t="s">
        <v>83</v>
      </c>
      <c r="B14" s="94">
        <v>0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1:17" ht="11.45" customHeight="1" x14ac:dyDescent="0.25">
      <c r="A15" s="93" t="s">
        <v>82</v>
      </c>
      <c r="B15" s="92">
        <v>1.2091250756850003</v>
      </c>
      <c r="C15" s="92">
        <v>1.1777681188974636</v>
      </c>
      <c r="D15" s="92">
        <v>1.1904839830661407</v>
      </c>
      <c r="E15" s="92">
        <v>1.3403066768243124</v>
      </c>
      <c r="F15" s="92">
        <v>1.9992793441122263</v>
      </c>
      <c r="G15" s="92">
        <v>2.0854499101316324</v>
      </c>
      <c r="H15" s="92">
        <v>1.3356589097948353</v>
      </c>
      <c r="I15" s="92">
        <v>1.2337822322250398</v>
      </c>
      <c r="J15" s="92">
        <v>1.6815504924749831</v>
      </c>
      <c r="K15" s="92">
        <v>1.6655344928052096</v>
      </c>
      <c r="L15" s="92">
        <v>1.8368825886917215</v>
      </c>
      <c r="M15" s="92">
        <v>2.424578035379132</v>
      </c>
      <c r="N15" s="92">
        <v>3.1708266453105169</v>
      </c>
      <c r="O15" s="92">
        <v>3.972640822187484</v>
      </c>
      <c r="P15" s="92">
        <v>8.13267816156233</v>
      </c>
      <c r="Q15" s="92">
        <v>16.727740642129636</v>
      </c>
    </row>
    <row r="17" spans="1:17" ht="11.45" customHeight="1" x14ac:dyDescent="0.25">
      <c r="A17" s="27" t="s">
        <v>81</v>
      </c>
      <c r="B17" s="71">
        <f t="shared" ref="B17:Q17" si="3">B18+B42</f>
        <v>39465.275849225254</v>
      </c>
      <c r="C17" s="71">
        <f t="shared" si="3"/>
        <v>39331.076128118897</v>
      </c>
      <c r="D17" s="71">
        <f t="shared" si="3"/>
        <v>39756.455223983066</v>
      </c>
      <c r="E17" s="71">
        <f t="shared" si="3"/>
        <v>39639.670846676825</v>
      </c>
      <c r="F17" s="71">
        <f t="shared" si="3"/>
        <v>39936.948849344109</v>
      </c>
      <c r="G17" s="71">
        <f t="shared" si="3"/>
        <v>40095.758338520624</v>
      </c>
      <c r="H17" s="71">
        <f t="shared" si="3"/>
        <v>40316.219688909798</v>
      </c>
      <c r="I17" s="71">
        <f t="shared" si="3"/>
        <v>40855.521362232234</v>
      </c>
      <c r="J17" s="71">
        <f t="shared" si="3"/>
        <v>39607.846670492479</v>
      </c>
      <c r="K17" s="71">
        <f t="shared" si="3"/>
        <v>38398.6032044928</v>
      </c>
      <c r="L17" s="71">
        <f t="shared" si="3"/>
        <v>37943.038062062464</v>
      </c>
      <c r="M17" s="71">
        <f t="shared" si="3"/>
        <v>37419.00642700254</v>
      </c>
      <c r="N17" s="71">
        <f t="shared" si="3"/>
        <v>37285.836160187697</v>
      </c>
      <c r="O17" s="71">
        <f t="shared" si="3"/>
        <v>37023.661761972013</v>
      </c>
      <c r="P17" s="71">
        <f t="shared" si="3"/>
        <v>37667.890525584604</v>
      </c>
      <c r="Q17" s="71">
        <f t="shared" si="3"/>
        <v>38189.496069547269</v>
      </c>
    </row>
    <row r="18" spans="1:17" ht="11.45" customHeight="1" x14ac:dyDescent="0.25">
      <c r="A18" s="25" t="s">
        <v>39</v>
      </c>
      <c r="B18" s="24">
        <f t="shared" ref="B18:Q18" si="4">B19+B21+B33</f>
        <v>27693.81961407734</v>
      </c>
      <c r="C18" s="24">
        <f t="shared" si="4"/>
        <v>27160.968029887103</v>
      </c>
      <c r="D18" s="24">
        <f t="shared" si="4"/>
        <v>27405.159609865103</v>
      </c>
      <c r="E18" s="24">
        <f t="shared" si="4"/>
        <v>26810.971114790274</v>
      </c>
      <c r="F18" s="24">
        <f t="shared" si="4"/>
        <v>26765.964545529914</v>
      </c>
      <c r="G18" s="24">
        <f t="shared" si="4"/>
        <v>26420.305992915812</v>
      </c>
      <c r="H18" s="24">
        <f t="shared" si="4"/>
        <v>26627.339854527461</v>
      </c>
      <c r="I18" s="24">
        <f t="shared" si="4"/>
        <v>26195.958662380213</v>
      </c>
      <c r="J18" s="24">
        <f t="shared" si="4"/>
        <v>25846.023092250773</v>
      </c>
      <c r="K18" s="24">
        <f t="shared" si="4"/>
        <v>25185.60322484513</v>
      </c>
      <c r="L18" s="24">
        <f t="shared" si="4"/>
        <v>24521.766847861592</v>
      </c>
      <c r="M18" s="24">
        <f t="shared" si="4"/>
        <v>24173.708749108362</v>
      </c>
      <c r="N18" s="24">
        <f t="shared" si="4"/>
        <v>24003.269643987802</v>
      </c>
      <c r="O18" s="24">
        <f t="shared" si="4"/>
        <v>23881.4582675938</v>
      </c>
      <c r="P18" s="24">
        <f t="shared" si="4"/>
        <v>23974.13951122063</v>
      </c>
      <c r="Q18" s="24">
        <f t="shared" si="4"/>
        <v>24103.702766800889</v>
      </c>
    </row>
    <row r="19" spans="1:17" ht="11.45" customHeight="1" x14ac:dyDescent="0.25">
      <c r="A19" s="91" t="s">
        <v>80</v>
      </c>
      <c r="B19" s="90">
        <v>220.45401237839383</v>
      </c>
      <c r="C19" s="90">
        <v>225.25131841789579</v>
      </c>
      <c r="D19" s="90">
        <v>234.66811403599064</v>
      </c>
      <c r="E19" s="90">
        <v>255.11167391471812</v>
      </c>
      <c r="F19" s="90">
        <v>233.12200370033827</v>
      </c>
      <c r="G19" s="90">
        <v>243.02423518806859</v>
      </c>
      <c r="H19" s="90">
        <v>226.44360356555927</v>
      </c>
      <c r="I19" s="90">
        <v>241.14872305142578</v>
      </c>
      <c r="J19" s="90">
        <v>221.64259832752725</v>
      </c>
      <c r="K19" s="90">
        <v>217.22233313149587</v>
      </c>
      <c r="L19" s="90">
        <v>191.45469964645542</v>
      </c>
      <c r="M19" s="90">
        <v>189.3087288403334</v>
      </c>
      <c r="N19" s="90">
        <v>180.24441334677638</v>
      </c>
      <c r="O19" s="90">
        <v>170.710036045386</v>
      </c>
      <c r="P19" s="90">
        <v>175.19161052544271</v>
      </c>
      <c r="Q19" s="90">
        <v>176.51561605676807</v>
      </c>
    </row>
    <row r="20" spans="1:17" ht="11.45" customHeight="1" x14ac:dyDescent="0.25">
      <c r="A20" s="89" t="s">
        <v>75</v>
      </c>
      <c r="B20" s="88">
        <v>0</v>
      </c>
      <c r="C20" s="88">
        <v>0</v>
      </c>
      <c r="D20" s="88">
        <v>0</v>
      </c>
      <c r="E20" s="88">
        <v>0</v>
      </c>
      <c r="F20" s="88">
        <v>0</v>
      </c>
      <c r="G20" s="88">
        <v>0.51877389518965167</v>
      </c>
      <c r="H20" s="88">
        <v>0.55907702582609409</v>
      </c>
      <c r="I20" s="88">
        <v>0.9854415543695374</v>
      </c>
      <c r="J20" s="88">
        <v>1.3102208943590439</v>
      </c>
      <c r="K20" s="88">
        <v>2.0983137744607712</v>
      </c>
      <c r="L20" s="88">
        <v>3.8607153034193766</v>
      </c>
      <c r="M20" s="88">
        <v>4.1381144856256649</v>
      </c>
      <c r="N20" s="88">
        <v>4.8823256293448791</v>
      </c>
      <c r="O20" s="88">
        <v>5.1423661597997103</v>
      </c>
      <c r="P20" s="88">
        <v>5.3321129228927342</v>
      </c>
      <c r="Q20" s="88">
        <v>5.3535091928770928</v>
      </c>
    </row>
    <row r="21" spans="1:17" ht="11.45" customHeight="1" x14ac:dyDescent="0.25">
      <c r="A21" s="19" t="s">
        <v>29</v>
      </c>
      <c r="B21" s="21">
        <f>B22+B24+B26+B27+B29+B32</f>
        <v>25985.248468436876</v>
      </c>
      <c r="C21" s="21">
        <f t="shared" ref="C21:Q21" si="5">C22+C24+C26+C27+C29+C32</f>
        <v>25461.228227602987</v>
      </c>
      <c r="D21" s="21">
        <f t="shared" si="5"/>
        <v>25696.977927017859</v>
      </c>
      <c r="E21" s="21">
        <f t="shared" si="5"/>
        <v>25078.064805411766</v>
      </c>
      <c r="F21" s="21">
        <f t="shared" si="5"/>
        <v>25074.370869649661</v>
      </c>
      <c r="G21" s="21">
        <f t="shared" si="5"/>
        <v>24736.727551351232</v>
      </c>
      <c r="H21" s="21">
        <f t="shared" si="5"/>
        <v>24944.682704090283</v>
      </c>
      <c r="I21" s="21">
        <f t="shared" si="5"/>
        <v>24534.609906455207</v>
      </c>
      <c r="J21" s="21">
        <f t="shared" si="5"/>
        <v>24234.809895485141</v>
      </c>
      <c r="K21" s="21">
        <f t="shared" si="5"/>
        <v>23656.205790238007</v>
      </c>
      <c r="L21" s="21">
        <f t="shared" si="5"/>
        <v>23069.498577678809</v>
      </c>
      <c r="M21" s="21">
        <f t="shared" si="5"/>
        <v>22771.666221180203</v>
      </c>
      <c r="N21" s="21">
        <f t="shared" si="5"/>
        <v>22647.282556412327</v>
      </c>
      <c r="O21" s="21">
        <f t="shared" si="5"/>
        <v>22517.353659717999</v>
      </c>
      <c r="P21" s="21">
        <f t="shared" si="5"/>
        <v>22624.745097593113</v>
      </c>
      <c r="Q21" s="21">
        <f t="shared" si="5"/>
        <v>22790.76516302313</v>
      </c>
    </row>
    <row r="22" spans="1:17" ht="11.45" customHeight="1" x14ac:dyDescent="0.25">
      <c r="A22" s="62" t="s">
        <v>59</v>
      </c>
      <c r="B22" s="70">
        <v>22459.203371991858</v>
      </c>
      <c r="C22" s="70">
        <v>21760.412624150336</v>
      </c>
      <c r="D22" s="70">
        <v>21627.008004146224</v>
      </c>
      <c r="E22" s="70">
        <v>20660.150836507077</v>
      </c>
      <c r="F22" s="70">
        <v>20171.677701330602</v>
      </c>
      <c r="G22" s="70">
        <v>19370.919466110816</v>
      </c>
      <c r="H22" s="70">
        <v>18804.29415812244</v>
      </c>
      <c r="I22" s="70">
        <v>18322.076061673812</v>
      </c>
      <c r="J22" s="70">
        <v>17294.235714070128</v>
      </c>
      <c r="K22" s="70">
        <v>16396.472762744306</v>
      </c>
      <c r="L22" s="70">
        <v>15505.114194049724</v>
      </c>
      <c r="M22" s="70">
        <v>14773.906745801871</v>
      </c>
      <c r="N22" s="70">
        <v>14149.652643451529</v>
      </c>
      <c r="O22" s="70">
        <v>13481.597181258467</v>
      </c>
      <c r="P22" s="70">
        <v>13197.24240905338</v>
      </c>
      <c r="Q22" s="70">
        <v>12910.594008440035</v>
      </c>
    </row>
    <row r="23" spans="1:17" ht="11.45" customHeight="1" x14ac:dyDescent="0.25">
      <c r="A23" s="87" t="s">
        <v>75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41.350309515685389</v>
      </c>
      <c r="H23" s="70">
        <v>46.426786560294175</v>
      </c>
      <c r="I23" s="70">
        <v>74.872198720464993</v>
      </c>
      <c r="J23" s="70">
        <v>102.23336648968925</v>
      </c>
      <c r="K23" s="70">
        <v>158.38585358444772</v>
      </c>
      <c r="L23" s="70">
        <v>312.66316136805796</v>
      </c>
      <c r="M23" s="70">
        <v>322.94399676440071</v>
      </c>
      <c r="N23" s="70">
        <v>383.27518986422132</v>
      </c>
      <c r="O23" s="70">
        <v>406.11150188336279</v>
      </c>
      <c r="P23" s="70">
        <v>401.66984357759526</v>
      </c>
      <c r="Q23" s="70">
        <v>391.56299739202319</v>
      </c>
    </row>
    <row r="24" spans="1:17" ht="11.45" customHeight="1" x14ac:dyDescent="0.25">
      <c r="A24" s="62" t="s">
        <v>58</v>
      </c>
      <c r="B24" s="70">
        <v>3510.0555862253495</v>
      </c>
      <c r="C24" s="70">
        <v>3684.2177705389695</v>
      </c>
      <c r="D24" s="70">
        <v>4052.6605913229155</v>
      </c>
      <c r="E24" s="70">
        <v>4399.7399887346082</v>
      </c>
      <c r="F24" s="70">
        <v>4883.7060227858356</v>
      </c>
      <c r="G24" s="70">
        <v>5346.0885367868859</v>
      </c>
      <c r="H24" s="70">
        <v>6118.9264666287154</v>
      </c>
      <c r="I24" s="70">
        <v>6199.8610436081126</v>
      </c>
      <c r="J24" s="70">
        <v>6918.7495556997601</v>
      </c>
      <c r="K24" s="70">
        <v>7239.0004327906354</v>
      </c>
      <c r="L24" s="70">
        <v>7543.4722219228306</v>
      </c>
      <c r="M24" s="70">
        <v>7979.8089657954497</v>
      </c>
      <c r="N24" s="70">
        <v>8482.3341060488601</v>
      </c>
      <c r="O24" s="70">
        <v>9021.2602142748074</v>
      </c>
      <c r="P24" s="70">
        <v>9409.5123290200354</v>
      </c>
      <c r="Q24" s="70">
        <v>9852.0283906228269</v>
      </c>
    </row>
    <row r="25" spans="1:17" ht="11.45" customHeight="1" x14ac:dyDescent="0.25">
      <c r="A25" s="87" t="s">
        <v>75</v>
      </c>
      <c r="B25" s="70">
        <v>0</v>
      </c>
      <c r="C25" s="70">
        <v>0</v>
      </c>
      <c r="D25" s="70">
        <v>0.62830103877034993</v>
      </c>
      <c r="E25" s="70">
        <v>3.633245154195746</v>
      </c>
      <c r="F25" s="70">
        <v>4.1397308671799697</v>
      </c>
      <c r="G25" s="70">
        <v>6.9241291387398149</v>
      </c>
      <c r="H25" s="70">
        <v>39.051540692348091</v>
      </c>
      <c r="I25" s="70">
        <v>77.116798349240852</v>
      </c>
      <c r="J25" s="70">
        <v>221.05518431710061</v>
      </c>
      <c r="K25" s="70">
        <v>278.78898172102606</v>
      </c>
      <c r="L25" s="70">
        <v>285.80211318414024</v>
      </c>
      <c r="M25" s="70">
        <v>263.77425223591183</v>
      </c>
      <c r="N25" s="70">
        <v>187.92235893155885</v>
      </c>
      <c r="O25" s="70">
        <v>237.31643528027863</v>
      </c>
      <c r="P25" s="70">
        <v>296.30786372661862</v>
      </c>
      <c r="Q25" s="70">
        <v>210.55402903235986</v>
      </c>
    </row>
    <row r="26" spans="1:17" ht="11.45" customHeight="1" x14ac:dyDescent="0.25">
      <c r="A26" s="62" t="s">
        <v>57</v>
      </c>
      <c r="B26" s="70">
        <v>15.989510219666389</v>
      </c>
      <c r="C26" s="70">
        <v>16.597832913682936</v>
      </c>
      <c r="D26" s="70">
        <v>17.30933154872028</v>
      </c>
      <c r="E26" s="70">
        <v>18.173980170081464</v>
      </c>
      <c r="F26" s="70">
        <v>18.987145533226212</v>
      </c>
      <c r="G26" s="70">
        <v>19.719548453529072</v>
      </c>
      <c r="H26" s="70">
        <v>21.462079339125992</v>
      </c>
      <c r="I26" s="70">
        <v>12.672801173280746</v>
      </c>
      <c r="J26" s="70">
        <v>21.824625715254882</v>
      </c>
      <c r="K26" s="70">
        <v>20.732594703067107</v>
      </c>
      <c r="L26" s="70">
        <v>20.878087333022691</v>
      </c>
      <c r="M26" s="70">
        <v>17.595253323627603</v>
      </c>
      <c r="N26" s="70">
        <v>14.537385451399857</v>
      </c>
      <c r="O26" s="70">
        <v>12.974302802767639</v>
      </c>
      <c r="P26" s="70">
        <v>11.729071833273593</v>
      </c>
      <c r="Q26" s="70">
        <v>11.437236251436516</v>
      </c>
    </row>
    <row r="27" spans="1:17" ht="11.45" customHeight="1" x14ac:dyDescent="0.25">
      <c r="A27" s="62" t="s">
        <v>56</v>
      </c>
      <c r="B27" s="70">
        <v>0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</row>
    <row r="28" spans="1:17" ht="11.45" customHeight="1" x14ac:dyDescent="0.25">
      <c r="A28" s="87" t="s">
        <v>77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</row>
    <row r="29" spans="1:17" ht="11.45" customHeight="1" x14ac:dyDescent="0.25">
      <c r="A29" s="62" t="s">
        <v>79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1.861484770880811E-2</v>
      </c>
      <c r="P29" s="70">
        <v>2.7507172139869045</v>
      </c>
      <c r="Q29" s="70">
        <v>10.193586679710922</v>
      </c>
    </row>
    <row r="30" spans="1:17" ht="11.45" customHeight="1" x14ac:dyDescent="0.25">
      <c r="A30" s="87" t="s">
        <v>75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3.6397803227072878E-4</v>
      </c>
      <c r="P30" s="70">
        <v>5.416658509385909E-2</v>
      </c>
      <c r="Q30" s="70">
        <v>0.19953755777051951</v>
      </c>
    </row>
    <row r="31" spans="1:17" ht="11.45" customHeight="1" x14ac:dyDescent="0.25">
      <c r="A31" s="87" t="s">
        <v>78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6.5319463599308337E-3</v>
      </c>
      <c r="P31" s="70">
        <v>0.97102285708111935</v>
      </c>
      <c r="Q31" s="70">
        <v>3.614445098486252</v>
      </c>
    </row>
    <row r="32" spans="1:17" ht="11.45" customHeight="1" x14ac:dyDescent="0.25">
      <c r="A32" s="62" t="s">
        <v>55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3.4074373234184156E-2</v>
      </c>
      <c r="M32" s="70">
        <v>0.35525625925762744</v>
      </c>
      <c r="N32" s="70">
        <v>0.75842146053784332</v>
      </c>
      <c r="O32" s="70">
        <v>1.5033465342492787</v>
      </c>
      <c r="P32" s="70">
        <v>3.5105704724325837</v>
      </c>
      <c r="Q32" s="70">
        <v>6.5119410291194741</v>
      </c>
    </row>
    <row r="33" spans="1:17" ht="11.45" customHeight="1" x14ac:dyDescent="0.25">
      <c r="A33" s="19" t="s">
        <v>28</v>
      </c>
      <c r="B33" s="21">
        <f>B34+B36+B38+B39+B41</f>
        <v>1488.1171332620675</v>
      </c>
      <c r="C33" s="21">
        <f t="shared" ref="C33:Q33" si="6">C34+C36+C38+C39+C41</f>
        <v>1474.4884838662199</v>
      </c>
      <c r="D33" s="21">
        <f t="shared" si="6"/>
        <v>1473.5135688112532</v>
      </c>
      <c r="E33" s="21">
        <f t="shared" si="6"/>
        <v>1477.79463546379</v>
      </c>
      <c r="F33" s="21">
        <f t="shared" si="6"/>
        <v>1458.4716721799166</v>
      </c>
      <c r="G33" s="21">
        <f t="shared" si="6"/>
        <v>1440.5542063765081</v>
      </c>
      <c r="H33" s="21">
        <f t="shared" si="6"/>
        <v>1456.2135468716181</v>
      </c>
      <c r="I33" s="21">
        <f t="shared" si="6"/>
        <v>1420.2000328735826</v>
      </c>
      <c r="J33" s="21">
        <f t="shared" si="6"/>
        <v>1389.570598438105</v>
      </c>
      <c r="K33" s="21">
        <f t="shared" si="6"/>
        <v>1312.1751014756248</v>
      </c>
      <c r="L33" s="21">
        <f t="shared" si="6"/>
        <v>1260.8135705363279</v>
      </c>
      <c r="M33" s="21">
        <f t="shared" si="6"/>
        <v>1212.7337990878268</v>
      </c>
      <c r="N33" s="21">
        <f t="shared" si="6"/>
        <v>1175.7426742286975</v>
      </c>
      <c r="O33" s="21">
        <f t="shared" si="6"/>
        <v>1193.3945718304176</v>
      </c>
      <c r="P33" s="21">
        <f t="shared" si="6"/>
        <v>1174.2028031020736</v>
      </c>
      <c r="Q33" s="21">
        <f t="shared" si="6"/>
        <v>1136.4219877209891</v>
      </c>
    </row>
    <row r="34" spans="1:17" ht="11.45" customHeight="1" x14ac:dyDescent="0.25">
      <c r="A34" s="62" t="s">
        <v>59</v>
      </c>
      <c r="B34" s="20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</row>
    <row r="35" spans="1:17" ht="11.45" customHeight="1" x14ac:dyDescent="0.25">
      <c r="A35" s="87" t="s">
        <v>75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</row>
    <row r="36" spans="1:17" ht="11.45" customHeight="1" x14ac:dyDescent="0.25">
      <c r="A36" s="62" t="s">
        <v>58</v>
      </c>
      <c r="B36" s="20">
        <v>1486.9080081863824</v>
      </c>
      <c r="C36" s="20">
        <v>1473.3107157473223</v>
      </c>
      <c r="D36" s="20">
        <v>1472.3230848281871</v>
      </c>
      <c r="E36" s="20">
        <v>1476.4543287869656</v>
      </c>
      <c r="F36" s="20">
        <v>1457.0684129665685</v>
      </c>
      <c r="G36" s="20">
        <v>1439.0765726761654</v>
      </c>
      <c r="H36" s="20">
        <v>1455.4873262915173</v>
      </c>
      <c r="I36" s="20">
        <v>1419.577221459301</v>
      </c>
      <c r="J36" s="20">
        <v>1388.500815592442</v>
      </c>
      <c r="K36" s="20">
        <v>1311.1018367311071</v>
      </c>
      <c r="L36" s="20">
        <v>1259.6080119242072</v>
      </c>
      <c r="M36" s="20">
        <v>1211.4099183652265</v>
      </c>
      <c r="N36" s="20">
        <v>1174.2432244935737</v>
      </c>
      <c r="O36" s="20">
        <v>1192.329564420678</v>
      </c>
      <c r="P36" s="20">
        <v>1173.1946273027738</v>
      </c>
      <c r="Q36" s="20">
        <v>1133.630980920896</v>
      </c>
    </row>
    <row r="37" spans="1:17" ht="11.45" customHeight="1" x14ac:dyDescent="0.25">
      <c r="A37" s="87" t="s">
        <v>75</v>
      </c>
      <c r="B37" s="20">
        <v>0</v>
      </c>
      <c r="C37" s="20">
        <v>0</v>
      </c>
      <c r="D37" s="20">
        <v>0.22826044835428633</v>
      </c>
      <c r="E37" s="20">
        <v>1.21923580693217</v>
      </c>
      <c r="F37" s="20">
        <v>1.2351011827099792</v>
      </c>
      <c r="G37" s="20">
        <v>1.8633813296185042</v>
      </c>
      <c r="H37" s="20">
        <v>9.2884684661461812</v>
      </c>
      <c r="I37" s="20">
        <v>17.656067594791764</v>
      </c>
      <c r="J37" s="20">
        <v>44.360670073643533</v>
      </c>
      <c r="K37" s="20">
        <v>50.488638956677086</v>
      </c>
      <c r="L37" s="20">
        <v>47.705803903561232</v>
      </c>
      <c r="M37" s="20">
        <v>40.025979882160392</v>
      </c>
      <c r="N37" s="20">
        <v>25.991841067559019</v>
      </c>
      <c r="O37" s="20">
        <v>31.33967153835777</v>
      </c>
      <c r="P37" s="20">
        <v>36.920549911845107</v>
      </c>
      <c r="Q37" s="20">
        <v>24.206629682309885</v>
      </c>
    </row>
    <row r="38" spans="1:17" ht="11.45" customHeight="1" x14ac:dyDescent="0.25">
      <c r="A38" s="62" t="s">
        <v>57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</row>
    <row r="39" spans="1:17" ht="11.45" customHeight="1" x14ac:dyDescent="0.25">
      <c r="A39" s="62" t="s">
        <v>56</v>
      </c>
      <c r="B39" s="20">
        <v>0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</row>
    <row r="40" spans="1:17" ht="11.45" customHeight="1" x14ac:dyDescent="0.25">
      <c r="A40" s="87" t="s">
        <v>77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</row>
    <row r="41" spans="1:17" ht="11.45" customHeight="1" x14ac:dyDescent="0.25">
      <c r="A41" s="62" t="s">
        <v>55</v>
      </c>
      <c r="B41" s="20">
        <v>1.2091250756850003</v>
      </c>
      <c r="C41" s="20">
        <v>1.1777681188974636</v>
      </c>
      <c r="D41" s="20">
        <v>1.1904839830661407</v>
      </c>
      <c r="E41" s="20">
        <v>1.3403066768243124</v>
      </c>
      <c r="F41" s="20">
        <v>1.4032592133480848</v>
      </c>
      <c r="G41" s="20">
        <v>1.4776337003426239</v>
      </c>
      <c r="H41" s="20">
        <v>0.72622058010064261</v>
      </c>
      <c r="I41" s="20">
        <v>0.62281141428154418</v>
      </c>
      <c r="J41" s="20">
        <v>1.0697828456630838</v>
      </c>
      <c r="K41" s="20">
        <v>1.0732647445176982</v>
      </c>
      <c r="L41" s="20">
        <v>1.2055586121208395</v>
      </c>
      <c r="M41" s="20">
        <v>1.3238807226003322</v>
      </c>
      <c r="N41" s="20">
        <v>1.4994497351236884</v>
      </c>
      <c r="O41" s="20">
        <v>1.0650074097396207</v>
      </c>
      <c r="P41" s="20">
        <v>1.0081757992997848</v>
      </c>
      <c r="Q41" s="20">
        <v>2.7910068000932022</v>
      </c>
    </row>
    <row r="42" spans="1:17" ht="11.45" customHeight="1" x14ac:dyDescent="0.25">
      <c r="A42" s="25" t="s">
        <v>18</v>
      </c>
      <c r="B42" s="24">
        <f t="shared" ref="B42" si="7">B43+B52</f>
        <v>11771.456235147914</v>
      </c>
      <c r="C42" s="24">
        <f t="shared" ref="C42:Q42" si="8">C43+C52</f>
        <v>12170.108098231794</v>
      </c>
      <c r="D42" s="24">
        <f t="shared" si="8"/>
        <v>12351.29561411796</v>
      </c>
      <c r="E42" s="24">
        <f t="shared" si="8"/>
        <v>12828.699731886549</v>
      </c>
      <c r="F42" s="24">
        <f t="shared" si="8"/>
        <v>13170.984303814195</v>
      </c>
      <c r="G42" s="24">
        <f t="shared" si="8"/>
        <v>13675.452345604814</v>
      </c>
      <c r="H42" s="24">
        <f t="shared" si="8"/>
        <v>13688.879834382336</v>
      </c>
      <c r="I42" s="24">
        <f t="shared" si="8"/>
        <v>14659.562699852017</v>
      </c>
      <c r="J42" s="24">
        <f t="shared" si="8"/>
        <v>13761.823578241703</v>
      </c>
      <c r="K42" s="24">
        <f t="shared" si="8"/>
        <v>13212.999979647673</v>
      </c>
      <c r="L42" s="24">
        <f t="shared" si="8"/>
        <v>13421.271214200875</v>
      </c>
      <c r="M42" s="24">
        <f t="shared" si="8"/>
        <v>13245.297677894176</v>
      </c>
      <c r="N42" s="24">
        <f t="shared" si="8"/>
        <v>13282.566516199895</v>
      </c>
      <c r="O42" s="24">
        <f t="shared" si="8"/>
        <v>13142.203494378215</v>
      </c>
      <c r="P42" s="24">
        <f t="shared" si="8"/>
        <v>13693.75101436397</v>
      </c>
      <c r="Q42" s="24">
        <f t="shared" si="8"/>
        <v>14085.793302746377</v>
      </c>
    </row>
    <row r="43" spans="1:17" ht="11.45" customHeight="1" x14ac:dyDescent="0.25">
      <c r="A43" s="23" t="s">
        <v>27</v>
      </c>
      <c r="B43" s="22">
        <f>B44+B46+B48+B49+B51</f>
        <v>4694.2993604664462</v>
      </c>
      <c r="C43" s="22">
        <f t="shared" ref="C43:Q43" si="9">C44+C46+C48+C49+C51</f>
        <v>4700.4888515629445</v>
      </c>
      <c r="D43" s="22">
        <f t="shared" si="9"/>
        <v>4763.4875277784695</v>
      </c>
      <c r="E43" s="22">
        <f t="shared" si="9"/>
        <v>4897.6151894365521</v>
      </c>
      <c r="F43" s="22">
        <f t="shared" si="9"/>
        <v>5047.32436630148</v>
      </c>
      <c r="G43" s="22">
        <f t="shared" si="9"/>
        <v>5202.5049347445402</v>
      </c>
      <c r="H43" s="22">
        <f t="shared" si="9"/>
        <v>5336.4962849890571</v>
      </c>
      <c r="I43" s="22">
        <f t="shared" si="9"/>
        <v>5519.7054680344709</v>
      </c>
      <c r="J43" s="22">
        <f t="shared" si="9"/>
        <v>5228.682516987401</v>
      </c>
      <c r="K43" s="22">
        <f t="shared" si="9"/>
        <v>5150.2077136452326</v>
      </c>
      <c r="L43" s="22">
        <f t="shared" si="9"/>
        <v>5256.8076302984828</v>
      </c>
      <c r="M43" s="22">
        <f t="shared" si="9"/>
        <v>5290.6490439082099</v>
      </c>
      <c r="N43" s="22">
        <f t="shared" si="9"/>
        <v>5344.5760779775837</v>
      </c>
      <c r="O43" s="22">
        <f t="shared" si="9"/>
        <v>5409.499123493054</v>
      </c>
      <c r="P43" s="22">
        <f t="shared" si="9"/>
        <v>5644.794033237773</v>
      </c>
      <c r="Q43" s="22">
        <f t="shared" si="9"/>
        <v>5883.3931608002886</v>
      </c>
    </row>
    <row r="44" spans="1:17" ht="11.45" customHeight="1" x14ac:dyDescent="0.25">
      <c r="A44" s="62" t="s">
        <v>59</v>
      </c>
      <c r="B44" s="70">
        <v>487.80330037912455</v>
      </c>
      <c r="C44" s="70">
        <v>463.33915743176692</v>
      </c>
      <c r="D44" s="70">
        <v>453.17520181778468</v>
      </c>
      <c r="E44" s="70">
        <v>445.11142957820192</v>
      </c>
      <c r="F44" s="70">
        <v>418.05990496906145</v>
      </c>
      <c r="G44" s="70">
        <v>403.95903466562055</v>
      </c>
      <c r="H44" s="70">
        <v>367.4832983119997</v>
      </c>
      <c r="I44" s="70">
        <v>328.50043527476743</v>
      </c>
      <c r="J44" s="70">
        <v>264.1640276023474</v>
      </c>
      <c r="K44" s="70">
        <v>233.81063412419655</v>
      </c>
      <c r="L44" s="70">
        <v>222.41882140941669</v>
      </c>
      <c r="M44" s="70">
        <v>219.46798177783023</v>
      </c>
      <c r="N44" s="70">
        <v>217.59447756261827</v>
      </c>
      <c r="O44" s="70">
        <v>215.48403537758008</v>
      </c>
      <c r="P44" s="70">
        <v>224.73012251194891</v>
      </c>
      <c r="Q44" s="70">
        <v>236.68364708536055</v>
      </c>
    </row>
    <row r="45" spans="1:17" ht="11.45" customHeight="1" x14ac:dyDescent="0.25">
      <c r="A45" s="87" t="s">
        <v>75</v>
      </c>
      <c r="B45" s="70">
        <v>0</v>
      </c>
      <c r="C45" s="70">
        <v>0</v>
      </c>
      <c r="D45" s="70">
        <v>0</v>
      </c>
      <c r="E45" s="70">
        <v>0</v>
      </c>
      <c r="F45" s="70">
        <v>0</v>
      </c>
      <c r="G45" s="70">
        <v>0.86231482941757298</v>
      </c>
      <c r="H45" s="70">
        <v>0.90729641387973403</v>
      </c>
      <c r="I45" s="70">
        <v>1.3423997251654636</v>
      </c>
      <c r="J45" s="70">
        <v>1.561582615951713</v>
      </c>
      <c r="K45" s="70">
        <v>2.2585526410915526</v>
      </c>
      <c r="L45" s="70">
        <v>4.4851118785254336</v>
      </c>
      <c r="M45" s="70">
        <v>4.7973679823915996</v>
      </c>
      <c r="N45" s="70">
        <v>5.8940361860978614</v>
      </c>
      <c r="O45" s="70">
        <v>6.4911111096487968</v>
      </c>
      <c r="P45" s="70">
        <v>6.8398617194925873</v>
      </c>
      <c r="Q45" s="70">
        <v>7.1783341824422777</v>
      </c>
    </row>
    <row r="46" spans="1:17" ht="11.45" customHeight="1" x14ac:dyDescent="0.25">
      <c r="A46" s="62" t="s">
        <v>58</v>
      </c>
      <c r="B46" s="70">
        <v>4198.3143934413438</v>
      </c>
      <c r="C46" s="70">
        <v>4195.5471370448613</v>
      </c>
      <c r="D46" s="70">
        <v>4233.1216075094053</v>
      </c>
      <c r="E46" s="70">
        <v>4356.378480028432</v>
      </c>
      <c r="F46" s="70">
        <v>4522.1480867348801</v>
      </c>
      <c r="G46" s="70">
        <v>4682.7829577461507</v>
      </c>
      <c r="H46" s="70">
        <v>4848.4653876864895</v>
      </c>
      <c r="I46" s="70">
        <v>5069.7652331150402</v>
      </c>
      <c r="J46" s="70">
        <v>4848.6327574534962</v>
      </c>
      <c r="K46" s="70">
        <v>4819.047824475816</v>
      </c>
      <c r="L46" s="70">
        <v>4938.4715665357107</v>
      </c>
      <c r="M46" s="70">
        <v>4980.2869790764835</v>
      </c>
      <c r="N46" s="70">
        <v>5038.5687113288559</v>
      </c>
      <c r="O46" s="70">
        <v>5102.4105955814266</v>
      </c>
      <c r="P46" s="70">
        <v>5332.537944470253</v>
      </c>
      <c r="Q46" s="70">
        <v>5564.3155467970182</v>
      </c>
    </row>
    <row r="47" spans="1:17" ht="11.45" customHeight="1" x14ac:dyDescent="0.25">
      <c r="A47" s="87" t="s">
        <v>75</v>
      </c>
      <c r="B47" s="70">
        <v>0</v>
      </c>
      <c r="C47" s="70">
        <v>0</v>
      </c>
      <c r="D47" s="70">
        <v>0.65627867009982477</v>
      </c>
      <c r="E47" s="70">
        <v>3.5974378129008708</v>
      </c>
      <c r="F47" s="70">
        <v>3.8332520289451031</v>
      </c>
      <c r="G47" s="70">
        <v>6.0612082975361679</v>
      </c>
      <c r="H47" s="70">
        <v>30.938368357293768</v>
      </c>
      <c r="I47" s="70">
        <v>63.047819785169921</v>
      </c>
      <c r="J47" s="70">
        <v>154.89279736808029</v>
      </c>
      <c r="K47" s="70">
        <v>185.54123642740586</v>
      </c>
      <c r="L47" s="70">
        <v>186.90539422822178</v>
      </c>
      <c r="M47" s="70">
        <v>164.40986159784777</v>
      </c>
      <c r="N47" s="70">
        <v>111.32549110862242</v>
      </c>
      <c r="O47" s="70">
        <v>133.88051494436559</v>
      </c>
      <c r="P47" s="70">
        <v>167.59180080692445</v>
      </c>
      <c r="Q47" s="70">
        <v>118.60589495004368</v>
      </c>
    </row>
    <row r="48" spans="1:17" ht="11.45" customHeight="1" x14ac:dyDescent="0.25">
      <c r="A48" s="62" t="s">
        <v>57</v>
      </c>
      <c r="B48" s="70">
        <v>8.1816666459784706</v>
      </c>
      <c r="C48" s="70">
        <v>41.602557086317063</v>
      </c>
      <c r="D48" s="70">
        <v>77.190718451279722</v>
      </c>
      <c r="E48" s="70">
        <v>96.12527982991854</v>
      </c>
      <c r="F48" s="70">
        <v>106.52035446677378</v>
      </c>
      <c r="G48" s="70">
        <v>115.15512612297967</v>
      </c>
      <c r="H48" s="70">
        <v>119.938160660874</v>
      </c>
      <c r="I48" s="70">
        <v>120.82882882671926</v>
      </c>
      <c r="J48" s="70">
        <v>115.27396428474512</v>
      </c>
      <c r="K48" s="70">
        <v>96.756985296932896</v>
      </c>
      <c r="L48" s="70">
        <v>95.319992750019097</v>
      </c>
      <c r="M48" s="70">
        <v>90.148642000374821</v>
      </c>
      <c r="N48" s="70">
        <v>87.499933636460142</v>
      </c>
      <c r="O48" s="70">
        <v>90.206737602208776</v>
      </c>
      <c r="P48" s="70">
        <v>84.88305722282179</v>
      </c>
      <c r="Q48" s="70">
        <v>78.583619203479188</v>
      </c>
    </row>
    <row r="49" spans="1:17" ht="11.45" customHeight="1" x14ac:dyDescent="0.25">
      <c r="A49" s="62" t="s">
        <v>56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</row>
    <row r="50" spans="1:17" ht="11.45" customHeight="1" x14ac:dyDescent="0.25">
      <c r="A50" s="87" t="s">
        <v>77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</row>
    <row r="51" spans="1:17" ht="11.45" customHeight="1" x14ac:dyDescent="0.25">
      <c r="A51" s="62" t="s">
        <v>55</v>
      </c>
      <c r="B51" s="70">
        <v>0</v>
      </c>
      <c r="C51" s="70">
        <v>0</v>
      </c>
      <c r="D51" s="70">
        <v>0</v>
      </c>
      <c r="E51" s="70">
        <v>0</v>
      </c>
      <c r="F51" s="70">
        <v>0.59602013076414162</v>
      </c>
      <c r="G51" s="70">
        <v>0.60781620978900863</v>
      </c>
      <c r="H51" s="70">
        <v>0.60943832969419265</v>
      </c>
      <c r="I51" s="70">
        <v>0.61097081794349561</v>
      </c>
      <c r="J51" s="70">
        <v>0.61176764681189921</v>
      </c>
      <c r="K51" s="70">
        <v>0.59226974828751155</v>
      </c>
      <c r="L51" s="70">
        <v>0.59724960333669797</v>
      </c>
      <c r="M51" s="70">
        <v>0.7454410535211724</v>
      </c>
      <c r="N51" s="70">
        <v>0.91295544964898523</v>
      </c>
      <c r="O51" s="70">
        <v>1.3977549318386542</v>
      </c>
      <c r="P51" s="70">
        <v>2.6429090327488423</v>
      </c>
      <c r="Q51" s="70">
        <v>3.8103477144307067</v>
      </c>
    </row>
    <row r="52" spans="1:17" ht="11.45" customHeight="1" x14ac:dyDescent="0.25">
      <c r="A52" s="19" t="s">
        <v>76</v>
      </c>
      <c r="B52" s="21">
        <f>B53+B55</f>
        <v>7077.1568746814683</v>
      </c>
      <c r="C52" s="21">
        <f t="shared" ref="C52:Q52" si="10">C53+C55</f>
        <v>7469.6192466688499</v>
      </c>
      <c r="D52" s="21">
        <f t="shared" si="10"/>
        <v>7587.8080863394907</v>
      </c>
      <c r="E52" s="21">
        <f t="shared" si="10"/>
        <v>7931.0845424499967</v>
      </c>
      <c r="F52" s="21">
        <f t="shared" si="10"/>
        <v>8123.6599375127162</v>
      </c>
      <c r="G52" s="21">
        <f t="shared" si="10"/>
        <v>8472.9474108602735</v>
      </c>
      <c r="H52" s="21">
        <f t="shared" si="10"/>
        <v>8352.3835493932802</v>
      </c>
      <c r="I52" s="21">
        <f t="shared" si="10"/>
        <v>9139.8572318175447</v>
      </c>
      <c r="J52" s="21">
        <f t="shared" si="10"/>
        <v>8533.1410612543023</v>
      </c>
      <c r="K52" s="21">
        <f t="shared" si="10"/>
        <v>8062.7922660024406</v>
      </c>
      <c r="L52" s="21">
        <f t="shared" si="10"/>
        <v>8164.4635839023913</v>
      </c>
      <c r="M52" s="21">
        <f t="shared" si="10"/>
        <v>7954.6486339859657</v>
      </c>
      <c r="N52" s="21">
        <f t="shared" si="10"/>
        <v>7937.9904382223112</v>
      </c>
      <c r="O52" s="21">
        <f t="shared" si="10"/>
        <v>7732.7043708851606</v>
      </c>
      <c r="P52" s="21">
        <f t="shared" si="10"/>
        <v>8048.9569811261981</v>
      </c>
      <c r="Q52" s="21">
        <f t="shared" si="10"/>
        <v>8202.4001419460874</v>
      </c>
    </row>
    <row r="53" spans="1:17" ht="11.45" customHeight="1" x14ac:dyDescent="0.25">
      <c r="A53" s="17" t="s">
        <v>23</v>
      </c>
      <c r="B53" s="20">
        <v>6676.9530317342815</v>
      </c>
      <c r="C53" s="20">
        <v>7055.0567274036775</v>
      </c>
      <c r="D53" s="20">
        <v>7162.7579690393204</v>
      </c>
      <c r="E53" s="20">
        <v>7506.1126890934256</v>
      </c>
      <c r="F53" s="20">
        <v>7625.2425712809672</v>
      </c>
      <c r="G53" s="20">
        <v>7950.5071708975584</v>
      </c>
      <c r="H53" s="20">
        <v>7825.015722741673</v>
      </c>
      <c r="I53" s="20">
        <v>8559.7541136734817</v>
      </c>
      <c r="J53" s="20">
        <v>7977.7859848840744</v>
      </c>
      <c r="K53" s="20">
        <v>7583.1201655612194</v>
      </c>
      <c r="L53" s="20">
        <v>7675.1551027911828</v>
      </c>
      <c r="M53" s="20">
        <v>7366.059858450134</v>
      </c>
      <c r="N53" s="20">
        <v>7221.2208180371599</v>
      </c>
      <c r="O53" s="20">
        <v>7014.0325731150406</v>
      </c>
      <c r="P53" s="20">
        <v>7273.7060739995659</v>
      </c>
      <c r="Q53" s="20">
        <v>7403.7618309283125</v>
      </c>
    </row>
    <row r="54" spans="1:17" ht="11.45" customHeight="1" x14ac:dyDescent="0.25">
      <c r="A54" s="87" t="s">
        <v>75</v>
      </c>
      <c r="B54" s="20">
        <v>0</v>
      </c>
      <c r="C54" s="20">
        <v>0</v>
      </c>
      <c r="D54" s="20">
        <v>1.1104725330425322</v>
      </c>
      <c r="E54" s="20">
        <v>6.1984452772945229</v>
      </c>
      <c r="F54" s="20">
        <v>6.4636265767815351</v>
      </c>
      <c r="G54" s="20">
        <v>10.295143219788676</v>
      </c>
      <c r="H54" s="20">
        <v>49.937367883090417</v>
      </c>
      <c r="I54" s="20">
        <v>106.46423624152042</v>
      </c>
      <c r="J54" s="20">
        <v>254.88245690018485</v>
      </c>
      <c r="K54" s="20">
        <v>292.02235799899842</v>
      </c>
      <c r="L54" s="20">
        <v>290.7113501375793</v>
      </c>
      <c r="M54" s="20">
        <v>243.4067085104725</v>
      </c>
      <c r="N54" s="20">
        <v>159.87514179908828</v>
      </c>
      <c r="O54" s="20">
        <v>184.39169535910355</v>
      </c>
      <c r="P54" s="20">
        <v>228.93506094562065</v>
      </c>
      <c r="Q54" s="20">
        <v>158.11923358698223</v>
      </c>
    </row>
    <row r="55" spans="1:17" ht="11.45" customHeight="1" x14ac:dyDescent="0.25">
      <c r="A55" s="17" t="s">
        <v>22</v>
      </c>
      <c r="B55" s="20">
        <v>400.20384294718667</v>
      </c>
      <c r="C55" s="20">
        <v>414.56251926517217</v>
      </c>
      <c r="D55" s="20">
        <v>425.05011730017031</v>
      </c>
      <c r="E55" s="20">
        <v>424.97185335657076</v>
      </c>
      <c r="F55" s="20">
        <v>498.41736623174916</v>
      </c>
      <c r="G55" s="20">
        <v>522.4402399627154</v>
      </c>
      <c r="H55" s="20">
        <v>527.36782665160638</v>
      </c>
      <c r="I55" s="20">
        <v>580.10311814406248</v>
      </c>
      <c r="J55" s="20">
        <v>555.35507637022749</v>
      </c>
      <c r="K55" s="20">
        <v>479.67210044122118</v>
      </c>
      <c r="L55" s="20">
        <v>489.30848111120855</v>
      </c>
      <c r="M55" s="20">
        <v>588.58877553583159</v>
      </c>
      <c r="N55" s="20">
        <v>716.7696201851511</v>
      </c>
      <c r="O55" s="20">
        <v>718.67179777012041</v>
      </c>
      <c r="P55" s="20">
        <v>775.25090712663189</v>
      </c>
      <c r="Q55" s="20">
        <v>798.63831101777521</v>
      </c>
    </row>
    <row r="56" spans="1:17" ht="11.45" customHeight="1" x14ac:dyDescent="0.25">
      <c r="A56" s="86" t="s">
        <v>75</v>
      </c>
      <c r="B56" s="69">
        <v>0</v>
      </c>
      <c r="C56" s="69">
        <v>0</v>
      </c>
      <c r="D56" s="69">
        <v>6.5897309733006629E-2</v>
      </c>
      <c r="E56" s="69">
        <v>0.35093594867668931</v>
      </c>
      <c r="F56" s="69">
        <v>0.42248934438341335</v>
      </c>
      <c r="G56" s="69">
        <v>0.67650993560322903</v>
      </c>
      <c r="H56" s="69">
        <v>3.3655346011215341</v>
      </c>
      <c r="I56" s="69">
        <v>7.2151880292770727</v>
      </c>
      <c r="J56" s="69">
        <v>17.743051340990597</v>
      </c>
      <c r="K56" s="69">
        <v>18.471944895892467</v>
      </c>
      <c r="L56" s="69">
        <v>18.533505482628918</v>
      </c>
      <c r="M56" s="69">
        <v>19.449537374453293</v>
      </c>
      <c r="N56" s="69">
        <v>15.869012671395916</v>
      </c>
      <c r="O56" s="69">
        <v>18.893141686502663</v>
      </c>
      <c r="P56" s="69">
        <v>24.40050668332707</v>
      </c>
      <c r="Q56" s="69">
        <v>17.056204742272087</v>
      </c>
    </row>
    <row r="58" spans="1:17" ht="11.45" customHeight="1" x14ac:dyDescent="0.25">
      <c r="A58" s="35" t="s">
        <v>45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4"/>
      <c r="N58" s="84"/>
      <c r="O58" s="84"/>
      <c r="P58" s="84"/>
      <c r="Q58" s="84"/>
    </row>
    <row r="60" spans="1:17" ht="11.45" customHeight="1" x14ac:dyDescent="0.25">
      <c r="A60" s="27" t="s">
        <v>74</v>
      </c>
      <c r="B60" s="71">
        <f>IF(B17=0,"",B17/TrRoad_act!B30*100)</f>
        <v>9.602747515783367</v>
      </c>
      <c r="C60" s="71">
        <f>IF(C17=0,"",C17/TrRoad_act!C30*100)</f>
        <v>9.4943885270357598</v>
      </c>
      <c r="D60" s="71">
        <f>IF(D17=0,"",D17/TrRoad_act!D30*100)</f>
        <v>9.3708141392093811</v>
      </c>
      <c r="E60" s="71">
        <f>IF(E17=0,"",E17/TrRoad_act!E30*100)</f>
        <v>9.333390631620416</v>
      </c>
      <c r="F60" s="71">
        <f>IF(F17=0,"",F17/TrRoad_act!F30*100)</f>
        <v>9.2564981476654218</v>
      </c>
      <c r="G60" s="71">
        <f>IF(G17=0,"",G17/TrRoad_act!G30*100)</f>
        <v>9.2424873298314498</v>
      </c>
      <c r="H60" s="71">
        <f>IF(H17=0,"",H17/TrRoad_act!H30*100)</f>
        <v>9.084664006552833</v>
      </c>
      <c r="I60" s="71">
        <f>IF(I17=0,"",I17/TrRoad_act!I30*100)</f>
        <v>9.1700150746162592</v>
      </c>
      <c r="J60" s="71">
        <f>IF(J17=0,"",J17/TrRoad_act!J30*100)</f>
        <v>8.9417745053649291</v>
      </c>
      <c r="K60" s="71">
        <f>IF(K17=0,"",K17/TrRoad_act!K30*100)</f>
        <v>8.7677667255531944</v>
      </c>
      <c r="L60" s="71">
        <f>IF(L17=0,"",L17/TrRoad_act!L30*100)</f>
        <v>8.7091875327853767</v>
      </c>
      <c r="M60" s="71">
        <f>IF(M17=0,"",M17/TrRoad_act!M30*100)</f>
        <v>8.526582875749499</v>
      </c>
      <c r="N60" s="71">
        <f>IF(N17=0,"",N17/TrRoad_act!N30*100)</f>
        <v>8.412646765705075</v>
      </c>
      <c r="O60" s="71">
        <f>IF(O17=0,"",O17/TrRoad_act!O30*100)</f>
        <v>8.2944611962303139</v>
      </c>
      <c r="P60" s="71">
        <f>IF(P17=0,"",P17/TrRoad_act!P30*100)</f>
        <v>8.21458120319976</v>
      </c>
      <c r="Q60" s="71">
        <f>IF(Q17=0,"",Q17/TrRoad_act!Q30*100)</f>
        <v>8.0395277627381603</v>
      </c>
    </row>
    <row r="61" spans="1:17" ht="11.45" customHeight="1" x14ac:dyDescent="0.25">
      <c r="A61" s="25" t="s">
        <v>39</v>
      </c>
      <c r="B61" s="24">
        <f>IF(B18=0,"",B18/TrRoad_act!B31*100)</f>
        <v>8.0381906473854023</v>
      </c>
      <c r="C61" s="24">
        <f>IF(C18=0,"",C18/TrRoad_act!C31*100)</f>
        <v>7.8454300443213487</v>
      </c>
      <c r="D61" s="24">
        <f>IF(D18=0,"",D18/TrRoad_act!D31*100)</f>
        <v>7.7320604634780663</v>
      </c>
      <c r="E61" s="24">
        <f>IF(E18=0,"",E18/TrRoad_act!E31*100)</f>
        <v>7.6232360863712341</v>
      </c>
      <c r="F61" s="24">
        <f>IF(F18=0,"",F18/TrRoad_act!F31*100)</f>
        <v>7.522979296949095</v>
      </c>
      <c r="G61" s="24">
        <f>IF(G18=0,"",G18/TrRoad_act!G31*100)</f>
        <v>7.4346677607674581</v>
      </c>
      <c r="H61" s="24">
        <f>IF(H18=0,"",H18/TrRoad_act!H31*100)</f>
        <v>7.332178165836706</v>
      </c>
      <c r="I61" s="24">
        <f>IF(I18=0,"",I18/TrRoad_act!I31*100)</f>
        <v>7.2469197030631687</v>
      </c>
      <c r="J61" s="24">
        <f>IF(J18=0,"",J18/TrRoad_act!J31*100)</f>
        <v>7.1238099248837923</v>
      </c>
      <c r="K61" s="24">
        <f>IF(K18=0,"",K18/TrRoad_act!K31*100)</f>
        <v>7.0009762684667605</v>
      </c>
      <c r="L61" s="24">
        <f>IF(L18=0,"",L18/TrRoad_act!L31*100)</f>
        <v>6.8870297208279112</v>
      </c>
      <c r="M61" s="24">
        <f>IF(M18=0,"",M18/TrRoad_act!M31*100)</f>
        <v>6.7599853818850182</v>
      </c>
      <c r="N61" s="24">
        <f>IF(N18=0,"",N18/TrRoad_act!N31*100)</f>
        <v>6.6429482970116913</v>
      </c>
      <c r="O61" s="24">
        <f>IF(O18=0,"",O18/TrRoad_act!O31*100)</f>
        <v>6.5690379967774186</v>
      </c>
      <c r="P61" s="24">
        <f>IF(P18=0,"",P18/TrRoad_act!P31*100)</f>
        <v>6.4477666758421757</v>
      </c>
      <c r="Q61" s="24">
        <f>IF(Q18=0,"",Q18/TrRoad_act!Q31*100)</f>
        <v>6.2860531826607442</v>
      </c>
    </row>
    <row r="62" spans="1:17" ht="11.45" customHeight="1" x14ac:dyDescent="0.25">
      <c r="A62" s="23" t="s">
        <v>30</v>
      </c>
      <c r="B62" s="22">
        <f>IF(B19=0,"",B19/TrRoad_act!B32*100)</f>
        <v>4.8207743795843827</v>
      </c>
      <c r="C62" s="22">
        <f>IF(C19=0,"",C19/TrRoad_act!C32*100)</f>
        <v>4.6771453159862082</v>
      </c>
      <c r="D62" s="22">
        <f>IF(D19=0,"",D19/TrRoad_act!D32*100)</f>
        <v>4.6194510637006037</v>
      </c>
      <c r="E62" s="22">
        <f>IF(E19=0,"",E19/TrRoad_act!E32*100)</f>
        <v>4.5498782577977197</v>
      </c>
      <c r="F62" s="22">
        <f>IF(F19=0,"",F19/TrRoad_act!F32*100)</f>
        <v>4.5222503142645634</v>
      </c>
      <c r="G62" s="22">
        <f>IF(G19=0,"",G19/TrRoad_act!G32*100)</f>
        <v>4.4739365829909534</v>
      </c>
      <c r="H62" s="22">
        <f>IF(H19=0,"",H19/TrRoad_act!H32*100)</f>
        <v>4.3571984522909233</v>
      </c>
      <c r="I62" s="22">
        <f>IF(I19=0,"",I19/TrRoad_act!I32*100)</f>
        <v>4.3154746430104831</v>
      </c>
      <c r="J62" s="22">
        <f>IF(J19=0,"",J19/TrRoad_act!J32*100)</f>
        <v>4.3104355956345239</v>
      </c>
      <c r="K62" s="22">
        <f>IF(K19=0,"",K19/TrRoad_act!K32*100)</f>
        <v>4.1953441321725062</v>
      </c>
      <c r="L62" s="22">
        <f>IF(L19=0,"",L19/TrRoad_act!L32*100)</f>
        <v>4.1137754839708602</v>
      </c>
      <c r="M62" s="22">
        <f>IF(M19=0,"",M19/TrRoad_act!M32*100)</f>
        <v>4.0781716682536278</v>
      </c>
      <c r="N62" s="22">
        <f>IF(N19=0,"",N19/TrRoad_act!N32*100)</f>
        <v>4.0005507358084555</v>
      </c>
      <c r="O62" s="22">
        <f>IF(O19=0,"",O19/TrRoad_act!O32*100)</f>
        <v>3.944316914172505</v>
      </c>
      <c r="P62" s="22">
        <f>IF(P19=0,"",P19/TrRoad_act!P32*100)</f>
        <v>3.9289439454012718</v>
      </c>
      <c r="Q62" s="22">
        <f>IF(Q19=0,"",Q19/TrRoad_act!Q32*100)</f>
        <v>3.9159295695691099</v>
      </c>
    </row>
    <row r="63" spans="1:17" ht="11.45" customHeight="1" x14ac:dyDescent="0.25">
      <c r="A63" s="19" t="s">
        <v>29</v>
      </c>
      <c r="B63" s="21">
        <f>IF(B21=0,"",B21/TrRoad_act!B33*100)</f>
        <v>7.702162103250684</v>
      </c>
      <c r="C63" s="21">
        <f>IF(C21=0,"",C21/TrRoad_act!C33*100)</f>
        <v>7.514962181650203</v>
      </c>
      <c r="D63" s="21">
        <f>IF(D21=0,"",D21/TrRoad_act!D33*100)</f>
        <v>7.4107463143107672</v>
      </c>
      <c r="E63" s="21">
        <f>IF(E21=0,"",E21/TrRoad_act!E33*100)</f>
        <v>7.3016847549013066</v>
      </c>
      <c r="F63" s="21">
        <f>IF(F21=0,"",F21/TrRoad_act!F33*100)</f>
        <v>7.2052092596781927</v>
      </c>
      <c r="G63" s="21">
        <f>IF(G21=0,"",G21/TrRoad_act!G33*100)</f>
        <v>7.1222868191119737</v>
      </c>
      <c r="H63" s="21">
        <f>IF(H21=0,"",H21/TrRoad_act!H33*100)</f>
        <v>7.0209636335017809</v>
      </c>
      <c r="I63" s="21">
        <f>IF(I21=0,"",I21/TrRoad_act!I33*100)</f>
        <v>6.945171644738644</v>
      </c>
      <c r="J63" s="21">
        <f>IF(J21=0,"",J21/TrRoad_act!J33*100)</f>
        <v>6.8252112138342662</v>
      </c>
      <c r="K63" s="21">
        <f>IF(K21=0,"",K21/TrRoad_act!K33*100)</f>
        <v>6.7185725968412395</v>
      </c>
      <c r="L63" s="21">
        <f>IF(L21=0,"",L21/TrRoad_act!L33*100)</f>
        <v>6.6097317273476994</v>
      </c>
      <c r="M63" s="21">
        <f>IF(M21=0,"",M21/TrRoad_act!M33*100)</f>
        <v>6.4937746458816061</v>
      </c>
      <c r="N63" s="21">
        <f>IF(N21=0,"",N21/TrRoad_act!N33*100)</f>
        <v>6.386544661740662</v>
      </c>
      <c r="O63" s="21">
        <f>IF(O21=0,"",O21/TrRoad_act!O33*100)</f>
        <v>6.3080225479253684</v>
      </c>
      <c r="P63" s="21">
        <f>IF(P21=0,"",P21/TrRoad_act!P33*100)</f>
        <v>6.1961411929425694</v>
      </c>
      <c r="Q63" s="21">
        <f>IF(Q21=0,"",Q21/TrRoad_act!Q33*100)</f>
        <v>6.0487020874786017</v>
      </c>
    </row>
    <row r="64" spans="1:17" ht="11.45" customHeight="1" x14ac:dyDescent="0.25">
      <c r="A64" s="62" t="s">
        <v>59</v>
      </c>
      <c r="B64" s="70">
        <f>IF(B22=0,"",B22/TrRoad_act!B34*100)</f>
        <v>7.8761148038753559</v>
      </c>
      <c r="C64" s="70">
        <f>IF(C22=0,"",C22/TrRoad_act!C34*100)</f>
        <v>7.7077313703877524</v>
      </c>
      <c r="D64" s="70">
        <f>IF(D22=0,"",D22/TrRoad_act!D34*100)</f>
        <v>7.6265252345860413</v>
      </c>
      <c r="E64" s="70">
        <f>IF(E22=0,"",E22/TrRoad_act!E34*100)</f>
        <v>7.5417726763349764</v>
      </c>
      <c r="F64" s="70">
        <f>IF(F22=0,"",F22/TrRoad_act!F34*100)</f>
        <v>7.469879704880487</v>
      </c>
      <c r="G64" s="70">
        <f>IF(G22=0,"",G22/TrRoad_act!G34*100)</f>
        <v>7.4095715716262394</v>
      </c>
      <c r="H64" s="70">
        <f>IF(H22=0,"",H22/TrRoad_act!H34*100)</f>
        <v>7.3232324731711929</v>
      </c>
      <c r="I64" s="70">
        <f>IF(I22=0,"",I22/TrRoad_act!I34*100)</f>
        <v>7.2620426641583844</v>
      </c>
      <c r="J64" s="70">
        <f>IF(J22=0,"",J22/TrRoad_act!J34*100)</f>
        <v>7.1581049354048272</v>
      </c>
      <c r="K64" s="70">
        <f>IF(K22=0,"",K22/TrRoad_act!K34*100)</f>
        <v>7.0516524009457164</v>
      </c>
      <c r="L64" s="70">
        <f>IF(L22=0,"",L22/TrRoad_act!L34*100)</f>
        <v>6.9453840527367303</v>
      </c>
      <c r="M64" s="70">
        <f>IF(M22=0,"",M22/TrRoad_act!M34*100)</f>
        <v>6.8425350197102706</v>
      </c>
      <c r="N64" s="70">
        <f>IF(N22=0,"",N22/TrRoad_act!N34*100)</f>
        <v>6.7375384220329044</v>
      </c>
      <c r="O64" s="70">
        <f>IF(O22=0,"",O22/TrRoad_act!O34*100)</f>
        <v>6.6842974991383848</v>
      </c>
      <c r="P64" s="70">
        <f>IF(P22=0,"",P22/TrRoad_act!P34*100)</f>
        <v>6.5679334655564219</v>
      </c>
      <c r="Q64" s="70">
        <f>IF(Q22=0,"",Q22/TrRoad_act!Q34*100)</f>
        <v>6.399790858742965</v>
      </c>
    </row>
    <row r="65" spans="1:17" ht="11.45" customHeight="1" x14ac:dyDescent="0.25">
      <c r="A65" s="62" t="s">
        <v>58</v>
      </c>
      <c r="B65" s="70">
        <f>IF(B24=0,"",B24/TrRoad_act!B35*100)</f>
        <v>6.7428857301979646</v>
      </c>
      <c r="C65" s="70">
        <f>IF(C24=0,"",C24/TrRoad_act!C35*100)</f>
        <v>6.5426843493611528</v>
      </c>
      <c r="D65" s="70">
        <f>IF(D24=0,"",D24/TrRoad_act!D35*100)</f>
        <v>6.4341025087845676</v>
      </c>
      <c r="E65" s="70">
        <f>IF(E24=0,"",E24/TrRoad_act!E35*100)</f>
        <v>6.3474014255925457</v>
      </c>
      <c r="F65" s="70">
        <f>IF(F24=0,"",F24/TrRoad_act!F35*100)</f>
        <v>6.2807263661842114</v>
      </c>
      <c r="G65" s="70">
        <f>IF(G24=0,"",G24/TrRoad_act!G35*100)</f>
        <v>6.2402479902729686</v>
      </c>
      <c r="H65" s="70">
        <f>IF(H24=0,"",H24/TrRoad_act!H35*100)</f>
        <v>6.2259132644334221</v>
      </c>
      <c r="I65" s="70">
        <f>IF(I24=0,"",I24/TrRoad_act!I35*100)</f>
        <v>6.1497270815559517</v>
      </c>
      <c r="J65" s="70">
        <f>IF(J24=0,"",J24/TrRoad_act!J35*100)</f>
        <v>6.1104384636576849</v>
      </c>
      <c r="K65" s="70">
        <f>IF(K24=0,"",K24/TrRoad_act!K35*100)</f>
        <v>6.0655059735267729</v>
      </c>
      <c r="L65" s="70">
        <f>IF(L24=0,"",L24/TrRoad_act!L35*100)</f>
        <v>6.0086396683598116</v>
      </c>
      <c r="M65" s="70">
        <f>IF(M24=0,"",M24/TrRoad_act!M35*100)</f>
        <v>5.9309778051155151</v>
      </c>
      <c r="N65" s="70">
        <f>IF(N24=0,"",N24/TrRoad_act!N35*100)</f>
        <v>5.8740923149273501</v>
      </c>
      <c r="O65" s="70">
        <f>IF(O24=0,"",O24/TrRoad_act!O35*100)</f>
        <v>5.8174391538084684</v>
      </c>
      <c r="P65" s="70">
        <f>IF(P24=0,"",P24/TrRoad_act!P35*100)</f>
        <v>5.7420622858334527</v>
      </c>
      <c r="Q65" s="70">
        <f>IF(Q24=0,"",Q24/TrRoad_act!Q35*100)</f>
        <v>5.64873656768318</v>
      </c>
    </row>
    <row r="66" spans="1:17" ht="11.45" customHeight="1" x14ac:dyDescent="0.25">
      <c r="A66" s="62" t="s">
        <v>57</v>
      </c>
      <c r="B66" s="70">
        <f>IF(B26=0,"",B26/TrRoad_act!B36*100)</f>
        <v>9.7217063174943625</v>
      </c>
      <c r="C66" s="70">
        <f>IF(C26=0,"",C26/TrRoad_act!C36*100)</f>
        <v>9.3586450046944165</v>
      </c>
      <c r="D66" s="70">
        <f>IF(D26=0,"",D26/TrRoad_act!D36*100)</f>
        <v>9.1322364308297779</v>
      </c>
      <c r="E66" s="70">
        <f>IF(E26=0,"",E26/TrRoad_act!E36*100)</f>
        <v>9.2086164098681689</v>
      </c>
      <c r="F66" s="70">
        <f>IF(F26=0,"",F26/TrRoad_act!F36*100)</f>
        <v>9.2104845933884345</v>
      </c>
      <c r="G66" s="70">
        <f>IF(G26=0,"",G26/TrRoad_act!G36*100)</f>
        <v>9.2896722003703172</v>
      </c>
      <c r="H66" s="70">
        <f>IF(H26=0,"",H26/TrRoad_act!H36*100)</f>
        <v>9.2858057404337693</v>
      </c>
      <c r="I66" s="70">
        <f>IF(I26=0,"",I26/TrRoad_act!I36*100)</f>
        <v>8.6232660022859058</v>
      </c>
      <c r="J66" s="70">
        <f>IF(J26=0,"",J26/TrRoad_act!J36*100)</f>
        <v>8.8759428097941022</v>
      </c>
      <c r="K66" s="70">
        <f>IF(K26=0,"",K26/TrRoad_act!K36*100)</f>
        <v>8.8200409932668862</v>
      </c>
      <c r="L66" s="70">
        <f>IF(L26=0,"",L26/TrRoad_act!L36*100)</f>
        <v>8.8893384452600426</v>
      </c>
      <c r="M66" s="70">
        <f>IF(M26=0,"",M26/TrRoad_act!M36*100)</f>
        <v>8.8044560414967581</v>
      </c>
      <c r="N66" s="70">
        <f>IF(N26=0,"",N26/TrRoad_act!N36*100)</f>
        <v>8.593828285318045</v>
      </c>
      <c r="O66" s="70">
        <f>IF(O26=0,"",O26/TrRoad_act!O36*100)</f>
        <v>8.6906099603930915</v>
      </c>
      <c r="P66" s="70">
        <f>IF(P26=0,"",P26/TrRoad_act!P36*100)</f>
        <v>8.4668406052948502</v>
      </c>
      <c r="Q66" s="70">
        <f>IF(Q26=0,"",Q26/TrRoad_act!Q36*100)</f>
        <v>8.7157341334659488</v>
      </c>
    </row>
    <row r="67" spans="1:17" ht="11.45" customHeight="1" x14ac:dyDescent="0.25">
      <c r="A67" s="62" t="s">
        <v>56</v>
      </c>
      <c r="B67" s="70" t="str">
        <f>IF(B27=0,"",B27/TrRoad_act!B37*100)</f>
        <v/>
      </c>
      <c r="C67" s="70" t="str">
        <f>IF(C27=0,"",C27/TrRoad_act!C37*100)</f>
        <v/>
      </c>
      <c r="D67" s="70" t="str">
        <f>IF(D27=0,"",D27/TrRoad_act!D37*100)</f>
        <v/>
      </c>
      <c r="E67" s="70" t="str">
        <f>IF(E27=0,"",E27/TrRoad_act!E37*100)</f>
        <v/>
      </c>
      <c r="F67" s="70" t="str">
        <f>IF(F27=0,"",F27/TrRoad_act!F37*100)</f>
        <v/>
      </c>
      <c r="G67" s="70" t="str">
        <f>IF(G27=0,"",G27/TrRoad_act!G37*100)</f>
        <v/>
      </c>
      <c r="H67" s="70" t="str">
        <f>IF(H27=0,"",H27/TrRoad_act!H37*100)</f>
        <v/>
      </c>
      <c r="I67" s="70" t="str">
        <f>IF(I27=0,"",I27/TrRoad_act!I37*100)</f>
        <v/>
      </c>
      <c r="J67" s="70" t="str">
        <f>IF(J27=0,"",J27/TrRoad_act!J37*100)</f>
        <v/>
      </c>
      <c r="K67" s="70" t="str">
        <f>IF(K27=0,"",K27/TrRoad_act!K37*100)</f>
        <v/>
      </c>
      <c r="L67" s="70" t="str">
        <f>IF(L27=0,"",L27/TrRoad_act!L37*100)</f>
        <v/>
      </c>
      <c r="M67" s="70" t="str">
        <f>IF(M27=0,"",M27/TrRoad_act!M37*100)</f>
        <v/>
      </c>
      <c r="N67" s="70" t="str">
        <f>IF(N27=0,"",N27/TrRoad_act!N37*100)</f>
        <v/>
      </c>
      <c r="O67" s="70" t="str">
        <f>IF(O27=0,"",O27/TrRoad_act!O37*100)</f>
        <v/>
      </c>
      <c r="P67" s="70" t="str">
        <f>IF(P27=0,"",P27/TrRoad_act!P37*100)</f>
        <v/>
      </c>
      <c r="Q67" s="70" t="str">
        <f>IF(Q27=0,"",Q27/TrRoad_act!Q37*100)</f>
        <v/>
      </c>
    </row>
    <row r="68" spans="1:17" ht="11.45" customHeight="1" x14ac:dyDescent="0.25">
      <c r="A68" s="62" t="s">
        <v>60</v>
      </c>
      <c r="B68" s="70" t="str">
        <f>IF(B29=0,"",B29/TrRoad_act!B38*100)</f>
        <v/>
      </c>
      <c r="C68" s="70" t="str">
        <f>IF(C29=0,"",C29/TrRoad_act!C38*100)</f>
        <v/>
      </c>
      <c r="D68" s="70" t="str">
        <f>IF(D29=0,"",D29/TrRoad_act!D38*100)</f>
        <v/>
      </c>
      <c r="E68" s="70" t="str">
        <f>IF(E29=0,"",E29/TrRoad_act!E38*100)</f>
        <v/>
      </c>
      <c r="F68" s="70" t="str">
        <f>IF(F29=0,"",F29/TrRoad_act!F38*100)</f>
        <v/>
      </c>
      <c r="G68" s="70" t="str">
        <f>IF(G29=0,"",G29/TrRoad_act!G38*100)</f>
        <v/>
      </c>
      <c r="H68" s="70" t="str">
        <f>IF(H29=0,"",H29/TrRoad_act!H38*100)</f>
        <v/>
      </c>
      <c r="I68" s="70" t="str">
        <f>IF(I29=0,"",I29/TrRoad_act!I38*100)</f>
        <v/>
      </c>
      <c r="J68" s="70" t="str">
        <f>IF(J29=0,"",J29/TrRoad_act!J38*100)</f>
        <v/>
      </c>
      <c r="K68" s="70" t="str">
        <f>IF(K29=0,"",K29/TrRoad_act!K38*100)</f>
        <v/>
      </c>
      <c r="L68" s="70" t="str">
        <f>IF(L29=0,"",L29/TrRoad_act!L38*100)</f>
        <v/>
      </c>
      <c r="M68" s="70" t="str">
        <f>IF(M29=0,"",M29/TrRoad_act!M38*100)</f>
        <v/>
      </c>
      <c r="N68" s="70" t="str">
        <f>IF(N29=0,"",N29/TrRoad_act!N38*100)</f>
        <v/>
      </c>
      <c r="O68" s="70">
        <f>IF(O29=0,"",O29/TrRoad_act!O38*100)</f>
        <v>2.0611541302022141</v>
      </c>
      <c r="P68" s="70">
        <f>IF(P29=0,"",P29/TrRoad_act!P38*100)</f>
        <v>3.3177465364473449</v>
      </c>
      <c r="Q68" s="70">
        <f>IF(Q29=0,"",Q29/TrRoad_act!Q38*100)</f>
        <v>3.4489837063142361</v>
      </c>
    </row>
    <row r="69" spans="1:17" ht="11.45" customHeight="1" x14ac:dyDescent="0.25">
      <c r="A69" s="62" t="s">
        <v>55</v>
      </c>
      <c r="B69" s="70" t="str">
        <f>IF(B32=0,"",B32/TrRoad_act!B39*100)</f>
        <v/>
      </c>
      <c r="C69" s="70" t="str">
        <f>IF(C32=0,"",C32/TrRoad_act!C39*100)</f>
        <v/>
      </c>
      <c r="D69" s="70" t="str">
        <f>IF(D32=0,"",D32/TrRoad_act!D39*100)</f>
        <v/>
      </c>
      <c r="E69" s="70" t="str">
        <f>IF(E32=0,"",E32/TrRoad_act!E39*100)</f>
        <v/>
      </c>
      <c r="F69" s="70" t="str">
        <f>IF(F32=0,"",F32/TrRoad_act!F39*100)</f>
        <v/>
      </c>
      <c r="G69" s="70" t="str">
        <f>IF(G32=0,"",G32/TrRoad_act!G39*100)</f>
        <v/>
      </c>
      <c r="H69" s="70" t="str">
        <f>IF(H32=0,"",H32/TrRoad_act!H39*100)</f>
        <v/>
      </c>
      <c r="I69" s="70" t="str">
        <f>IF(I32=0,"",I32/TrRoad_act!I39*100)</f>
        <v/>
      </c>
      <c r="J69" s="70" t="str">
        <f>IF(J32=0,"",J32/TrRoad_act!J39*100)</f>
        <v/>
      </c>
      <c r="K69" s="70" t="str">
        <f>IF(K32=0,"",K32/TrRoad_act!K39*100)</f>
        <v/>
      </c>
      <c r="L69" s="70">
        <f>IF(L32=0,"",L32/TrRoad_act!L39*100)</f>
        <v>2.950832527694442</v>
      </c>
      <c r="M69" s="70">
        <f>IF(M32=0,"",M32/TrRoad_act!M39*100)</f>
        <v>2.9630093684991241</v>
      </c>
      <c r="N69" s="70">
        <f>IF(N32=0,"",N32/TrRoad_act!N39*100)</f>
        <v>2.9749220653089079</v>
      </c>
      <c r="O69" s="70">
        <f>IF(O32=0,"",O32/TrRoad_act!O39*100)</f>
        <v>2.9895391436159655</v>
      </c>
      <c r="P69" s="70">
        <f>IF(P32=0,"",P32/TrRoad_act!P39*100)</f>
        <v>3.0086385783263112</v>
      </c>
      <c r="Q69" s="70">
        <f>IF(Q32=0,"",Q32/TrRoad_act!Q39*100)</f>
        <v>3.02729605735375</v>
      </c>
    </row>
    <row r="70" spans="1:17" ht="11.45" customHeight="1" x14ac:dyDescent="0.25">
      <c r="A70" s="19" t="s">
        <v>28</v>
      </c>
      <c r="B70" s="21">
        <f>IF(B33=0,"",B33/TrRoad_act!B40*100)</f>
        <v>57.701323507641234</v>
      </c>
      <c r="C70" s="21">
        <f>IF(C33=0,"",C33/TrRoad_act!C40*100)</f>
        <v>57.195053679837862</v>
      </c>
      <c r="D70" s="21">
        <f>IF(D33=0,"",D33/TrRoad_act!D40*100)</f>
        <v>56.619157303026057</v>
      </c>
      <c r="E70" s="21">
        <f>IF(E33=0,"",E33/TrRoad_act!E40*100)</f>
        <v>56.024084277593353</v>
      </c>
      <c r="F70" s="21">
        <f>IF(F33=0,"",F33/TrRoad_act!F40*100)</f>
        <v>55.432977298739459</v>
      </c>
      <c r="G70" s="21">
        <f>IF(G33=0,"",G33/TrRoad_act!G40*100)</f>
        <v>54.984394058802586</v>
      </c>
      <c r="H70" s="21">
        <f>IF(H33=0,"",H33/TrRoad_act!H40*100)</f>
        <v>54.505039699575384</v>
      </c>
      <c r="I70" s="21">
        <f>IF(I33=0,"",I33/TrRoad_act!I40*100)</f>
        <v>54.046078294781687</v>
      </c>
      <c r="J70" s="21">
        <f>IF(J33=0,"",J33/TrRoad_act!J40*100)</f>
        <v>53.60997679159356</v>
      </c>
      <c r="K70" s="21">
        <f>IF(K33=0,"",K33/TrRoad_act!K40*100)</f>
        <v>53.236636319615386</v>
      </c>
      <c r="L70" s="21">
        <f>IF(L33=0,"",L33/TrRoad_act!L40*100)</f>
        <v>52.975069372754561</v>
      </c>
      <c r="M70" s="21">
        <f>IF(M33=0,"",M33/TrRoad_act!M40*100)</f>
        <v>52.984730975545638</v>
      </c>
      <c r="N70" s="21">
        <f>IF(N33=0,"",N33/TrRoad_act!N40*100)</f>
        <v>52.966741026883213</v>
      </c>
      <c r="O70" s="21">
        <f>IF(O33=0,"",O33/TrRoad_act!O40*100)</f>
        <v>52.945633177924464</v>
      </c>
      <c r="P70" s="21">
        <f>IF(P33=0,"",P33/TrRoad_act!P40*100)</f>
        <v>52.908100998763452</v>
      </c>
      <c r="Q70" s="21">
        <f>IF(Q33=0,"",Q33/TrRoad_act!Q40*100)</f>
        <v>52.80771318406083</v>
      </c>
    </row>
    <row r="71" spans="1:17" ht="11.45" customHeight="1" x14ac:dyDescent="0.25">
      <c r="A71" s="62" t="s">
        <v>59</v>
      </c>
      <c r="B71" s="20" t="str">
        <f>IF(B34=0,"",B34/TrRoad_act!B41*100)</f>
        <v/>
      </c>
      <c r="C71" s="20" t="str">
        <f>IF(C34=0,"",C34/TrRoad_act!C41*100)</f>
        <v/>
      </c>
      <c r="D71" s="20" t="str">
        <f>IF(D34=0,"",D34/TrRoad_act!D41*100)</f>
        <v/>
      </c>
      <c r="E71" s="20" t="str">
        <f>IF(E34=0,"",E34/TrRoad_act!E41*100)</f>
        <v/>
      </c>
      <c r="F71" s="20" t="str">
        <f>IF(F34=0,"",F34/TrRoad_act!F41*100)</f>
        <v/>
      </c>
      <c r="G71" s="20" t="str">
        <f>IF(G34=0,"",G34/TrRoad_act!G41*100)</f>
        <v/>
      </c>
      <c r="H71" s="20" t="str">
        <f>IF(H34=0,"",H34/TrRoad_act!H41*100)</f>
        <v/>
      </c>
      <c r="I71" s="20" t="str">
        <f>IF(I34=0,"",I34/TrRoad_act!I41*100)</f>
        <v/>
      </c>
      <c r="J71" s="20" t="str">
        <f>IF(J34=0,"",J34/TrRoad_act!J41*100)</f>
        <v/>
      </c>
      <c r="K71" s="20" t="str">
        <f>IF(K34=0,"",K34/TrRoad_act!K41*100)</f>
        <v/>
      </c>
      <c r="L71" s="20" t="str">
        <f>IF(L34=0,"",L34/TrRoad_act!L41*100)</f>
        <v/>
      </c>
      <c r="M71" s="20" t="str">
        <f>IF(M34=0,"",M34/TrRoad_act!M41*100)</f>
        <v/>
      </c>
      <c r="N71" s="20" t="str">
        <f>IF(N34=0,"",N34/TrRoad_act!N41*100)</f>
        <v/>
      </c>
      <c r="O71" s="20" t="str">
        <f>IF(O34=0,"",O34/TrRoad_act!O41*100)</f>
        <v/>
      </c>
      <c r="P71" s="20" t="str">
        <f>IF(P34=0,"",P34/TrRoad_act!P41*100)</f>
        <v/>
      </c>
      <c r="Q71" s="20" t="str">
        <f>IF(Q34=0,"",Q34/TrRoad_act!Q41*100)</f>
        <v/>
      </c>
    </row>
    <row r="72" spans="1:17" ht="11.45" customHeight="1" x14ac:dyDescent="0.25">
      <c r="A72" s="62" t="s">
        <v>58</v>
      </c>
      <c r="B72" s="20">
        <f>IF(B36=0,"",B36/TrRoad_act!B42*100)</f>
        <v>57.727075104721429</v>
      </c>
      <c r="C72" s="20">
        <f>IF(C36=0,"",C36/TrRoad_act!C42*100)</f>
        <v>57.219349702796627</v>
      </c>
      <c r="D72" s="20">
        <f>IF(D36=0,"",D36/TrRoad_act!D42*100)</f>
        <v>56.64305978392067</v>
      </c>
      <c r="E72" s="20">
        <f>IF(E36=0,"",E36/TrRoad_act!E42*100)</f>
        <v>56.051138529669096</v>
      </c>
      <c r="F72" s="20">
        <f>IF(F36=0,"",F36/TrRoad_act!F42*100)</f>
        <v>55.460874096217275</v>
      </c>
      <c r="G72" s="20">
        <f>IF(G36=0,"",G36/TrRoad_act!G42*100)</f>
        <v>55.013869317475084</v>
      </c>
      <c r="H72" s="20">
        <f>IF(H36=0,"",H36/TrRoad_act!H42*100)</f>
        <v>54.520577097504862</v>
      </c>
      <c r="I72" s="20">
        <f>IF(I36=0,"",I36/TrRoad_act!I42*100)</f>
        <v>54.059738146636413</v>
      </c>
      <c r="J72" s="20">
        <f>IF(J36=0,"",J36/TrRoad_act!J42*100)</f>
        <v>53.636221029752974</v>
      </c>
      <c r="K72" s="20">
        <f>IF(K36=0,"",K36/TrRoad_act!K42*100)</f>
        <v>53.263653598239571</v>
      </c>
      <c r="L72" s="20">
        <f>IF(L36=0,"",L36/TrRoad_act!L42*100)</f>
        <v>53.006572100416449</v>
      </c>
      <c r="M72" s="20">
        <f>IF(M36=0,"",M36/TrRoad_act!M42*100)</f>
        <v>53.021093439171032</v>
      </c>
      <c r="N72" s="20">
        <f>IF(N36=0,"",N36/TrRoad_act!N42*100)</f>
        <v>53.009812084066546</v>
      </c>
      <c r="O72" s="20">
        <f>IF(O36=0,"",O36/TrRoad_act!O42*100)</f>
        <v>52.978746881436024</v>
      </c>
      <c r="P72" s="20">
        <f>IF(P36=0,"",P36/TrRoad_act!P42*100)</f>
        <v>52.93980451336958</v>
      </c>
      <c r="Q72" s="20">
        <f>IF(Q36=0,"",Q36/TrRoad_act!Q42*100)</f>
        <v>52.901730498578225</v>
      </c>
    </row>
    <row r="73" spans="1:17" ht="11.45" customHeight="1" x14ac:dyDescent="0.25">
      <c r="A73" s="62" t="s">
        <v>57</v>
      </c>
      <c r="B73" s="20" t="str">
        <f>IF(B38=0,"",B38/TrRoad_act!B43*100)</f>
        <v/>
      </c>
      <c r="C73" s="20" t="str">
        <f>IF(C38=0,"",C38/TrRoad_act!C43*100)</f>
        <v/>
      </c>
      <c r="D73" s="20" t="str">
        <f>IF(D38=0,"",D38/TrRoad_act!D43*100)</f>
        <v/>
      </c>
      <c r="E73" s="20" t="str">
        <f>IF(E38=0,"",E38/TrRoad_act!E43*100)</f>
        <v/>
      </c>
      <c r="F73" s="20" t="str">
        <f>IF(F38=0,"",F38/TrRoad_act!F43*100)</f>
        <v/>
      </c>
      <c r="G73" s="20" t="str">
        <f>IF(G38=0,"",G38/TrRoad_act!G43*100)</f>
        <v/>
      </c>
      <c r="H73" s="20" t="str">
        <f>IF(H38=0,"",H38/TrRoad_act!H43*100)</f>
        <v/>
      </c>
      <c r="I73" s="20" t="str">
        <f>IF(I38=0,"",I38/TrRoad_act!I43*100)</f>
        <v/>
      </c>
      <c r="J73" s="20" t="str">
        <f>IF(J38=0,"",J38/TrRoad_act!J43*100)</f>
        <v/>
      </c>
      <c r="K73" s="20" t="str">
        <f>IF(K38=0,"",K38/TrRoad_act!K43*100)</f>
        <v/>
      </c>
      <c r="L73" s="20" t="str">
        <f>IF(L38=0,"",L38/TrRoad_act!L43*100)</f>
        <v/>
      </c>
      <c r="M73" s="20" t="str">
        <f>IF(M38=0,"",M38/TrRoad_act!M43*100)</f>
        <v/>
      </c>
      <c r="N73" s="20" t="str">
        <f>IF(N38=0,"",N38/TrRoad_act!N43*100)</f>
        <v/>
      </c>
      <c r="O73" s="20" t="str">
        <f>IF(O38=0,"",O38/TrRoad_act!O43*100)</f>
        <v/>
      </c>
      <c r="P73" s="20" t="str">
        <f>IF(P38=0,"",P38/TrRoad_act!P43*100)</f>
        <v/>
      </c>
      <c r="Q73" s="20" t="str">
        <f>IF(Q38=0,"",Q38/TrRoad_act!Q43*100)</f>
        <v/>
      </c>
    </row>
    <row r="74" spans="1:17" ht="11.45" customHeight="1" x14ac:dyDescent="0.25">
      <c r="A74" s="62" t="s">
        <v>56</v>
      </c>
      <c r="B74" s="20" t="str">
        <f>IF(B39=0,"",B39/TrRoad_act!B44*100)</f>
        <v/>
      </c>
      <c r="C74" s="20" t="str">
        <f>IF(C39=0,"",C39/TrRoad_act!C44*100)</f>
        <v/>
      </c>
      <c r="D74" s="20" t="str">
        <f>IF(D39=0,"",D39/TrRoad_act!D44*100)</f>
        <v/>
      </c>
      <c r="E74" s="20" t="str">
        <f>IF(E39=0,"",E39/TrRoad_act!E44*100)</f>
        <v/>
      </c>
      <c r="F74" s="20" t="str">
        <f>IF(F39=0,"",F39/TrRoad_act!F44*100)</f>
        <v/>
      </c>
      <c r="G74" s="20" t="str">
        <f>IF(G39=0,"",G39/TrRoad_act!G44*100)</f>
        <v/>
      </c>
      <c r="H74" s="20" t="str">
        <f>IF(H39=0,"",H39/TrRoad_act!H44*100)</f>
        <v/>
      </c>
      <c r="I74" s="20" t="str">
        <f>IF(I39=0,"",I39/TrRoad_act!I44*100)</f>
        <v/>
      </c>
      <c r="J74" s="20" t="str">
        <f>IF(J39=0,"",J39/TrRoad_act!J44*100)</f>
        <v/>
      </c>
      <c r="K74" s="20" t="str">
        <f>IF(K39=0,"",K39/TrRoad_act!K44*100)</f>
        <v/>
      </c>
      <c r="L74" s="20" t="str">
        <f>IF(L39=0,"",L39/TrRoad_act!L44*100)</f>
        <v/>
      </c>
      <c r="M74" s="20" t="str">
        <f>IF(M39=0,"",M39/TrRoad_act!M44*100)</f>
        <v/>
      </c>
      <c r="N74" s="20" t="str">
        <f>IF(N39=0,"",N39/TrRoad_act!N44*100)</f>
        <v/>
      </c>
      <c r="O74" s="20" t="str">
        <f>IF(O39=0,"",O39/TrRoad_act!O44*100)</f>
        <v/>
      </c>
      <c r="P74" s="20" t="str">
        <f>IF(P39=0,"",P39/TrRoad_act!P44*100)</f>
        <v/>
      </c>
      <c r="Q74" s="20" t="str">
        <f>IF(Q39=0,"",Q39/TrRoad_act!Q44*100)</f>
        <v/>
      </c>
    </row>
    <row r="75" spans="1:17" ht="11.45" customHeight="1" x14ac:dyDescent="0.25">
      <c r="A75" s="62" t="s">
        <v>55</v>
      </c>
      <c r="B75" s="20">
        <f>IF(B41=0,"",B41/TrRoad_act!B45*100)</f>
        <v>37.260871472849274</v>
      </c>
      <c r="C75" s="20">
        <f>IF(C41=0,"",C41/TrRoad_act!C45*100)</f>
        <v>37.354023651531406</v>
      </c>
      <c r="D75" s="20">
        <f>IF(D41=0,"",D41/TrRoad_act!D45*100)</f>
        <v>37.20327849660238</v>
      </c>
      <c r="E75" s="20">
        <f>IF(E41=0,"",E41/TrRoad_act!E45*100)</f>
        <v>36.576400207992663</v>
      </c>
      <c r="F75" s="20">
        <f>IF(F41=0,"",F41/TrRoad_act!F45*100)</f>
        <v>36.414261539563753</v>
      </c>
      <c r="G75" s="20">
        <f>IF(G41=0,"",G41/TrRoad_act!G45*100)</f>
        <v>36.131200078220111</v>
      </c>
      <c r="H75" s="20">
        <f>IF(H41=0,"",H41/TrRoad_act!H45*100)</f>
        <v>34.690956132161041</v>
      </c>
      <c r="I75" s="20">
        <f>IF(I41=0,"",I41/TrRoad_act!I45*100)</f>
        <v>34.294581350403512</v>
      </c>
      <c r="J75" s="20">
        <f>IF(J41=0,"",J41/TrRoad_act!J45*100)</f>
        <v>32.787434757470059</v>
      </c>
      <c r="K75" s="20">
        <f>IF(K41=0,"",K41/TrRoad_act!K45*100)</f>
        <v>32.869403344363732</v>
      </c>
      <c r="L75" s="20">
        <f>IF(L41=0,"",L41/TrRoad_act!L45*100)</f>
        <v>32.681238691119631</v>
      </c>
      <c r="M75" s="20">
        <f>IF(M41=0,"",M41/TrRoad_act!M45*100)</f>
        <v>32.554943965488498</v>
      </c>
      <c r="N75" s="20">
        <f>IF(N41=0,"",N41/TrRoad_act!N45*100)</f>
        <v>32.370011329886935</v>
      </c>
      <c r="O75" s="20">
        <f>IF(O41=0,"",O41/TrRoad_act!O45*100)</f>
        <v>31.14886857670162</v>
      </c>
      <c r="P75" s="20">
        <f>IF(P41=0,"",P41/TrRoad_act!P45*100)</f>
        <v>31.17961040482432</v>
      </c>
      <c r="Q75" s="20">
        <f>IF(Q41=0,"",Q41/TrRoad_act!Q45*100)</f>
        <v>30.669117932721136</v>
      </c>
    </row>
    <row r="76" spans="1:17" ht="11.45" customHeight="1" x14ac:dyDescent="0.25">
      <c r="A76" s="25" t="s">
        <v>18</v>
      </c>
      <c r="B76" s="24">
        <f>IF(B42=0,"",B42/TrRoad_act!B46*100)</f>
        <v>17.714497450394393</v>
      </c>
      <c r="C76" s="24">
        <f>IF(C42=0,"",C42/TrRoad_act!C46*100)</f>
        <v>17.882784333579732</v>
      </c>
      <c r="D76" s="24">
        <f>IF(D42=0,"",D42/TrRoad_act!D46*100)</f>
        <v>17.689467104143048</v>
      </c>
      <c r="E76" s="24">
        <f>IF(E42=0,"",E42/TrRoad_act!E46*100)</f>
        <v>17.571756322178619</v>
      </c>
      <c r="F76" s="24">
        <f>IF(F42=0,"",F42/TrRoad_act!F46*100)</f>
        <v>17.408515896415786</v>
      </c>
      <c r="G76" s="24">
        <f>IF(G42=0,"",G42/TrRoad_act!G46*100)</f>
        <v>17.431246709755598</v>
      </c>
      <c r="H76" s="24">
        <f>IF(H42=0,"",H42/TrRoad_act!H46*100)</f>
        <v>16.978248579282738</v>
      </c>
      <c r="I76" s="24">
        <f>IF(I42=0,"",I42/TrRoad_act!I46*100)</f>
        <v>17.440087537783381</v>
      </c>
      <c r="J76" s="24">
        <f>IF(J42=0,"",J42/TrRoad_act!J46*100)</f>
        <v>17.171999337011044</v>
      </c>
      <c r="K76" s="24">
        <f>IF(K42=0,"",K42/TrRoad_act!K46*100)</f>
        <v>16.894741559775632</v>
      </c>
      <c r="L76" s="24">
        <f>IF(L42=0,"",L42/TrRoad_act!L46*100)</f>
        <v>16.858866743510248</v>
      </c>
      <c r="M76" s="24">
        <f>IF(M42=0,"",M42/TrRoad_act!M46*100)</f>
        <v>16.301678502841206</v>
      </c>
      <c r="N76" s="24">
        <f>IF(N42=0,"",N42/TrRoad_act!N46*100)</f>
        <v>16.222559559851131</v>
      </c>
      <c r="O76" s="24">
        <f>IF(O42=0,"",O42/TrRoad_act!O46*100)</f>
        <v>15.868328657790078</v>
      </c>
      <c r="P76" s="24">
        <f>IF(P42=0,"",P42/TrRoad_act!P46*100)</f>
        <v>15.789253438293137</v>
      </c>
      <c r="Q76" s="24">
        <f>IF(Q42=0,"",Q42/TrRoad_act!Q46*100)</f>
        <v>15.381817864559483</v>
      </c>
    </row>
    <row r="77" spans="1:17" ht="11.45" customHeight="1" x14ac:dyDescent="0.25">
      <c r="A77" s="23" t="s">
        <v>27</v>
      </c>
      <c r="B77" s="22">
        <f>IF(B43=0,"",B43/TrRoad_act!B47*100)</f>
        <v>9.5091061586709245</v>
      </c>
      <c r="C77" s="22">
        <f>IF(C43=0,"",C43/TrRoad_act!C47*100)</f>
        <v>9.3614215126135463</v>
      </c>
      <c r="D77" s="22">
        <f>IF(D43=0,"",D43/TrRoad_act!D47*100)</f>
        <v>9.2169722913125653</v>
      </c>
      <c r="E77" s="22">
        <f>IF(E43=0,"",E43/TrRoad_act!E47*100)</f>
        <v>9.0821194616425807</v>
      </c>
      <c r="F77" s="22">
        <f>IF(F43=0,"",F43/TrRoad_act!F47*100)</f>
        <v>8.9476238439281044</v>
      </c>
      <c r="G77" s="22">
        <f>IF(G43=0,"",G43/TrRoad_act!G47*100)</f>
        <v>8.8545101550118499</v>
      </c>
      <c r="H77" s="22">
        <f>IF(H43=0,"",H43/TrRoad_act!H47*100)</f>
        <v>8.7836403857620056</v>
      </c>
      <c r="I77" s="22">
        <f>IF(I43=0,"",I43/TrRoad_act!I47*100)</f>
        <v>8.7004408797053543</v>
      </c>
      <c r="J77" s="22">
        <f>IF(J43=0,"",J43/TrRoad_act!J47*100)</f>
        <v>8.5997580547670971</v>
      </c>
      <c r="K77" s="22">
        <f>IF(K43=0,"",K43/TrRoad_act!K47*100)</f>
        <v>8.4746741093279212</v>
      </c>
      <c r="L77" s="22">
        <f>IF(L43=0,"",L43/TrRoad_act!L47*100)</f>
        <v>8.4345947989869003</v>
      </c>
      <c r="M77" s="22">
        <f>IF(M43=0,"",M43/TrRoad_act!M47*100)</f>
        <v>8.3734689301533027</v>
      </c>
      <c r="N77" s="22">
        <f>IF(N43=0,"",N43/TrRoad_act!N47*100)</f>
        <v>8.3147410920349447</v>
      </c>
      <c r="O77" s="22">
        <f>IF(O43=0,"",O43/TrRoad_act!O47*100)</f>
        <v>8.24092759379071</v>
      </c>
      <c r="P77" s="22">
        <f>IF(P43=0,"",P43/TrRoad_act!P47*100)</f>
        <v>8.1458286306962275</v>
      </c>
      <c r="Q77" s="22">
        <f>IF(Q43=0,"",Q43/TrRoad_act!Q47*100)</f>
        <v>8.0458033227962193</v>
      </c>
    </row>
    <row r="78" spans="1:17" ht="11.45" customHeight="1" x14ac:dyDescent="0.25">
      <c r="A78" s="62" t="s">
        <v>59</v>
      </c>
      <c r="B78" s="70">
        <f>IF(B44=0,"",B44/TrRoad_act!B48*100)</f>
        <v>9.8831421313435541</v>
      </c>
      <c r="C78" s="70">
        <f>IF(C44=0,"",C44/TrRoad_act!C48*100)</f>
        <v>9.7880110403001179</v>
      </c>
      <c r="D78" s="70">
        <f>IF(D44=0,"",D44/TrRoad_act!D48*100)</f>
        <v>9.681155099918362</v>
      </c>
      <c r="E78" s="70">
        <f>IF(E44=0,"",E44/TrRoad_act!E48*100)</f>
        <v>9.572805309909036</v>
      </c>
      <c r="F78" s="70">
        <f>IF(F44=0,"",F44/TrRoad_act!F48*100)</f>
        <v>9.465095865591552</v>
      </c>
      <c r="G78" s="70">
        <f>IF(G44=0,"",G44/TrRoad_act!G48*100)</f>
        <v>9.3650909008212473</v>
      </c>
      <c r="H78" s="70">
        <f>IF(H44=0,"",H44/TrRoad_act!H48*100)</f>
        <v>9.324308691827337</v>
      </c>
      <c r="I78" s="70">
        <f>IF(I44=0,"",I44/TrRoad_act!I48*100)</f>
        <v>9.2589542316330853</v>
      </c>
      <c r="J78" s="70">
        <f>IF(J44=0,"",J44/TrRoad_act!J48*100)</f>
        <v>9.1227301918817609</v>
      </c>
      <c r="K78" s="70">
        <f>IF(K44=0,"",K44/TrRoad_act!K48*100)</f>
        <v>8.9275573424821761</v>
      </c>
      <c r="L78" s="70">
        <f>IF(L44=0,"",L44/TrRoad_act!L48*100)</f>
        <v>8.7897180324249327</v>
      </c>
      <c r="M78" s="70">
        <f>IF(M44=0,"",M44/TrRoad_act!M48*100)</f>
        <v>8.6486465569565834</v>
      </c>
      <c r="N78" s="70">
        <f>IF(N44=0,"",N44/TrRoad_act!N48*100)</f>
        <v>8.5236249325998088</v>
      </c>
      <c r="O78" s="70">
        <f>IF(O44=0,"",O44/TrRoad_act!O48*100)</f>
        <v>8.4030957888604121</v>
      </c>
      <c r="P78" s="70">
        <f>IF(P44=0,"",P44/TrRoad_act!P48*100)</f>
        <v>8.2741899374754269</v>
      </c>
      <c r="Q78" s="70">
        <f>IF(Q44=0,"",Q44/TrRoad_act!Q48*100)</f>
        <v>8.1820869176909596</v>
      </c>
    </row>
    <row r="79" spans="1:17" ht="11.45" customHeight="1" x14ac:dyDescent="0.25">
      <c r="A79" s="62" t="s">
        <v>58</v>
      </c>
      <c r="B79" s="70">
        <f>IF(B46=0,"",B46/TrRoad_act!B49*100)</f>
        <v>9.4639096511647516</v>
      </c>
      <c r="C79" s="70">
        <f>IF(C46=0,"",C46/TrRoad_act!C49*100)</f>
        <v>9.3040933330629763</v>
      </c>
      <c r="D79" s="70">
        <f>IF(D46=0,"",D46/TrRoad_act!D49*100)</f>
        <v>9.1467206730731068</v>
      </c>
      <c r="E79" s="70">
        <f>IF(E46=0,"",E46/TrRoad_act!E49*100)</f>
        <v>9.005242661754572</v>
      </c>
      <c r="F79" s="70">
        <f>IF(F46=0,"",F46/TrRoad_act!F49*100)</f>
        <v>8.8705031286590508</v>
      </c>
      <c r="G79" s="70">
        <f>IF(G46=0,"",G46/TrRoad_act!G49*100)</f>
        <v>8.7782456682672638</v>
      </c>
      <c r="H79" s="70">
        <f>IF(H46=0,"",H46/TrRoad_act!H49*100)</f>
        <v>8.7094686891171111</v>
      </c>
      <c r="I79" s="70">
        <f>IF(I46=0,"",I46/TrRoad_act!I49*100)</f>
        <v>8.63100532887292</v>
      </c>
      <c r="J79" s="70">
        <f>IF(J46=0,"",J46/TrRoad_act!J49*100)</f>
        <v>8.5359127908722048</v>
      </c>
      <c r="K79" s="70">
        <f>IF(K46=0,"",K46/TrRoad_act!K49*100)</f>
        <v>8.4211052218577027</v>
      </c>
      <c r="L79" s="70">
        <f>IF(L46=0,"",L46/TrRoad_act!L49*100)</f>
        <v>8.3870449160130658</v>
      </c>
      <c r="M79" s="70">
        <f>IF(M46=0,"",M46/TrRoad_act!M49*100)</f>
        <v>8.3309138857135352</v>
      </c>
      <c r="N79" s="70">
        <f>IF(N46=0,"",N46/TrRoad_act!N49*100)</f>
        <v>8.2758044420483046</v>
      </c>
      <c r="O79" s="70">
        <f>IF(O46=0,"",O46/TrRoad_act!O49*100)</f>
        <v>8.203658309792381</v>
      </c>
      <c r="P79" s="70">
        <f>IF(P46=0,"",P46/TrRoad_act!P49*100)</f>
        <v>8.1138176425286694</v>
      </c>
      <c r="Q79" s="70">
        <f>IF(Q46=0,"",Q46/TrRoad_act!Q49*100)</f>
        <v>8.0172095770137073</v>
      </c>
    </row>
    <row r="80" spans="1:17" ht="11.45" customHeight="1" x14ac:dyDescent="0.25">
      <c r="A80" s="62" t="s">
        <v>57</v>
      </c>
      <c r="B80" s="70">
        <f>IF(B48=0,"",B48/TrRoad_act!B50*100)</f>
        <v>11.800021625651253</v>
      </c>
      <c r="C80" s="70">
        <f>IF(C48=0,"",C48/TrRoad_act!C50*100)</f>
        <v>10.834895540137833</v>
      </c>
      <c r="D80" s="70">
        <f>IF(D48=0,"",D48/TrRoad_act!D50*100)</f>
        <v>10.713775642609539</v>
      </c>
      <c r="E80" s="70">
        <f>IF(E48=0,"",E48/TrRoad_act!E50*100)</f>
        <v>10.679028637928836</v>
      </c>
      <c r="F80" s="70">
        <f>IF(F48=0,"",F48/TrRoad_act!F50*100)</f>
        <v>10.655696125399672</v>
      </c>
      <c r="G80" s="70">
        <f>IF(G48=0,"",G48/TrRoad_act!G50*100)</f>
        <v>10.634135320848493</v>
      </c>
      <c r="H80" s="70">
        <f>IF(H48=0,"",H48/TrRoad_act!H50*100)</f>
        <v>10.603238493318242</v>
      </c>
      <c r="I80" s="70">
        <f>IF(I48=0,"",I48/TrRoad_act!I50*100)</f>
        <v>10.589790231739538</v>
      </c>
      <c r="J80" s="70">
        <f>IF(J48=0,"",J48/TrRoad_act!J50*100)</f>
        <v>10.593321818070029</v>
      </c>
      <c r="K80" s="70">
        <f>IF(K48=0,"",K48/TrRoad_act!K50*100)</f>
        <v>10.590117129724799</v>
      </c>
      <c r="L80" s="70">
        <f>IF(L48=0,"",L48/TrRoad_act!L50*100)</f>
        <v>10.609944261225721</v>
      </c>
      <c r="M80" s="70">
        <f>IF(M48=0,"",M48/TrRoad_act!M50*100)</f>
        <v>10.625971081758006</v>
      </c>
      <c r="N80" s="70">
        <f>IF(N48=0,"",N48/TrRoad_act!N50*100)</f>
        <v>10.645653330519899</v>
      </c>
      <c r="O80" s="70">
        <f>IF(O48=0,"",O48/TrRoad_act!O50*100)</f>
        <v>10.617565831161725</v>
      </c>
      <c r="P80" s="70">
        <f>IF(P48=0,"",P48/TrRoad_act!P50*100)</f>
        <v>10.604725117401092</v>
      </c>
      <c r="Q80" s="70">
        <f>IF(Q48=0,"",Q48/TrRoad_act!Q50*100)</f>
        <v>10.585586338397993</v>
      </c>
    </row>
    <row r="81" spans="1:17" ht="11.45" customHeight="1" x14ac:dyDescent="0.25">
      <c r="A81" s="62" t="s">
        <v>56</v>
      </c>
      <c r="B81" s="70" t="str">
        <f>IF(B49=0,"",B49/TrRoad_act!B51*100)</f>
        <v/>
      </c>
      <c r="C81" s="70" t="str">
        <f>IF(C49=0,"",C49/TrRoad_act!C51*100)</f>
        <v/>
      </c>
      <c r="D81" s="70" t="str">
        <f>IF(D49=0,"",D49/TrRoad_act!D51*100)</f>
        <v/>
      </c>
      <c r="E81" s="70" t="str">
        <f>IF(E49=0,"",E49/TrRoad_act!E51*100)</f>
        <v/>
      </c>
      <c r="F81" s="70" t="str">
        <f>IF(F49=0,"",F49/TrRoad_act!F51*100)</f>
        <v/>
      </c>
      <c r="G81" s="70" t="str">
        <f>IF(G49=0,"",G49/TrRoad_act!G51*100)</f>
        <v/>
      </c>
      <c r="H81" s="70" t="str">
        <f>IF(H49=0,"",H49/TrRoad_act!H51*100)</f>
        <v/>
      </c>
      <c r="I81" s="70" t="str">
        <f>IF(I49=0,"",I49/TrRoad_act!I51*100)</f>
        <v/>
      </c>
      <c r="J81" s="70" t="str">
        <f>IF(J49=0,"",J49/TrRoad_act!J51*100)</f>
        <v/>
      </c>
      <c r="K81" s="70" t="str">
        <f>IF(K49=0,"",K49/TrRoad_act!K51*100)</f>
        <v/>
      </c>
      <c r="L81" s="70" t="str">
        <f>IF(L49=0,"",L49/TrRoad_act!L51*100)</f>
        <v/>
      </c>
      <c r="M81" s="70" t="str">
        <f>IF(M49=0,"",M49/TrRoad_act!M51*100)</f>
        <v/>
      </c>
      <c r="N81" s="70" t="str">
        <f>IF(N49=0,"",N49/TrRoad_act!N51*100)</f>
        <v/>
      </c>
      <c r="O81" s="70" t="str">
        <f>IF(O49=0,"",O49/TrRoad_act!O51*100)</f>
        <v/>
      </c>
      <c r="P81" s="70" t="str">
        <f>IF(P49=0,"",P49/TrRoad_act!P51*100)</f>
        <v/>
      </c>
      <c r="Q81" s="70" t="str">
        <f>IF(Q49=0,"",Q49/TrRoad_act!Q51*100)</f>
        <v/>
      </c>
    </row>
    <row r="82" spans="1:17" ht="11.45" customHeight="1" x14ac:dyDescent="0.25">
      <c r="A82" s="62" t="s">
        <v>55</v>
      </c>
      <c r="B82" s="70" t="str">
        <f>IF(B51=0,"",B51/TrRoad_act!B52*100)</f>
        <v/>
      </c>
      <c r="C82" s="70" t="str">
        <f>IF(C51=0,"",C51/TrRoad_act!C52*100)</f>
        <v/>
      </c>
      <c r="D82" s="70" t="str">
        <f>IF(D51=0,"",D51/TrRoad_act!D52*100)</f>
        <v/>
      </c>
      <c r="E82" s="70" t="str">
        <f>IF(E51=0,"",E51/TrRoad_act!E52*100)</f>
        <v/>
      </c>
      <c r="F82" s="70">
        <f>IF(F51=0,"",F51/TrRoad_act!F52*100)</f>
        <v>4.4036188166562598</v>
      </c>
      <c r="G82" s="70">
        <f>IF(G51=0,"",G51/TrRoad_act!G52*100)</f>
        <v>4.4143128594195318</v>
      </c>
      <c r="H82" s="70">
        <f>IF(H51=0,"",H51/TrRoad_act!H52*100)</f>
        <v>4.4253486415680818</v>
      </c>
      <c r="I82" s="70">
        <f>IF(I51=0,"",I51/TrRoad_act!I52*100)</f>
        <v>4.4364120131720002</v>
      </c>
      <c r="J82" s="70">
        <f>IF(J51=0,"",J51/TrRoad_act!J52*100)</f>
        <v>4.4475017900056342</v>
      </c>
      <c r="K82" s="70">
        <f>IF(K51=0,"",K51/TrRoad_act!K52*100)</f>
        <v>4.4586091132055961</v>
      </c>
      <c r="L82" s="70">
        <f>IF(L51=0,"",L51/TrRoad_act!L52*100)</f>
        <v>4.464163580398214</v>
      </c>
      <c r="M82" s="70">
        <f>IF(M51=0,"",M51/TrRoad_act!M52*100)</f>
        <v>4.463672246506869</v>
      </c>
      <c r="N82" s="70">
        <f>IF(N51=0,"",N51/TrRoad_act!N52*100)</f>
        <v>4.4703722484823709</v>
      </c>
      <c r="O82" s="70">
        <f>IF(O51=0,"",O51/TrRoad_act!O52*100)</f>
        <v>4.4856790166969098</v>
      </c>
      <c r="P82" s="70">
        <f>IF(P51=0,"",P51/TrRoad_act!P52*100)</f>
        <v>4.5107465620709801</v>
      </c>
      <c r="Q82" s="70">
        <f>IF(Q51=0,"",Q51/TrRoad_act!Q52*100)</f>
        <v>4.5339731453781367</v>
      </c>
    </row>
    <row r="83" spans="1:17" ht="11.45" customHeight="1" x14ac:dyDescent="0.25">
      <c r="A83" s="19" t="s">
        <v>24</v>
      </c>
      <c r="B83" s="21">
        <f>IF(B52=0,"",B52/TrRoad_act!B53*100)</f>
        <v>41.424146864749943</v>
      </c>
      <c r="C83" s="21">
        <f>IF(C52=0,"",C52/TrRoad_act!C53*100)</f>
        <v>41.861588771944717</v>
      </c>
      <c r="D83" s="21">
        <f>IF(D52=0,"",D52/TrRoad_act!D53*100)</f>
        <v>41.826416763954043</v>
      </c>
      <c r="E83" s="21">
        <f>IF(E52=0,"",E52/TrRoad_act!E53*100)</f>
        <v>41.564059606865264</v>
      </c>
      <c r="F83" s="21">
        <f>IF(F52=0,"",F52/TrRoad_act!F53*100)</f>
        <v>42.203853130453837</v>
      </c>
      <c r="G83" s="21">
        <f>IF(G52=0,"",G52/TrRoad_act!G53*100)</f>
        <v>43.013719174824892</v>
      </c>
      <c r="H83" s="21">
        <f>IF(H52=0,"",H52/TrRoad_act!H53*100)</f>
        <v>42.032959774742324</v>
      </c>
      <c r="I83" s="21">
        <f>IF(I52=0,"",I52/TrRoad_act!I53*100)</f>
        <v>44.335894913978834</v>
      </c>
      <c r="J83" s="21">
        <f>IF(J52=0,"",J52/TrRoad_act!J53*100)</f>
        <v>44.120072615476218</v>
      </c>
      <c r="K83" s="21">
        <f>IF(K52=0,"",K52/TrRoad_act!K53*100)</f>
        <v>46.242168524590006</v>
      </c>
      <c r="L83" s="21">
        <f>IF(L52=0,"",L52/TrRoad_act!L53*100)</f>
        <v>47.233826735817161</v>
      </c>
      <c r="M83" s="21">
        <f>IF(M52=0,"",M52/TrRoad_act!M53*100)</f>
        <v>44.027028215751564</v>
      </c>
      <c r="N83" s="21">
        <f>IF(N52=0,"",N52/TrRoad_act!N53*100)</f>
        <v>45.105268729000471</v>
      </c>
      <c r="O83" s="21">
        <f>IF(O52=0,"",O52/TrRoad_act!O53*100)</f>
        <v>45.013938271898546</v>
      </c>
      <c r="P83" s="21">
        <f>IF(P52=0,"",P52/TrRoad_act!P53*100)</f>
        <v>46.174634764892907</v>
      </c>
      <c r="Q83" s="21">
        <f>IF(Q52=0,"",Q52/TrRoad_act!Q53*100)</f>
        <v>44.456109865842862</v>
      </c>
    </row>
    <row r="84" spans="1:17" ht="11.45" customHeight="1" x14ac:dyDescent="0.25">
      <c r="A84" s="17" t="s">
        <v>23</v>
      </c>
      <c r="B84" s="20">
        <f>IF(B53=0,"",B53/TrRoad_act!B54*100)</f>
        <v>41.134506109747917</v>
      </c>
      <c r="C84" s="20">
        <f>IF(C53=0,"",C53/TrRoad_act!C54*100)</f>
        <v>41.654701112379271</v>
      </c>
      <c r="D84" s="20">
        <f>IF(D53=0,"",D53/TrRoad_act!D54*100)</f>
        <v>41.66574352300227</v>
      </c>
      <c r="E84" s="20">
        <f>IF(E53=0,"",E53/TrRoad_act!E54*100)</f>
        <v>41.440471976444684</v>
      </c>
      <c r="F84" s="20">
        <f>IF(F53=0,"",F53/TrRoad_act!F54*100)</f>
        <v>42.08191264503845</v>
      </c>
      <c r="G84" s="20">
        <f>IF(G53=0,"",G53/TrRoad_act!G54*100)</f>
        <v>42.894562562166492</v>
      </c>
      <c r="H84" s="20">
        <f>IF(H53=0,"",H53/TrRoad_act!H54*100)</f>
        <v>41.909997979442302</v>
      </c>
      <c r="I84" s="20">
        <f>IF(I53=0,"",I53/TrRoad_act!I54*100)</f>
        <v>44.19762541267869</v>
      </c>
      <c r="J84" s="20">
        <f>IF(J53=0,"",J53/TrRoad_act!J54*100)</f>
        <v>43.971702501703547</v>
      </c>
      <c r="K84" s="20">
        <f>IF(K53=0,"",K53/TrRoad_act!K54*100)</f>
        <v>46.089589531156747</v>
      </c>
      <c r="L84" s="20">
        <f>IF(L53=0,"",L53/TrRoad_act!L54*100)</f>
        <v>47.066628458889944</v>
      </c>
      <c r="M84" s="20">
        <f>IF(M53=0,"",M53/TrRoad_act!M54*100)</f>
        <v>43.822118260753967</v>
      </c>
      <c r="N84" s="20">
        <f>IF(N53=0,"",N53/TrRoad_act!N54*100)</f>
        <v>44.83281069123462</v>
      </c>
      <c r="O84" s="20">
        <f>IF(O53=0,"",O53/TrRoad_act!O54*100)</f>
        <v>44.715240170311368</v>
      </c>
      <c r="P84" s="20">
        <f>IF(P53=0,"",P53/TrRoad_act!P54*100)</f>
        <v>45.838833337531923</v>
      </c>
      <c r="Q84" s="20">
        <f>IF(Q53=0,"",Q53/TrRoad_act!Q54*100)</f>
        <v>44.112022348238277</v>
      </c>
    </row>
    <row r="85" spans="1:17" ht="11.45" customHeight="1" x14ac:dyDescent="0.25">
      <c r="A85" s="15" t="s">
        <v>22</v>
      </c>
      <c r="B85" s="69">
        <f>IF(B55=0,"",B55/TrRoad_act!B55*100)</f>
        <v>46.938285379923784</v>
      </c>
      <c r="C85" s="69">
        <f>IF(C55=0,"",C55/TrRoad_act!C55*100)</f>
        <v>45.726592126515492</v>
      </c>
      <c r="D85" s="69">
        <f>IF(D55=0,"",D55/TrRoad_act!D55*100)</f>
        <v>44.73335658207025</v>
      </c>
      <c r="E85" s="69">
        <f>IF(E55=0,"",E55/TrRoad_act!E55*100)</f>
        <v>43.875188803214328</v>
      </c>
      <c r="F85" s="69">
        <f>IF(F55=0,"",F55/TrRoad_act!F55*100)</f>
        <v>44.161605700329254</v>
      </c>
      <c r="G85" s="69">
        <f>IF(G55=0,"",G55/TrRoad_act!G55*100)</f>
        <v>44.912347128906227</v>
      </c>
      <c r="H85" s="69">
        <f>IF(H55=0,"",H55/TrRoad_act!H55*100)</f>
        <v>43.946089313723043</v>
      </c>
      <c r="I85" s="69">
        <f>IF(I55=0,"",I55/TrRoad_act!I55*100)</f>
        <v>46.48157196486364</v>
      </c>
      <c r="J85" s="69">
        <f>IF(J55=0,"",J55/TrRoad_act!J55*100)</f>
        <v>46.367569595113011</v>
      </c>
      <c r="K85" s="69">
        <f>IF(K55=0,"",K55/TrRoad_act!K55*100)</f>
        <v>48.795921640069523</v>
      </c>
      <c r="L85" s="69">
        <f>IF(L55=0,"",L55/TrRoad_act!L55*100)</f>
        <v>50.021078347431988</v>
      </c>
      <c r="M85" s="69">
        <f>IF(M55=0,"",M55/TrRoad_act!M55*100)</f>
        <v>46.763560188440678</v>
      </c>
      <c r="N85" s="69">
        <f>IF(N55=0,"",N55/TrRoad_act!N55*100)</f>
        <v>48.046985369589294</v>
      </c>
      <c r="O85" s="69">
        <f>IF(O55=0,"",O55/TrRoad_act!O55*100)</f>
        <v>48.153290459400097</v>
      </c>
      <c r="P85" s="69">
        <f>IF(P55=0,"",P55/TrRoad_act!P55*100)</f>
        <v>49.582571242445404</v>
      </c>
      <c r="Q85" s="69">
        <f>IF(Q55=0,"",Q55/TrRoad_act!Q55*100)</f>
        <v>47.921435646869995</v>
      </c>
    </row>
    <row r="87" spans="1:17" ht="11.45" customHeight="1" x14ac:dyDescent="0.25">
      <c r="A87" s="27" t="s">
        <v>73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</row>
    <row r="88" spans="1:17" ht="11.45" customHeight="1" x14ac:dyDescent="0.25">
      <c r="A88" s="25" t="s">
        <v>37</v>
      </c>
      <c r="B88" s="79">
        <f>IF(TrRoad_act!B4=0,"",B18/TrRoad_act!B4*1000)</f>
        <v>40.028783447028388</v>
      </c>
      <c r="C88" s="79">
        <f>IF(TrRoad_act!C4=0,"",C18/TrRoad_act!C4*1000)</f>
        <v>38.526287645639044</v>
      </c>
      <c r="D88" s="79">
        <f>IF(TrRoad_act!D4=0,"",D18/TrRoad_act!D4*1000)</f>
        <v>38.026518886789219</v>
      </c>
      <c r="E88" s="79">
        <f>IF(TrRoad_act!E4=0,"",E18/TrRoad_act!E4*1000)</f>
        <v>37.18051802321984</v>
      </c>
      <c r="F88" s="79">
        <f>IF(TrRoad_act!F4=0,"",F18/TrRoad_act!F4*1000)</f>
        <v>37.10801027530097</v>
      </c>
      <c r="G88" s="79">
        <f>IF(TrRoad_act!G4=0,"",G18/TrRoad_act!G4*1000)</f>
        <v>36.82644665057115</v>
      </c>
      <c r="H88" s="79">
        <f>IF(TrRoad_act!H4=0,"",H18/TrRoad_act!H4*1000)</f>
        <v>36.959581651104394</v>
      </c>
      <c r="I88" s="79">
        <f>IF(TrRoad_act!I4=0,"",I18/TrRoad_act!I4*1000)</f>
        <v>36.256245325347912</v>
      </c>
      <c r="J88" s="79">
        <f>IF(TrRoad_act!J4=0,"",J18/TrRoad_act!J4*1000)</f>
        <v>36.063850247799017</v>
      </c>
      <c r="K88" s="79">
        <f>IF(TrRoad_act!K4=0,"",K18/TrRoad_act!K4*1000)</f>
        <v>35.328971541839664</v>
      </c>
      <c r="L88" s="79">
        <f>IF(TrRoad_act!L4=0,"",L18/TrRoad_act!L4*1000)</f>
        <v>35.252587340085618</v>
      </c>
      <c r="M88" s="79">
        <f>IF(TrRoad_act!M4=0,"",M18/TrRoad_act!M4*1000)</f>
        <v>34.979617261070757</v>
      </c>
      <c r="N88" s="79">
        <f>IF(TrRoad_act!N4=0,"",N18/TrRoad_act!N4*1000)</f>
        <v>34.586076676302675</v>
      </c>
      <c r="O88" s="79">
        <f>IF(TrRoad_act!O4=0,"",O18/TrRoad_act!O4*1000)</f>
        <v>34.739398006800315</v>
      </c>
      <c r="P88" s="79">
        <f>IF(TrRoad_act!P4=0,"",P18/TrRoad_act!P4*1000)</f>
        <v>34.219316792826028</v>
      </c>
      <c r="Q88" s="79">
        <f>IF(TrRoad_act!Q4=0,"",Q18/TrRoad_act!Q4*1000)</f>
        <v>34.258085159644089</v>
      </c>
    </row>
    <row r="89" spans="1:17" ht="11.45" customHeight="1" x14ac:dyDescent="0.25">
      <c r="A89" s="23" t="s">
        <v>30</v>
      </c>
      <c r="B89" s="78">
        <f>IF(TrRoad_act!B5=0,"",B19/TrRoad_act!B5*1000)</f>
        <v>41.740211962444278</v>
      </c>
      <c r="C89" s="78">
        <f>IF(TrRoad_act!C5=0,"",C19/TrRoad_act!C5*1000)</f>
        <v>40.497390259066918</v>
      </c>
      <c r="D89" s="78">
        <f>IF(TrRoad_act!D5=0,"",D19/TrRoad_act!D5*1000)</f>
        <v>40.004791893735295</v>
      </c>
      <c r="E89" s="78">
        <f>IF(TrRoad_act!E5=0,"",E19/TrRoad_act!E5*1000)</f>
        <v>39.385745375259731</v>
      </c>
      <c r="F89" s="78">
        <f>IF(TrRoad_act!F5=0,"",F19/TrRoad_act!F5*1000)</f>
        <v>39.141344018115653</v>
      </c>
      <c r="G89" s="78">
        <f>IF(TrRoad_act!G5=0,"",G19/TrRoad_act!G5*1000)</f>
        <v>38.758271778154942</v>
      </c>
      <c r="H89" s="78">
        <f>IF(TrRoad_act!H5=0,"",H19/TrRoad_act!H5*1000)</f>
        <v>37.736428378785853</v>
      </c>
      <c r="I89" s="78">
        <f>IF(TrRoad_act!I5=0,"",I19/TrRoad_act!I5*1000)</f>
        <v>37.315177204624447</v>
      </c>
      <c r="J89" s="78">
        <f>IF(TrRoad_act!J5=0,"",J19/TrRoad_act!J5*1000)</f>
        <v>37.252000586799113</v>
      </c>
      <c r="K89" s="78">
        <f>IF(TrRoad_act!K5=0,"",K19/TrRoad_act!K5*1000)</f>
        <v>36.239956466314588</v>
      </c>
      <c r="L89" s="78">
        <f>IF(TrRoad_act!L5=0,"",L19/TrRoad_act!L5*1000)</f>
        <v>35.596509825404226</v>
      </c>
      <c r="M89" s="78">
        <f>IF(TrRoad_act!M5=0,"",M19/TrRoad_act!M5*1000)</f>
        <v>35.319369762360395</v>
      </c>
      <c r="N89" s="78">
        <f>IF(TrRoad_act!N5=0,"",N19/TrRoad_act!N5*1000)</f>
        <v>34.711071340947399</v>
      </c>
      <c r="O89" s="78">
        <f>IF(TrRoad_act!O5=0,"",O19/TrRoad_act!O5*1000)</f>
        <v>34.240161756425486</v>
      </c>
      <c r="P89" s="78">
        <f>IF(TrRoad_act!P5=0,"",P19/TrRoad_act!P5*1000)</f>
        <v>34.094299725371513</v>
      </c>
      <c r="Q89" s="78">
        <f>IF(TrRoad_act!Q5=0,"",Q19/TrRoad_act!Q5*1000)</f>
        <v>33.980633908785592</v>
      </c>
    </row>
    <row r="90" spans="1:17" ht="11.45" customHeight="1" x14ac:dyDescent="0.25">
      <c r="A90" s="19" t="s">
        <v>29</v>
      </c>
      <c r="B90" s="76">
        <f>IF(TrRoad_act!B6=0,"",B21/TrRoad_act!B6*1000)</f>
        <v>40.693124154062346</v>
      </c>
      <c r="C90" s="76">
        <f>IF(TrRoad_act!C6=0,"",C21/TrRoad_act!C6*1000)</f>
        <v>39.087161145959662</v>
      </c>
      <c r="D90" s="76">
        <f>IF(TrRoad_act!D6=0,"",D21/TrRoad_act!D6*1000)</f>
        <v>38.198653531216493</v>
      </c>
      <c r="E90" s="76">
        <f>IF(TrRoad_act!E6=0,"",E21/TrRoad_act!E6*1000)</f>
        <v>37.51250751888643</v>
      </c>
      <c r="F90" s="76">
        <f>IF(TrRoad_act!F6=0,"",F21/TrRoad_act!F6*1000)</f>
        <v>37.266306399405053</v>
      </c>
      <c r="G90" s="76">
        <f>IF(TrRoad_act!G6=0,"",G21/TrRoad_act!G6*1000)</f>
        <v>37.07780629460833</v>
      </c>
      <c r="H90" s="76">
        <f>IF(TrRoad_act!H6=0,"",H21/TrRoad_act!H6*1000)</f>
        <v>37.095544293172161</v>
      </c>
      <c r="I90" s="76">
        <f>IF(TrRoad_act!I6=0,"",I21/TrRoad_act!I6*1000)</f>
        <v>36.409051788975901</v>
      </c>
      <c r="J90" s="76">
        <f>IF(TrRoad_act!J6=0,"",J21/TrRoad_act!J6*1000)</f>
        <v>36.387283303584759</v>
      </c>
      <c r="K90" s="76">
        <f>IF(TrRoad_act!K6=0,"",K21/TrRoad_act!K6*1000)</f>
        <v>35.778005276575364</v>
      </c>
      <c r="L90" s="76">
        <f>IF(TrRoad_act!L6=0,"",L21/TrRoad_act!L6*1000)</f>
        <v>35.820899250078639</v>
      </c>
      <c r="M90" s="76">
        <f>IF(TrRoad_act!M6=0,"",M21/TrRoad_act!M6*1000)</f>
        <v>35.490895445880945</v>
      </c>
      <c r="N90" s="76">
        <f>IF(TrRoad_act!N6=0,"",N21/TrRoad_act!N6*1000)</f>
        <v>35.105388463512845</v>
      </c>
      <c r="O90" s="76">
        <f>IF(TrRoad_act!O6=0,"",O21/TrRoad_act!O6*1000)</f>
        <v>35.15259133067871</v>
      </c>
      <c r="P90" s="76">
        <f>IF(TrRoad_act!P6=0,"",P21/TrRoad_act!P6*1000)</f>
        <v>34.575163818909026</v>
      </c>
      <c r="Q90" s="76">
        <f>IF(TrRoad_act!Q6=0,"",Q21/TrRoad_act!Q6*1000)</f>
        <v>34.657644631771362</v>
      </c>
    </row>
    <row r="91" spans="1:17" ht="11.45" customHeight="1" x14ac:dyDescent="0.25">
      <c r="A91" s="62" t="s">
        <v>59</v>
      </c>
      <c r="B91" s="77">
        <f>IF(TrRoad_act!B7=0,"",B22/TrRoad_act!B7*1000)</f>
        <v>41.795799549966219</v>
      </c>
      <c r="C91" s="77">
        <f>IF(TrRoad_act!C7=0,"",C22/TrRoad_act!C7*1000)</f>
        <v>40.280367512904256</v>
      </c>
      <c r="D91" s="77">
        <f>IF(TrRoad_act!D7=0,"",D22/TrRoad_act!D7*1000)</f>
        <v>39.515150199946525</v>
      </c>
      <c r="E91" s="77">
        <f>IF(TrRoad_act!E7=0,"",E22/TrRoad_act!E7*1000)</f>
        <v>38.969691361941955</v>
      </c>
      <c r="F91" s="77">
        <f>IF(TrRoad_act!F7=0,"",F22/TrRoad_act!F7*1000)</f>
        <v>38.882259857854102</v>
      </c>
      <c r="G91" s="77">
        <f>IF(TrRoad_act!G7=0,"",G22/TrRoad_act!G7*1000)</f>
        <v>38.845721936963358</v>
      </c>
      <c r="H91" s="77">
        <f>IF(TrRoad_act!H7=0,"",H22/TrRoad_act!H7*1000)</f>
        <v>38.999010139364501</v>
      </c>
      <c r="I91" s="77">
        <f>IF(TrRoad_act!I7=0,"",I22/TrRoad_act!I7*1000)</f>
        <v>38.381456925708271</v>
      </c>
      <c r="J91" s="77">
        <f>IF(TrRoad_act!J7=0,"",J22/TrRoad_act!J7*1000)</f>
        <v>38.510503794539211</v>
      </c>
      <c r="K91" s="77">
        <f>IF(TrRoad_act!K7=0,"",K22/TrRoad_act!K7*1000)</f>
        <v>37.91627698019601</v>
      </c>
      <c r="L91" s="77">
        <f>IF(TrRoad_act!L7=0,"",L22/TrRoad_act!L7*1000)</f>
        <v>38.027731193619516</v>
      </c>
      <c r="M91" s="77">
        <f>IF(TrRoad_act!M7=0,"",M22/TrRoad_act!M7*1000)</f>
        <v>37.80799611052857</v>
      </c>
      <c r="N91" s="77">
        <f>IF(TrRoad_act!N7=0,"",N22/TrRoad_act!N7*1000)</f>
        <v>37.466689003232801</v>
      </c>
      <c r="O91" s="77">
        <f>IF(TrRoad_act!O7=0,"",O22/TrRoad_act!O7*1000)</f>
        <v>37.712812813716937</v>
      </c>
      <c r="P91" s="77">
        <f>IF(TrRoad_act!P7=0,"",P22/TrRoad_act!P7*1000)</f>
        <v>37.120114290429647</v>
      </c>
      <c r="Q91" s="77">
        <f>IF(TrRoad_act!Q7=0,"",Q22/TrRoad_act!Q7*1000)</f>
        <v>37.15356278102341</v>
      </c>
    </row>
    <row r="92" spans="1:17" ht="11.45" customHeight="1" x14ac:dyDescent="0.25">
      <c r="A92" s="62" t="s">
        <v>58</v>
      </c>
      <c r="B92" s="77">
        <f>IF(TrRoad_act!B8=0,"",B24/TrRoad_act!B8*1000)</f>
        <v>34.784506142519305</v>
      </c>
      <c r="C92" s="77">
        <f>IF(TrRoad_act!C8=0,"",C24/TrRoad_act!C8*1000)</f>
        <v>33.238564905017327</v>
      </c>
      <c r="D92" s="77">
        <f>IF(TrRoad_act!D8=0,"",D24/TrRoad_act!D8*1000)</f>
        <v>32.407411480738546</v>
      </c>
      <c r="E92" s="77">
        <f>IF(TrRoad_act!E8=0,"",E24/TrRoad_act!E8*1000)</f>
        <v>31.883716261249987</v>
      </c>
      <c r="F92" s="77">
        <f>IF(TrRoad_act!F8=0,"",F24/TrRoad_act!F8*1000)</f>
        <v>31.780974172773167</v>
      </c>
      <c r="G92" s="77">
        <f>IF(TrRoad_act!G8=0,"",G24/TrRoad_act!G8*1000)</f>
        <v>31.803241781175334</v>
      </c>
      <c r="H92" s="77">
        <f>IF(TrRoad_act!H8=0,"",H24/TrRoad_act!H8*1000)</f>
        <v>32.230962240895444</v>
      </c>
      <c r="I92" s="77">
        <f>IF(TrRoad_act!I8=0,"",I24/TrRoad_act!I8*1000)</f>
        <v>31.596424858690337</v>
      </c>
      <c r="J92" s="77">
        <f>IF(TrRoad_act!J8=0,"",J24/TrRoad_act!J8*1000)</f>
        <v>31.957511680884821</v>
      </c>
      <c r="K92" s="77">
        <f>IF(TrRoad_act!K8=0,"",K24/TrRoad_act!K8*1000)</f>
        <v>31.704526223701048</v>
      </c>
      <c r="L92" s="77">
        <f>IF(TrRoad_act!L8=0,"",L24/TrRoad_act!L8*1000)</f>
        <v>31.981567996087271</v>
      </c>
      <c r="M92" s="77">
        <f>IF(TrRoad_act!M8=0,"",M24/TrRoad_act!M8*1000)</f>
        <v>31.857549881236423</v>
      </c>
      <c r="N92" s="77">
        <f>IF(TrRoad_act!N8=0,"",N24/TrRoad_act!N8*1000)</f>
        <v>31.754426249469912</v>
      </c>
      <c r="O92" s="77">
        <f>IF(TrRoad_act!O8=0,"",O24/TrRoad_act!O8*1000)</f>
        <v>31.906887888359826</v>
      </c>
      <c r="P92" s="77">
        <f>IF(TrRoad_act!P8=0,"",P24/TrRoad_act!P8*1000)</f>
        <v>31.547714456650144</v>
      </c>
      <c r="Q92" s="77">
        <f>IF(TrRoad_act!Q8=0,"",Q24/TrRoad_act!Q8*1000)</f>
        <v>31.879055666147273</v>
      </c>
    </row>
    <row r="93" spans="1:17" ht="11.45" customHeight="1" x14ac:dyDescent="0.25">
      <c r="A93" s="62" t="s">
        <v>57</v>
      </c>
      <c r="B93" s="77">
        <f>IF(TrRoad_act!B9=0,"",B26/TrRoad_act!B9*1000)</f>
        <v>52.951606631614396</v>
      </c>
      <c r="C93" s="77">
        <f>IF(TrRoad_act!C9=0,"",C26/TrRoad_act!C9*1000)</f>
        <v>50.182069712848538</v>
      </c>
      <c r="D93" s="77">
        <f>IF(TrRoad_act!D9=0,"",D26/TrRoad_act!D9*1000)</f>
        <v>48.527902504327201</v>
      </c>
      <c r="E93" s="77">
        <f>IF(TrRoad_act!E9=0,"",E26/TrRoad_act!E9*1000)</f>
        <v>48.77257274080997</v>
      </c>
      <c r="F93" s="77">
        <f>IF(TrRoad_act!F9=0,"",F26/TrRoad_act!F9*1000)</f>
        <v>49.111194582974619</v>
      </c>
      <c r="G93" s="77">
        <f>IF(TrRoad_act!G9=0,"",G26/TrRoad_act!G9*1000)</f>
        <v>49.856665354714735</v>
      </c>
      <c r="H93" s="77">
        <f>IF(TrRoad_act!H9=0,"",H26/TrRoad_act!H9*1000)</f>
        <v>50.579308077622905</v>
      </c>
      <c r="I93" s="77">
        <f>IF(TrRoad_act!I9=0,"",I26/TrRoad_act!I9*1000)</f>
        <v>46.60434771852352</v>
      </c>
      <c r="J93" s="77">
        <f>IF(TrRoad_act!J9=0,"",J26/TrRoad_act!J9*1000)</f>
        <v>48.783875366022237</v>
      </c>
      <c r="K93" s="77">
        <f>IF(TrRoad_act!K9=0,"",K26/TrRoad_act!K9*1000)</f>
        <v>48.421471012605643</v>
      </c>
      <c r="L93" s="77">
        <f>IF(TrRoad_act!L9=0,"",L26/TrRoad_act!L9*1000)</f>
        <v>49.664990703484214</v>
      </c>
      <c r="M93" s="77">
        <f>IF(TrRoad_act!M9=0,"",M26/TrRoad_act!M9*1000)</f>
        <v>49.607865275045071</v>
      </c>
      <c r="N93" s="77">
        <f>IF(TrRoad_act!N9=0,"",N26/TrRoad_act!N9*1000)</f>
        <v>48.699305412905971</v>
      </c>
      <c r="O93" s="77">
        <f>IF(TrRoad_act!O9=0,"",O26/TrRoad_act!O9*1000)</f>
        <v>49.92782334267968</v>
      </c>
      <c r="P93" s="77">
        <f>IF(TrRoad_act!P9=0,"",P26/TrRoad_act!P9*1000)</f>
        <v>48.707135658849872</v>
      </c>
      <c r="Q93" s="77">
        <f>IF(TrRoad_act!Q9=0,"",Q26/TrRoad_act!Q9*1000)</f>
        <v>51.483621522121894</v>
      </c>
    </row>
    <row r="94" spans="1:17" ht="11.45" customHeight="1" x14ac:dyDescent="0.25">
      <c r="A94" s="62" t="s">
        <v>56</v>
      </c>
      <c r="B94" s="77" t="str">
        <f>IF(TrRoad_act!B10=0,"",B27/TrRoad_act!B10*1000)</f>
        <v/>
      </c>
      <c r="C94" s="77" t="str">
        <f>IF(TrRoad_act!C10=0,"",C27/TrRoad_act!C10*1000)</f>
        <v/>
      </c>
      <c r="D94" s="77" t="str">
        <f>IF(TrRoad_act!D10=0,"",D27/TrRoad_act!D10*1000)</f>
        <v/>
      </c>
      <c r="E94" s="77" t="str">
        <f>IF(TrRoad_act!E10=0,"",E27/TrRoad_act!E10*1000)</f>
        <v/>
      </c>
      <c r="F94" s="77" t="str">
        <f>IF(TrRoad_act!F10=0,"",F27/TrRoad_act!F10*1000)</f>
        <v/>
      </c>
      <c r="G94" s="77" t="str">
        <f>IF(TrRoad_act!G10=0,"",G27/TrRoad_act!G10*1000)</f>
        <v/>
      </c>
      <c r="H94" s="77" t="str">
        <f>IF(TrRoad_act!H10=0,"",H27/TrRoad_act!H10*1000)</f>
        <v/>
      </c>
      <c r="I94" s="77" t="str">
        <f>IF(TrRoad_act!I10=0,"",I27/TrRoad_act!I10*1000)</f>
        <v/>
      </c>
      <c r="J94" s="77" t="str">
        <f>IF(TrRoad_act!J10=0,"",J27/TrRoad_act!J10*1000)</f>
        <v/>
      </c>
      <c r="K94" s="77" t="str">
        <f>IF(TrRoad_act!K10=0,"",K27/TrRoad_act!K10*1000)</f>
        <v/>
      </c>
      <c r="L94" s="77" t="str">
        <f>IF(TrRoad_act!L10=0,"",L27/TrRoad_act!L10*1000)</f>
        <v/>
      </c>
      <c r="M94" s="77" t="str">
        <f>IF(TrRoad_act!M10=0,"",M27/TrRoad_act!M10*1000)</f>
        <v/>
      </c>
      <c r="N94" s="77" t="str">
        <f>IF(TrRoad_act!N10=0,"",N27/TrRoad_act!N10*1000)</f>
        <v/>
      </c>
      <c r="O94" s="77" t="str">
        <f>IF(TrRoad_act!O10=0,"",O27/TrRoad_act!O10*1000)</f>
        <v/>
      </c>
      <c r="P94" s="77" t="str">
        <f>IF(TrRoad_act!P10=0,"",P27/TrRoad_act!P10*1000)</f>
        <v/>
      </c>
      <c r="Q94" s="77" t="str">
        <f>IF(TrRoad_act!Q10=0,"",Q27/TrRoad_act!Q10*1000)</f>
        <v/>
      </c>
    </row>
    <row r="95" spans="1:17" ht="11.45" customHeight="1" x14ac:dyDescent="0.25">
      <c r="A95" s="62" t="s">
        <v>60</v>
      </c>
      <c r="B95" s="77" t="str">
        <f>IF(TrRoad_act!B11=0,"",B29/TrRoad_act!B11*1000)</f>
        <v/>
      </c>
      <c r="C95" s="77" t="str">
        <f>IF(TrRoad_act!C11=0,"",C29/TrRoad_act!C11*1000)</f>
        <v/>
      </c>
      <c r="D95" s="77" t="str">
        <f>IF(TrRoad_act!D11=0,"",D29/TrRoad_act!D11*1000)</f>
        <v/>
      </c>
      <c r="E95" s="77" t="str">
        <f>IF(TrRoad_act!E11=0,"",E29/TrRoad_act!E11*1000)</f>
        <v/>
      </c>
      <c r="F95" s="77" t="str">
        <f>IF(TrRoad_act!F11=0,"",F29/TrRoad_act!F11*1000)</f>
        <v/>
      </c>
      <c r="G95" s="77" t="str">
        <f>IF(TrRoad_act!G11=0,"",G29/TrRoad_act!G11*1000)</f>
        <v/>
      </c>
      <c r="H95" s="77" t="str">
        <f>IF(TrRoad_act!H11=0,"",H29/TrRoad_act!H11*1000)</f>
        <v/>
      </c>
      <c r="I95" s="77" t="str">
        <f>IF(TrRoad_act!I11=0,"",I29/TrRoad_act!I11*1000)</f>
        <v/>
      </c>
      <c r="J95" s="77" t="str">
        <f>IF(TrRoad_act!J11=0,"",J29/TrRoad_act!J11*1000)</f>
        <v/>
      </c>
      <c r="K95" s="77" t="str">
        <f>IF(TrRoad_act!K11=0,"",K29/TrRoad_act!K11*1000)</f>
        <v/>
      </c>
      <c r="L95" s="77" t="str">
        <f>IF(TrRoad_act!L11=0,"",L29/TrRoad_act!L11*1000)</f>
        <v/>
      </c>
      <c r="M95" s="77" t="str">
        <f>IF(TrRoad_act!M11=0,"",M29/TrRoad_act!M11*1000)</f>
        <v/>
      </c>
      <c r="N95" s="77" t="str">
        <f>IF(TrRoad_act!N11=0,"",N29/TrRoad_act!N11*1000)</f>
        <v/>
      </c>
      <c r="O95" s="77">
        <f>IF(TrRoad_act!O11=0,"",O29/TrRoad_act!O11*1000)</f>
        <v>11.841394305321693</v>
      </c>
      <c r="P95" s="77">
        <f>IF(TrRoad_act!P11=0,"",P29/TrRoad_act!P11*1000)</f>
        <v>19.085977658698656</v>
      </c>
      <c r="Q95" s="77">
        <f>IF(TrRoad_act!Q11=0,"",Q29/TrRoad_act!Q11*1000)</f>
        <v>20.373059693278577</v>
      </c>
    </row>
    <row r="96" spans="1:17" ht="11.45" customHeight="1" x14ac:dyDescent="0.25">
      <c r="A96" s="62" t="s">
        <v>55</v>
      </c>
      <c r="B96" s="77" t="str">
        <f>IF(TrRoad_act!B12=0,"",B32/TrRoad_act!B12*1000)</f>
        <v/>
      </c>
      <c r="C96" s="77" t="str">
        <f>IF(TrRoad_act!C12=0,"",C32/TrRoad_act!C12*1000)</f>
        <v/>
      </c>
      <c r="D96" s="77" t="str">
        <f>IF(TrRoad_act!D12=0,"",D32/TrRoad_act!D12*1000)</f>
        <v/>
      </c>
      <c r="E96" s="77" t="str">
        <f>IF(TrRoad_act!E12=0,"",E32/TrRoad_act!E12*1000)</f>
        <v/>
      </c>
      <c r="F96" s="77" t="str">
        <f>IF(TrRoad_act!F12=0,"",F32/TrRoad_act!F12*1000)</f>
        <v/>
      </c>
      <c r="G96" s="77" t="str">
        <f>IF(TrRoad_act!G12=0,"",G32/TrRoad_act!G12*1000)</f>
        <v/>
      </c>
      <c r="H96" s="77" t="str">
        <f>IF(TrRoad_act!H12=0,"",H32/TrRoad_act!H12*1000)</f>
        <v/>
      </c>
      <c r="I96" s="77" t="str">
        <f>IF(TrRoad_act!I12=0,"",I32/TrRoad_act!I12*1000)</f>
        <v/>
      </c>
      <c r="J96" s="77" t="str">
        <f>IF(TrRoad_act!J12=0,"",J32/TrRoad_act!J12*1000)</f>
        <v/>
      </c>
      <c r="K96" s="77" t="str">
        <f>IF(TrRoad_act!K12=0,"",K32/TrRoad_act!K12*1000)</f>
        <v/>
      </c>
      <c r="L96" s="77">
        <f>IF(TrRoad_act!L12=0,"",L32/TrRoad_act!L12*1000)</f>
        <v>17.76866109256223</v>
      </c>
      <c r="M96" s="77">
        <f>IF(TrRoad_act!M12=0,"",M32/TrRoad_act!M12*1000)</f>
        <v>17.993276712808008</v>
      </c>
      <c r="N96" s="77">
        <f>IF(TrRoad_act!N12=0,"",N32/TrRoad_act!N12*1000)</f>
        <v>18.169413680153031</v>
      </c>
      <c r="O96" s="77">
        <f>IF(TrRoad_act!O12=0,"",O32/TrRoad_act!O12*1000)</f>
        <v>18.510827897539258</v>
      </c>
      <c r="P96" s="77">
        <f>IF(TrRoad_act!P12=0,"",P32/TrRoad_act!P12*1000)</f>
        <v>18.653934670035841</v>
      </c>
      <c r="Q96" s="77">
        <f>IF(TrRoad_act!Q12=0,"",Q32/TrRoad_act!Q12*1000)</f>
        <v>19.272996170372409</v>
      </c>
    </row>
    <row r="97" spans="1:17" ht="11.45" customHeight="1" x14ac:dyDescent="0.25">
      <c r="A97" s="19" t="s">
        <v>28</v>
      </c>
      <c r="B97" s="76">
        <f>IF(TrRoad_act!B13=0,"",B33/TrRoad_act!B13*1000)</f>
        <v>31.002440276293072</v>
      </c>
      <c r="C97" s="76">
        <f>IF(TrRoad_act!C13=0,"",C33/TrRoad_act!C13*1000)</f>
        <v>30.692932636682343</v>
      </c>
      <c r="D97" s="76">
        <f>IF(TrRoad_act!D13=0,"",D33/TrRoad_act!D13*1000)</f>
        <v>35.000322299554711</v>
      </c>
      <c r="E97" s="76">
        <f>IF(TrRoad_act!E13=0,"",E33/TrRoad_act!E13*1000)</f>
        <v>32.056282764941216</v>
      </c>
      <c r="F97" s="76">
        <f>IF(TrRoad_act!F13=0,"",F33/TrRoad_act!F13*1000)</f>
        <v>34.316980521880389</v>
      </c>
      <c r="G97" s="76">
        <f>IF(TrRoad_act!G13=0,"",G33/TrRoad_act!G13*1000)</f>
        <v>32.739868326738822</v>
      </c>
      <c r="H97" s="76">
        <f>IF(TrRoad_act!H13=0,"",H33/TrRoad_act!H13*1000)</f>
        <v>34.671751115990908</v>
      </c>
      <c r="I97" s="76">
        <f>IF(TrRoad_act!I13=0,"",I33/TrRoad_act!I13*1000)</f>
        <v>33.654029215013807</v>
      </c>
      <c r="J97" s="76">
        <f>IF(TrRoad_act!J13=0,"",J33/TrRoad_act!J13*1000)</f>
        <v>31.086590569085125</v>
      </c>
      <c r="K97" s="76">
        <f>IF(TrRoad_act!K13=0,"",K33/TrRoad_act!K13*1000)</f>
        <v>28.712803095746715</v>
      </c>
      <c r="L97" s="76">
        <f>IF(TrRoad_act!L13=0,"",L33/TrRoad_act!L13*1000)</f>
        <v>27.290337024595843</v>
      </c>
      <c r="M97" s="76">
        <f>IF(TrRoad_act!M13=0,"",M33/TrRoad_act!M13*1000)</f>
        <v>27.499632632377025</v>
      </c>
      <c r="N97" s="76">
        <f>IF(TrRoad_act!N13=0,"",N33/TrRoad_act!N13*1000)</f>
        <v>26.90486668715555</v>
      </c>
      <c r="O97" s="76">
        <f>IF(TrRoad_act!O13=0,"",O33/TrRoad_act!O13*1000)</f>
        <v>28.481970688076792</v>
      </c>
      <c r="P97" s="76">
        <f>IF(TrRoad_act!P13=0,"",P33/TrRoad_act!P13*1000)</f>
        <v>28.569411267690356</v>
      </c>
      <c r="Q97" s="76">
        <f>IF(TrRoad_act!Q13=0,"",Q33/TrRoad_act!Q13*1000)</f>
        <v>27.853480091200712</v>
      </c>
    </row>
    <row r="98" spans="1:17" ht="11.45" customHeight="1" x14ac:dyDescent="0.25">
      <c r="A98" s="62" t="s">
        <v>59</v>
      </c>
      <c r="B98" s="75" t="str">
        <f>IF(TrRoad_act!B14=0,"",B34/TrRoad_act!B14*1000)</f>
        <v/>
      </c>
      <c r="C98" s="75" t="str">
        <f>IF(TrRoad_act!C14=0,"",C34/TrRoad_act!C14*1000)</f>
        <v/>
      </c>
      <c r="D98" s="75" t="str">
        <f>IF(TrRoad_act!D14=0,"",D34/TrRoad_act!D14*1000)</f>
        <v/>
      </c>
      <c r="E98" s="75" t="str">
        <f>IF(TrRoad_act!E14=0,"",E34/TrRoad_act!E14*1000)</f>
        <v/>
      </c>
      <c r="F98" s="75" t="str">
        <f>IF(TrRoad_act!F14=0,"",F34/TrRoad_act!F14*1000)</f>
        <v/>
      </c>
      <c r="G98" s="75" t="str">
        <f>IF(TrRoad_act!G14=0,"",G34/TrRoad_act!G14*1000)</f>
        <v/>
      </c>
      <c r="H98" s="75" t="str">
        <f>IF(TrRoad_act!H14=0,"",H34/TrRoad_act!H14*1000)</f>
        <v/>
      </c>
      <c r="I98" s="75" t="str">
        <f>IF(TrRoad_act!I14=0,"",I34/TrRoad_act!I14*1000)</f>
        <v/>
      </c>
      <c r="J98" s="75" t="str">
        <f>IF(TrRoad_act!J14=0,"",J34/TrRoad_act!J14*1000)</f>
        <v/>
      </c>
      <c r="K98" s="75" t="str">
        <f>IF(TrRoad_act!K14=0,"",K34/TrRoad_act!K14*1000)</f>
        <v/>
      </c>
      <c r="L98" s="75" t="str">
        <f>IF(TrRoad_act!L14=0,"",L34/TrRoad_act!L14*1000)</f>
        <v/>
      </c>
      <c r="M98" s="75" t="str">
        <f>IF(TrRoad_act!M14=0,"",M34/TrRoad_act!M14*1000)</f>
        <v/>
      </c>
      <c r="N98" s="75" t="str">
        <f>IF(TrRoad_act!N14=0,"",N34/TrRoad_act!N14*1000)</f>
        <v/>
      </c>
      <c r="O98" s="75" t="str">
        <f>IF(TrRoad_act!O14=0,"",O34/TrRoad_act!O14*1000)</f>
        <v/>
      </c>
      <c r="P98" s="75" t="str">
        <f>IF(TrRoad_act!P14=0,"",P34/TrRoad_act!P14*1000)</f>
        <v/>
      </c>
      <c r="Q98" s="75" t="str">
        <f>IF(TrRoad_act!Q14=0,"",Q34/TrRoad_act!Q14*1000)</f>
        <v/>
      </c>
    </row>
    <row r="99" spans="1:17" ht="11.45" customHeight="1" x14ac:dyDescent="0.25">
      <c r="A99" s="62" t="s">
        <v>58</v>
      </c>
      <c r="B99" s="75">
        <f>IF(TrRoad_act!B15=0,"",B36/TrRoad_act!B15*1000)</f>
        <v>31.016276394807615</v>
      </c>
      <c r="C99" s="75">
        <f>IF(TrRoad_act!C15=0,"",C36/TrRoad_act!C15*1000)</f>
        <v>30.705970760576545</v>
      </c>
      <c r="D99" s="75">
        <f>IF(TrRoad_act!D15=0,"",D36/TrRoad_act!D15*1000)</f>
        <v>35.015098120582792</v>
      </c>
      <c r="E99" s="75">
        <f>IF(TrRoad_act!E15=0,"",E36/TrRoad_act!E15*1000)</f>
        <v>32.071762870787055</v>
      </c>
      <c r="F99" s="75">
        <f>IF(TrRoad_act!F15=0,"",F36/TrRoad_act!F15*1000)</f>
        <v>34.334250636211607</v>
      </c>
      <c r="G99" s="75">
        <f>IF(TrRoad_act!G15=0,"",G36/TrRoad_act!G15*1000)</f>
        <v>32.757419053710585</v>
      </c>
      <c r="H99" s="75">
        <f>IF(TrRoad_act!H15=0,"",H36/TrRoad_act!H15*1000)</f>
        <v>34.681634767061894</v>
      </c>
      <c r="I99" s="75">
        <f>IF(TrRoad_act!I15=0,"",I36/TrRoad_act!I15*1000)</f>
        <v>33.662535087556208</v>
      </c>
      <c r="J99" s="75">
        <f>IF(TrRoad_act!J15=0,"",J36/TrRoad_act!J15*1000)</f>
        <v>31.101808704501053</v>
      </c>
      <c r="K99" s="75">
        <f>IF(TrRoad_act!K15=0,"",K36/TrRoad_act!K15*1000)</f>
        <v>28.727374673798</v>
      </c>
      <c r="L99" s="75">
        <f>IF(TrRoad_act!L15=0,"",L36/TrRoad_act!L15*1000)</f>
        <v>27.306565791547293</v>
      </c>
      <c r="M99" s="75">
        <f>IF(TrRoad_act!M15=0,"",M36/TrRoad_act!M15*1000)</f>
        <v>27.518505133433372</v>
      </c>
      <c r="N99" s="75">
        <f>IF(TrRoad_act!N15=0,"",N36/TrRoad_act!N15*1000)</f>
        <v>26.926744964525952</v>
      </c>
      <c r="O99" s="75">
        <f>IF(TrRoad_act!O15=0,"",O36/TrRoad_act!O15*1000)</f>
        <v>28.499784121898998</v>
      </c>
      <c r="P99" s="75">
        <f>IF(TrRoad_act!P15=0,"",P36/TrRoad_act!P15*1000)</f>
        <v>28.586530588367449</v>
      </c>
      <c r="Q99" s="75">
        <f>IF(TrRoad_act!Q15=0,"",Q36/TrRoad_act!Q15*1000)</f>
        <v>27.903069615916753</v>
      </c>
    </row>
    <row r="100" spans="1:17" ht="11.45" customHeight="1" x14ac:dyDescent="0.25">
      <c r="A100" s="62" t="s">
        <v>57</v>
      </c>
      <c r="B100" s="75" t="str">
        <f>IF(TrRoad_act!B16=0,"",B38/TrRoad_act!B16*1000)</f>
        <v/>
      </c>
      <c r="C100" s="75" t="str">
        <f>IF(TrRoad_act!C16=0,"",C38/TrRoad_act!C16*1000)</f>
        <v/>
      </c>
      <c r="D100" s="75" t="str">
        <f>IF(TrRoad_act!D16=0,"",D38/TrRoad_act!D16*1000)</f>
        <v/>
      </c>
      <c r="E100" s="75" t="str">
        <f>IF(TrRoad_act!E16=0,"",E38/TrRoad_act!E16*1000)</f>
        <v/>
      </c>
      <c r="F100" s="75" t="str">
        <f>IF(TrRoad_act!F16=0,"",F38/TrRoad_act!F16*1000)</f>
        <v/>
      </c>
      <c r="G100" s="75" t="str">
        <f>IF(TrRoad_act!G16=0,"",G38/TrRoad_act!G16*1000)</f>
        <v/>
      </c>
      <c r="H100" s="75" t="str">
        <f>IF(TrRoad_act!H16=0,"",H38/TrRoad_act!H16*1000)</f>
        <v/>
      </c>
      <c r="I100" s="75" t="str">
        <f>IF(TrRoad_act!I16=0,"",I38/TrRoad_act!I16*1000)</f>
        <v/>
      </c>
      <c r="J100" s="75" t="str">
        <f>IF(TrRoad_act!J16=0,"",J38/TrRoad_act!J16*1000)</f>
        <v/>
      </c>
      <c r="K100" s="75" t="str">
        <f>IF(TrRoad_act!K16=0,"",K38/TrRoad_act!K16*1000)</f>
        <v/>
      </c>
      <c r="L100" s="75" t="str">
        <f>IF(TrRoad_act!L16=0,"",L38/TrRoad_act!L16*1000)</f>
        <v/>
      </c>
      <c r="M100" s="75" t="str">
        <f>IF(TrRoad_act!M16=0,"",M38/TrRoad_act!M16*1000)</f>
        <v/>
      </c>
      <c r="N100" s="75" t="str">
        <f>IF(TrRoad_act!N16=0,"",N38/TrRoad_act!N16*1000)</f>
        <v/>
      </c>
      <c r="O100" s="75" t="str">
        <f>IF(TrRoad_act!O16=0,"",O38/TrRoad_act!O16*1000)</f>
        <v/>
      </c>
      <c r="P100" s="75" t="str">
        <f>IF(TrRoad_act!P16=0,"",P38/TrRoad_act!P16*1000)</f>
        <v/>
      </c>
      <c r="Q100" s="75" t="str">
        <f>IF(TrRoad_act!Q16=0,"",Q38/TrRoad_act!Q16*1000)</f>
        <v/>
      </c>
    </row>
    <row r="101" spans="1:17" ht="11.45" customHeight="1" x14ac:dyDescent="0.25">
      <c r="A101" s="62" t="s">
        <v>56</v>
      </c>
      <c r="B101" s="75" t="str">
        <f>IF(TrRoad_act!B17=0,"",B39/TrRoad_act!B17*1000)</f>
        <v/>
      </c>
      <c r="C101" s="75" t="str">
        <f>IF(TrRoad_act!C17=0,"",C39/TrRoad_act!C17*1000)</f>
        <v/>
      </c>
      <c r="D101" s="75" t="str">
        <f>IF(TrRoad_act!D17=0,"",D39/TrRoad_act!D17*1000)</f>
        <v/>
      </c>
      <c r="E101" s="75" t="str">
        <f>IF(TrRoad_act!E17=0,"",E39/TrRoad_act!E17*1000)</f>
        <v/>
      </c>
      <c r="F101" s="75" t="str">
        <f>IF(TrRoad_act!F17=0,"",F39/TrRoad_act!F17*1000)</f>
        <v/>
      </c>
      <c r="G101" s="75" t="str">
        <f>IF(TrRoad_act!G17=0,"",G39/TrRoad_act!G17*1000)</f>
        <v/>
      </c>
      <c r="H101" s="75" t="str">
        <f>IF(TrRoad_act!H17=0,"",H39/TrRoad_act!H17*1000)</f>
        <v/>
      </c>
      <c r="I101" s="75" t="str">
        <f>IF(TrRoad_act!I17=0,"",I39/TrRoad_act!I17*1000)</f>
        <v/>
      </c>
      <c r="J101" s="75" t="str">
        <f>IF(TrRoad_act!J17=0,"",J39/TrRoad_act!J17*1000)</f>
        <v/>
      </c>
      <c r="K101" s="75" t="str">
        <f>IF(TrRoad_act!K17=0,"",K39/TrRoad_act!K17*1000)</f>
        <v/>
      </c>
      <c r="L101" s="75" t="str">
        <f>IF(TrRoad_act!L17=0,"",L39/TrRoad_act!L17*1000)</f>
        <v/>
      </c>
      <c r="M101" s="75" t="str">
        <f>IF(TrRoad_act!M17=0,"",M39/TrRoad_act!M17*1000)</f>
        <v/>
      </c>
      <c r="N101" s="75" t="str">
        <f>IF(TrRoad_act!N17=0,"",N39/TrRoad_act!N17*1000)</f>
        <v/>
      </c>
      <c r="O101" s="75" t="str">
        <f>IF(TrRoad_act!O17=0,"",O39/TrRoad_act!O17*1000)</f>
        <v/>
      </c>
      <c r="P101" s="75" t="str">
        <f>IF(TrRoad_act!P17=0,"",P39/TrRoad_act!P17*1000)</f>
        <v/>
      </c>
      <c r="Q101" s="75" t="str">
        <f>IF(TrRoad_act!Q17=0,"",Q39/TrRoad_act!Q17*1000)</f>
        <v/>
      </c>
    </row>
    <row r="102" spans="1:17" ht="11.45" customHeight="1" x14ac:dyDescent="0.25">
      <c r="A102" s="62" t="s">
        <v>55</v>
      </c>
      <c r="B102" s="75">
        <f>IF(TrRoad_act!B18=0,"",B41/TrRoad_act!B18*1000)</f>
        <v>20.019955735099646</v>
      </c>
      <c r="C102" s="75">
        <f>IF(TrRoad_act!C18=0,"",C41/TrRoad_act!C18*1000)</f>
        <v>20.045518937062443</v>
      </c>
      <c r="D102" s="75">
        <f>IF(TrRoad_act!D18=0,"",D41/TrRoad_act!D18*1000)</f>
        <v>22.99798866684268</v>
      </c>
      <c r="E102" s="75">
        <f>IF(TrRoad_act!E18=0,"",E41/TrRoad_act!E18*1000)</f>
        <v>20.928560327402021</v>
      </c>
      <c r="F102" s="75">
        <f>IF(TrRoad_act!F18=0,"",F41/TrRoad_act!F18*1000)</f>
        <v>22.54303421657065</v>
      </c>
      <c r="G102" s="75">
        <f>IF(TrRoad_act!G18=0,"",G41/TrRoad_act!G18*1000)</f>
        <v>21.513935968502381</v>
      </c>
      <c r="H102" s="75">
        <f>IF(TrRoad_act!H18=0,"",H41/TrRoad_act!H18*1000)</f>
        <v>22.067614364097349</v>
      </c>
      <c r="I102" s="75">
        <f>IF(TrRoad_act!I18=0,"",I41/TrRoad_act!I18*1000)</f>
        <v>21.354941544289332</v>
      </c>
      <c r="J102" s="75">
        <f>IF(TrRoad_act!J18=0,"",J41/TrRoad_act!J18*1000)</f>
        <v>19.012311161378612</v>
      </c>
      <c r="K102" s="75">
        <f>IF(TrRoad_act!K18=0,"",K41/TrRoad_act!K18*1000)</f>
        <v>17.727880109391045</v>
      </c>
      <c r="L102" s="75">
        <f>IF(TrRoad_act!L18=0,"",L41/TrRoad_act!L18*1000)</f>
        <v>16.835882025680124</v>
      </c>
      <c r="M102" s="75">
        <f>IF(TrRoad_act!M18=0,"",M41/TrRoad_act!M18*1000)</f>
        <v>16.896358308051852</v>
      </c>
      <c r="N102" s="75">
        <f>IF(TrRoad_act!N18=0,"",N41/TrRoad_act!N18*1000)</f>
        <v>16.44259817779411</v>
      </c>
      <c r="O102" s="75">
        <f>IF(TrRoad_act!O18=0,"",O41/TrRoad_act!O18*1000)</f>
        <v>16.756455792812755</v>
      </c>
      <c r="P102" s="75">
        <f>IF(TrRoad_act!P18=0,"",P41/TrRoad_act!P18*1000)</f>
        <v>16.836421946850869</v>
      </c>
      <c r="Q102" s="75">
        <f>IF(TrRoad_act!Q18=0,"",Q41/TrRoad_act!Q18*1000)</f>
        <v>16.176456321376442</v>
      </c>
    </row>
    <row r="103" spans="1:17" ht="11.45" customHeight="1" x14ac:dyDescent="0.25">
      <c r="A103" s="25" t="s">
        <v>36</v>
      </c>
      <c r="B103" s="79">
        <f>IF(TrRoad_act!B19=0,"",B42/TrRoad_act!B19*1000)</f>
        <v>66.335123089504634</v>
      </c>
      <c r="C103" s="79">
        <f>IF(TrRoad_act!C19=0,"",C42/TrRoad_act!C19*1000)</f>
        <v>68.385360995432137</v>
      </c>
      <c r="D103" s="79">
        <f>IF(TrRoad_act!D19=0,"",D42/TrRoad_act!D19*1000)</f>
        <v>68.502535683652937</v>
      </c>
      <c r="E103" s="79">
        <f>IF(TrRoad_act!E19=0,"",E42/TrRoad_act!E19*1000)</f>
        <v>69.627364376912794</v>
      </c>
      <c r="F103" s="79">
        <f>IF(TrRoad_act!F19=0,"",F42/TrRoad_act!F19*1000)</f>
        <v>71.407800068683784</v>
      </c>
      <c r="G103" s="79">
        <f>IF(TrRoad_act!G19=0,"",G42/TrRoad_act!G19*1000)</f>
        <v>73.619412202152091</v>
      </c>
      <c r="H103" s="79">
        <f>IF(TrRoad_act!H19=0,"",H42/TrRoad_act!H19*1000)</f>
        <v>71.813252744786752</v>
      </c>
      <c r="I103" s="79">
        <f>IF(TrRoad_act!I19=0,"",I42/TrRoad_act!I19*1000)</f>
        <v>73.98155214727106</v>
      </c>
      <c r="J103" s="79">
        <f>IF(TrRoad_act!J19=0,"",J42/TrRoad_act!J19*1000)</f>
        <v>73.555972369859845</v>
      </c>
      <c r="K103" s="79">
        <f>IF(TrRoad_act!K19=0,"",K42/TrRoad_act!K19*1000)</f>
        <v>80.348300381066537</v>
      </c>
      <c r="L103" s="79">
        <f>IF(TrRoad_act!L19=0,"",L42/TrRoad_act!L19*1000)</f>
        <v>78.309323631966095</v>
      </c>
      <c r="M103" s="79">
        <f>IF(TrRoad_act!M19=0,"",M42/TrRoad_act!M19*1000)</f>
        <v>74.539643504034629</v>
      </c>
      <c r="N103" s="79">
        <f>IF(TrRoad_act!N19=0,"",N42/TrRoad_act!N19*1000)</f>
        <v>72.24840193144081</v>
      </c>
      <c r="O103" s="79">
        <f>IF(TrRoad_act!O19=0,"",O42/TrRoad_act!O19*1000)</f>
        <v>75.924149505094121</v>
      </c>
      <c r="P103" s="79">
        <f>IF(TrRoad_act!P19=0,"",P42/TrRoad_act!P19*1000)</f>
        <v>79.82988069329393</v>
      </c>
      <c r="Q103" s="79">
        <f>IF(TrRoad_act!Q19=0,"",Q42/TrRoad_act!Q19*1000)</f>
        <v>74.499406263778752</v>
      </c>
    </row>
    <row r="104" spans="1:17" ht="11.45" customHeight="1" x14ac:dyDescent="0.25">
      <c r="A104" s="23" t="s">
        <v>27</v>
      </c>
      <c r="B104" s="78">
        <f>IF(TrRoad_act!B20=0,"",B43/TrRoad_act!B20*1000)</f>
        <v>307.7361563268301</v>
      </c>
      <c r="C104" s="78">
        <f>IF(TrRoad_act!C20=0,"",C43/TrRoad_act!C20*1000)</f>
        <v>301.61398321854432</v>
      </c>
      <c r="D104" s="78">
        <f>IF(TrRoad_act!D20=0,"",D43/TrRoad_act!D20*1000)</f>
        <v>296.63621564501614</v>
      </c>
      <c r="E104" s="78">
        <f>IF(TrRoad_act!E20=0,"",E43/TrRoad_act!E20*1000)</f>
        <v>291.83480557363015</v>
      </c>
      <c r="F104" s="78">
        <f>IF(TrRoad_act!F20=0,"",F43/TrRoad_act!F20*1000)</f>
        <v>285.53851500540316</v>
      </c>
      <c r="G104" s="78">
        <f>IF(TrRoad_act!G20=0,"",G43/TrRoad_act!G20*1000)</f>
        <v>281.8157897256749</v>
      </c>
      <c r="H104" s="78">
        <f>IF(TrRoad_act!H20=0,"",H43/TrRoad_act!H20*1000)</f>
        <v>279.10589740683207</v>
      </c>
      <c r="I104" s="78">
        <f>IF(TrRoad_act!I20=0,"",I43/TrRoad_act!I20*1000)</f>
        <v>275.75096820572389</v>
      </c>
      <c r="J104" s="78">
        <f>IF(TrRoad_act!J20=0,"",J43/TrRoad_act!J20*1000)</f>
        <v>269.03432156636723</v>
      </c>
      <c r="K104" s="78">
        <f>IF(TrRoad_act!K20=0,"",K43/TrRoad_act!K20*1000)</f>
        <v>264.89935766924697</v>
      </c>
      <c r="L104" s="78">
        <f>IF(TrRoad_act!L20=0,"",L43/TrRoad_act!L20*1000)</f>
        <v>264.44503465076332</v>
      </c>
      <c r="M104" s="78">
        <f>IF(TrRoad_act!M20=0,"",M43/TrRoad_act!M20*1000)</f>
        <v>262.68988730228875</v>
      </c>
      <c r="N104" s="78">
        <f>IF(TrRoad_act!N20=0,"",N43/TrRoad_act!N20*1000)</f>
        <v>261.26988879873636</v>
      </c>
      <c r="O104" s="78">
        <f>IF(TrRoad_act!O20=0,"",O43/TrRoad_act!O20*1000)</f>
        <v>259.03402403753381</v>
      </c>
      <c r="P104" s="78">
        <f>IF(TrRoad_act!P20=0,"",P43/TrRoad_act!P20*1000)</f>
        <v>257.19051112848268</v>
      </c>
      <c r="Q104" s="78">
        <f>IF(TrRoad_act!Q20=0,"",Q43/TrRoad_act!Q20*1000)</f>
        <v>255.51296778631189</v>
      </c>
    </row>
    <row r="105" spans="1:17" ht="11.45" customHeight="1" x14ac:dyDescent="0.25">
      <c r="A105" s="62" t="s">
        <v>59</v>
      </c>
      <c r="B105" s="77">
        <f>IF(TrRoad_act!B21=0,"",B44/TrRoad_act!B21*1000)</f>
        <v>402.77632586473374</v>
      </c>
      <c r="C105" s="77">
        <f>IF(TrRoad_act!C21=0,"",C44/TrRoad_act!C21*1000)</f>
        <v>395.58027138870779</v>
      </c>
      <c r="D105" s="77">
        <f>IF(TrRoad_act!D21=0,"",D44/TrRoad_act!D21*1000)</f>
        <v>390.38682462357008</v>
      </c>
      <c r="E105" s="77">
        <f>IF(TrRoad_act!E21=0,"",E44/TrRoad_act!E21*1000)</f>
        <v>385.50926094117898</v>
      </c>
      <c r="F105" s="77">
        <f>IF(TrRoad_act!F21=0,"",F44/TrRoad_act!F21*1000)</f>
        <v>377.35786617721288</v>
      </c>
      <c r="G105" s="77">
        <f>IF(TrRoad_act!G21=0,"",G44/TrRoad_act!G21*1000)</f>
        <v>372.42973148726077</v>
      </c>
      <c r="H105" s="77">
        <f>IF(TrRoad_act!H21=0,"",H44/TrRoad_act!H21*1000)</f>
        <v>371.30759711854893</v>
      </c>
      <c r="I105" s="77">
        <f>IF(TrRoad_act!I21=0,"",I44/TrRoad_act!I21*1000)</f>
        <v>368.74802061561712</v>
      </c>
      <c r="J105" s="77">
        <f>IF(TrRoad_act!J21=0,"",J44/TrRoad_act!J21*1000)</f>
        <v>355.42362760098302</v>
      </c>
      <c r="K105" s="77">
        <f>IF(TrRoad_act!K21=0,"",K44/TrRoad_act!K21*1000)</f>
        <v>348.59170881641961</v>
      </c>
      <c r="L105" s="77">
        <f>IF(TrRoad_act!L21=0,"",L44/TrRoad_act!L21*1000)</f>
        <v>345.99860634103089</v>
      </c>
      <c r="M105" s="77">
        <f>IF(TrRoad_act!M21=0,"",M44/TrRoad_act!M21*1000)</f>
        <v>339.98904121840451</v>
      </c>
      <c r="N105" s="77">
        <f>IF(TrRoad_act!N21=0,"",N44/TrRoad_act!N21*1000)</f>
        <v>334.99750245667269</v>
      </c>
      <c r="O105" s="77">
        <f>IF(TrRoad_act!O21=0,"",O44/TrRoad_act!O21*1000)</f>
        <v>329.21054717460322</v>
      </c>
      <c r="P105" s="77">
        <f>IF(TrRoad_act!P21=0,"",P44/TrRoad_act!P21*1000)</f>
        <v>325.84854407916038</v>
      </c>
      <c r="Q105" s="77">
        <f>IF(TrRoad_act!Q21=0,"",Q44/TrRoad_act!Q21*1000)</f>
        <v>324.7575182722104</v>
      </c>
    </row>
    <row r="106" spans="1:17" ht="11.45" customHeight="1" x14ac:dyDescent="0.25">
      <c r="A106" s="62" t="s">
        <v>58</v>
      </c>
      <c r="B106" s="77">
        <f>IF(TrRoad_act!B22=0,"",B46/TrRoad_act!B22*1000)</f>
        <v>299.32919620853357</v>
      </c>
      <c r="C106" s="77">
        <f>IF(TrRoad_act!C22=0,"",C46/TrRoad_act!C22*1000)</f>
        <v>293.06491113175747</v>
      </c>
      <c r="D106" s="77">
        <f>IF(TrRoad_act!D22=0,"",D46/TrRoad_act!D22*1000)</f>
        <v>287.66984597871766</v>
      </c>
      <c r="E106" s="77">
        <f>IF(TrRoad_act!E22=0,"",E46/TrRoad_act!E22*1000)</f>
        <v>282.88777950076633</v>
      </c>
      <c r="F106" s="77">
        <f>IF(TrRoad_act!F22=0,"",F46/TrRoad_act!F22*1000)</f>
        <v>277.24738548170455</v>
      </c>
      <c r="G106" s="77">
        <f>IF(TrRoad_act!G22=0,"",G46/TrRoad_act!G22*1000)</f>
        <v>273.90009508672335</v>
      </c>
      <c r="H106" s="77">
        <f>IF(TrRoad_act!H22=0,"",H46/TrRoad_act!H22*1000)</f>
        <v>271.79144515021687</v>
      </c>
      <c r="I106" s="77">
        <f>IF(TrRoad_act!I22=0,"",I46/TrRoad_act!I22*1000)</f>
        <v>269.20499576634995</v>
      </c>
      <c r="J106" s="77">
        <f>IF(TrRoad_act!J22=0,"",J46/TrRoad_act!J22*1000)</f>
        <v>263.39425693045899</v>
      </c>
      <c r="K106" s="77">
        <f>IF(TrRoad_act!K22=0,"",K46/TrRoad_act!K22*1000)</f>
        <v>260.02163939935707</v>
      </c>
      <c r="L106" s="77">
        <f>IF(TrRoad_act!L22=0,"",L46/TrRoad_act!L22*1000)</f>
        <v>259.88419117283166</v>
      </c>
      <c r="M106" s="77">
        <f>IF(TrRoad_act!M22=0,"",M46/TrRoad_act!M22*1000)</f>
        <v>258.39720890018242</v>
      </c>
      <c r="N106" s="77">
        <f>IF(TrRoad_act!N22=0,"",N46/TrRoad_act!N22*1000)</f>
        <v>257.1763960457464</v>
      </c>
      <c r="O106" s="77">
        <f>IF(TrRoad_act!O22=0,"",O46/TrRoad_act!O22*1000)</f>
        <v>255.06384565402635</v>
      </c>
      <c r="P106" s="77">
        <f>IF(TrRoad_act!P22=0,"",P46/TrRoad_act!P22*1000)</f>
        <v>253.44148144086941</v>
      </c>
      <c r="Q106" s="77">
        <f>IF(TrRoad_act!Q22=0,"",Q46/TrRoad_act!Q22*1000)</f>
        <v>251.90663232171474</v>
      </c>
    </row>
    <row r="107" spans="1:17" ht="11.45" customHeight="1" x14ac:dyDescent="0.25">
      <c r="A107" s="62" t="s">
        <v>57</v>
      </c>
      <c r="B107" s="77">
        <f>IF(TrRoad_act!B23=0,"",B48/TrRoad_act!B23*1000)</f>
        <v>468.76145141417578</v>
      </c>
      <c r="C107" s="77">
        <f>IF(TrRoad_act!C23=0,"",C48/TrRoad_act!C23*1000)</f>
        <v>428.62316547778022</v>
      </c>
      <c r="D107" s="77">
        <f>IF(TrRoad_act!D23=0,"",D48/TrRoad_act!D23*1000)</f>
        <v>423.41862345107143</v>
      </c>
      <c r="E107" s="77">
        <f>IF(TrRoad_act!E23=0,"",E48/TrRoad_act!E23*1000)</f>
        <v>421.83786443715354</v>
      </c>
      <c r="F107" s="77">
        <f>IF(TrRoad_act!F23=0,"",F48/TrRoad_act!F23*1000)</f>
        <v>418.78368941473815</v>
      </c>
      <c r="G107" s="77">
        <f>IF(TrRoad_act!G23=0,"",G48/TrRoad_act!G23*1000)</f>
        <v>417.46646415509787</v>
      </c>
      <c r="H107" s="77">
        <f>IF(TrRoad_act!H23=0,"",H48/TrRoad_act!H23*1000)</f>
        <v>416.63129367083786</v>
      </c>
      <c r="I107" s="77">
        <f>IF(TrRoad_act!I23=0,"",I48/TrRoad_act!I23*1000)</f>
        <v>416.21158600786299</v>
      </c>
      <c r="J107" s="77">
        <f>IF(TrRoad_act!J23=0,"",J48/TrRoad_act!J23*1000)</f>
        <v>411.65564100895028</v>
      </c>
      <c r="K107" s="77">
        <f>IF(TrRoad_act!K23=0,"",K48/TrRoad_act!K23*1000)</f>
        <v>412.09288339473034</v>
      </c>
      <c r="L107" s="77">
        <f>IF(TrRoad_act!L23=0,"",L48/TrRoad_act!L23*1000)</f>
        <v>414.70543901250625</v>
      </c>
      <c r="M107" s="77">
        <f>IF(TrRoad_act!M23=0,"",M48/TrRoad_act!M23*1000)</f>
        <v>415.82484721770896</v>
      </c>
      <c r="N107" s="77">
        <f>IF(TrRoad_act!N23=0,"",N48/TrRoad_act!N23*1000)</f>
        <v>417.49549433327303</v>
      </c>
      <c r="O107" s="77">
        <f>IF(TrRoad_act!O23=0,"",O48/TrRoad_act!O23*1000)</f>
        <v>416.64711596664506</v>
      </c>
      <c r="P107" s="77">
        <f>IF(TrRoad_act!P23=0,"",P48/TrRoad_act!P23*1000)</f>
        <v>418.23183436700782</v>
      </c>
      <c r="Q107" s="77">
        <f>IF(TrRoad_act!Q23=0,"",Q48/TrRoad_act!Q23*1000)</f>
        <v>420.15549129420668</v>
      </c>
    </row>
    <row r="108" spans="1:17" ht="11.45" customHeight="1" x14ac:dyDescent="0.25">
      <c r="A108" s="62" t="s">
        <v>56</v>
      </c>
      <c r="B108" s="77" t="str">
        <f>IF(TrRoad_act!B24=0,"",B49/TrRoad_act!B24*1000)</f>
        <v/>
      </c>
      <c r="C108" s="77" t="str">
        <f>IF(TrRoad_act!C24=0,"",C49/TrRoad_act!C24*1000)</f>
        <v/>
      </c>
      <c r="D108" s="77" t="str">
        <f>IF(TrRoad_act!D24=0,"",D49/TrRoad_act!D24*1000)</f>
        <v/>
      </c>
      <c r="E108" s="77" t="str">
        <f>IF(TrRoad_act!E24=0,"",E49/TrRoad_act!E24*1000)</f>
        <v/>
      </c>
      <c r="F108" s="77" t="str">
        <f>IF(TrRoad_act!F24=0,"",F49/TrRoad_act!F24*1000)</f>
        <v/>
      </c>
      <c r="G108" s="77" t="str">
        <f>IF(TrRoad_act!G24=0,"",G49/TrRoad_act!G24*1000)</f>
        <v/>
      </c>
      <c r="H108" s="77" t="str">
        <f>IF(TrRoad_act!H24=0,"",H49/TrRoad_act!H24*1000)</f>
        <v/>
      </c>
      <c r="I108" s="77" t="str">
        <f>IF(TrRoad_act!I24=0,"",I49/TrRoad_act!I24*1000)</f>
        <v/>
      </c>
      <c r="J108" s="77" t="str">
        <f>IF(TrRoad_act!J24=0,"",J49/TrRoad_act!J24*1000)</f>
        <v/>
      </c>
      <c r="K108" s="77" t="str">
        <f>IF(TrRoad_act!K24=0,"",K49/TrRoad_act!K24*1000)</f>
        <v/>
      </c>
      <c r="L108" s="77" t="str">
        <f>IF(TrRoad_act!L24=0,"",L49/TrRoad_act!L24*1000)</f>
        <v/>
      </c>
      <c r="M108" s="77" t="str">
        <f>IF(TrRoad_act!M24=0,"",M49/TrRoad_act!M24*1000)</f>
        <v/>
      </c>
      <c r="N108" s="77" t="str">
        <f>IF(TrRoad_act!N24=0,"",N49/TrRoad_act!N24*1000)</f>
        <v/>
      </c>
      <c r="O108" s="77" t="str">
        <f>IF(TrRoad_act!O24=0,"",O49/TrRoad_act!O24*1000)</f>
        <v/>
      </c>
      <c r="P108" s="77" t="str">
        <f>IF(TrRoad_act!P24=0,"",P49/TrRoad_act!P24*1000)</f>
        <v/>
      </c>
      <c r="Q108" s="77" t="str">
        <f>IF(TrRoad_act!Q24=0,"",Q49/TrRoad_act!Q24*1000)</f>
        <v/>
      </c>
    </row>
    <row r="109" spans="1:17" ht="11.45" customHeight="1" x14ac:dyDescent="0.25">
      <c r="A109" s="62" t="s">
        <v>55</v>
      </c>
      <c r="B109" s="77" t="str">
        <f>IF(TrRoad_act!B25=0,"",B51/TrRoad_act!B25*1000)</f>
        <v/>
      </c>
      <c r="C109" s="77" t="str">
        <f>IF(TrRoad_act!C25=0,"",C51/TrRoad_act!C25*1000)</f>
        <v/>
      </c>
      <c r="D109" s="77" t="str">
        <f>IF(TrRoad_act!D25=0,"",D51/TrRoad_act!D25*1000)</f>
        <v/>
      </c>
      <c r="E109" s="77" t="str">
        <f>IF(TrRoad_act!E25=0,"",E51/TrRoad_act!E25*1000)</f>
        <v/>
      </c>
      <c r="F109" s="77">
        <f>IF(TrRoad_act!F25=0,"",F51/TrRoad_act!F25*1000)</f>
        <v>174.50749938397132</v>
      </c>
      <c r="G109" s="77">
        <f>IF(TrRoad_act!G25=0,"",G51/TrRoad_act!G25*1000)</f>
        <v>174.9423224274737</v>
      </c>
      <c r="H109" s="77">
        <f>IF(TrRoad_act!H25=0,"",H51/TrRoad_act!H25*1000)</f>
        <v>175.38558273773515</v>
      </c>
      <c r="I109" s="77">
        <f>IF(TrRoad_act!I25=0,"",I51/TrRoad_act!I25*1000)</f>
        <v>175.82455850816149</v>
      </c>
      <c r="J109" s="77">
        <f>IF(TrRoad_act!J25=0,"",J51/TrRoad_act!J25*1000)</f>
        <v>176.36095906910992</v>
      </c>
      <c r="K109" s="77">
        <f>IF(TrRoad_act!K25=0,"",K51/TrRoad_act!K25*1000)</f>
        <v>176.81120877604366</v>
      </c>
      <c r="L109" s="77">
        <f>IF(TrRoad_act!L25=0,"",L51/TrRoad_act!L25*1000)</f>
        <v>177.06730160725417</v>
      </c>
      <c r="M109" s="77">
        <f>IF(TrRoad_act!M25=0,"",M51/TrRoad_act!M25*1000)</f>
        <v>177.05612746216099</v>
      </c>
      <c r="N109" s="77">
        <f>IF(TrRoad_act!N25=0,"",N51/TrRoad_act!N25*1000)</f>
        <v>177.33843190098796</v>
      </c>
      <c r="O109" s="77">
        <f>IF(TrRoad_act!O25=0,"",O51/TrRoad_act!O25*1000)</f>
        <v>177.94910149800091</v>
      </c>
      <c r="P109" s="77">
        <f>IF(TrRoad_act!P25=0,"",P51/TrRoad_act!P25*1000)</f>
        <v>178.9845031809933</v>
      </c>
      <c r="Q109" s="77">
        <f>IF(TrRoad_act!Q25=0,"",Q51/TrRoad_act!Q25*1000)</f>
        <v>179.95920618029615</v>
      </c>
    </row>
    <row r="110" spans="1:17" ht="11.45" customHeight="1" x14ac:dyDescent="0.25">
      <c r="A110" s="19" t="s">
        <v>24</v>
      </c>
      <c r="B110" s="76">
        <f>IF(TrRoad_act!B26=0,"",B52/TrRoad_act!B26*1000)</f>
        <v>43.632272479031329</v>
      </c>
      <c r="C110" s="76">
        <f>IF(TrRoad_act!C26=0,"",C52/TrRoad_act!C26*1000)</f>
        <v>46.001086386018564</v>
      </c>
      <c r="D110" s="76">
        <f>IF(TrRoad_act!D26=0,"",D52/TrRoad_act!D26*1000)</f>
        <v>46.197864362527959</v>
      </c>
      <c r="E110" s="76">
        <f>IF(TrRoad_act!E26=0,"",E52/TrRoad_act!E26*1000)</f>
        <v>47.359425622197868</v>
      </c>
      <c r="F110" s="76">
        <f>IF(TrRoad_act!F26=0,"",F52/TrRoad_act!F26*1000)</f>
        <v>48.711493248043162</v>
      </c>
      <c r="G110" s="76">
        <f>IF(TrRoad_act!G26=0,"",G52/TrRoad_act!G26*1000)</f>
        <v>50.645800501757094</v>
      </c>
      <c r="H110" s="76">
        <f>IF(TrRoad_act!H26=0,"",H52/TrRoad_act!H26*1000)</f>
        <v>48.70257848661376</v>
      </c>
      <c r="I110" s="76">
        <f>IF(TrRoad_act!I26=0,"",I52/TrRoad_act!I26*1000)</f>
        <v>51.308713080004843</v>
      </c>
      <c r="J110" s="76">
        <f>IF(TrRoad_act!J26=0,"",J52/TrRoad_act!J26*1000)</f>
        <v>50.896050609834433</v>
      </c>
      <c r="K110" s="76">
        <f>IF(TrRoad_act!K26=0,"",K52/TrRoad_act!K26*1000)</f>
        <v>55.603772792610023</v>
      </c>
      <c r="L110" s="76">
        <f>IF(TrRoad_act!L26=0,"",L52/TrRoad_act!L26*1000)</f>
        <v>53.887551881549527</v>
      </c>
      <c r="M110" s="76">
        <f>IF(TrRoad_act!M26=0,"",M52/TrRoad_act!M26*1000)</f>
        <v>50.488270354696915</v>
      </c>
      <c r="N110" s="76">
        <f>IF(TrRoad_act!N26=0,"",N52/TrRoad_act!N26*1000)</f>
        <v>48.583185017154392</v>
      </c>
      <c r="O110" s="76">
        <f>IF(TrRoad_act!O26=0,"",O52/TrRoad_act!O26*1000)</f>
        <v>50.80182137762494</v>
      </c>
      <c r="P110" s="76">
        <f>IF(TrRoad_act!P26=0,"",P52/TrRoad_act!P26*1000)</f>
        <v>53.807234884894534</v>
      </c>
      <c r="Q110" s="76">
        <f>IF(TrRoad_act!Q26=0,"",Q52/TrRoad_act!Q26*1000)</f>
        <v>49.398137984539176</v>
      </c>
    </row>
    <row r="111" spans="1:17" ht="11.45" customHeight="1" x14ac:dyDescent="0.25">
      <c r="A111" s="17" t="s">
        <v>23</v>
      </c>
      <c r="B111" s="75">
        <f>IF(TrRoad_act!B27=0,"",B53/TrRoad_act!B27*1000)</f>
        <v>44.413238469134548</v>
      </c>
      <c r="C111" s="75">
        <f>IF(TrRoad_act!C27=0,"",C53/TrRoad_act!C27*1000)</f>
        <v>47.109086053710456</v>
      </c>
      <c r="D111" s="75">
        <f>IF(TrRoad_act!D27=0,"",D53/TrRoad_act!D27*1000)</f>
        <v>47.46062794221654</v>
      </c>
      <c r="E111" s="75">
        <f>IF(TrRoad_act!E27=0,"",E53/TrRoad_act!E27*1000)</f>
        <v>48.762206213699628</v>
      </c>
      <c r="F111" s="75">
        <f>IF(TrRoad_act!F27=0,"",F53/TrRoad_act!F27*1000)</f>
        <v>50.438503835062853</v>
      </c>
      <c r="G111" s="75">
        <f>IF(TrRoad_act!G27=0,"",G53/TrRoad_act!G27*1000)</f>
        <v>52.576460281828609</v>
      </c>
      <c r="H111" s="75">
        <f>IF(TrRoad_act!H27=0,"",H53/TrRoad_act!H27*1000)</f>
        <v>50.558995430262151</v>
      </c>
      <c r="I111" s="75">
        <f>IF(TrRoad_act!I27=0,"",I53/TrRoad_act!I27*1000)</f>
        <v>53.262775429185119</v>
      </c>
      <c r="J111" s="75">
        <f>IF(TrRoad_act!J27=0,"",J53/TrRoad_act!J27*1000)</f>
        <v>52.78233474401452</v>
      </c>
      <c r="K111" s="75">
        <f>IF(TrRoad_act!K27=0,"",K53/TrRoad_act!K27*1000)</f>
        <v>57.615488736637026</v>
      </c>
      <c r="L111" s="75">
        <f>IF(TrRoad_act!L27=0,"",L53/TrRoad_act!L27*1000)</f>
        <v>55.716790943145938</v>
      </c>
      <c r="M111" s="75">
        <f>IF(TrRoad_act!M27=0,"",M53/TrRoad_act!M27*1000)</f>
        <v>52.646301055276986</v>
      </c>
      <c r="N111" s="75">
        <f>IF(TrRoad_act!N27=0,"",N53/TrRoad_act!N27*1000)</f>
        <v>50.656748541144005</v>
      </c>
      <c r="O111" s="75">
        <f>IF(TrRoad_act!O27=0,"",O53/TrRoad_act!O27*1000)</f>
        <v>53.406068292407454</v>
      </c>
      <c r="P111" s="75">
        <f>IF(TrRoad_act!P27=0,"",P53/TrRoad_act!P27*1000)</f>
        <v>56.971818989281644</v>
      </c>
      <c r="Q111" s="75">
        <f>IF(TrRoad_act!Q27=0,"",Q53/TrRoad_act!Q27*1000)</f>
        <v>51.822394314530285</v>
      </c>
    </row>
    <row r="112" spans="1:17" ht="11.45" customHeight="1" x14ac:dyDescent="0.25">
      <c r="A112" s="15" t="s">
        <v>22</v>
      </c>
      <c r="B112" s="74">
        <f>IF(TrRoad_act!B28=0,"",B55/TrRoad_act!B28*1000)</f>
        <v>33.735318318084374</v>
      </c>
      <c r="C112" s="74">
        <f>IF(TrRoad_act!C28=0,"",C55/TrRoad_act!C28*1000)</f>
        <v>32.851747831388337</v>
      </c>
      <c r="D112" s="74">
        <f>IF(TrRoad_act!D28=0,"",D55/TrRoad_act!D28*1000)</f>
        <v>31.896630440274958</v>
      </c>
      <c r="E112" s="74">
        <f>IF(TrRoad_act!E28=0,"",E55/TrRoad_act!E28*1000)</f>
        <v>31.403076935578312</v>
      </c>
      <c r="F112" s="74">
        <f>IF(TrRoad_act!F28=0,"",F55/TrRoad_act!F28*1000)</f>
        <v>31.966413625609523</v>
      </c>
      <c r="G112" s="74">
        <f>IF(TrRoad_act!G28=0,"",G55/TrRoad_act!G28*1000)</f>
        <v>32.489814193268685</v>
      </c>
      <c r="H112" s="74">
        <f>IF(TrRoad_act!H28=0,"",H55/TrRoad_act!H28*1000)</f>
        <v>31.526489293465186</v>
      </c>
      <c r="I112" s="74">
        <f>IF(TrRoad_act!I28=0,"",I55/TrRoad_act!I28*1000)</f>
        <v>33.28836493117899</v>
      </c>
      <c r="J112" s="74">
        <f>IF(TrRoad_act!J28=0,"",J55/TrRoad_act!J28*1000)</f>
        <v>33.63094546494365</v>
      </c>
      <c r="K112" s="74">
        <f>IF(TrRoad_act!K28=0,"",K55/TrRoad_act!K28*1000)</f>
        <v>35.827413520274469</v>
      </c>
      <c r="L112" s="74">
        <f>IF(TrRoad_act!L28=0,"",L55/TrRoad_act!L28*1000)</f>
        <v>35.569854560611624</v>
      </c>
      <c r="M112" s="74">
        <f>IF(TrRoad_act!M28=0,"",M55/TrRoad_act!M28*1000)</f>
        <v>33.369756429908904</v>
      </c>
      <c r="N112" s="74">
        <f>IF(TrRoad_act!N28=0,"",N55/TrRoad_act!N28*1000)</f>
        <v>34.397785919318231</v>
      </c>
      <c r="O112" s="74">
        <f>IF(TrRoad_act!O28=0,"",O55/TrRoad_act!O28*1000)</f>
        <v>34.420577397915793</v>
      </c>
      <c r="P112" s="74">
        <f>IF(TrRoad_act!P28=0,"",P55/TrRoad_act!P28*1000)</f>
        <v>35.372531255355803</v>
      </c>
      <c r="Q112" s="74">
        <f>IF(TrRoad_act!Q28=0,"",Q55/TrRoad_act!Q28*1000)</f>
        <v>34.45562850496718</v>
      </c>
    </row>
    <row r="114" spans="1:17" ht="11.45" customHeight="1" x14ac:dyDescent="0.25">
      <c r="A114" s="27" t="s">
        <v>72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</row>
    <row r="115" spans="1:17" ht="11.45" customHeight="1" x14ac:dyDescent="0.25">
      <c r="A115" s="25" t="s">
        <v>39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1:17" ht="11.45" customHeight="1" x14ac:dyDescent="0.25">
      <c r="A116" s="23" t="s">
        <v>30</v>
      </c>
      <c r="B116" s="78">
        <f>IF(B19=0,"",1000000*B19/TrRoad_act!B86)</f>
        <v>227.03811779443237</v>
      </c>
      <c r="C116" s="78">
        <f>IF(C19=0,"",1000000*C19/TrRoad_act!C86)</f>
        <v>219.11606849989863</v>
      </c>
      <c r="D116" s="78">
        <f>IF(D19=0,"",1000000*D19/TrRoad_act!D86)</f>
        <v>215.29184773944098</v>
      </c>
      <c r="E116" s="78">
        <f>IF(E19=0,"",1000000*E19/TrRoad_act!E86)</f>
        <v>219.54533039132369</v>
      </c>
      <c r="F116" s="78">
        <f>IF(F19=0,"",1000000*F19/TrRoad_act!F86)</f>
        <v>191.39737578024489</v>
      </c>
      <c r="G116" s="78">
        <f>IF(G19=0,"",1000000*G19/TrRoad_act!G86)</f>
        <v>196.78075723730251</v>
      </c>
      <c r="H116" s="78">
        <f>IF(H19=0,"",1000000*H19/TrRoad_act!H86)</f>
        <v>182.67473666147086</v>
      </c>
      <c r="I116" s="78">
        <f>IF(I19=0,"",1000000*I19/TrRoad_act!I86)</f>
        <v>188.3532945805091</v>
      </c>
      <c r="J116" s="78">
        <f>IF(J19=0,"",1000000*J19/TrRoad_act!J86)</f>
        <v>169.76301955233399</v>
      </c>
      <c r="K116" s="78">
        <f>IF(K19=0,"",1000000*K19/TrRoad_act!K86)</f>
        <v>166.23021675928473</v>
      </c>
      <c r="L116" s="78">
        <f>IF(L19=0,"",1000000*L19/TrRoad_act!L86)</f>
        <v>151.41928837960066</v>
      </c>
      <c r="M116" s="78">
        <f>IF(M19=0,"",1000000*M19/TrRoad_act!M86)</f>
        <v>149.4342826066937</v>
      </c>
      <c r="N116" s="78">
        <f>IF(N19=0,"",1000000*N19/TrRoad_act!N86)</f>
        <v>143.9884177373477</v>
      </c>
      <c r="O116" s="78">
        <f>IF(O19=0,"",1000000*O19/TrRoad_act!O86)</f>
        <v>137.25485211629876</v>
      </c>
      <c r="P116" s="78">
        <f>IF(P19=0,"",1000000*P19/TrRoad_act!P86)</f>
        <v>141.26077287973126</v>
      </c>
      <c r="Q116" s="78">
        <f>IF(Q19=0,"",1000000*Q19/TrRoad_act!Q86)</f>
        <v>140.86315222788929</v>
      </c>
    </row>
    <row r="117" spans="1:17" ht="11.45" customHeight="1" x14ac:dyDescent="0.25">
      <c r="A117" s="19" t="s">
        <v>29</v>
      </c>
      <c r="B117" s="76">
        <f>IF(B21=0,"",1000000*B21/TrRoad_act!B87)</f>
        <v>1064.7510128431418</v>
      </c>
      <c r="C117" s="76">
        <f>IF(C21=0,"",1000000*C21/TrRoad_act!C87)</f>
        <v>987.52000262199863</v>
      </c>
      <c r="D117" s="76">
        <f>IF(D21=0,"",1000000*D21/TrRoad_act!D87)</f>
        <v>971.16318696212625</v>
      </c>
      <c r="E117" s="76">
        <f>IF(E21=0,"",1000000*E21/TrRoad_act!E87)</f>
        <v>930.43686437174961</v>
      </c>
      <c r="F117" s="76">
        <f>IF(F21=0,"",1000000*F21/TrRoad_act!F87)</f>
        <v>903.08952136493883</v>
      </c>
      <c r="G117" s="76">
        <f>IF(G21=0,"",1000000*G21/TrRoad_act!G87)</f>
        <v>874.55285668556587</v>
      </c>
      <c r="H117" s="76">
        <f>IF(H21=0,"",1000000*H21/TrRoad_act!H87)</f>
        <v>876.89316873042787</v>
      </c>
      <c r="I117" s="76">
        <f>IF(I21=0,"",1000000*I21/TrRoad_act!I87)</f>
        <v>849.73292839854014</v>
      </c>
      <c r="J117" s="76">
        <f>IF(J21=0,"",1000000*J21/TrRoad_act!J87)</f>
        <v>853.63895369796205</v>
      </c>
      <c r="K117" s="76">
        <f>IF(K21=0,"",1000000*K21/TrRoad_act!K87)</f>
        <v>837.47675116784103</v>
      </c>
      <c r="L117" s="76">
        <f>IF(L21=0,"",1000000*L21/TrRoad_act!L87)</f>
        <v>811.70608274440769</v>
      </c>
      <c r="M117" s="76">
        <f>IF(M21=0,"",1000000*M21/TrRoad_act!M87)</f>
        <v>799.93206945516567</v>
      </c>
      <c r="N117" s="76">
        <f>IF(N21=0,"",1000000*N21/TrRoad_act!N87)</f>
        <v>788.49949712458488</v>
      </c>
      <c r="O117" s="76">
        <f>IF(O21=0,"",1000000*O21/TrRoad_act!O87)</f>
        <v>748.69583469107477</v>
      </c>
      <c r="P117" s="76">
        <f>IF(P21=0,"",1000000*P21/TrRoad_act!P87)</f>
        <v>740.40739776914165</v>
      </c>
      <c r="Q117" s="76">
        <f>IF(Q21=0,"",1000000*Q21/TrRoad_act!Q87)</f>
        <v>753.404409579304</v>
      </c>
    </row>
    <row r="118" spans="1:17" ht="11.45" customHeight="1" x14ac:dyDescent="0.25">
      <c r="A118" s="62" t="s">
        <v>59</v>
      </c>
      <c r="B118" s="77">
        <f>IF(B22=0,"",1000000*B22/TrRoad_act!B88)</f>
        <v>1057.7498880041378</v>
      </c>
      <c r="C118" s="77">
        <f>IF(C22=0,"",1000000*C22/TrRoad_act!C88)</f>
        <v>979.71835180957385</v>
      </c>
      <c r="D118" s="77">
        <f>IF(D22=0,"",1000000*D22/TrRoad_act!D88)</f>
        <v>964.67128590078266</v>
      </c>
      <c r="E118" s="77">
        <f>IF(E22=0,"",1000000*E22/TrRoad_act!E88)</f>
        <v>922.02212508959974</v>
      </c>
      <c r="F118" s="77">
        <f>IF(F22=0,"",1000000*F22/TrRoad_act!F88)</f>
        <v>892.95623264062169</v>
      </c>
      <c r="G118" s="77">
        <f>IF(G22=0,"",1000000*G22/TrRoad_act!G88)</f>
        <v>860.81593505351259</v>
      </c>
      <c r="H118" s="77">
        <f>IF(H22=0,"",1000000*H22/TrRoad_act!H88)</f>
        <v>858.83306116319545</v>
      </c>
      <c r="I118" s="77">
        <f>IF(I22=0,"",1000000*I22/TrRoad_act!I88)</f>
        <v>824.14385391824362</v>
      </c>
      <c r="J118" s="77">
        <f>IF(J22=0,"",1000000*J22/TrRoad_act!J88)</f>
        <v>818.94864858836183</v>
      </c>
      <c r="K118" s="77">
        <f>IF(K22=0,"",1000000*K22/TrRoad_act!K88)</f>
        <v>797.65574794923384</v>
      </c>
      <c r="L118" s="77">
        <f>IF(L22=0,"",1000000*L22/TrRoad_act!L88)</f>
        <v>769.09117475491439</v>
      </c>
      <c r="M118" s="77">
        <f>IF(M22=0,"",1000000*M22/TrRoad_act!M88)</f>
        <v>752.24714482890067</v>
      </c>
      <c r="N118" s="77">
        <f>IF(N22=0,"",1000000*N22/TrRoad_act!N88)</f>
        <v>734.50476881538702</v>
      </c>
      <c r="O118" s="77">
        <f>IF(O22=0,"",1000000*O22/TrRoad_act!O88)</f>
        <v>695.7626766957369</v>
      </c>
      <c r="P118" s="77">
        <f>IF(P22=0,"",1000000*P22/TrRoad_act!P88)</f>
        <v>681.00581886534553</v>
      </c>
      <c r="Q118" s="77">
        <f>IF(Q22=0,"",1000000*Q22/TrRoad_act!Q88)</f>
        <v>688.60787273746769</v>
      </c>
    </row>
    <row r="119" spans="1:17" ht="11.45" customHeight="1" x14ac:dyDescent="0.25">
      <c r="A119" s="62" t="s">
        <v>58</v>
      </c>
      <c r="B119" s="77">
        <f>IF(B24=0,"",1000000*B24/TrRoad_act!B89)</f>
        <v>1113.2431291548839</v>
      </c>
      <c r="C119" s="77">
        <f>IF(C24=0,"",1000000*C24/TrRoad_act!C89)</f>
        <v>1037.4822578320407</v>
      </c>
      <c r="D119" s="77">
        <f>IF(D24=0,"",1000000*D24/TrRoad_act!D89)</f>
        <v>1008.6373746558986</v>
      </c>
      <c r="E119" s="77">
        <f>IF(E24=0,"",1000000*E24/TrRoad_act!E89)</f>
        <v>973.05689263222109</v>
      </c>
      <c r="F119" s="77">
        <f>IF(F24=0,"",1000000*F24/TrRoad_act!F89)</f>
        <v>948.22209746497163</v>
      </c>
      <c r="G119" s="77">
        <f>IF(G24=0,"",1000000*G24/TrRoad_act!G89)</f>
        <v>928.70662403654558</v>
      </c>
      <c r="H119" s="77">
        <f>IF(H24=0,"",1000000*H24/TrRoad_act!H89)</f>
        <v>937.83937949335154</v>
      </c>
      <c r="I119" s="77">
        <f>IF(I24=0,"",1000000*I24/TrRoad_act!I89)</f>
        <v>935.8618437115108</v>
      </c>
      <c r="J119" s="77">
        <f>IF(J24=0,"",1000000*J24/TrRoad_act!J89)</f>
        <v>954.91708395938781</v>
      </c>
      <c r="K119" s="77">
        <f>IF(K24=0,"",1000000*K24/TrRoad_act!K89)</f>
        <v>944.40131858593622</v>
      </c>
      <c r="L119" s="77">
        <f>IF(L24=0,"",1000000*L24/TrRoad_act!L89)</f>
        <v>916.07282583219887</v>
      </c>
      <c r="M119" s="77">
        <f>IF(M24=0,"",1000000*M24/TrRoad_act!M89)</f>
        <v>906.37439131134715</v>
      </c>
      <c r="N119" s="77">
        <f>IF(N24=0,"",1000000*N24/TrRoad_act!N89)</f>
        <v>898.88313835503243</v>
      </c>
      <c r="O119" s="77">
        <f>IF(O24=0,"",1000000*O24/TrRoad_act!O89)</f>
        <v>844.96007833566557</v>
      </c>
      <c r="P119" s="77">
        <f>IF(P24=0,"",1000000*P24/TrRoad_act!P89)</f>
        <v>844.41008159614114</v>
      </c>
      <c r="Q119" s="77">
        <f>IF(Q24=0,"",1000000*Q24/TrRoad_act!Q89)</f>
        <v>861.21688849343661</v>
      </c>
    </row>
    <row r="120" spans="1:17" ht="11.45" customHeight="1" x14ac:dyDescent="0.25">
      <c r="A120" s="62" t="s">
        <v>57</v>
      </c>
      <c r="B120" s="77">
        <f>IF(B26=0,"",1000000*B26/TrRoad_act!B90)</f>
        <v>841.55316945612583</v>
      </c>
      <c r="C120" s="77">
        <f>IF(C26=0,"",1000000*C26/TrRoad_act!C90)</f>
        <v>790.37299588966357</v>
      </c>
      <c r="D120" s="77">
        <f>IF(D26=0,"",1000000*D26/TrRoad_act!D90)</f>
        <v>752.57963255305572</v>
      </c>
      <c r="E120" s="77">
        <f>IF(E26=0,"",1000000*E26/TrRoad_act!E90)</f>
        <v>757.2491737533943</v>
      </c>
      <c r="F120" s="77">
        <f>IF(F26=0,"",1000000*F26/TrRoad_act!F90)</f>
        <v>761.12986183060252</v>
      </c>
      <c r="G120" s="77">
        <f>IF(G26=0,"",1000000*G26/TrRoad_act!G90)</f>
        <v>772.1951855554322</v>
      </c>
      <c r="H120" s="77">
        <f>IF(H26=0,"",1000000*H26/TrRoad_act!H90)</f>
        <v>794.89182737503666</v>
      </c>
      <c r="I120" s="77">
        <f>IF(I26=0,"",1000000*I26/TrRoad_act!I90)</f>
        <v>749.42644430991993</v>
      </c>
      <c r="J120" s="77">
        <f>IF(J26=0,"",1000000*J26/TrRoad_act!J90)</f>
        <v>808.31947093536598</v>
      </c>
      <c r="K120" s="77">
        <f>IF(K26=0,"",1000000*K26/TrRoad_act!K90)</f>
        <v>797.40748857950416</v>
      </c>
      <c r="L120" s="77">
        <f>IF(L26=0,"",1000000*L26/TrRoad_act!L90)</f>
        <v>803.0033589624112</v>
      </c>
      <c r="M120" s="77">
        <f>IF(M26=0,"",1000000*M26/TrRoad_act!M90)</f>
        <v>799.78424198307289</v>
      </c>
      <c r="N120" s="77">
        <f>IF(N26=0,"",1000000*N26/TrRoad_act!N90)</f>
        <v>777.10939495375294</v>
      </c>
      <c r="O120" s="77">
        <f>IF(O26=0,"",1000000*O26/TrRoad_act!O90)</f>
        <v>761.13474145064163</v>
      </c>
      <c r="P120" s="77">
        <f>IF(P26=0,"",1000000*P26/TrRoad_act!P90)</f>
        <v>761.4302670263304</v>
      </c>
      <c r="Q120" s="77">
        <f>IF(Q26=0,"",1000000*Q26/TrRoad_act!Q90)</f>
        <v>829.20584727300195</v>
      </c>
    </row>
    <row r="121" spans="1:17" ht="11.45" customHeight="1" x14ac:dyDescent="0.25">
      <c r="A121" s="62" t="s">
        <v>56</v>
      </c>
      <c r="B121" s="77" t="str">
        <f>IF(B27=0,"",1000000*B27/TrRoad_act!B91)</f>
        <v/>
      </c>
      <c r="C121" s="77" t="str">
        <f>IF(C27=0,"",1000000*C27/TrRoad_act!C91)</f>
        <v/>
      </c>
      <c r="D121" s="77" t="str">
        <f>IF(D27=0,"",1000000*D27/TrRoad_act!D91)</f>
        <v/>
      </c>
      <c r="E121" s="77" t="str">
        <f>IF(E27=0,"",1000000*E27/TrRoad_act!E91)</f>
        <v/>
      </c>
      <c r="F121" s="77" t="str">
        <f>IF(F27=0,"",1000000*F27/TrRoad_act!F91)</f>
        <v/>
      </c>
      <c r="G121" s="77" t="str">
        <f>IF(G27=0,"",1000000*G27/TrRoad_act!G91)</f>
        <v/>
      </c>
      <c r="H121" s="77" t="str">
        <f>IF(H27=0,"",1000000*H27/TrRoad_act!H91)</f>
        <v/>
      </c>
      <c r="I121" s="77" t="str">
        <f>IF(I27=0,"",1000000*I27/TrRoad_act!I91)</f>
        <v/>
      </c>
      <c r="J121" s="77" t="str">
        <f>IF(J27=0,"",1000000*J27/TrRoad_act!J91)</f>
        <v/>
      </c>
      <c r="K121" s="77" t="str">
        <f>IF(K27=0,"",1000000*K27/TrRoad_act!K91)</f>
        <v/>
      </c>
      <c r="L121" s="77" t="str">
        <f>IF(L27=0,"",1000000*L27/TrRoad_act!L91)</f>
        <v/>
      </c>
      <c r="M121" s="77" t="str">
        <f>IF(M27=0,"",1000000*M27/TrRoad_act!M91)</f>
        <v/>
      </c>
      <c r="N121" s="77" t="str">
        <f>IF(N27=0,"",1000000*N27/TrRoad_act!N91)</f>
        <v/>
      </c>
      <c r="O121" s="77" t="str">
        <f>IF(O27=0,"",1000000*O27/TrRoad_act!O91)</f>
        <v/>
      </c>
      <c r="P121" s="77" t="str">
        <f>IF(P27=0,"",1000000*P27/TrRoad_act!P91)</f>
        <v/>
      </c>
      <c r="Q121" s="77" t="str">
        <f>IF(Q27=0,"",1000000*Q27/TrRoad_act!Q91)</f>
        <v/>
      </c>
    </row>
    <row r="122" spans="1:17" ht="11.45" customHeight="1" x14ac:dyDescent="0.25">
      <c r="A122" s="62" t="s">
        <v>60</v>
      </c>
      <c r="B122" s="77" t="str">
        <f>IF(B29=0,"",1000000*B29/TrRoad_act!B92)</f>
        <v/>
      </c>
      <c r="C122" s="77" t="str">
        <f>IF(C29=0,"",1000000*C29/TrRoad_act!C92)</f>
        <v/>
      </c>
      <c r="D122" s="77" t="str">
        <f>IF(D29=0,"",1000000*D29/TrRoad_act!D92)</f>
        <v/>
      </c>
      <c r="E122" s="77" t="str">
        <f>IF(E29=0,"",1000000*E29/TrRoad_act!E92)</f>
        <v/>
      </c>
      <c r="F122" s="77" t="str">
        <f>IF(F29=0,"",1000000*F29/TrRoad_act!F92)</f>
        <v/>
      </c>
      <c r="G122" s="77" t="str">
        <f>IF(G29=0,"",1000000*G29/TrRoad_act!G92)</f>
        <v/>
      </c>
      <c r="H122" s="77" t="str">
        <f>IF(H29=0,"",1000000*H29/TrRoad_act!H92)</f>
        <v/>
      </c>
      <c r="I122" s="77" t="str">
        <f>IF(I29=0,"",1000000*I29/TrRoad_act!I92)</f>
        <v/>
      </c>
      <c r="J122" s="77" t="str">
        <f>IF(J29=0,"",1000000*J29/TrRoad_act!J92)</f>
        <v/>
      </c>
      <c r="K122" s="77" t="str">
        <f>IF(K29=0,"",1000000*K29/TrRoad_act!K92)</f>
        <v/>
      </c>
      <c r="L122" s="77" t="str">
        <f>IF(L29=0,"",1000000*L29/TrRoad_act!L92)</f>
        <v/>
      </c>
      <c r="M122" s="77" t="str">
        <f>IF(M29=0,"",1000000*M29/TrRoad_act!M92)</f>
        <v/>
      </c>
      <c r="N122" s="77" t="str">
        <f>IF(N29=0,"",1000000*N29/TrRoad_act!N92)</f>
        <v/>
      </c>
      <c r="O122" s="77">
        <f>IF(O29=0,"",1000000*O29/TrRoad_act!O92)</f>
        <v>221.60532986676321</v>
      </c>
      <c r="P122" s="77">
        <f>IF(P29=0,"",1000000*P29/TrRoad_act!P92)</f>
        <v>355.94166847656629</v>
      </c>
      <c r="Q122" s="77">
        <f>IF(Q29=0,"",1000000*Q29/TrRoad_act!Q92)</f>
        <v>383.36166527683048</v>
      </c>
    </row>
    <row r="123" spans="1:17" ht="11.45" customHeight="1" x14ac:dyDescent="0.25">
      <c r="A123" s="62" t="s">
        <v>55</v>
      </c>
      <c r="B123" s="77" t="str">
        <f>IF(B32=0,"",1000000*B32/TrRoad_act!B93)</f>
        <v/>
      </c>
      <c r="C123" s="77" t="str">
        <f>IF(C32=0,"",1000000*C32/TrRoad_act!C93)</f>
        <v/>
      </c>
      <c r="D123" s="77" t="str">
        <f>IF(D32=0,"",1000000*D32/TrRoad_act!D93)</f>
        <v/>
      </c>
      <c r="E123" s="77" t="str">
        <f>IF(E32=0,"",1000000*E32/TrRoad_act!E93)</f>
        <v/>
      </c>
      <c r="F123" s="77" t="str">
        <f>IF(F32=0,"",1000000*F32/TrRoad_act!F93)</f>
        <v/>
      </c>
      <c r="G123" s="77" t="str">
        <f>IF(G32=0,"",1000000*G32/TrRoad_act!G93)</f>
        <v/>
      </c>
      <c r="H123" s="77" t="str">
        <f>IF(H32=0,"",1000000*H32/TrRoad_act!H93)</f>
        <v/>
      </c>
      <c r="I123" s="77" t="str">
        <f>IF(I32=0,"",1000000*I32/TrRoad_act!I93)</f>
        <v/>
      </c>
      <c r="J123" s="77" t="str">
        <f>IF(J32=0,"",1000000*J32/TrRoad_act!J93)</f>
        <v/>
      </c>
      <c r="K123" s="77" t="str">
        <f>IF(K32=0,"",1000000*K32/TrRoad_act!K93)</f>
        <v/>
      </c>
      <c r="L123" s="77">
        <f>IF(L32=0,"",1000000*L32/TrRoad_act!L93)</f>
        <v>293.74459684641511</v>
      </c>
      <c r="M123" s="77">
        <f>IF(M32=0,"",1000000*M32/TrRoad_act!M93)</f>
        <v>295.06333825384337</v>
      </c>
      <c r="N123" s="77">
        <f>IF(N32=0,"",1000000*N32/TrRoad_act!N93)</f>
        <v>296.37415417657024</v>
      </c>
      <c r="O123" s="77">
        <f>IF(O32=0,"",1000000*O32/TrRoad_act!O93)</f>
        <v>298.51996311542467</v>
      </c>
      <c r="P123" s="77">
        <f>IF(P32=0,"",1000000*P32/TrRoad_act!P93)</f>
        <v>300.4853609888371</v>
      </c>
      <c r="Q123" s="77">
        <f>IF(Q32=0,"",1000000*Q32/TrRoad_act!Q93)</f>
        <v>302.90915569445872</v>
      </c>
    </row>
    <row r="124" spans="1:17" ht="11.45" customHeight="1" x14ac:dyDescent="0.25">
      <c r="A124" s="19" t="s">
        <v>28</v>
      </c>
      <c r="B124" s="76">
        <f>IF(B33=0,"",1000000*B33/TrRoad_act!B94)</f>
        <v>33440.0829927882</v>
      </c>
      <c r="C124" s="76">
        <f>IF(C33=0,"",1000000*C33/TrRoad_act!C94)</f>
        <v>33289.424601318948</v>
      </c>
      <c r="D124" s="76">
        <f>IF(D33=0,"",1000000*D33/TrRoad_act!D94)</f>
        <v>33075.50098341758</v>
      </c>
      <c r="E124" s="76">
        <f>IF(E33=0,"",1000000*E33/TrRoad_act!E94)</f>
        <v>32853.021996882977</v>
      </c>
      <c r="F124" s="76">
        <f>IF(F33=0,"",1000000*F33/TrRoad_act!F94)</f>
        <v>31895.19697727637</v>
      </c>
      <c r="G124" s="76">
        <f>IF(G33=0,"",1000000*G33/TrRoad_act!G94)</f>
        <v>32245.197680503818</v>
      </c>
      <c r="H124" s="76">
        <f>IF(H33=0,"",1000000*H33/TrRoad_act!H94)</f>
        <v>32615.426152831438</v>
      </c>
      <c r="I124" s="76">
        <f>IF(I33=0,"",1000000*I33/TrRoad_act!I94)</f>
        <v>31711.511284438599</v>
      </c>
      <c r="J124" s="76">
        <f>IF(J33=0,"",1000000*J33/TrRoad_act!J94)</f>
        <v>30847.81331168372</v>
      </c>
      <c r="K124" s="76">
        <f>IF(K33=0,"",1000000*K33/TrRoad_act!K94)</f>
        <v>30175.350154665397</v>
      </c>
      <c r="L124" s="76">
        <f>IF(L33=0,"",1000000*L33/TrRoad_act!L94)</f>
        <v>29417.022177702471</v>
      </c>
      <c r="M124" s="76">
        <f>IF(M33=0,"",1000000*M33/TrRoad_act!M94)</f>
        <v>28819.034697080078</v>
      </c>
      <c r="N124" s="76">
        <f>IF(N33=0,"",1000000*N33/TrRoad_act!N94)</f>
        <v>28229.79361398107</v>
      </c>
      <c r="O124" s="76">
        <f>IF(O33=0,"",1000000*O33/TrRoad_act!O94)</f>
        <v>28787.711297320409</v>
      </c>
      <c r="P124" s="76">
        <f>IF(P33=0,"",1000000*P33/TrRoad_act!P94)</f>
        <v>28465.522499444211</v>
      </c>
      <c r="Q124" s="76">
        <f>IF(Q33=0,"",1000000*Q33/TrRoad_act!Q94)</f>
        <v>27839.833114183959</v>
      </c>
    </row>
    <row r="125" spans="1:17" ht="11.45" customHeight="1" x14ac:dyDescent="0.25">
      <c r="A125" s="62" t="s">
        <v>59</v>
      </c>
      <c r="B125" s="75" t="str">
        <f>IF(B34=0,"",1000000*B34/TrRoad_act!B95)</f>
        <v/>
      </c>
      <c r="C125" s="75" t="str">
        <f>IF(C34=0,"",1000000*C34/TrRoad_act!C95)</f>
        <v/>
      </c>
      <c r="D125" s="75" t="str">
        <f>IF(D34=0,"",1000000*D34/TrRoad_act!D95)</f>
        <v/>
      </c>
      <c r="E125" s="75" t="str">
        <f>IF(E34=0,"",1000000*E34/TrRoad_act!E95)</f>
        <v/>
      </c>
      <c r="F125" s="75" t="str">
        <f>IF(F34=0,"",1000000*F34/TrRoad_act!F95)</f>
        <v/>
      </c>
      <c r="G125" s="75" t="str">
        <f>IF(G34=0,"",1000000*G34/TrRoad_act!G95)</f>
        <v/>
      </c>
      <c r="H125" s="75" t="str">
        <f>IF(H34=0,"",1000000*H34/TrRoad_act!H95)</f>
        <v/>
      </c>
      <c r="I125" s="75" t="str">
        <f>IF(I34=0,"",1000000*I34/TrRoad_act!I95)</f>
        <v/>
      </c>
      <c r="J125" s="75" t="str">
        <f>IF(J34=0,"",1000000*J34/TrRoad_act!J95)</f>
        <v/>
      </c>
      <c r="K125" s="75" t="str">
        <f>IF(K34=0,"",1000000*K34/TrRoad_act!K95)</f>
        <v/>
      </c>
      <c r="L125" s="75" t="str">
        <f>IF(L34=0,"",1000000*L34/TrRoad_act!L95)</f>
        <v/>
      </c>
      <c r="M125" s="75" t="str">
        <f>IF(M34=0,"",1000000*M34/TrRoad_act!M95)</f>
        <v/>
      </c>
      <c r="N125" s="75" t="str">
        <f>IF(N34=0,"",1000000*N34/TrRoad_act!N95)</f>
        <v/>
      </c>
      <c r="O125" s="75" t="str">
        <f>IF(O34=0,"",1000000*O34/TrRoad_act!O95)</f>
        <v/>
      </c>
      <c r="P125" s="75" t="str">
        <f>IF(P34=0,"",1000000*P34/TrRoad_act!P95)</f>
        <v/>
      </c>
      <c r="Q125" s="75" t="str">
        <f>IF(Q34=0,"",1000000*Q34/TrRoad_act!Q95)</f>
        <v/>
      </c>
    </row>
    <row r="126" spans="1:17" ht="11.45" customHeight="1" x14ac:dyDescent="0.25">
      <c r="A126" s="62" t="s">
        <v>58</v>
      </c>
      <c r="B126" s="75">
        <f>IF(B36=0,"",1000000*B36/TrRoad_act!B96)</f>
        <v>33465.553514131629</v>
      </c>
      <c r="C126" s="75">
        <f>IF(C36=0,"",1000000*C36/TrRoad_act!C96)</f>
        <v>33313.978875010114</v>
      </c>
      <c r="D126" s="75">
        <f>IF(D36=0,"",1000000*D36/TrRoad_act!D96)</f>
        <v>33100.04462193267</v>
      </c>
      <c r="E126" s="75">
        <f>IF(E36=0,"",1000000*E36/TrRoad_act!E96)</f>
        <v>32880.972959200175</v>
      </c>
      <c r="F126" s="75">
        <f>IF(F36=0,"",1000000*F36/TrRoad_act!F96)</f>
        <v>31922.452304061178</v>
      </c>
      <c r="G126" s="75">
        <f>IF(G36=0,"",1000000*G36/TrRoad_act!G96)</f>
        <v>32275.698582011915</v>
      </c>
      <c r="H126" s="75">
        <f>IF(H36=0,"",1000000*H36/TrRoad_act!H96)</f>
        <v>32632.050003172819</v>
      </c>
      <c r="I126" s="75">
        <f>IF(I36=0,"",1000000*I36/TrRoad_act!I96)</f>
        <v>31725.23178517188</v>
      </c>
      <c r="J126" s="75">
        <f>IF(J36=0,"",1000000*J36/TrRoad_act!J96)</f>
        <v>30872.038767174537</v>
      </c>
      <c r="K126" s="75">
        <f>IF(K36=0,"",1000000*K36/TrRoad_act!K96)</f>
        <v>30199.282200417074</v>
      </c>
      <c r="L126" s="75">
        <f>IF(L36=0,"",1000000*L36/TrRoad_act!L96)</f>
        <v>29443.16430013808</v>
      </c>
      <c r="M126" s="75">
        <f>IF(M36=0,"",1000000*M36/TrRoad_act!M96)</f>
        <v>28847.214325028017</v>
      </c>
      <c r="N126" s="75">
        <f>IF(N36=0,"",1000000*N36/TrRoad_act!N96)</f>
        <v>28260.968098521629</v>
      </c>
      <c r="O126" s="75">
        <f>IF(O36=0,"",1000000*O36/TrRoad_act!O96)</f>
        <v>28812.758310876183</v>
      </c>
      <c r="P126" s="75">
        <f>IF(P36=0,"",1000000*P36/TrRoad_act!P96)</f>
        <v>28488.735759276697</v>
      </c>
      <c r="Q126" s="75">
        <f>IF(Q36=0,"",1000000*Q36/TrRoad_act!Q96)</f>
        <v>27904.075737726973</v>
      </c>
    </row>
    <row r="127" spans="1:17" ht="11.45" customHeight="1" x14ac:dyDescent="0.25">
      <c r="A127" s="62" t="s">
        <v>57</v>
      </c>
      <c r="B127" s="75" t="str">
        <f>IF(B38=0,"",1000000*B38/TrRoad_act!B97)</f>
        <v/>
      </c>
      <c r="C127" s="75" t="str">
        <f>IF(C38=0,"",1000000*C38/TrRoad_act!C97)</f>
        <v/>
      </c>
      <c r="D127" s="75" t="str">
        <f>IF(D38=0,"",1000000*D38/TrRoad_act!D97)</f>
        <v/>
      </c>
      <c r="E127" s="75" t="str">
        <f>IF(E38=0,"",1000000*E38/TrRoad_act!E97)</f>
        <v/>
      </c>
      <c r="F127" s="75" t="str">
        <f>IF(F38=0,"",1000000*F38/TrRoad_act!F97)</f>
        <v/>
      </c>
      <c r="G127" s="75" t="str">
        <f>IF(G38=0,"",1000000*G38/TrRoad_act!G97)</f>
        <v/>
      </c>
      <c r="H127" s="75" t="str">
        <f>IF(H38=0,"",1000000*H38/TrRoad_act!H97)</f>
        <v/>
      </c>
      <c r="I127" s="75" t="str">
        <f>IF(I38=0,"",1000000*I38/TrRoad_act!I97)</f>
        <v/>
      </c>
      <c r="J127" s="75" t="str">
        <f>IF(J38=0,"",1000000*J38/TrRoad_act!J97)</f>
        <v/>
      </c>
      <c r="K127" s="75" t="str">
        <f>IF(K38=0,"",1000000*K38/TrRoad_act!K97)</f>
        <v/>
      </c>
      <c r="L127" s="75" t="str">
        <f>IF(L38=0,"",1000000*L38/TrRoad_act!L97)</f>
        <v/>
      </c>
      <c r="M127" s="75" t="str">
        <f>IF(M38=0,"",1000000*M38/TrRoad_act!M97)</f>
        <v/>
      </c>
      <c r="N127" s="75" t="str">
        <f>IF(N38=0,"",1000000*N38/TrRoad_act!N97)</f>
        <v/>
      </c>
      <c r="O127" s="75" t="str">
        <f>IF(O38=0,"",1000000*O38/TrRoad_act!O97)</f>
        <v/>
      </c>
      <c r="P127" s="75" t="str">
        <f>IF(P38=0,"",1000000*P38/TrRoad_act!P97)</f>
        <v/>
      </c>
      <c r="Q127" s="75" t="str">
        <f>IF(Q38=0,"",1000000*Q38/TrRoad_act!Q97)</f>
        <v/>
      </c>
    </row>
    <row r="128" spans="1:17" ht="11.45" customHeight="1" x14ac:dyDescent="0.25">
      <c r="A128" s="62" t="s">
        <v>56</v>
      </c>
      <c r="B128" s="75" t="str">
        <f>IF(B39=0,"",1000000*B39/TrRoad_act!B98)</f>
        <v/>
      </c>
      <c r="C128" s="75" t="str">
        <f>IF(C39=0,"",1000000*C39/TrRoad_act!C98)</f>
        <v/>
      </c>
      <c r="D128" s="75" t="str">
        <f>IF(D39=0,"",1000000*D39/TrRoad_act!D98)</f>
        <v/>
      </c>
      <c r="E128" s="75" t="str">
        <f>IF(E39=0,"",1000000*E39/TrRoad_act!E98)</f>
        <v/>
      </c>
      <c r="F128" s="75" t="str">
        <f>IF(F39=0,"",1000000*F39/TrRoad_act!F98)</f>
        <v/>
      </c>
      <c r="G128" s="75" t="str">
        <f>IF(G39=0,"",1000000*G39/TrRoad_act!G98)</f>
        <v/>
      </c>
      <c r="H128" s="75" t="str">
        <f>IF(H39=0,"",1000000*H39/TrRoad_act!H98)</f>
        <v/>
      </c>
      <c r="I128" s="75" t="str">
        <f>IF(I39=0,"",1000000*I39/TrRoad_act!I98)</f>
        <v/>
      </c>
      <c r="J128" s="75" t="str">
        <f>IF(J39=0,"",1000000*J39/TrRoad_act!J98)</f>
        <v/>
      </c>
      <c r="K128" s="75" t="str">
        <f>IF(K39=0,"",1000000*K39/TrRoad_act!K98)</f>
        <v/>
      </c>
      <c r="L128" s="75" t="str">
        <f>IF(L39=0,"",1000000*L39/TrRoad_act!L98)</f>
        <v/>
      </c>
      <c r="M128" s="75" t="str">
        <f>IF(M39=0,"",1000000*M39/TrRoad_act!M98)</f>
        <v/>
      </c>
      <c r="N128" s="75" t="str">
        <f>IF(N39=0,"",1000000*N39/TrRoad_act!N98)</f>
        <v/>
      </c>
      <c r="O128" s="75" t="str">
        <f>IF(O39=0,"",1000000*O39/TrRoad_act!O98)</f>
        <v/>
      </c>
      <c r="P128" s="75" t="str">
        <f>IF(P39=0,"",1000000*P39/TrRoad_act!P98)</f>
        <v/>
      </c>
      <c r="Q128" s="75" t="str">
        <f>IF(Q39=0,"",1000000*Q39/TrRoad_act!Q98)</f>
        <v/>
      </c>
    </row>
    <row r="129" spans="1:17" ht="11.45" customHeight="1" x14ac:dyDescent="0.25">
      <c r="A129" s="62" t="s">
        <v>55</v>
      </c>
      <c r="B129" s="75">
        <f>IF(B41=0,"",1000000*B41/TrRoad_act!B99)</f>
        <v>17273.215366928576</v>
      </c>
      <c r="C129" s="75">
        <f>IF(C41=0,"",1000000*C41/TrRoad_act!C99)</f>
        <v>17320.119395550937</v>
      </c>
      <c r="D129" s="75">
        <f>IF(D41=0,"",1000000*D41/TrRoad_act!D99)</f>
        <v>17253.391058929574</v>
      </c>
      <c r="E129" s="75">
        <f>IF(E41=0,"",1000000*E41/TrRoad_act!E99)</f>
        <v>16965.907301573574</v>
      </c>
      <c r="F129" s="75">
        <f>IF(F41=0,"",1000000*F41/TrRoad_act!F99)</f>
        <v>16906.737510217888</v>
      </c>
      <c r="G129" s="75">
        <f>IF(G41=0,"",1000000*G41/TrRoad_act!G99)</f>
        <v>16791.292049348001</v>
      </c>
      <c r="H129" s="75">
        <f>IF(H41=0,"",1000000*H41/TrRoad_act!H99)</f>
        <v>16138.235113347615</v>
      </c>
      <c r="I129" s="75">
        <f>IF(I41=0,"",1000000*I41/TrRoad_act!I99)</f>
        <v>15969.523443116517</v>
      </c>
      <c r="J129" s="75">
        <f>IF(J41=0,"",1000000*J41/TrRoad_act!J99)</f>
        <v>15282.612080901195</v>
      </c>
      <c r="K129" s="75">
        <f>IF(K41=0,"",1000000*K41/TrRoad_act!K99)</f>
        <v>15332.353493109975</v>
      </c>
      <c r="L129" s="75">
        <f>IF(L41=0,"",1000000*L41/TrRoad_act!L99)</f>
        <v>15260.235596466324</v>
      </c>
      <c r="M129" s="75">
        <f>IF(M41=0,"",1000000*M41/TrRoad_act!M99)</f>
        <v>15217.019800003818</v>
      </c>
      <c r="N129" s="75">
        <f>IF(N41=0,"",1000000*N41/TrRoad_act!N99)</f>
        <v>15145.956920441296</v>
      </c>
      <c r="O129" s="75">
        <f>IF(O41=0,"",1000000*O41/TrRoad_act!O99)</f>
        <v>14589.142599172887</v>
      </c>
      <c r="P129" s="75">
        <f>IF(P41=0,"",1000000*P41/TrRoad_act!P99)</f>
        <v>14611.243468112823</v>
      </c>
      <c r="Q129" s="75">
        <f>IF(Q41=0,"",1000000*Q41/TrRoad_act!Q99)</f>
        <v>14386.632990171147</v>
      </c>
    </row>
    <row r="130" spans="1:17" ht="11.45" customHeight="1" x14ac:dyDescent="0.25">
      <c r="A130" s="25" t="s">
        <v>18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1:17" ht="11.45" customHeight="1" x14ac:dyDescent="0.25">
      <c r="A131" s="23" t="s">
        <v>27</v>
      </c>
      <c r="B131" s="78">
        <f>IF(B43=0,"",1000000*B43/TrRoad_act!B101)</f>
        <v>1979.9952086945711</v>
      </c>
      <c r="C131" s="78">
        <f>IF(C43=0,"",1000000*C43/TrRoad_act!C101)</f>
        <v>1906.2246570725724</v>
      </c>
      <c r="D131" s="78">
        <f>IF(D43=0,"",1000000*D43/TrRoad_act!D101)</f>
        <v>1862.5620442912311</v>
      </c>
      <c r="E131" s="78">
        <f>IF(E43=0,"",1000000*E43/TrRoad_act!E101)</f>
        <v>1826.0674607228752</v>
      </c>
      <c r="F131" s="78">
        <f>IF(F43=0,"",1000000*F43/TrRoad_act!F101)</f>
        <v>1752.8870651018274</v>
      </c>
      <c r="G131" s="78">
        <f>IF(G43=0,"",1000000*G43/TrRoad_act!G101)</f>
        <v>1721.7219833637766</v>
      </c>
      <c r="H131" s="78">
        <f>IF(H43=0,"",1000000*H43/TrRoad_act!H101)</f>
        <v>1714.2340421737708</v>
      </c>
      <c r="I131" s="78">
        <f>IF(I43=0,"",1000000*I43/TrRoad_act!I101)</f>
        <v>1698.4587104916409</v>
      </c>
      <c r="J131" s="78">
        <f>IF(J43=0,"",1000000*J43/TrRoad_act!J101)</f>
        <v>1589.0676560231268</v>
      </c>
      <c r="K131" s="78">
        <f>IF(K43=0,"",1000000*K43/TrRoad_act!K101)</f>
        <v>1574.6846518910841</v>
      </c>
      <c r="L131" s="78">
        <f>IF(L43=0,"",1000000*L43/TrRoad_act!L101)</f>
        <v>1598.5548408604241</v>
      </c>
      <c r="M131" s="78">
        <f>IF(M43=0,"",1000000*M43/TrRoad_act!M101)</f>
        <v>1594.0822644123093</v>
      </c>
      <c r="N131" s="78">
        <f>IF(N43=0,"",1000000*N43/TrRoad_act!N101)</f>
        <v>1597.4147857254763</v>
      </c>
      <c r="O131" s="78">
        <f>IF(O43=0,"",1000000*O43/TrRoad_act!O101)</f>
        <v>1585.9643302339337</v>
      </c>
      <c r="P131" s="78">
        <f>IF(P43=0,"",1000000*P43/TrRoad_act!P101)</f>
        <v>1604.4254862091891</v>
      </c>
      <c r="Q131" s="78">
        <f>IF(Q43=0,"",1000000*Q43/TrRoad_act!Q101)</f>
        <v>1632.6976036498852</v>
      </c>
    </row>
    <row r="132" spans="1:17" ht="11.45" customHeight="1" x14ac:dyDescent="0.25">
      <c r="A132" s="62" t="s">
        <v>59</v>
      </c>
      <c r="B132" s="77">
        <f>IF(B44=0,"",1000000*B44/TrRoad_act!B102)</f>
        <v>1721.4237835041024</v>
      </c>
      <c r="C132" s="77">
        <f>IF(C44=0,"",1000000*C44/TrRoad_act!C102)</f>
        <v>1635.09730152968</v>
      </c>
      <c r="D132" s="77">
        <f>IF(D44=0,"",1000000*D44/TrRoad_act!D102)</f>
        <v>1599.2462162904233</v>
      </c>
      <c r="E132" s="77">
        <f>IF(E44=0,"",1000000*E44/TrRoad_act!E102)</f>
        <v>1570.9611860724224</v>
      </c>
      <c r="F132" s="77">
        <f>IF(F44=0,"",1000000*F44/TrRoad_act!F102)</f>
        <v>1477.1182124804307</v>
      </c>
      <c r="G132" s="77">
        <f>IF(G44=0,"",1000000*G44/TrRoad_act!G102)</f>
        <v>1443.1850274576666</v>
      </c>
      <c r="H132" s="77">
        <f>IF(H44=0,"",1000000*H44/TrRoad_act!H102)</f>
        <v>1446.6080844936234</v>
      </c>
      <c r="I132" s="77">
        <f>IF(I44=0,"",1000000*I44/TrRoad_act!I102)</f>
        <v>1437.3052870658771</v>
      </c>
      <c r="J132" s="77">
        <f>IF(J44=0,"",1000000*J44/TrRoad_act!J102)</f>
        <v>1268.76280031482</v>
      </c>
      <c r="K132" s="77">
        <f>IF(K44=0,"",1000000*K44/TrRoad_act!K102)</f>
        <v>1255.4602202818835</v>
      </c>
      <c r="L132" s="77">
        <f>IF(L44=0,"",1000000*L44/TrRoad_act!L102)</f>
        <v>1287.1236113343907</v>
      </c>
      <c r="M132" s="77">
        <f>IF(M44=0,"",1000000*M44/TrRoad_act!M102)</f>
        <v>1257.9989554954789</v>
      </c>
      <c r="N132" s="77">
        <f>IF(N44=0,"",1000000*N44/TrRoad_act!N102)</f>
        <v>1238.3939032743046</v>
      </c>
      <c r="O132" s="77">
        <f>IF(O44=0,"",1000000*O44/TrRoad_act!O102)</f>
        <v>1201.5994745893352</v>
      </c>
      <c r="P132" s="77">
        <f>IF(P44=0,"",1000000*P44/TrRoad_act!P102)</f>
        <v>1214.2979548924673</v>
      </c>
      <c r="Q132" s="77">
        <f>IF(Q44=0,"",1000000*Q44/TrRoad_act!Q102)</f>
        <v>1248.7859352051146</v>
      </c>
    </row>
    <row r="133" spans="1:17" ht="11.45" customHeight="1" x14ac:dyDescent="0.25">
      <c r="A133" s="62" t="s">
        <v>58</v>
      </c>
      <c r="B133" s="77">
        <f>IF(B46=0,"",1000000*B46/TrRoad_act!B103)</f>
        <v>2014.6023226372633</v>
      </c>
      <c r="C133" s="77">
        <f>IF(C46=0,"",1000000*C46/TrRoad_act!C103)</f>
        <v>1940.2118726614069</v>
      </c>
      <c r="D133" s="77">
        <f>IF(D46=0,"",1000000*D46/TrRoad_act!D103)</f>
        <v>1892.9376661010249</v>
      </c>
      <c r="E133" s="77">
        <f>IF(E46=0,"",1000000*E46/TrRoad_act!E103)</f>
        <v>1852.7444817076225</v>
      </c>
      <c r="F133" s="77">
        <f>IF(F46=0,"",1000000*F46/TrRoad_act!F103)</f>
        <v>1779.3875938544595</v>
      </c>
      <c r="G133" s="77">
        <f>IF(G46=0,"",1000000*G46/TrRoad_act!G103)</f>
        <v>1746.0483553446363</v>
      </c>
      <c r="H133" s="77">
        <f>IF(H46=0,"",1000000*H46/TrRoad_act!H103)</f>
        <v>1733.5586556221867</v>
      </c>
      <c r="I133" s="77">
        <f>IF(I46=0,"",1000000*I46/TrRoad_act!I103)</f>
        <v>1713.5481462116461</v>
      </c>
      <c r="J133" s="77">
        <f>IF(J46=0,"",1000000*J46/TrRoad_act!J103)</f>
        <v>1606.0457204379402</v>
      </c>
      <c r="K133" s="77">
        <f>IF(K46=0,"",1000000*K46/TrRoad_act!K103)</f>
        <v>1589.634794835838</v>
      </c>
      <c r="L133" s="77">
        <f>IF(L46=0,"",1000000*L46/TrRoad_act!L103)</f>
        <v>1611.3493571485658</v>
      </c>
      <c r="M133" s="77">
        <f>IF(M46=0,"",1000000*M46/TrRoad_act!M103)</f>
        <v>1608.4026701422365</v>
      </c>
      <c r="N133" s="77">
        <f>IF(N46=0,"",1000000*N46/TrRoad_act!N103)</f>
        <v>1613.0243614511021</v>
      </c>
      <c r="O133" s="77">
        <f>IF(O46=0,"",1000000*O46/TrRoad_act!O103)</f>
        <v>1603.0258984976774</v>
      </c>
      <c r="P133" s="77">
        <f>IF(P46=0,"",1000000*P46/TrRoad_act!P103)</f>
        <v>1622.6086872223793</v>
      </c>
      <c r="Q133" s="77">
        <f>IF(Q46=0,"",1000000*Q46/TrRoad_act!Q103)</f>
        <v>1651.3203720533788</v>
      </c>
    </row>
    <row r="134" spans="1:17" ht="11.45" customHeight="1" x14ac:dyDescent="0.25">
      <c r="A134" s="62" t="s">
        <v>57</v>
      </c>
      <c r="B134" s="77">
        <f>IF(B48=0,"",1000000*B48/TrRoad_act!B104)</f>
        <v>2304.6948298530901</v>
      </c>
      <c r="C134" s="77">
        <f>IF(C48=0,"",1000000*C48/TrRoad_act!C104)</f>
        <v>2072.3565173756942</v>
      </c>
      <c r="D134" s="77">
        <f>IF(D48=0,"",1000000*D48/TrRoad_act!D104)</f>
        <v>2039.2232703162158</v>
      </c>
      <c r="E134" s="77">
        <f>IF(E48=0,"",1000000*E48/TrRoad_act!E104)</f>
        <v>2027.6172761963917</v>
      </c>
      <c r="F134" s="77">
        <f>IF(F48=0,"",1000000*F48/TrRoad_act!F104)</f>
        <v>1972.4530491588359</v>
      </c>
      <c r="G134" s="77">
        <f>IF(G48=0,"",1000000*G48/TrRoad_act!G104)</f>
        <v>1957.4218276896086</v>
      </c>
      <c r="H134" s="77">
        <f>IF(H48=0,"",1000000*H48/TrRoad_act!H104)</f>
        <v>1960.6068045390855</v>
      </c>
      <c r="I134" s="77">
        <f>IF(I48=0,"",1000000*I48/TrRoad_act!I104)</f>
        <v>1960.6794019848644</v>
      </c>
      <c r="J134" s="77">
        <f>IF(J48=0,"",1000000*J48/TrRoad_act!J104)</f>
        <v>1853.2195795110304</v>
      </c>
      <c r="K134" s="77">
        <f>IF(K48=0,"",1000000*K48/TrRoad_act!K104)</f>
        <v>1865.3387306381771</v>
      </c>
      <c r="L134" s="77">
        <f>IF(L48=0,"",1000000*L48/TrRoad_act!L104)</f>
        <v>1910.8712938279396</v>
      </c>
      <c r="M134" s="77">
        <f>IF(M48=0,"",1000000*M48/TrRoad_act!M104)</f>
        <v>1925.1423751334662</v>
      </c>
      <c r="N134" s="77">
        <f>IF(N48=0,"",1000000*N48/TrRoad_act!N104)</f>
        <v>1949.6420150726412</v>
      </c>
      <c r="O134" s="77">
        <f>IF(O48=0,"",1000000*O48/TrRoad_act!O104)</f>
        <v>1950.4159481558654</v>
      </c>
      <c r="P134" s="77">
        <f>IF(P48=0,"",1000000*P48/TrRoad_act!P104)</f>
        <v>1997.4363992569133</v>
      </c>
      <c r="Q134" s="77">
        <f>IF(Q48=0,"",1000000*Q48/TrRoad_act!Q104)</f>
        <v>2058.6178504041909</v>
      </c>
    </row>
    <row r="135" spans="1:17" ht="11.45" customHeight="1" x14ac:dyDescent="0.25">
      <c r="A135" s="62" t="s">
        <v>56</v>
      </c>
      <c r="B135" s="77" t="str">
        <f>IF(B49=0,"",1000000*B49/TrRoad_act!B105)</f>
        <v/>
      </c>
      <c r="C135" s="77" t="str">
        <f>IF(C49=0,"",1000000*C49/TrRoad_act!C105)</f>
        <v/>
      </c>
      <c r="D135" s="77" t="str">
        <f>IF(D49=0,"",1000000*D49/TrRoad_act!D105)</f>
        <v/>
      </c>
      <c r="E135" s="77" t="str">
        <f>IF(E49=0,"",1000000*E49/TrRoad_act!E105)</f>
        <v/>
      </c>
      <c r="F135" s="77" t="str">
        <f>IF(F49=0,"",1000000*F49/TrRoad_act!F105)</f>
        <v/>
      </c>
      <c r="G135" s="77" t="str">
        <f>IF(G49=0,"",1000000*G49/TrRoad_act!G105)</f>
        <v/>
      </c>
      <c r="H135" s="77" t="str">
        <f>IF(H49=0,"",1000000*H49/TrRoad_act!H105)</f>
        <v/>
      </c>
      <c r="I135" s="77" t="str">
        <f>IF(I49=0,"",1000000*I49/TrRoad_act!I105)</f>
        <v/>
      </c>
      <c r="J135" s="77" t="str">
        <f>IF(J49=0,"",1000000*J49/TrRoad_act!J105)</f>
        <v/>
      </c>
      <c r="K135" s="77" t="str">
        <f>IF(K49=0,"",1000000*K49/TrRoad_act!K105)</f>
        <v/>
      </c>
      <c r="L135" s="77" t="str">
        <f>IF(L49=0,"",1000000*L49/TrRoad_act!L105)</f>
        <v/>
      </c>
      <c r="M135" s="77" t="str">
        <f>IF(M49=0,"",1000000*M49/TrRoad_act!M105)</f>
        <v/>
      </c>
      <c r="N135" s="77" t="str">
        <f>IF(N49=0,"",1000000*N49/TrRoad_act!N105)</f>
        <v/>
      </c>
      <c r="O135" s="77" t="str">
        <f>IF(O49=0,"",1000000*O49/TrRoad_act!O105)</f>
        <v/>
      </c>
      <c r="P135" s="77" t="str">
        <f>IF(P49=0,"",1000000*P49/TrRoad_act!P105)</f>
        <v/>
      </c>
      <c r="Q135" s="77" t="str">
        <f>IF(Q49=0,"",1000000*Q49/TrRoad_act!Q105)</f>
        <v/>
      </c>
    </row>
    <row r="136" spans="1:17" ht="11.45" customHeight="1" x14ac:dyDescent="0.25">
      <c r="A136" s="62" t="s">
        <v>55</v>
      </c>
      <c r="B136" s="77" t="str">
        <f>IF(B51=0,"",1000000*B51/TrRoad_act!B106)</f>
        <v/>
      </c>
      <c r="C136" s="77" t="str">
        <f>IF(C51=0,"",1000000*C51/TrRoad_act!C106)</f>
        <v/>
      </c>
      <c r="D136" s="77" t="str">
        <f>IF(D51=0,"",1000000*D51/TrRoad_act!D106)</f>
        <v/>
      </c>
      <c r="E136" s="77" t="str">
        <f>IF(E51=0,"",1000000*E51/TrRoad_act!E106)</f>
        <v/>
      </c>
      <c r="F136" s="77">
        <f>IF(F51=0,"",1000000*F51/TrRoad_act!F106)</f>
        <v>596.02013076414153</v>
      </c>
      <c r="G136" s="77">
        <f>IF(G51=0,"",1000000*G51/TrRoad_act!G106)</f>
        <v>597.65605682301725</v>
      </c>
      <c r="H136" s="77">
        <f>IF(H51=0,"",1000000*H51/TrRoad_act!H106)</f>
        <v>599.25106164620706</v>
      </c>
      <c r="I136" s="77">
        <f>IF(I51=0,"",1000000*I51/TrRoad_act!I106)</f>
        <v>600.75793308111656</v>
      </c>
      <c r="J136" s="77">
        <f>IF(J51=0,"",1000000*J51/TrRoad_act!J106)</f>
        <v>603.91672933060147</v>
      </c>
      <c r="K136" s="77">
        <f>IF(K51=0,"",1000000*K51/TrRoad_act!K106)</f>
        <v>605.59278966003228</v>
      </c>
      <c r="L136" s="77">
        <f>IF(L51=0,"",1000000*L51/TrRoad_act!L106)</f>
        <v>606.96097900070924</v>
      </c>
      <c r="M136" s="77">
        <f>IF(M51=0,"",1000000*M51/TrRoad_act!M106)</f>
        <v>607.03668853515671</v>
      </c>
      <c r="N136" s="77">
        <f>IF(N51=0,"",1000000*N51/TrRoad_act!N106)</f>
        <v>608.23147878013674</v>
      </c>
      <c r="O136" s="77">
        <f>IF(O51=0,"",1000000*O51/TrRoad_act!O106)</f>
        <v>610.37333268063503</v>
      </c>
      <c r="P136" s="77">
        <f>IF(P51=0,"",1000000*P51/TrRoad_act!P106)</f>
        <v>614.48710363841951</v>
      </c>
      <c r="Q136" s="77">
        <f>IF(Q51=0,"",1000000*Q51/TrRoad_act!Q106)</f>
        <v>618.56294065433553</v>
      </c>
    </row>
    <row r="137" spans="1:17" ht="11.45" customHeight="1" x14ac:dyDescent="0.25">
      <c r="A137" s="19" t="s">
        <v>24</v>
      </c>
      <c r="B137" s="76">
        <f>IF(B52=0,"",1000000*B52/TrRoad_act!B107)</f>
        <v>12727.559673480457</v>
      </c>
      <c r="C137" s="76">
        <f>IF(C52=0,"",1000000*C52/TrRoad_act!C107)</f>
        <v>13476.887883522533</v>
      </c>
      <c r="D137" s="76">
        <f>IF(D52=0,"",1000000*D52/TrRoad_act!D107)</f>
        <v>13649.158210160236</v>
      </c>
      <c r="E137" s="76">
        <f>IF(E52=0,"",1000000*E52/TrRoad_act!E107)</f>
        <v>14243.221627174258</v>
      </c>
      <c r="F137" s="76">
        <f>IF(F52=0,"",1000000*F52/TrRoad_act!F107)</f>
        <v>14679.892027799033</v>
      </c>
      <c r="G137" s="76">
        <f>IF(G52=0,"",1000000*G52/TrRoad_act!G107)</f>
        <v>15689.474632411675</v>
      </c>
      <c r="H137" s="76">
        <f>IF(H52=0,"",1000000*H52/TrRoad_act!H107)</f>
        <v>15545.043375219653</v>
      </c>
      <c r="I137" s="76">
        <f>IF(I52=0,"",1000000*I52/TrRoad_act!I107)</f>
        <v>16986.571469061008</v>
      </c>
      <c r="J137" s="76">
        <f>IF(J52=0,"",1000000*J52/TrRoad_act!J107)</f>
        <v>16255.990580558828</v>
      </c>
      <c r="K137" s="76">
        <f>IF(K52=0,"",1000000*K52/TrRoad_act!K107)</f>
        <v>15515.666673898699</v>
      </c>
      <c r="L137" s="76">
        <f>IF(L52=0,"",1000000*L52/TrRoad_act!L107)</f>
        <v>15854.088059847874</v>
      </c>
      <c r="M137" s="76">
        <f>IF(M52=0,"",1000000*M52/TrRoad_act!M107)</f>
        <v>15197.66282857935</v>
      </c>
      <c r="N137" s="76">
        <f>IF(N52=0,"",1000000*N52/TrRoad_act!N107)</f>
        <v>15080.923541380538</v>
      </c>
      <c r="O137" s="76">
        <f>IF(O52=0,"",1000000*O52/TrRoad_act!O107)</f>
        <v>14315.675840732525</v>
      </c>
      <c r="P137" s="76">
        <f>IF(P52=0,"",1000000*P52/TrRoad_act!P107)</f>
        <v>14389.3828761318</v>
      </c>
      <c r="Q137" s="76">
        <f>IF(Q52=0,"",1000000*Q52/TrRoad_act!Q107)</f>
        <v>12564.209055180821</v>
      </c>
    </row>
    <row r="138" spans="1:17" ht="11.45" customHeight="1" x14ac:dyDescent="0.25">
      <c r="A138" s="17" t="s">
        <v>23</v>
      </c>
      <c r="B138" s="75">
        <f>IF(B53=0,"",1000000*B53/TrRoad_act!B108)</f>
        <v>12228.426175159255</v>
      </c>
      <c r="C138" s="75">
        <f>IF(C53=0,"",1000000*C53/TrRoad_act!C108)</f>
        <v>12978.683722605499</v>
      </c>
      <c r="D138" s="75">
        <f>IF(D53=0,"",1000000*D53/TrRoad_act!D108)</f>
        <v>13148.972203274081</v>
      </c>
      <c r="E138" s="75">
        <f>IF(E53=0,"",1000000*E53/TrRoad_act!E108)</f>
        <v>13761.64926305591</v>
      </c>
      <c r="F138" s="75">
        <f>IF(F53=0,"",1000000*F53/TrRoad_act!F108)</f>
        <v>14117.96983809003</v>
      </c>
      <c r="G138" s="75">
        <f>IF(G53=0,"",1000000*G53/TrRoad_act!G108)</f>
        <v>15104.838314250948</v>
      </c>
      <c r="H138" s="75">
        <f>IF(H53=0,"",1000000*H53/TrRoad_act!H108)</f>
        <v>14956.527192616122</v>
      </c>
      <c r="I138" s="75">
        <f>IF(I53=0,"",1000000*I53/TrRoad_act!I108)</f>
        <v>16354.728417106242</v>
      </c>
      <c r="J138" s="75">
        <f>IF(J53=0,"",1000000*J53/TrRoad_act!J108)</f>
        <v>15617.240080660715</v>
      </c>
      <c r="K138" s="75">
        <f>IF(K53=0,"",1000000*K53/TrRoad_act!K108)</f>
        <v>14924.757750715857</v>
      </c>
      <c r="L138" s="75">
        <f>IF(L53=0,"",1000000*L53/TrRoad_act!L108)</f>
        <v>15244.604120610054</v>
      </c>
      <c r="M138" s="75">
        <f>IF(M53=0,"",1000000*M53/TrRoad_act!M108)</f>
        <v>14482.869532250243</v>
      </c>
      <c r="N138" s="75">
        <f>IF(N53=0,"",1000000*N53/TrRoad_act!N108)</f>
        <v>14192.399934036466</v>
      </c>
      <c r="O138" s="75">
        <f>IF(O53=0,"",1000000*O53/TrRoad_act!O108)</f>
        <v>13421.468457810863</v>
      </c>
      <c r="P138" s="75">
        <f>IF(P53=0,"",1000000*P53/TrRoad_act!P108)</f>
        <v>13445.599085350963</v>
      </c>
      <c r="Q138" s="75">
        <f>IF(Q53=0,"",1000000*Q53/TrRoad_act!Q108)</f>
        <v>11692.020982717728</v>
      </c>
    </row>
    <row r="139" spans="1:17" ht="11.45" customHeight="1" x14ac:dyDescent="0.25">
      <c r="A139" s="15" t="s">
        <v>22</v>
      </c>
      <c r="B139" s="74">
        <f>IF(B55=0,"",1000000*B55/TrRoad_act!B109)</f>
        <v>39897.542572935214</v>
      </c>
      <c r="C139" s="74">
        <f>IF(C55=0,"",1000000*C55/TrRoad_act!C109)</f>
        <v>38867.603307538171</v>
      </c>
      <c r="D139" s="74">
        <f>IF(D55=0,"",1000000*D55/TrRoad_act!D109)</f>
        <v>38023.353094759717</v>
      </c>
      <c r="E139" s="74">
        <f>IF(E55=0,"",1000000*E55/TrRoad_act!E109)</f>
        <v>37293.910482732179</v>
      </c>
      <c r="F139" s="74">
        <f>IF(F55=0,"",1000000*F55/TrRoad_act!F109)</f>
        <v>37537.364845279866</v>
      </c>
      <c r="G139" s="74">
        <f>IF(G55=0,"",1000000*G55/TrRoad_act!G109)</f>
        <v>38175.49505957029</v>
      </c>
      <c r="H139" s="74">
        <f>IF(H55=0,"",1000000*H55/TrRoad_act!H109)</f>
        <v>37354.175916664586</v>
      </c>
      <c r="I139" s="74">
        <f>IF(I55=0,"",1000000*I55/TrRoad_act!I109)</f>
        <v>39509.336170134098</v>
      </c>
      <c r="J139" s="74">
        <f>IF(J55=0,"",1000000*J55/TrRoad_act!J109)</f>
        <v>39412.434155846058</v>
      </c>
      <c r="K139" s="74">
        <f>IF(K55=0,"",1000000*K55/TrRoad_act!K109)</f>
        <v>41476.533394059094</v>
      </c>
      <c r="L139" s="74">
        <f>IF(L55=0,"",1000000*L55/TrRoad_act!L109)</f>
        <v>42517.916595317191</v>
      </c>
      <c r="M139" s="74">
        <f>IF(M55=0,"",1000000*M55/TrRoad_act!M109)</f>
        <v>39749.026160174573</v>
      </c>
      <c r="N139" s="74">
        <f>IF(N55=0,"",1000000*N55/TrRoad_act!N109)</f>
        <v>40839.937564150896</v>
      </c>
      <c r="O139" s="74">
        <f>IF(O55=0,"",1000000*O55/TrRoad_act!O109)</f>
        <v>40930.296890490084</v>
      </c>
      <c r="P139" s="74">
        <f>IF(P55=0,"",1000000*P55/TrRoad_act!P109)</f>
        <v>42145.185556078592</v>
      </c>
      <c r="Q139" s="74">
        <f>IF(Q55=0,"",1000000*Q55/TrRoad_act!Q109)</f>
        <v>40733.220299839493</v>
      </c>
    </row>
    <row r="141" spans="1:17" ht="11.45" customHeight="1" x14ac:dyDescent="0.25">
      <c r="A141" s="27" t="s">
        <v>41</v>
      </c>
      <c r="B141" s="57">
        <f t="shared" ref="B141:Q141" si="11">IF(B17=0,0,B17/B$17)</f>
        <v>1</v>
      </c>
      <c r="C141" s="57">
        <f t="shared" si="11"/>
        <v>1</v>
      </c>
      <c r="D141" s="57">
        <f t="shared" si="11"/>
        <v>1</v>
      </c>
      <c r="E141" s="57">
        <f t="shared" si="11"/>
        <v>1</v>
      </c>
      <c r="F141" s="57">
        <f t="shared" si="11"/>
        <v>1</v>
      </c>
      <c r="G141" s="57">
        <f t="shared" si="11"/>
        <v>1</v>
      </c>
      <c r="H141" s="57">
        <f t="shared" si="11"/>
        <v>1</v>
      </c>
      <c r="I141" s="57">
        <f t="shared" si="11"/>
        <v>1</v>
      </c>
      <c r="J141" s="57">
        <f t="shared" si="11"/>
        <v>1</v>
      </c>
      <c r="K141" s="57">
        <f t="shared" si="11"/>
        <v>1</v>
      </c>
      <c r="L141" s="57">
        <f t="shared" si="11"/>
        <v>1</v>
      </c>
      <c r="M141" s="57">
        <f t="shared" si="11"/>
        <v>1</v>
      </c>
      <c r="N141" s="57">
        <f t="shared" si="11"/>
        <v>1</v>
      </c>
      <c r="O141" s="57">
        <f t="shared" si="11"/>
        <v>1</v>
      </c>
      <c r="P141" s="57">
        <f t="shared" si="11"/>
        <v>1</v>
      </c>
      <c r="Q141" s="57">
        <f t="shared" si="11"/>
        <v>1</v>
      </c>
    </row>
    <row r="142" spans="1:17" ht="11.45" customHeight="1" x14ac:dyDescent="0.25">
      <c r="A142" s="25" t="s">
        <v>39</v>
      </c>
      <c r="B142" s="56">
        <f t="shared" ref="B142:Q142" si="12">IF(B18=0,0,B18/B$17)</f>
        <v>0.7017262395397903</v>
      </c>
      <c r="C142" s="56">
        <f t="shared" si="12"/>
        <v>0.69057271510730311</v>
      </c>
      <c r="D142" s="56">
        <f t="shared" si="12"/>
        <v>0.68932603411113347</v>
      </c>
      <c r="E142" s="56">
        <f t="shared" si="12"/>
        <v>0.67636714791333741</v>
      </c>
      <c r="F142" s="56">
        <f t="shared" si="12"/>
        <v>0.67020554440701841</v>
      </c>
      <c r="G142" s="56">
        <f t="shared" si="12"/>
        <v>0.65893019829814292</v>
      </c>
      <c r="H142" s="56">
        <f t="shared" si="12"/>
        <v>0.66046221743979927</v>
      </c>
      <c r="I142" s="56">
        <f t="shared" si="12"/>
        <v>0.64118527408137171</v>
      </c>
      <c r="J142" s="56">
        <f t="shared" si="12"/>
        <v>0.6525480495637711</v>
      </c>
      <c r="K142" s="56">
        <f t="shared" si="12"/>
        <v>0.65589894222762524</v>
      </c>
      <c r="L142" s="56">
        <f t="shared" si="12"/>
        <v>0.64627842419344395</v>
      </c>
      <c r="M142" s="56">
        <f t="shared" si="12"/>
        <v>0.6460275420798981</v>
      </c>
      <c r="N142" s="56">
        <f t="shared" si="12"/>
        <v>0.64376374827333283</v>
      </c>
      <c r="O142" s="56">
        <f t="shared" si="12"/>
        <v>0.64503231531039651</v>
      </c>
      <c r="P142" s="56">
        <f t="shared" si="12"/>
        <v>0.63646090016474455</v>
      </c>
      <c r="Q142" s="56">
        <f t="shared" si="12"/>
        <v>0.63116053489958068</v>
      </c>
    </row>
    <row r="143" spans="1:17" ht="11.45" customHeight="1" x14ac:dyDescent="0.25">
      <c r="A143" s="55" t="s">
        <v>30</v>
      </c>
      <c r="B143" s="54">
        <f t="shared" ref="B143:Q143" si="13">IF(B19=0,0,B19/B$17)</f>
        <v>5.5860248695745931E-3</v>
      </c>
      <c r="C143" s="54">
        <f t="shared" si="13"/>
        <v>5.7270570905345068E-3</v>
      </c>
      <c r="D143" s="54">
        <f t="shared" si="13"/>
        <v>5.9026417902174333E-3</v>
      </c>
      <c r="E143" s="54">
        <f t="shared" si="13"/>
        <v>6.4357667070816587E-3</v>
      </c>
      <c r="F143" s="54">
        <f t="shared" si="13"/>
        <v>5.8372512276727634E-3</v>
      </c>
      <c r="G143" s="54">
        <f t="shared" si="13"/>
        <v>6.0610958679534789E-3</v>
      </c>
      <c r="H143" s="54">
        <f t="shared" si="13"/>
        <v>5.6166874104977031E-3</v>
      </c>
      <c r="I143" s="54">
        <f t="shared" si="13"/>
        <v>5.9024757244769636E-3</v>
      </c>
      <c r="J143" s="54">
        <f t="shared" si="13"/>
        <v>5.5959264882897352E-3</v>
      </c>
      <c r="K143" s="54">
        <f t="shared" si="13"/>
        <v>5.6570373660383543E-3</v>
      </c>
      <c r="L143" s="54">
        <f t="shared" si="13"/>
        <v>5.0458452834825146E-3</v>
      </c>
      <c r="M143" s="54">
        <f t="shared" si="13"/>
        <v>5.0591596869264607E-3</v>
      </c>
      <c r="N143" s="54">
        <f t="shared" si="13"/>
        <v>4.8341255529957524E-3</v>
      </c>
      <c r="O143" s="54">
        <f t="shared" si="13"/>
        <v>4.6108360956540187E-3</v>
      </c>
      <c r="P143" s="54">
        <f t="shared" si="13"/>
        <v>4.6509535862235213E-3</v>
      </c>
      <c r="Q143" s="54">
        <f t="shared" si="13"/>
        <v>4.622098593165873E-3</v>
      </c>
    </row>
    <row r="144" spans="1:17" ht="11.45" customHeight="1" x14ac:dyDescent="0.25">
      <c r="A144" s="51" t="s">
        <v>29</v>
      </c>
      <c r="B144" s="50">
        <f t="shared" ref="B144:Q144" si="14">IF(B21=0,0,B21/B$17)</f>
        <v>0.65843321525768572</v>
      </c>
      <c r="C144" s="50">
        <f t="shared" si="14"/>
        <v>0.64735651129057303</v>
      </c>
      <c r="D144" s="50">
        <f t="shared" si="14"/>
        <v>0.64635988752629447</v>
      </c>
      <c r="E144" s="50">
        <f t="shared" si="14"/>
        <v>0.63265068225242782</v>
      </c>
      <c r="F144" s="50">
        <f t="shared" si="14"/>
        <v>0.62784893668864894</v>
      </c>
      <c r="G144" s="50">
        <f t="shared" si="14"/>
        <v>0.61694125704030567</v>
      </c>
      <c r="H144" s="50">
        <f t="shared" si="14"/>
        <v>0.61872573610744752</v>
      </c>
      <c r="I144" s="50">
        <f t="shared" si="14"/>
        <v>0.60052127811384526</v>
      </c>
      <c r="J144" s="50">
        <f t="shared" si="14"/>
        <v>0.61186890812571937</v>
      </c>
      <c r="K144" s="50">
        <f t="shared" si="14"/>
        <v>0.61606943524107494</v>
      </c>
      <c r="L144" s="50">
        <f t="shared" si="14"/>
        <v>0.60800346403323358</v>
      </c>
      <c r="M144" s="50">
        <f t="shared" si="14"/>
        <v>0.60855881530696043</v>
      </c>
      <c r="N144" s="50">
        <f t="shared" si="14"/>
        <v>0.60739639736426709</v>
      </c>
      <c r="O144" s="50">
        <f t="shared" si="14"/>
        <v>0.60818818528766305</v>
      </c>
      <c r="P144" s="50">
        <f t="shared" si="14"/>
        <v>0.6006374336844279</v>
      </c>
      <c r="Q144" s="50">
        <f t="shared" si="14"/>
        <v>0.59678098714679662</v>
      </c>
    </row>
    <row r="145" spans="1:17" ht="11.45" customHeight="1" x14ac:dyDescent="0.25">
      <c r="A145" s="53" t="s">
        <v>59</v>
      </c>
      <c r="B145" s="52">
        <f t="shared" ref="B145:Q145" si="15">IF(B22=0,0,B22/B$17)</f>
        <v>0.56908770783196627</v>
      </c>
      <c r="C145" s="52">
        <f t="shared" si="15"/>
        <v>0.5532625792710818</v>
      </c>
      <c r="D145" s="52">
        <f t="shared" si="15"/>
        <v>0.54398733192640725</v>
      </c>
      <c r="E145" s="52">
        <f t="shared" si="15"/>
        <v>0.52119884941575167</v>
      </c>
      <c r="F145" s="52">
        <f t="shared" si="15"/>
        <v>0.50508810218389744</v>
      </c>
      <c r="G145" s="52">
        <f t="shared" si="15"/>
        <v>0.48311642599613508</v>
      </c>
      <c r="H145" s="52">
        <f t="shared" si="15"/>
        <v>0.46642007368798849</v>
      </c>
      <c r="I145" s="52">
        <f t="shared" si="15"/>
        <v>0.44846021910299627</v>
      </c>
      <c r="J145" s="52">
        <f t="shared" si="15"/>
        <v>0.43663660531573889</v>
      </c>
      <c r="K145" s="52">
        <f t="shared" si="15"/>
        <v>0.42700701052651441</v>
      </c>
      <c r="L145" s="52">
        <f t="shared" si="15"/>
        <v>0.4086418743983653</v>
      </c>
      <c r="M145" s="52">
        <f t="shared" si="15"/>
        <v>0.39482359785856397</v>
      </c>
      <c r="N145" s="52">
        <f t="shared" si="15"/>
        <v>0.37949135920304111</v>
      </c>
      <c r="O145" s="52">
        <f t="shared" si="15"/>
        <v>0.36413462471466757</v>
      </c>
      <c r="P145" s="52">
        <f t="shared" si="15"/>
        <v>0.35035788372830734</v>
      </c>
      <c r="Q145" s="52">
        <f t="shared" si="15"/>
        <v>0.33806662399861009</v>
      </c>
    </row>
    <row r="146" spans="1:17" ht="11.45" customHeight="1" x14ac:dyDescent="0.25">
      <c r="A146" s="53" t="s">
        <v>58</v>
      </c>
      <c r="B146" s="52">
        <f t="shared" ref="B146:Q146" si="16">IF(B24=0,0,B24/B$17)</f>
        <v>8.8940353530919405E-2</v>
      </c>
      <c r="C146" s="52">
        <f t="shared" si="16"/>
        <v>9.3671928999293719E-2</v>
      </c>
      <c r="D146" s="52">
        <f t="shared" si="16"/>
        <v>0.10193717142262093</v>
      </c>
      <c r="E146" s="52">
        <f t="shared" si="16"/>
        <v>0.11099335324333195</v>
      </c>
      <c r="F146" s="52">
        <f t="shared" si="16"/>
        <v>0.12228540645928793</v>
      </c>
      <c r="G146" s="52">
        <f t="shared" si="16"/>
        <v>0.13333301970874098</v>
      </c>
      <c r="H146" s="52">
        <f t="shared" si="16"/>
        <v>0.15177331887374135</v>
      </c>
      <c r="I146" s="52">
        <f t="shared" si="16"/>
        <v>0.15175087324523545</v>
      </c>
      <c r="J146" s="52">
        <f t="shared" si="16"/>
        <v>0.17468128508117489</v>
      </c>
      <c r="K146" s="52">
        <f t="shared" si="16"/>
        <v>0.18852249375424265</v>
      </c>
      <c r="L146" s="52">
        <f t="shared" si="16"/>
        <v>0.19881044342269497</v>
      </c>
      <c r="M146" s="52">
        <f t="shared" si="16"/>
        <v>0.21325550108773089</v>
      </c>
      <c r="N146" s="52">
        <f t="shared" si="16"/>
        <v>0.22749480713284773</v>
      </c>
      <c r="O146" s="52">
        <f t="shared" si="16"/>
        <v>0.24366202004202575</v>
      </c>
      <c r="P146" s="52">
        <f t="shared" si="16"/>
        <v>0.24980194531012964</v>
      </c>
      <c r="Q146" s="52">
        <f t="shared" si="16"/>
        <v>0.25797743894502301</v>
      </c>
    </row>
    <row r="147" spans="1:17" ht="11.45" customHeight="1" x14ac:dyDescent="0.25">
      <c r="A147" s="53" t="s">
        <v>57</v>
      </c>
      <c r="B147" s="52">
        <f t="shared" ref="B147:Q147" si="17">IF(B26=0,0,B26/B$17)</f>
        <v>4.0515389479990876E-4</v>
      </c>
      <c r="C147" s="52">
        <f t="shared" si="17"/>
        <v>4.2200302019747374E-4</v>
      </c>
      <c r="D147" s="52">
        <f t="shared" si="17"/>
        <v>4.3538417726634822E-4</v>
      </c>
      <c r="E147" s="52">
        <f t="shared" si="17"/>
        <v>4.5847959334417812E-4</v>
      </c>
      <c r="F147" s="52">
        <f t="shared" si="17"/>
        <v>4.7542804546366941E-4</v>
      </c>
      <c r="G147" s="52">
        <f t="shared" si="17"/>
        <v>4.9181133542956822E-4</v>
      </c>
      <c r="H147" s="52">
        <f t="shared" si="17"/>
        <v>5.3234354571765044E-4</v>
      </c>
      <c r="I147" s="52">
        <f t="shared" si="17"/>
        <v>3.1018576561345191E-4</v>
      </c>
      <c r="J147" s="52">
        <f t="shared" si="17"/>
        <v>5.5101772880559172E-4</v>
      </c>
      <c r="K147" s="52">
        <f t="shared" si="17"/>
        <v>5.3993096031788228E-4</v>
      </c>
      <c r="L147" s="52">
        <f t="shared" si="17"/>
        <v>5.5024817198013861E-4</v>
      </c>
      <c r="M147" s="52">
        <f t="shared" si="17"/>
        <v>4.7022235499364848E-4</v>
      </c>
      <c r="N147" s="52">
        <f t="shared" si="17"/>
        <v>3.8989028941027981E-4</v>
      </c>
      <c r="O147" s="52">
        <f t="shared" si="17"/>
        <v>3.5043272829631049E-4</v>
      </c>
      <c r="P147" s="52">
        <f t="shared" si="17"/>
        <v>3.1138117026508372E-4</v>
      </c>
      <c r="Q147" s="52">
        <f t="shared" si="17"/>
        <v>2.9948644073773723E-4</v>
      </c>
    </row>
    <row r="148" spans="1:17" ht="11.45" customHeight="1" x14ac:dyDescent="0.25">
      <c r="A148" s="53" t="s">
        <v>56</v>
      </c>
      <c r="B148" s="52">
        <f t="shared" ref="B148:Q148" si="18">IF(B27=0,0,B27/B$17)</f>
        <v>0</v>
      </c>
      <c r="C148" s="52">
        <f t="shared" si="18"/>
        <v>0</v>
      </c>
      <c r="D148" s="52">
        <f t="shared" si="18"/>
        <v>0</v>
      </c>
      <c r="E148" s="52">
        <f t="shared" si="18"/>
        <v>0</v>
      </c>
      <c r="F148" s="52">
        <f t="shared" si="18"/>
        <v>0</v>
      </c>
      <c r="G148" s="52">
        <f t="shared" si="18"/>
        <v>0</v>
      </c>
      <c r="H148" s="52">
        <f t="shared" si="18"/>
        <v>0</v>
      </c>
      <c r="I148" s="52">
        <f t="shared" si="18"/>
        <v>0</v>
      </c>
      <c r="J148" s="52">
        <f t="shared" si="18"/>
        <v>0</v>
      </c>
      <c r="K148" s="52">
        <f t="shared" si="18"/>
        <v>0</v>
      </c>
      <c r="L148" s="52">
        <f t="shared" si="18"/>
        <v>0</v>
      </c>
      <c r="M148" s="52">
        <f t="shared" si="18"/>
        <v>0</v>
      </c>
      <c r="N148" s="52">
        <f t="shared" si="18"/>
        <v>0</v>
      </c>
      <c r="O148" s="52">
        <f t="shared" si="18"/>
        <v>0</v>
      </c>
      <c r="P148" s="52">
        <f t="shared" si="18"/>
        <v>0</v>
      </c>
      <c r="Q148" s="52">
        <f t="shared" si="18"/>
        <v>0</v>
      </c>
    </row>
    <row r="149" spans="1:17" ht="11.45" customHeight="1" x14ac:dyDescent="0.25">
      <c r="A149" s="53" t="s">
        <v>60</v>
      </c>
      <c r="B149" s="52">
        <f t="shared" ref="B149:Q149" si="19">IF(B29=0,0,B29/B$17)</f>
        <v>0</v>
      </c>
      <c r="C149" s="52">
        <f t="shared" si="19"/>
        <v>0</v>
      </c>
      <c r="D149" s="52">
        <f t="shared" si="19"/>
        <v>0</v>
      </c>
      <c r="E149" s="52">
        <f t="shared" si="19"/>
        <v>0</v>
      </c>
      <c r="F149" s="52">
        <f t="shared" si="19"/>
        <v>0</v>
      </c>
      <c r="G149" s="52">
        <f t="shared" si="19"/>
        <v>0</v>
      </c>
      <c r="H149" s="52">
        <f t="shared" si="19"/>
        <v>0</v>
      </c>
      <c r="I149" s="52">
        <f t="shared" si="19"/>
        <v>0</v>
      </c>
      <c r="J149" s="52">
        <f t="shared" si="19"/>
        <v>0</v>
      </c>
      <c r="K149" s="52">
        <f t="shared" si="19"/>
        <v>0</v>
      </c>
      <c r="L149" s="52">
        <f t="shared" si="19"/>
        <v>0</v>
      </c>
      <c r="M149" s="52">
        <f t="shared" si="19"/>
        <v>0</v>
      </c>
      <c r="N149" s="52">
        <f t="shared" si="19"/>
        <v>0</v>
      </c>
      <c r="O149" s="52">
        <f t="shared" si="19"/>
        <v>5.0278245918743545E-7</v>
      </c>
      <c r="P149" s="52">
        <f t="shared" si="19"/>
        <v>7.3025517904130456E-5</v>
      </c>
      <c r="Q149" s="52">
        <f t="shared" si="19"/>
        <v>2.6692121470121735E-4</v>
      </c>
    </row>
    <row r="150" spans="1:17" ht="11.45" customHeight="1" x14ac:dyDescent="0.25">
      <c r="A150" s="53" t="s">
        <v>55</v>
      </c>
      <c r="B150" s="52">
        <f t="shared" ref="B150:Q150" si="20">IF(B32=0,0,B32/B$17)</f>
        <v>0</v>
      </c>
      <c r="C150" s="52">
        <f t="shared" si="20"/>
        <v>0</v>
      </c>
      <c r="D150" s="52">
        <f t="shared" si="20"/>
        <v>0</v>
      </c>
      <c r="E150" s="52">
        <f t="shared" si="20"/>
        <v>0</v>
      </c>
      <c r="F150" s="52">
        <f t="shared" si="20"/>
        <v>0</v>
      </c>
      <c r="G150" s="52">
        <f t="shared" si="20"/>
        <v>0</v>
      </c>
      <c r="H150" s="52">
        <f t="shared" si="20"/>
        <v>0</v>
      </c>
      <c r="I150" s="52">
        <f t="shared" si="20"/>
        <v>0</v>
      </c>
      <c r="J150" s="52">
        <f t="shared" si="20"/>
        <v>0</v>
      </c>
      <c r="K150" s="52">
        <f t="shared" si="20"/>
        <v>0</v>
      </c>
      <c r="L150" s="52">
        <f t="shared" si="20"/>
        <v>8.9804019326152981E-7</v>
      </c>
      <c r="M150" s="52">
        <f t="shared" si="20"/>
        <v>9.4940056719749027E-6</v>
      </c>
      <c r="N150" s="52">
        <f t="shared" si="20"/>
        <v>2.0340738967995975E-5</v>
      </c>
      <c r="O150" s="52">
        <f t="shared" si="20"/>
        <v>4.0605020214218945E-5</v>
      </c>
      <c r="P150" s="52">
        <f t="shared" si="20"/>
        <v>9.3197957821613373E-5</v>
      </c>
      <c r="Q150" s="52">
        <f t="shared" si="20"/>
        <v>1.7051654772455007E-4</v>
      </c>
    </row>
    <row r="151" spans="1:17" ht="11.45" customHeight="1" x14ac:dyDescent="0.25">
      <c r="A151" s="51" t="s">
        <v>28</v>
      </c>
      <c r="B151" s="50">
        <f t="shared" ref="B151:Q151" si="21">IF(B33=0,0,B33/B$17)</f>
        <v>3.7706999412529911E-2</v>
      </c>
      <c r="C151" s="50">
        <f t="shared" si="21"/>
        <v>3.7489146726195639E-2</v>
      </c>
      <c r="D151" s="50">
        <f t="shared" si="21"/>
        <v>3.7063504794621546E-2</v>
      </c>
      <c r="E151" s="50">
        <f t="shared" si="21"/>
        <v>3.7280698953827976E-2</v>
      </c>
      <c r="F151" s="50">
        <f t="shared" si="21"/>
        <v>3.6519356490696694E-2</v>
      </c>
      <c r="G151" s="50">
        <f t="shared" si="21"/>
        <v>3.5927845389883674E-2</v>
      </c>
      <c r="H151" s="50">
        <f t="shared" si="21"/>
        <v>3.6119793921854083E-2</v>
      </c>
      <c r="I151" s="50">
        <f t="shared" si="21"/>
        <v>3.4761520243049633E-2</v>
      </c>
      <c r="J151" s="50">
        <f t="shared" si="21"/>
        <v>3.5083214949762055E-2</v>
      </c>
      <c r="K151" s="50">
        <f t="shared" si="21"/>
        <v>3.4172469620512E-2</v>
      </c>
      <c r="L151" s="50">
        <f t="shared" si="21"/>
        <v>3.3229114876727771E-2</v>
      </c>
      <c r="M151" s="50">
        <f t="shared" si="21"/>
        <v>3.2409567086011302E-2</v>
      </c>
      <c r="N151" s="50">
        <f t="shared" si="21"/>
        <v>3.1533225356069873E-2</v>
      </c>
      <c r="O151" s="50">
        <f t="shared" si="21"/>
        <v>3.2233293927079493E-2</v>
      </c>
      <c r="P151" s="50">
        <f t="shared" si="21"/>
        <v>3.1172512894093108E-2</v>
      </c>
      <c r="Q151" s="50">
        <f t="shared" si="21"/>
        <v>2.9757449159618126E-2</v>
      </c>
    </row>
    <row r="152" spans="1:17" ht="11.45" customHeight="1" x14ac:dyDescent="0.25">
      <c r="A152" s="53" t="s">
        <v>59</v>
      </c>
      <c r="B152" s="52">
        <f t="shared" ref="B152:Q152" si="22">IF(B34=0,0,B34/B$17)</f>
        <v>0</v>
      </c>
      <c r="C152" s="52">
        <f t="shared" si="22"/>
        <v>0</v>
      </c>
      <c r="D152" s="52">
        <f t="shared" si="22"/>
        <v>0</v>
      </c>
      <c r="E152" s="52">
        <f t="shared" si="22"/>
        <v>0</v>
      </c>
      <c r="F152" s="52">
        <f t="shared" si="22"/>
        <v>0</v>
      </c>
      <c r="G152" s="52">
        <f t="shared" si="22"/>
        <v>0</v>
      </c>
      <c r="H152" s="52">
        <f t="shared" si="22"/>
        <v>0</v>
      </c>
      <c r="I152" s="52">
        <f t="shared" si="22"/>
        <v>0</v>
      </c>
      <c r="J152" s="52">
        <f t="shared" si="22"/>
        <v>0</v>
      </c>
      <c r="K152" s="52">
        <f t="shared" si="22"/>
        <v>0</v>
      </c>
      <c r="L152" s="52">
        <f t="shared" si="22"/>
        <v>0</v>
      </c>
      <c r="M152" s="52">
        <f t="shared" si="22"/>
        <v>0</v>
      </c>
      <c r="N152" s="52">
        <f t="shared" si="22"/>
        <v>0</v>
      </c>
      <c r="O152" s="52">
        <f t="shared" si="22"/>
        <v>0</v>
      </c>
      <c r="P152" s="52">
        <f t="shared" si="22"/>
        <v>0</v>
      </c>
      <c r="Q152" s="52">
        <f t="shared" si="22"/>
        <v>0</v>
      </c>
    </row>
    <row r="153" spans="1:17" ht="11.45" customHeight="1" x14ac:dyDescent="0.25">
      <c r="A153" s="53" t="s">
        <v>58</v>
      </c>
      <c r="B153" s="52">
        <f t="shared" ref="B153:Q153" si="23">IF(B36=0,0,B36/B$17)</f>
        <v>3.7676361717754771E-2</v>
      </c>
      <c r="C153" s="52">
        <f t="shared" si="23"/>
        <v>3.7459201750495989E-2</v>
      </c>
      <c r="D153" s="52">
        <f t="shared" si="23"/>
        <v>3.7033560374869857E-2</v>
      </c>
      <c r="E153" s="52">
        <f t="shared" si="23"/>
        <v>3.7246886698372859E-2</v>
      </c>
      <c r="F153" s="52">
        <f t="shared" si="23"/>
        <v>3.6484219624867469E-2</v>
      </c>
      <c r="G153" s="52">
        <f t="shared" si="23"/>
        <v>3.5890992771013937E-2</v>
      </c>
      <c r="H153" s="52">
        <f t="shared" si="23"/>
        <v>3.6101780809868277E-2</v>
      </c>
      <c r="I153" s="52">
        <f t="shared" si="23"/>
        <v>3.4746276002038494E-2</v>
      </c>
      <c r="J153" s="52">
        <f t="shared" si="23"/>
        <v>3.5056205583295787E-2</v>
      </c>
      <c r="K153" s="52">
        <f t="shared" si="23"/>
        <v>3.4144519001089668E-2</v>
      </c>
      <c r="L153" s="52">
        <f t="shared" si="23"/>
        <v>3.3197342022636626E-2</v>
      </c>
      <c r="M153" s="52">
        <f t="shared" si="23"/>
        <v>3.2374187185553953E-2</v>
      </c>
      <c r="N153" s="52">
        <f t="shared" si="23"/>
        <v>3.1493010360523523E-2</v>
      </c>
      <c r="O153" s="52">
        <f t="shared" si="23"/>
        <v>3.2204528338829828E-2</v>
      </c>
      <c r="P153" s="52">
        <f t="shared" si="23"/>
        <v>3.1145748034547414E-2</v>
      </c>
      <c r="Q153" s="52">
        <f t="shared" si="23"/>
        <v>2.9684366058573525E-2</v>
      </c>
    </row>
    <row r="154" spans="1:17" ht="11.45" customHeight="1" x14ac:dyDescent="0.25">
      <c r="A154" s="53" t="s">
        <v>57</v>
      </c>
      <c r="B154" s="52">
        <f t="shared" ref="B154:Q154" si="24">IF(B38=0,0,B38/B$17)</f>
        <v>0</v>
      </c>
      <c r="C154" s="52">
        <f t="shared" si="24"/>
        <v>0</v>
      </c>
      <c r="D154" s="52">
        <f t="shared" si="24"/>
        <v>0</v>
      </c>
      <c r="E154" s="52">
        <f t="shared" si="24"/>
        <v>0</v>
      </c>
      <c r="F154" s="52">
        <f t="shared" si="24"/>
        <v>0</v>
      </c>
      <c r="G154" s="52">
        <f t="shared" si="24"/>
        <v>0</v>
      </c>
      <c r="H154" s="52">
        <f t="shared" si="24"/>
        <v>0</v>
      </c>
      <c r="I154" s="52">
        <f t="shared" si="24"/>
        <v>0</v>
      </c>
      <c r="J154" s="52">
        <f t="shared" si="24"/>
        <v>0</v>
      </c>
      <c r="K154" s="52">
        <f t="shared" si="24"/>
        <v>0</v>
      </c>
      <c r="L154" s="52">
        <f t="shared" si="24"/>
        <v>0</v>
      </c>
      <c r="M154" s="52">
        <f t="shared" si="24"/>
        <v>0</v>
      </c>
      <c r="N154" s="52">
        <f t="shared" si="24"/>
        <v>0</v>
      </c>
      <c r="O154" s="52">
        <f t="shared" si="24"/>
        <v>0</v>
      </c>
      <c r="P154" s="52">
        <f t="shared" si="24"/>
        <v>0</v>
      </c>
      <c r="Q154" s="52">
        <f t="shared" si="24"/>
        <v>0</v>
      </c>
    </row>
    <row r="155" spans="1:17" ht="11.45" customHeight="1" x14ac:dyDescent="0.25">
      <c r="A155" s="53" t="s">
        <v>56</v>
      </c>
      <c r="B155" s="52">
        <f t="shared" ref="B155:Q155" si="25">IF(B39=0,0,B39/B$17)</f>
        <v>0</v>
      </c>
      <c r="C155" s="52">
        <f t="shared" si="25"/>
        <v>0</v>
      </c>
      <c r="D155" s="52">
        <f t="shared" si="25"/>
        <v>0</v>
      </c>
      <c r="E155" s="52">
        <f t="shared" si="25"/>
        <v>0</v>
      </c>
      <c r="F155" s="52">
        <f t="shared" si="25"/>
        <v>0</v>
      </c>
      <c r="G155" s="52">
        <f t="shared" si="25"/>
        <v>0</v>
      </c>
      <c r="H155" s="52">
        <f t="shared" si="25"/>
        <v>0</v>
      </c>
      <c r="I155" s="52">
        <f t="shared" si="25"/>
        <v>0</v>
      </c>
      <c r="J155" s="52">
        <f t="shared" si="25"/>
        <v>0</v>
      </c>
      <c r="K155" s="52">
        <f t="shared" si="25"/>
        <v>0</v>
      </c>
      <c r="L155" s="52">
        <f t="shared" si="25"/>
        <v>0</v>
      </c>
      <c r="M155" s="52">
        <f t="shared" si="25"/>
        <v>0</v>
      </c>
      <c r="N155" s="52">
        <f t="shared" si="25"/>
        <v>0</v>
      </c>
      <c r="O155" s="52">
        <f t="shared" si="25"/>
        <v>0</v>
      </c>
      <c r="P155" s="52">
        <f t="shared" si="25"/>
        <v>0</v>
      </c>
      <c r="Q155" s="52">
        <f t="shared" si="25"/>
        <v>0</v>
      </c>
    </row>
    <row r="156" spans="1:17" ht="11.45" customHeight="1" x14ac:dyDescent="0.25">
      <c r="A156" s="53" t="s">
        <v>55</v>
      </c>
      <c r="B156" s="52">
        <f t="shared" ref="B156:Q156" si="26">IF(B41=0,0,B41/B$17)</f>
        <v>3.063769477513323E-5</v>
      </c>
      <c r="C156" s="52">
        <f t="shared" si="26"/>
        <v>2.9944975699646416E-5</v>
      </c>
      <c r="D156" s="52">
        <f t="shared" si="26"/>
        <v>2.9944419751688065E-5</v>
      </c>
      <c r="E156" s="52">
        <f t="shared" si="26"/>
        <v>3.3812255455109974E-5</v>
      </c>
      <c r="F156" s="52">
        <f t="shared" si="26"/>
        <v>3.5136865829226482E-5</v>
      </c>
      <c r="G156" s="52">
        <f t="shared" si="26"/>
        <v>3.6852618869738102E-5</v>
      </c>
      <c r="H156" s="52">
        <f t="shared" si="26"/>
        <v>1.8013111985804851E-5</v>
      </c>
      <c r="I156" s="52">
        <f t="shared" si="26"/>
        <v>1.5244241011137485E-5</v>
      </c>
      <c r="J156" s="52">
        <f t="shared" si="26"/>
        <v>2.7009366466267988E-5</v>
      </c>
      <c r="K156" s="52">
        <f t="shared" si="26"/>
        <v>2.7950619422326319E-5</v>
      </c>
      <c r="L156" s="52">
        <f t="shared" si="26"/>
        <v>3.1772854091149422E-5</v>
      </c>
      <c r="M156" s="52">
        <f t="shared" si="26"/>
        <v>3.5379900457351133E-5</v>
      </c>
      <c r="N156" s="52">
        <f t="shared" si="26"/>
        <v>4.0214995546344755E-5</v>
      </c>
      <c r="O156" s="52">
        <f t="shared" si="26"/>
        <v>2.8765588249661415E-5</v>
      </c>
      <c r="P156" s="52">
        <f t="shared" si="26"/>
        <v>2.6764859545692279E-5</v>
      </c>
      <c r="Q156" s="52">
        <f t="shared" si="26"/>
        <v>7.3083101044603259E-5</v>
      </c>
    </row>
    <row r="157" spans="1:17" ht="11.45" customHeight="1" x14ac:dyDescent="0.25">
      <c r="A157" s="25" t="s">
        <v>18</v>
      </c>
      <c r="B157" s="56">
        <f t="shared" ref="B157:Q157" si="27">IF(B42=0,0,B42/B$17)</f>
        <v>0.29827376046020976</v>
      </c>
      <c r="C157" s="56">
        <f t="shared" si="27"/>
        <v>0.30942728489269689</v>
      </c>
      <c r="D157" s="56">
        <f t="shared" si="27"/>
        <v>0.31067396588886642</v>
      </c>
      <c r="E157" s="56">
        <f t="shared" si="27"/>
        <v>0.32363285208666248</v>
      </c>
      <c r="F157" s="56">
        <f t="shared" si="27"/>
        <v>0.32979445559298165</v>
      </c>
      <c r="G157" s="56">
        <f t="shared" si="27"/>
        <v>0.34106980170185713</v>
      </c>
      <c r="H157" s="56">
        <f t="shared" si="27"/>
        <v>0.33953778256020067</v>
      </c>
      <c r="I157" s="56">
        <f t="shared" si="27"/>
        <v>0.35881472591862817</v>
      </c>
      <c r="J157" s="56">
        <f t="shared" si="27"/>
        <v>0.34745195043622878</v>
      </c>
      <c r="K157" s="56">
        <f t="shared" si="27"/>
        <v>0.34410105777237482</v>
      </c>
      <c r="L157" s="56">
        <f t="shared" si="27"/>
        <v>0.35372157580655622</v>
      </c>
      <c r="M157" s="56">
        <f t="shared" si="27"/>
        <v>0.35397245792010179</v>
      </c>
      <c r="N157" s="56">
        <f t="shared" si="27"/>
        <v>0.35623625172666723</v>
      </c>
      <c r="O157" s="56">
        <f t="shared" si="27"/>
        <v>0.3549676846896036</v>
      </c>
      <c r="P157" s="56">
        <f t="shared" si="27"/>
        <v>0.36353909983525534</v>
      </c>
      <c r="Q157" s="56">
        <f t="shared" si="27"/>
        <v>0.36883946510041921</v>
      </c>
    </row>
    <row r="158" spans="1:17" ht="11.45" customHeight="1" x14ac:dyDescent="0.25">
      <c r="A158" s="55" t="s">
        <v>27</v>
      </c>
      <c r="B158" s="54">
        <f t="shared" ref="B158:Q158" si="28">IF(B43=0,0,B43/B$17)</f>
        <v>0.11894758770724773</v>
      </c>
      <c r="C158" s="54">
        <f t="shared" si="28"/>
        <v>0.11951081216927173</v>
      </c>
      <c r="D158" s="54">
        <f t="shared" si="28"/>
        <v>0.11981670651826366</v>
      </c>
      <c r="E158" s="54">
        <f t="shared" si="28"/>
        <v>0.12355337682747539</v>
      </c>
      <c r="F158" s="54">
        <f t="shared" si="28"/>
        <v>0.12638232292961893</v>
      </c>
      <c r="G158" s="54">
        <f t="shared" si="28"/>
        <v>0.12975200246422106</v>
      </c>
      <c r="H158" s="54">
        <f t="shared" si="28"/>
        <v>0.13236598882947903</v>
      </c>
      <c r="I158" s="54">
        <f t="shared" si="28"/>
        <v>0.13510304810690804</v>
      </c>
      <c r="J158" s="54">
        <f t="shared" si="28"/>
        <v>0.13201127949434138</v>
      </c>
      <c r="K158" s="54">
        <f t="shared" si="28"/>
        <v>0.13412487131934622</v>
      </c>
      <c r="L158" s="54">
        <f t="shared" si="28"/>
        <v>0.13854472121341618</v>
      </c>
      <c r="M158" s="54">
        <f t="shared" si="28"/>
        <v>0.14138935127070446</v>
      </c>
      <c r="N158" s="54">
        <f t="shared" si="28"/>
        <v>0.14334065233286375</v>
      </c>
      <c r="O158" s="54">
        <f t="shared" si="28"/>
        <v>0.14610924111912924</v>
      </c>
      <c r="P158" s="54">
        <f t="shared" si="28"/>
        <v>0.14985691936753781</v>
      </c>
      <c r="Q158" s="54">
        <f t="shared" si="28"/>
        <v>0.15405788937581116</v>
      </c>
    </row>
    <row r="159" spans="1:17" ht="11.45" customHeight="1" x14ac:dyDescent="0.25">
      <c r="A159" s="53" t="s">
        <v>59</v>
      </c>
      <c r="B159" s="52">
        <f t="shared" ref="B159:Q159" si="29">IF(B44=0,0,B44/B$17)</f>
        <v>1.2360316503113981E-2</v>
      </c>
      <c r="C159" s="52">
        <f t="shared" si="29"/>
        <v>1.1780485128921063E-2</v>
      </c>
      <c r="D159" s="52">
        <f t="shared" si="29"/>
        <v>1.1398782896127191E-2</v>
      </c>
      <c r="E159" s="52">
        <f t="shared" si="29"/>
        <v>1.1228938587806605E-2</v>
      </c>
      <c r="F159" s="52">
        <f t="shared" si="29"/>
        <v>1.0467998107369871E-2</v>
      </c>
      <c r="G159" s="52">
        <f t="shared" si="29"/>
        <v>1.0074857077276695E-2</v>
      </c>
      <c r="H159" s="52">
        <f t="shared" si="29"/>
        <v>9.1150237087602535E-3</v>
      </c>
      <c r="I159" s="52">
        <f t="shared" si="29"/>
        <v>8.0405395481855397E-3</v>
      </c>
      <c r="J159" s="52">
        <f t="shared" si="29"/>
        <v>6.6694872306488559E-3</v>
      </c>
      <c r="K159" s="52">
        <f t="shared" si="29"/>
        <v>6.0890400851049634E-3</v>
      </c>
      <c r="L159" s="52">
        <f t="shared" si="29"/>
        <v>5.8619138785252749E-3</v>
      </c>
      <c r="M159" s="52">
        <f t="shared" si="29"/>
        <v>5.8651472268770972E-3</v>
      </c>
      <c r="N159" s="52">
        <f t="shared" si="29"/>
        <v>5.8358481388961535E-3</v>
      </c>
      <c r="O159" s="52">
        <f t="shared" si="29"/>
        <v>5.8201708076025442E-3</v>
      </c>
      <c r="P159" s="52">
        <f t="shared" si="29"/>
        <v>5.9660925891060661E-3</v>
      </c>
      <c r="Q159" s="52">
        <f t="shared" si="29"/>
        <v>6.1976111613081678E-3</v>
      </c>
    </row>
    <row r="160" spans="1:17" ht="11.45" customHeight="1" x14ac:dyDescent="0.25">
      <c r="A160" s="53" t="s">
        <v>58</v>
      </c>
      <c r="B160" s="52">
        <f t="shared" ref="B160:Q160" si="30">IF(B46=0,0,B46/B$17)</f>
        <v>0.10637995815563928</v>
      </c>
      <c r="C160" s="52">
        <f t="shared" si="30"/>
        <v>0.10667257421022727</v>
      </c>
      <c r="D160" s="52">
        <f t="shared" si="30"/>
        <v>0.10647633406098481</v>
      </c>
      <c r="E160" s="52">
        <f t="shared" si="30"/>
        <v>0.10989946149852169</v>
      </c>
      <c r="F160" s="52">
        <f t="shared" si="30"/>
        <v>0.11323218766145546</v>
      </c>
      <c r="G160" s="52">
        <f t="shared" si="30"/>
        <v>0.11678998357408114</v>
      </c>
      <c r="H160" s="52">
        <f t="shared" si="30"/>
        <v>0.12026091297989944</v>
      </c>
      <c r="I160" s="52">
        <f t="shared" si="30"/>
        <v>0.12409008780393746</v>
      </c>
      <c r="J160" s="52">
        <f t="shared" si="30"/>
        <v>0.12241596463929173</v>
      </c>
      <c r="K160" s="52">
        <f t="shared" si="30"/>
        <v>0.12550060216544456</v>
      </c>
      <c r="L160" s="52">
        <f t="shared" si="30"/>
        <v>0.13015488001930625</v>
      </c>
      <c r="M160" s="52">
        <f t="shared" si="30"/>
        <v>0.13309511541392979</v>
      </c>
      <c r="N160" s="52">
        <f t="shared" si="30"/>
        <v>0.13513358503433096</v>
      </c>
      <c r="O160" s="52">
        <f t="shared" si="30"/>
        <v>0.13781485549390601</v>
      </c>
      <c r="P160" s="52">
        <f t="shared" si="30"/>
        <v>0.14156720405801096</v>
      </c>
      <c r="Q160" s="52">
        <f t="shared" si="30"/>
        <v>0.14570277483273902</v>
      </c>
    </row>
    <row r="161" spans="1:17" ht="11.45" customHeight="1" x14ac:dyDescent="0.25">
      <c r="A161" s="53" t="s">
        <v>57</v>
      </c>
      <c r="B161" s="52">
        <f t="shared" ref="B161:Q161" si="31">IF(B48=0,0,B48/B$17)</f>
        <v>2.0731304849448012E-4</v>
      </c>
      <c r="C161" s="52">
        <f t="shared" si="31"/>
        <v>1.0577528301234102E-3</v>
      </c>
      <c r="D161" s="52">
        <f t="shared" si="31"/>
        <v>1.9415895611516805E-3</v>
      </c>
      <c r="E161" s="52">
        <f t="shared" si="31"/>
        <v>2.4249767411471117E-3</v>
      </c>
      <c r="F161" s="52">
        <f t="shared" si="31"/>
        <v>2.6672131330965003E-3</v>
      </c>
      <c r="G161" s="52">
        <f t="shared" si="31"/>
        <v>2.8720026979100264E-3</v>
      </c>
      <c r="H161" s="52">
        <f t="shared" si="31"/>
        <v>2.9749356855962028E-3</v>
      </c>
      <c r="I161" s="52">
        <f t="shared" si="31"/>
        <v>2.9574663300813036E-3</v>
      </c>
      <c r="J161" s="52">
        <f t="shared" si="31"/>
        <v>2.9103820069729587E-3</v>
      </c>
      <c r="K161" s="52">
        <f t="shared" si="31"/>
        <v>2.5198048163796727E-3</v>
      </c>
      <c r="L161" s="52">
        <f t="shared" si="31"/>
        <v>2.5121866254912591E-3</v>
      </c>
      <c r="M161" s="52">
        <f t="shared" si="31"/>
        <v>2.4091671748750973E-3</v>
      </c>
      <c r="N161" s="52">
        <f t="shared" si="31"/>
        <v>2.3467338444695795E-3</v>
      </c>
      <c r="O161" s="52">
        <f t="shared" si="31"/>
        <v>2.436461800622393E-3</v>
      </c>
      <c r="P161" s="52">
        <f t="shared" si="31"/>
        <v>2.2534592736263774E-3</v>
      </c>
      <c r="Q161" s="52">
        <f t="shared" si="31"/>
        <v>2.0577286241318759E-3</v>
      </c>
    </row>
    <row r="162" spans="1:17" ht="11.45" customHeight="1" x14ac:dyDescent="0.25">
      <c r="A162" s="53" t="s">
        <v>56</v>
      </c>
      <c r="B162" s="52">
        <f t="shared" ref="B162:Q162" si="32">IF(B49=0,0,B49/B$17)</f>
        <v>0</v>
      </c>
      <c r="C162" s="52">
        <f t="shared" si="32"/>
        <v>0</v>
      </c>
      <c r="D162" s="52">
        <f t="shared" si="32"/>
        <v>0</v>
      </c>
      <c r="E162" s="52">
        <f t="shared" si="32"/>
        <v>0</v>
      </c>
      <c r="F162" s="52">
        <f t="shared" si="32"/>
        <v>0</v>
      </c>
      <c r="G162" s="52">
        <f t="shared" si="32"/>
        <v>0</v>
      </c>
      <c r="H162" s="52">
        <f t="shared" si="32"/>
        <v>0</v>
      </c>
      <c r="I162" s="52">
        <f t="shared" si="32"/>
        <v>0</v>
      </c>
      <c r="J162" s="52">
        <f t="shared" si="32"/>
        <v>0</v>
      </c>
      <c r="K162" s="52">
        <f t="shared" si="32"/>
        <v>0</v>
      </c>
      <c r="L162" s="52">
        <f t="shared" si="32"/>
        <v>0</v>
      </c>
      <c r="M162" s="52">
        <f t="shared" si="32"/>
        <v>0</v>
      </c>
      <c r="N162" s="52">
        <f t="shared" si="32"/>
        <v>0</v>
      </c>
      <c r="O162" s="52">
        <f t="shared" si="32"/>
        <v>0</v>
      </c>
      <c r="P162" s="52">
        <f t="shared" si="32"/>
        <v>0</v>
      </c>
      <c r="Q162" s="52">
        <f t="shared" si="32"/>
        <v>0</v>
      </c>
    </row>
    <row r="163" spans="1:17" ht="11.45" customHeight="1" x14ac:dyDescent="0.25">
      <c r="A163" s="53" t="s">
        <v>55</v>
      </c>
      <c r="B163" s="52">
        <f t="shared" ref="B163:Q163" si="33">IF(B51=0,0,B51/B$17)</f>
        <v>0</v>
      </c>
      <c r="C163" s="52">
        <f t="shared" si="33"/>
        <v>0</v>
      </c>
      <c r="D163" s="52">
        <f t="shared" si="33"/>
        <v>0</v>
      </c>
      <c r="E163" s="52">
        <f t="shared" si="33"/>
        <v>0</v>
      </c>
      <c r="F163" s="52">
        <f t="shared" si="33"/>
        <v>1.492402769707156E-5</v>
      </c>
      <c r="G163" s="52">
        <f t="shared" si="33"/>
        <v>1.5159114953191197E-5</v>
      </c>
      <c r="H163" s="52">
        <f t="shared" si="33"/>
        <v>1.5116455223152711E-5</v>
      </c>
      <c r="I163" s="52">
        <f t="shared" si="33"/>
        <v>1.495442470373884E-5</v>
      </c>
      <c r="J163" s="52">
        <f t="shared" si="33"/>
        <v>1.5445617427812885E-5</v>
      </c>
      <c r="K163" s="52">
        <f t="shared" si="33"/>
        <v>1.5424252417030979E-5</v>
      </c>
      <c r="L163" s="52">
        <f t="shared" si="33"/>
        <v>1.5740690093391887E-5</v>
      </c>
      <c r="M163" s="52">
        <f t="shared" si="33"/>
        <v>1.9921455022473352E-5</v>
      </c>
      <c r="N163" s="52">
        <f t="shared" si="33"/>
        <v>2.4485315167044637E-5</v>
      </c>
      <c r="O163" s="52">
        <f t="shared" si="33"/>
        <v>3.7753016998289606E-5</v>
      </c>
      <c r="P163" s="52">
        <f t="shared" si="33"/>
        <v>7.0163446794392119E-5</v>
      </c>
      <c r="Q163" s="52">
        <f t="shared" si="33"/>
        <v>9.9774757632089333E-5</v>
      </c>
    </row>
    <row r="164" spans="1:17" ht="11.45" customHeight="1" x14ac:dyDescent="0.25">
      <c r="A164" s="51" t="s">
        <v>24</v>
      </c>
      <c r="B164" s="50">
        <f t="shared" ref="B164:Q164" si="34">IF(B52=0,0,B52/B$17)</f>
        <v>0.17932617275296203</v>
      </c>
      <c r="C164" s="50">
        <f t="shared" si="34"/>
        <v>0.18991647272342513</v>
      </c>
      <c r="D164" s="50">
        <f t="shared" si="34"/>
        <v>0.19085725937060274</v>
      </c>
      <c r="E164" s="50">
        <f t="shared" si="34"/>
        <v>0.20007947525918712</v>
      </c>
      <c r="F164" s="50">
        <f t="shared" si="34"/>
        <v>0.20341213266336275</v>
      </c>
      <c r="G164" s="50">
        <f t="shared" si="34"/>
        <v>0.21131779923763608</v>
      </c>
      <c r="H164" s="50">
        <f t="shared" si="34"/>
        <v>0.20717179373072167</v>
      </c>
      <c r="I164" s="50">
        <f t="shared" si="34"/>
        <v>0.22371167781172008</v>
      </c>
      <c r="J164" s="50">
        <f t="shared" si="34"/>
        <v>0.21544067094188743</v>
      </c>
      <c r="K164" s="50">
        <f t="shared" si="34"/>
        <v>0.20997618645302857</v>
      </c>
      <c r="L164" s="50">
        <f t="shared" si="34"/>
        <v>0.21517685459314001</v>
      </c>
      <c r="M164" s="50">
        <f t="shared" si="34"/>
        <v>0.21258310664939736</v>
      </c>
      <c r="N164" s="50">
        <f t="shared" si="34"/>
        <v>0.21289559939380348</v>
      </c>
      <c r="O164" s="50">
        <f t="shared" si="34"/>
        <v>0.20885844357047434</v>
      </c>
      <c r="P164" s="50">
        <f t="shared" si="34"/>
        <v>0.21368218046771756</v>
      </c>
      <c r="Q164" s="50">
        <f t="shared" si="34"/>
        <v>0.21478157572460801</v>
      </c>
    </row>
    <row r="165" spans="1:17" ht="11.45" customHeight="1" x14ac:dyDescent="0.25">
      <c r="A165" s="49" t="s">
        <v>23</v>
      </c>
      <c r="B165" s="48">
        <f t="shared" ref="B165:Q165" si="35">IF(B53=0,0,B53/B$17)</f>
        <v>0.16918551531840761</v>
      </c>
      <c r="C165" s="48">
        <f t="shared" si="35"/>
        <v>0.17937614278394529</v>
      </c>
      <c r="D165" s="48">
        <f t="shared" si="35"/>
        <v>0.18016591088630027</v>
      </c>
      <c r="E165" s="48">
        <f t="shared" si="35"/>
        <v>0.18935860285335082</v>
      </c>
      <c r="F165" s="48">
        <f t="shared" si="35"/>
        <v>0.19093202638103382</v>
      </c>
      <c r="G165" s="48">
        <f t="shared" si="35"/>
        <v>0.1982879860700722</v>
      </c>
      <c r="H165" s="48">
        <f t="shared" si="35"/>
        <v>0.19409100811339663</v>
      </c>
      <c r="I165" s="48">
        <f t="shared" si="35"/>
        <v>0.20951278623472203</v>
      </c>
      <c r="J165" s="48">
        <f t="shared" si="35"/>
        <v>0.20141933115559801</v>
      </c>
      <c r="K165" s="48">
        <f t="shared" si="35"/>
        <v>0.19748427111207947</v>
      </c>
      <c r="L165" s="48">
        <f t="shared" si="35"/>
        <v>0.20228098472866424</v>
      </c>
      <c r="M165" s="48">
        <f t="shared" si="35"/>
        <v>0.19685343256828411</v>
      </c>
      <c r="N165" s="48">
        <f t="shared" si="35"/>
        <v>0.19367195594094486</v>
      </c>
      <c r="O165" s="48">
        <f t="shared" si="35"/>
        <v>0.18944729503550456</v>
      </c>
      <c r="P165" s="48">
        <f t="shared" si="35"/>
        <v>0.19310096669892238</v>
      </c>
      <c r="Q165" s="48">
        <f t="shared" si="35"/>
        <v>0.19386906330068479</v>
      </c>
    </row>
    <row r="166" spans="1:17" ht="11.45" customHeight="1" x14ac:dyDescent="0.25">
      <c r="A166" s="47" t="s">
        <v>22</v>
      </c>
      <c r="B166" s="46">
        <f t="shared" ref="B166:Q166" si="36">IF(B55=0,0,B55/B$17)</f>
        <v>1.0140657434554409E-2</v>
      </c>
      <c r="C166" s="46">
        <f t="shared" si="36"/>
        <v>1.0540329939479834E-2</v>
      </c>
      <c r="D166" s="46">
        <f t="shared" si="36"/>
        <v>1.0691348484302468E-2</v>
      </c>
      <c r="E166" s="46">
        <f t="shared" si="36"/>
        <v>1.0720872405836289E-2</v>
      </c>
      <c r="F166" s="46">
        <f t="shared" si="36"/>
        <v>1.2480106282328944E-2</v>
      </c>
      <c r="G166" s="46">
        <f t="shared" si="36"/>
        <v>1.3029813167563884E-2</v>
      </c>
      <c r="H166" s="46">
        <f t="shared" si="36"/>
        <v>1.3080785617325003E-2</v>
      </c>
      <c r="I166" s="46">
        <f t="shared" si="36"/>
        <v>1.4198891576998033E-2</v>
      </c>
      <c r="J166" s="46">
        <f t="shared" si="36"/>
        <v>1.4021339786289428E-2</v>
      </c>
      <c r="K166" s="46">
        <f t="shared" si="36"/>
        <v>1.2491915340949108E-2</v>
      </c>
      <c r="L166" s="46">
        <f t="shared" si="36"/>
        <v>1.2895869864475773E-2</v>
      </c>
      <c r="M166" s="46">
        <f t="shared" si="36"/>
        <v>1.572967408111324E-2</v>
      </c>
      <c r="N166" s="46">
        <f t="shared" si="36"/>
        <v>1.922364345285861E-2</v>
      </c>
      <c r="O166" s="46">
        <f t="shared" si="36"/>
        <v>1.9411148534969801E-2</v>
      </c>
      <c r="P166" s="46">
        <f t="shared" si="36"/>
        <v>2.0581213768795195E-2</v>
      </c>
      <c r="Q166" s="46">
        <f t="shared" si="36"/>
        <v>2.0912512423923245E-2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Q160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04">
        <f>B5+B9+B10+B15</f>
        <v>117767.04937133731</v>
      </c>
      <c r="C4" s="104">
        <f t="shared" ref="C4:Q4" si="0">C5+C9+C10+C15</f>
        <v>117479.51666434362</v>
      </c>
      <c r="D4" s="104">
        <f t="shared" si="0"/>
        <v>118801.08052734891</v>
      </c>
      <c r="E4" s="104">
        <f t="shared" si="0"/>
        <v>118582.81000863323</v>
      </c>
      <c r="F4" s="104">
        <f t="shared" si="0"/>
        <v>119602.51001273186</v>
      </c>
      <c r="G4" s="104">
        <f t="shared" si="0"/>
        <v>120098.23369540044</v>
      </c>
      <c r="H4" s="104">
        <f t="shared" si="0"/>
        <v>120559.85950430221</v>
      </c>
      <c r="I4" s="104">
        <f t="shared" si="0"/>
        <v>121822.7246460485</v>
      </c>
      <c r="J4" s="104">
        <f t="shared" si="0"/>
        <v>116783.85006895245</v>
      </c>
      <c r="K4" s="104">
        <f t="shared" si="0"/>
        <v>112650.83180421096</v>
      </c>
      <c r="L4" s="104">
        <f t="shared" si="0"/>
        <v>110951.45999272037</v>
      </c>
      <c r="M4" s="104">
        <f t="shared" si="0"/>
        <v>109750.07002034003</v>
      </c>
      <c r="N4" s="104">
        <f t="shared" si="0"/>
        <v>109998.30823760503</v>
      </c>
      <c r="O4" s="104">
        <f t="shared" si="0"/>
        <v>108924.51705388716</v>
      </c>
      <c r="P4" s="104">
        <f t="shared" si="0"/>
        <v>110518.30886496797</v>
      </c>
      <c r="Q4" s="104">
        <f t="shared" si="0"/>
        <v>112894.69872531963</v>
      </c>
    </row>
    <row r="5" spans="1:17" ht="11.45" customHeight="1" x14ac:dyDescent="0.25">
      <c r="A5" s="95" t="s">
        <v>91</v>
      </c>
      <c r="B5" s="75">
        <f>SUM(B6:B8)</f>
        <v>117767.04937133731</v>
      </c>
      <c r="C5" s="75">
        <f t="shared" ref="C5:Q5" si="1">SUM(C6:C8)</f>
        <v>117479.51666434362</v>
      </c>
      <c r="D5" s="75">
        <f t="shared" si="1"/>
        <v>118801.08052734891</v>
      </c>
      <c r="E5" s="75">
        <f t="shared" si="1"/>
        <v>118582.81000863323</v>
      </c>
      <c r="F5" s="75">
        <f t="shared" si="1"/>
        <v>119602.51001273186</v>
      </c>
      <c r="G5" s="75">
        <f t="shared" si="1"/>
        <v>120098.23369540044</v>
      </c>
      <c r="H5" s="75">
        <f t="shared" si="1"/>
        <v>120559.85950430221</v>
      </c>
      <c r="I5" s="75">
        <f t="shared" si="1"/>
        <v>121822.7246460485</v>
      </c>
      <c r="J5" s="75">
        <f t="shared" si="1"/>
        <v>116783.85006895245</v>
      </c>
      <c r="K5" s="75">
        <f t="shared" si="1"/>
        <v>112650.83180421096</v>
      </c>
      <c r="L5" s="75">
        <f t="shared" si="1"/>
        <v>110951.45999272037</v>
      </c>
      <c r="M5" s="75">
        <f t="shared" si="1"/>
        <v>109750.07002034003</v>
      </c>
      <c r="N5" s="75">
        <f t="shared" si="1"/>
        <v>109998.30823760503</v>
      </c>
      <c r="O5" s="75">
        <f t="shared" si="1"/>
        <v>108924.51705388716</v>
      </c>
      <c r="P5" s="75">
        <f t="shared" si="1"/>
        <v>110518.30886496797</v>
      </c>
      <c r="Q5" s="75">
        <f t="shared" si="1"/>
        <v>112894.69872531963</v>
      </c>
    </row>
    <row r="6" spans="1:17" ht="11.45" customHeight="1" x14ac:dyDescent="0.25">
      <c r="A6" s="17" t="s">
        <v>90</v>
      </c>
      <c r="B6" s="75">
        <v>63.85712636298269</v>
      </c>
      <c r="C6" s="75">
        <v>153.75791088961202</v>
      </c>
      <c r="D6" s="75">
        <v>249.65692269354005</v>
      </c>
      <c r="E6" s="75">
        <v>301.96387745560804</v>
      </c>
      <c r="F6" s="75">
        <v>331.57459943100002</v>
      </c>
      <c r="G6" s="75">
        <v>356.32146442318088</v>
      </c>
      <c r="H6" s="75">
        <v>373.56116516899203</v>
      </c>
      <c r="I6" s="75">
        <v>352.69405804940408</v>
      </c>
      <c r="J6" s="75">
        <v>362.19676164217208</v>
      </c>
      <c r="K6" s="75">
        <v>310.39229070626408</v>
      </c>
      <c r="L6" s="75">
        <v>306.98031478744974</v>
      </c>
      <c r="M6" s="75">
        <v>284.64545093473856</v>
      </c>
      <c r="N6" s="75">
        <v>269.56941380850003</v>
      </c>
      <c r="O6" s="75">
        <v>272.59097775952739</v>
      </c>
      <c r="P6" s="75">
        <v>255.23676267913001</v>
      </c>
      <c r="Q6" s="75">
        <v>237.82346941736256</v>
      </c>
    </row>
    <row r="7" spans="1:17" ht="11.45" customHeight="1" x14ac:dyDescent="0.25">
      <c r="A7" s="17" t="s">
        <v>89</v>
      </c>
      <c r="B7" s="75">
        <v>67219.284405671729</v>
      </c>
      <c r="C7" s="75">
        <v>65134.713922102448</v>
      </c>
      <c r="D7" s="75">
        <v>64745.478918057168</v>
      </c>
      <c r="E7" s="75">
        <v>61976.108233110455</v>
      </c>
      <c r="F7" s="75">
        <v>60416.535990297569</v>
      </c>
      <c r="G7" s="75">
        <v>57957.008818251132</v>
      </c>
      <c r="H7" s="75">
        <v>56144.055326241963</v>
      </c>
      <c r="I7" s="75">
        <v>54589.449238371439</v>
      </c>
      <c r="J7" s="75">
        <v>51282.988871745714</v>
      </c>
      <c r="K7" s="75">
        <v>48410.045678795723</v>
      </c>
      <c r="L7" s="75">
        <v>45256.792811313673</v>
      </c>
      <c r="M7" s="75">
        <v>43088.900841540555</v>
      </c>
      <c r="N7" s="75">
        <v>41065.532406006496</v>
      </c>
      <c r="O7" s="75">
        <v>39024.703042338864</v>
      </c>
      <c r="P7" s="75">
        <v>38255.788733263274</v>
      </c>
      <c r="Q7" s="75">
        <v>37504.400136768796</v>
      </c>
    </row>
    <row r="8" spans="1:17" ht="11.45" customHeight="1" x14ac:dyDescent="0.25">
      <c r="A8" s="17" t="s">
        <v>88</v>
      </c>
      <c r="B8" s="75">
        <v>50483.907839302592</v>
      </c>
      <c r="C8" s="75">
        <v>52191.044831351566</v>
      </c>
      <c r="D8" s="75">
        <v>53805.944686598203</v>
      </c>
      <c r="E8" s="75">
        <v>56304.737898067164</v>
      </c>
      <c r="F8" s="75">
        <v>58854.399423003299</v>
      </c>
      <c r="G8" s="75">
        <v>61784.90341272614</v>
      </c>
      <c r="H8" s="75">
        <v>64042.24301289126</v>
      </c>
      <c r="I8" s="75">
        <v>66880.581349627653</v>
      </c>
      <c r="J8" s="75">
        <v>65138.664435564562</v>
      </c>
      <c r="K8" s="75">
        <v>63930.393834708964</v>
      </c>
      <c r="L8" s="75">
        <v>65387.686866619246</v>
      </c>
      <c r="M8" s="75">
        <v>66376.52372786474</v>
      </c>
      <c r="N8" s="75">
        <v>68663.206417790032</v>
      </c>
      <c r="O8" s="75">
        <v>69627.223033788774</v>
      </c>
      <c r="P8" s="75">
        <v>72007.283369025565</v>
      </c>
      <c r="Q8" s="75">
        <v>75152.475119133465</v>
      </c>
    </row>
    <row r="9" spans="1:17" ht="11.45" customHeight="1" x14ac:dyDescent="0.25">
      <c r="A9" s="95" t="s">
        <v>25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</row>
    <row r="10" spans="1:17" ht="11.45" customHeight="1" x14ac:dyDescent="0.25">
      <c r="A10" s="95" t="s">
        <v>87</v>
      </c>
      <c r="B10" s="75">
        <f>SUM(B11:B14)</f>
        <v>0</v>
      </c>
      <c r="C10" s="75">
        <f t="shared" ref="C10:Q10" si="2">SUM(C11:C14)</f>
        <v>0</v>
      </c>
      <c r="D10" s="75">
        <f t="shared" si="2"/>
        <v>0</v>
      </c>
      <c r="E10" s="75">
        <f t="shared" si="2"/>
        <v>0</v>
      </c>
      <c r="F10" s="75">
        <f t="shared" si="2"/>
        <v>0</v>
      </c>
      <c r="G10" s="75">
        <f t="shared" si="2"/>
        <v>0</v>
      </c>
      <c r="H10" s="75">
        <f t="shared" si="2"/>
        <v>0</v>
      </c>
      <c r="I10" s="75">
        <f t="shared" si="2"/>
        <v>0</v>
      </c>
      <c r="J10" s="75">
        <f t="shared" si="2"/>
        <v>0</v>
      </c>
      <c r="K10" s="75">
        <f t="shared" si="2"/>
        <v>0</v>
      </c>
      <c r="L10" s="75">
        <f t="shared" si="2"/>
        <v>0</v>
      </c>
      <c r="M10" s="75">
        <f t="shared" si="2"/>
        <v>0</v>
      </c>
      <c r="N10" s="75">
        <f t="shared" si="2"/>
        <v>0</v>
      </c>
      <c r="O10" s="75">
        <f t="shared" si="2"/>
        <v>0</v>
      </c>
      <c r="P10" s="75">
        <f t="shared" si="2"/>
        <v>0</v>
      </c>
      <c r="Q10" s="75">
        <f t="shared" si="2"/>
        <v>0</v>
      </c>
    </row>
    <row r="11" spans="1:17" ht="11.45" customHeight="1" x14ac:dyDescent="0.25">
      <c r="A11" s="17" t="s">
        <v>86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85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84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17" t="s">
        <v>83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1:17" ht="11.45" customHeight="1" x14ac:dyDescent="0.25">
      <c r="A15" s="93" t="s">
        <v>82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</row>
    <row r="16" spans="1:17" ht="11.45" customHeight="1" x14ac:dyDescent="0.25">
      <c r="B16" s="103"/>
    </row>
    <row r="17" spans="1:17" ht="11.45" customHeight="1" x14ac:dyDescent="0.25">
      <c r="A17" s="27" t="s">
        <v>100</v>
      </c>
      <c r="B17" s="71">
        <f t="shared" ref="B17:Q17" si="3">SUM(B18,B33)</f>
        <v>117767.04937133729</v>
      </c>
      <c r="C17" s="71">
        <f t="shared" si="3"/>
        <v>117479.51666434364</v>
      </c>
      <c r="D17" s="71">
        <f t="shared" si="3"/>
        <v>118801.08052734891</v>
      </c>
      <c r="E17" s="71">
        <f t="shared" si="3"/>
        <v>118582.81000863321</v>
      </c>
      <c r="F17" s="71">
        <f t="shared" si="3"/>
        <v>119602.51001273186</v>
      </c>
      <c r="G17" s="71">
        <f t="shared" si="3"/>
        <v>120098.23369540044</v>
      </c>
      <c r="H17" s="71">
        <f t="shared" si="3"/>
        <v>120559.85950430222</v>
      </c>
      <c r="I17" s="71">
        <f t="shared" si="3"/>
        <v>121822.72464604849</v>
      </c>
      <c r="J17" s="71">
        <f t="shared" si="3"/>
        <v>116783.85006895245</v>
      </c>
      <c r="K17" s="71">
        <f t="shared" si="3"/>
        <v>112650.83180421093</v>
      </c>
      <c r="L17" s="71">
        <f t="shared" si="3"/>
        <v>110951.45999272038</v>
      </c>
      <c r="M17" s="71">
        <f t="shared" si="3"/>
        <v>109750.07002034003</v>
      </c>
      <c r="N17" s="71">
        <f t="shared" si="3"/>
        <v>109998.30823760504</v>
      </c>
      <c r="O17" s="71">
        <f t="shared" si="3"/>
        <v>108924.51705388716</v>
      </c>
      <c r="P17" s="71">
        <f t="shared" si="3"/>
        <v>110518.30886496797</v>
      </c>
      <c r="Q17" s="71">
        <f t="shared" si="3"/>
        <v>112894.69872531961</v>
      </c>
    </row>
    <row r="18" spans="1:17" ht="11.45" customHeight="1" x14ac:dyDescent="0.25">
      <c r="A18" s="25" t="s">
        <v>39</v>
      </c>
      <c r="B18" s="24">
        <f t="shared" ref="B18:Q18" si="4">SUM(B19,B20,B27)</f>
        <v>81348.862367432957</v>
      </c>
      <c r="C18" s="24">
        <f t="shared" si="4"/>
        <v>79835.020079266149</v>
      </c>
      <c r="D18" s="24">
        <f t="shared" si="4"/>
        <v>80614.497472831834</v>
      </c>
      <c r="E18" s="24">
        <f t="shared" si="4"/>
        <v>78948.013209996119</v>
      </c>
      <c r="F18" s="24">
        <f t="shared" si="4"/>
        <v>78908.779497080119</v>
      </c>
      <c r="G18" s="24">
        <f t="shared" si="4"/>
        <v>77862.700631318803</v>
      </c>
      <c r="H18" s="24">
        <f t="shared" si="4"/>
        <v>78486.185343395133</v>
      </c>
      <c r="I18" s="24">
        <f t="shared" si="4"/>
        <v>77018.359072270541</v>
      </c>
      <c r="J18" s="24">
        <f t="shared" si="4"/>
        <v>75527.856810616126</v>
      </c>
      <c r="K18" s="24">
        <f t="shared" si="4"/>
        <v>73297.422114882982</v>
      </c>
      <c r="L18" s="24">
        <f t="shared" si="4"/>
        <v>70955.786119513054</v>
      </c>
      <c r="M18" s="24">
        <f t="shared" si="4"/>
        <v>70085.023369476243</v>
      </c>
      <c r="N18" s="24">
        <f t="shared" si="4"/>
        <v>69784.795164690382</v>
      </c>
      <c r="O18" s="24">
        <f t="shared" si="4"/>
        <v>69305.945640747406</v>
      </c>
      <c r="P18" s="24">
        <f t="shared" si="4"/>
        <v>69452.75212655832</v>
      </c>
      <c r="Q18" s="24">
        <f t="shared" si="4"/>
        <v>70222.507379895891</v>
      </c>
    </row>
    <row r="19" spans="1:17" ht="11.45" customHeight="1" x14ac:dyDescent="0.25">
      <c r="A19" s="23" t="s">
        <v>30</v>
      </c>
      <c r="B19" s="102">
        <v>639.63682330492054</v>
      </c>
      <c r="C19" s="102">
        <v>653.55597842676798</v>
      </c>
      <c r="D19" s="102">
        <v>680.87836267319881</v>
      </c>
      <c r="E19" s="102">
        <v>740.19437854787634</v>
      </c>
      <c r="F19" s="102">
        <v>676.39239712915537</v>
      </c>
      <c r="G19" s="102">
        <v>703.61805268133071</v>
      </c>
      <c r="H19" s="102">
        <v>655.39320165157255</v>
      </c>
      <c r="I19" s="102">
        <v>696.82232949150944</v>
      </c>
      <c r="J19" s="102">
        <v>639.28390530117179</v>
      </c>
      <c r="K19" s="102">
        <v>624.17210226111604</v>
      </c>
      <c r="L19" s="102">
        <v>544.29501609766442</v>
      </c>
      <c r="M19" s="102">
        <v>537.26372342894126</v>
      </c>
      <c r="N19" s="102">
        <v>508.8047502767522</v>
      </c>
      <c r="O19" s="102">
        <v>480.3867131519421</v>
      </c>
      <c r="P19" s="102">
        <v>492.83924698171285</v>
      </c>
      <c r="Q19" s="102">
        <v>496.61870574929299</v>
      </c>
    </row>
    <row r="20" spans="1:17" ht="11.45" customHeight="1" x14ac:dyDescent="0.25">
      <c r="A20" s="19" t="s">
        <v>29</v>
      </c>
      <c r="B20" s="18">
        <f t="shared" ref="B20" si="5">SUM(B21:B26)</f>
        <v>76096.21418566005</v>
      </c>
      <c r="C20" s="18">
        <f t="shared" ref="C20:Q20" si="6">SUM(C21:C26)</f>
        <v>74610.637238063428</v>
      </c>
      <c r="D20" s="18">
        <f t="shared" si="6"/>
        <v>75366.564451619939</v>
      </c>
      <c r="E20" s="18">
        <f t="shared" si="6"/>
        <v>73631.021744567232</v>
      </c>
      <c r="F20" s="18">
        <f t="shared" si="6"/>
        <v>73715.782463806463</v>
      </c>
      <c r="G20" s="18">
        <f t="shared" si="6"/>
        <v>72700.245354195955</v>
      </c>
      <c r="H20" s="18">
        <f t="shared" si="6"/>
        <v>73344.077616687602</v>
      </c>
      <c r="I20" s="18">
        <f t="shared" si="6"/>
        <v>71972.190198912082</v>
      </c>
      <c r="J20" s="18">
        <f t="shared" si="6"/>
        <v>70718.487248022706</v>
      </c>
      <c r="K20" s="18">
        <f t="shared" si="6"/>
        <v>68762.29992831836</v>
      </c>
      <c r="L20" s="18">
        <f t="shared" si="6"/>
        <v>66651.662909490624</v>
      </c>
      <c r="M20" s="18">
        <f t="shared" si="6"/>
        <v>65913.63609327939</v>
      </c>
      <c r="N20" s="18">
        <f t="shared" si="6"/>
        <v>65713.633735346753</v>
      </c>
      <c r="O20" s="18">
        <f t="shared" si="6"/>
        <v>65223.682057307371</v>
      </c>
      <c r="P20" s="18">
        <f t="shared" si="6"/>
        <v>65434.714819926332</v>
      </c>
      <c r="Q20" s="18">
        <f t="shared" si="6"/>
        <v>66283.989709686211</v>
      </c>
    </row>
    <row r="21" spans="1:17" ht="11.45" customHeight="1" x14ac:dyDescent="0.25">
      <c r="A21" s="62" t="s">
        <v>59</v>
      </c>
      <c r="B21" s="101">
        <v>65164.309525753873</v>
      </c>
      <c r="C21" s="101">
        <v>63136.801433331297</v>
      </c>
      <c r="D21" s="101">
        <v>62749.734278449272</v>
      </c>
      <c r="E21" s="101">
        <v>59944.444228945467</v>
      </c>
      <c r="F21" s="101">
        <v>58527.162678552158</v>
      </c>
      <c r="G21" s="101">
        <v>56083.824820368922</v>
      </c>
      <c r="H21" s="101">
        <v>54425.059304100687</v>
      </c>
      <c r="I21" s="101">
        <v>52943.393441455257</v>
      </c>
      <c r="J21" s="101">
        <v>49881.776472192898</v>
      </c>
      <c r="K21" s="101">
        <v>47114.036233990453</v>
      </c>
      <c r="L21" s="101">
        <v>44080.173510656699</v>
      </c>
      <c r="M21" s="101">
        <v>41928.780550505369</v>
      </c>
      <c r="N21" s="101">
        <v>39942.488902016783</v>
      </c>
      <c r="O21" s="101">
        <v>37937.899305588529</v>
      </c>
      <c r="P21" s="101">
        <v>37125.744729473874</v>
      </c>
      <c r="Q21" s="101">
        <v>36323.372572679684</v>
      </c>
    </row>
    <row r="22" spans="1:17" ht="11.45" customHeight="1" x14ac:dyDescent="0.25">
      <c r="A22" s="62" t="s">
        <v>58</v>
      </c>
      <c r="B22" s="101">
        <v>10889.662439750546</v>
      </c>
      <c r="C22" s="101">
        <v>11429.986474614185</v>
      </c>
      <c r="D22" s="101">
        <v>12571.101155584591</v>
      </c>
      <c r="E22" s="101">
        <v>13638.564208090651</v>
      </c>
      <c r="F22" s="101">
        <v>15138.458199894725</v>
      </c>
      <c r="G22" s="101">
        <v>16564.324034578472</v>
      </c>
      <c r="H22" s="101">
        <v>18862.318271873595</v>
      </c>
      <c r="I22" s="101">
        <v>18995.316854082932</v>
      </c>
      <c r="J22" s="101">
        <v>20779.052934431747</v>
      </c>
      <c r="K22" s="101">
        <v>21593.490857773635</v>
      </c>
      <c r="L22" s="101">
        <v>22516.332189548957</v>
      </c>
      <c r="M22" s="101">
        <v>23938.371156799727</v>
      </c>
      <c r="N22" s="101">
        <v>25732.738939197563</v>
      </c>
      <c r="O22" s="101">
        <v>27251.472318095672</v>
      </c>
      <c r="P22" s="101">
        <v>28272.97686137024</v>
      </c>
      <c r="Q22" s="101">
        <v>29911.891319116265</v>
      </c>
    </row>
    <row r="23" spans="1:17" ht="11.45" customHeight="1" x14ac:dyDescent="0.25">
      <c r="A23" s="62" t="s">
        <v>57</v>
      </c>
      <c r="B23" s="101">
        <v>42.242220155638229</v>
      </c>
      <c r="C23" s="101">
        <v>43.849330117937875</v>
      </c>
      <c r="D23" s="101">
        <v>45.72901758608289</v>
      </c>
      <c r="E23" s="101">
        <v>48.013307531117263</v>
      </c>
      <c r="F23" s="101">
        <v>50.161585359580769</v>
      </c>
      <c r="G23" s="101">
        <v>52.096499248563617</v>
      </c>
      <c r="H23" s="101">
        <v>56.700040713320263</v>
      </c>
      <c r="I23" s="101">
        <v>33.47990337389615</v>
      </c>
      <c r="J23" s="101">
        <v>57.657841398060995</v>
      </c>
      <c r="K23" s="101">
        <v>54.77283655426767</v>
      </c>
      <c r="L23" s="101">
        <v>55.157209284962534</v>
      </c>
      <c r="M23" s="101">
        <v>46.484385974294717</v>
      </c>
      <c r="N23" s="101">
        <v>38.40589413239811</v>
      </c>
      <c r="O23" s="101">
        <v>34.27643172498999</v>
      </c>
      <c r="P23" s="101">
        <v>30.986692387427979</v>
      </c>
      <c r="Q23" s="101">
        <v>30.215700485371595</v>
      </c>
    </row>
    <row r="24" spans="1:17" ht="11.45" customHeight="1" x14ac:dyDescent="0.25">
      <c r="A24" s="62" t="s">
        <v>56</v>
      </c>
      <c r="B24" s="101">
        <v>0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</row>
    <row r="25" spans="1:17" ht="11.45" customHeight="1" x14ac:dyDescent="0.25">
      <c r="A25" s="62" t="s">
        <v>60</v>
      </c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3.4001898182384027E-2</v>
      </c>
      <c r="P25" s="101">
        <v>5.0065366947903653</v>
      </c>
      <c r="Q25" s="101">
        <v>18.510117404900704</v>
      </c>
    </row>
    <row r="26" spans="1:17" ht="11.45" customHeight="1" x14ac:dyDescent="0.25">
      <c r="A26" s="62" t="s">
        <v>55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</row>
    <row r="27" spans="1:17" ht="11.45" customHeight="1" x14ac:dyDescent="0.25">
      <c r="A27" s="19" t="s">
        <v>28</v>
      </c>
      <c r="B27" s="18">
        <f t="shared" ref="B27" si="7">SUM(B28:B32)</f>
        <v>4613.0113584679866</v>
      </c>
      <c r="C27" s="18">
        <f t="shared" ref="C27:Q27" si="8">SUM(C28:C32)</f>
        <v>4570.8268627759489</v>
      </c>
      <c r="D27" s="18">
        <f t="shared" si="8"/>
        <v>4567.0546585386919</v>
      </c>
      <c r="E27" s="18">
        <f t="shared" si="8"/>
        <v>4576.7970868810035</v>
      </c>
      <c r="F27" s="18">
        <f t="shared" si="8"/>
        <v>4516.6046361445042</v>
      </c>
      <c r="G27" s="18">
        <f t="shared" si="8"/>
        <v>4458.8372244415241</v>
      </c>
      <c r="H27" s="18">
        <f t="shared" si="8"/>
        <v>4486.7145250559588</v>
      </c>
      <c r="I27" s="18">
        <f t="shared" si="8"/>
        <v>4349.3465438669455</v>
      </c>
      <c r="J27" s="18">
        <f t="shared" si="8"/>
        <v>4170.0856572922557</v>
      </c>
      <c r="K27" s="18">
        <f t="shared" si="8"/>
        <v>3910.9500843035103</v>
      </c>
      <c r="L27" s="18">
        <f t="shared" si="8"/>
        <v>3759.8281939247631</v>
      </c>
      <c r="M27" s="18">
        <f t="shared" si="8"/>
        <v>3634.1235527679087</v>
      </c>
      <c r="N27" s="18">
        <f t="shared" si="8"/>
        <v>3562.3566790668765</v>
      </c>
      <c r="O27" s="18">
        <f t="shared" si="8"/>
        <v>3601.8768702880961</v>
      </c>
      <c r="P27" s="18">
        <f t="shared" si="8"/>
        <v>3525.1980596502722</v>
      </c>
      <c r="Q27" s="18">
        <f t="shared" si="8"/>
        <v>3441.8989644603935</v>
      </c>
    </row>
    <row r="28" spans="1:17" ht="11.45" customHeight="1" x14ac:dyDescent="0.25">
      <c r="A28" s="62" t="s">
        <v>59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</row>
    <row r="29" spans="1:17" ht="11.45" customHeight="1" x14ac:dyDescent="0.25">
      <c r="A29" s="62" t="s">
        <v>58</v>
      </c>
      <c r="B29" s="16">
        <v>4613.0113584679866</v>
      </c>
      <c r="C29" s="16">
        <v>4570.8268627759489</v>
      </c>
      <c r="D29" s="16">
        <v>4567.0546585386919</v>
      </c>
      <c r="E29" s="16">
        <v>4576.7970868810035</v>
      </c>
      <c r="F29" s="16">
        <v>4516.6046361445042</v>
      </c>
      <c r="G29" s="16">
        <v>4458.8372244415241</v>
      </c>
      <c r="H29" s="16">
        <v>4486.7145250559588</v>
      </c>
      <c r="I29" s="16">
        <v>4349.3465438669455</v>
      </c>
      <c r="J29" s="16">
        <v>4170.0856572922557</v>
      </c>
      <c r="K29" s="16">
        <v>3910.9500843035103</v>
      </c>
      <c r="L29" s="16">
        <v>3759.8281939247631</v>
      </c>
      <c r="M29" s="16">
        <v>3634.1235527679087</v>
      </c>
      <c r="N29" s="16">
        <v>3562.3566790668765</v>
      </c>
      <c r="O29" s="16">
        <v>3601.8768702880961</v>
      </c>
      <c r="P29" s="16">
        <v>3525.1980596502722</v>
      </c>
      <c r="Q29" s="16">
        <v>3441.8989644603935</v>
      </c>
    </row>
    <row r="30" spans="1:17" ht="11.45" customHeight="1" x14ac:dyDescent="0.25">
      <c r="A30" s="62" t="s">
        <v>57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</row>
    <row r="31" spans="1:17" ht="11.45" customHeight="1" x14ac:dyDescent="0.25">
      <c r="A31" s="62" t="s">
        <v>56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</row>
    <row r="32" spans="1:17" ht="11.45" customHeight="1" x14ac:dyDescent="0.25">
      <c r="A32" s="62" t="s">
        <v>55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</row>
    <row r="33" spans="1:17" ht="11.45" customHeight="1" x14ac:dyDescent="0.25">
      <c r="A33" s="25" t="s">
        <v>18</v>
      </c>
      <c r="B33" s="24">
        <f t="shared" ref="B33" si="9">B34+B40</f>
        <v>36418.187003904328</v>
      </c>
      <c r="C33" s="24">
        <f t="shared" ref="C33:Q33" si="10">C34+C40</f>
        <v>37644.49658507749</v>
      </c>
      <c r="D33" s="24">
        <f t="shared" si="10"/>
        <v>38186.583054517076</v>
      </c>
      <c r="E33" s="24">
        <f t="shared" si="10"/>
        <v>39634.7967986371</v>
      </c>
      <c r="F33" s="24">
        <f t="shared" si="10"/>
        <v>40693.73051565174</v>
      </c>
      <c r="G33" s="24">
        <f t="shared" si="10"/>
        <v>42235.533064081639</v>
      </c>
      <c r="H33" s="24">
        <f t="shared" si="10"/>
        <v>42073.674160907089</v>
      </c>
      <c r="I33" s="24">
        <f t="shared" si="10"/>
        <v>44804.365573777948</v>
      </c>
      <c r="J33" s="24">
        <f t="shared" si="10"/>
        <v>41255.993258336326</v>
      </c>
      <c r="K33" s="24">
        <f t="shared" si="10"/>
        <v>39353.409689327957</v>
      </c>
      <c r="L33" s="24">
        <f t="shared" si="10"/>
        <v>39995.673873207328</v>
      </c>
      <c r="M33" s="24">
        <f t="shared" si="10"/>
        <v>39665.046650863791</v>
      </c>
      <c r="N33" s="24">
        <f t="shared" si="10"/>
        <v>40213.513072914662</v>
      </c>
      <c r="O33" s="24">
        <f t="shared" si="10"/>
        <v>39618.571413139747</v>
      </c>
      <c r="P33" s="24">
        <f t="shared" si="10"/>
        <v>41065.55673840965</v>
      </c>
      <c r="Q33" s="24">
        <f t="shared" si="10"/>
        <v>42672.191345423722</v>
      </c>
    </row>
    <row r="34" spans="1:17" ht="11.45" customHeight="1" x14ac:dyDescent="0.25">
      <c r="A34" s="23" t="s">
        <v>27</v>
      </c>
      <c r="B34" s="102">
        <f t="shared" ref="B34" si="11">SUM(B35:B39)</f>
        <v>14461.882465343298</v>
      </c>
      <c r="C34" s="102">
        <f t="shared" ref="C34:Q34" si="12">SUM(C35:C39)</f>
        <v>14470.609405370207</v>
      </c>
      <c r="D34" s="102">
        <f t="shared" si="12"/>
        <v>14649.674188581397</v>
      </c>
      <c r="E34" s="102">
        <f t="shared" si="12"/>
        <v>15049.569933194653</v>
      </c>
      <c r="F34" s="102">
        <f t="shared" si="12"/>
        <v>15512.09881619826</v>
      </c>
      <c r="G34" s="102">
        <f t="shared" si="12"/>
        <v>15982.940388233768</v>
      </c>
      <c r="H34" s="102">
        <f t="shared" si="12"/>
        <v>16326.450339220237</v>
      </c>
      <c r="I34" s="102">
        <f t="shared" si="12"/>
        <v>16801.381851502145</v>
      </c>
      <c r="J34" s="102">
        <f t="shared" si="12"/>
        <v>15628.414508976002</v>
      </c>
      <c r="K34" s="102">
        <f t="shared" si="12"/>
        <v>15302.53474538139</v>
      </c>
      <c r="L34" s="102">
        <f t="shared" si="12"/>
        <v>15625.495612472589</v>
      </c>
      <c r="M34" s="102">
        <f t="shared" si="12"/>
        <v>15801.885340322226</v>
      </c>
      <c r="N34" s="102">
        <f t="shared" si="12"/>
        <v>16131.774271972859</v>
      </c>
      <c r="O34" s="102">
        <f t="shared" si="12"/>
        <v>16259.158698268677</v>
      </c>
      <c r="P34" s="102">
        <f t="shared" si="12"/>
        <v>16880.274307493211</v>
      </c>
      <c r="Q34" s="102">
        <f t="shared" si="12"/>
        <v>17768.378513098425</v>
      </c>
    </row>
    <row r="35" spans="1:17" ht="11.45" customHeight="1" x14ac:dyDescent="0.25">
      <c r="A35" s="62" t="s">
        <v>59</v>
      </c>
      <c r="B35" s="101">
        <v>1415.338056612932</v>
      </c>
      <c r="C35" s="101">
        <v>1344.356510344378</v>
      </c>
      <c r="D35" s="101">
        <v>1314.8662769346959</v>
      </c>
      <c r="E35" s="101">
        <v>1291.4696256171051</v>
      </c>
      <c r="F35" s="101">
        <v>1212.9809146162554</v>
      </c>
      <c r="G35" s="101">
        <v>1169.5659452008788</v>
      </c>
      <c r="H35" s="101">
        <v>1063.6028204897048</v>
      </c>
      <c r="I35" s="101">
        <v>949.233467424678</v>
      </c>
      <c r="J35" s="101">
        <v>761.92849425164582</v>
      </c>
      <c r="K35" s="101">
        <v>671.8373425441506</v>
      </c>
      <c r="L35" s="101">
        <v>632.32428455930733</v>
      </c>
      <c r="M35" s="101">
        <v>622.85656760624863</v>
      </c>
      <c r="N35" s="101">
        <v>614.23875371296447</v>
      </c>
      <c r="O35" s="101">
        <v>606.38302170020756</v>
      </c>
      <c r="P35" s="101">
        <v>632.19822011289841</v>
      </c>
      <c r="Q35" s="101">
        <v>665.89874093492324</v>
      </c>
    </row>
    <row r="36" spans="1:17" ht="11.45" customHeight="1" x14ac:dyDescent="0.25">
      <c r="A36" s="62" t="s">
        <v>58</v>
      </c>
      <c r="B36" s="101">
        <v>13024.929502523022</v>
      </c>
      <c r="C36" s="101">
        <v>13016.344314254155</v>
      </c>
      <c r="D36" s="101">
        <v>13130.880006539244</v>
      </c>
      <c r="E36" s="101">
        <v>13504.149737653057</v>
      </c>
      <c r="F36" s="101">
        <v>14017.704887510587</v>
      </c>
      <c r="G36" s="101">
        <v>14509.149477858273</v>
      </c>
      <c r="H36" s="101">
        <v>14945.98639427486</v>
      </c>
      <c r="I36" s="101">
        <v>15532.934229401959</v>
      </c>
      <c r="J36" s="101">
        <v>14561.947094480245</v>
      </c>
      <c r="K36" s="101">
        <v>14375.077948685243</v>
      </c>
      <c r="L36" s="101">
        <v>14741.348222410794</v>
      </c>
      <c r="M36" s="101">
        <v>14940.867707755533</v>
      </c>
      <c r="N36" s="101">
        <v>15286.371998583792</v>
      </c>
      <c r="O36" s="101">
        <v>15414.461130533933</v>
      </c>
      <c r="P36" s="101">
        <v>16023.82601708861</v>
      </c>
      <c r="Q36" s="101">
        <v>16894.87200323151</v>
      </c>
    </row>
    <row r="37" spans="1:17" ht="11.45" customHeight="1" x14ac:dyDescent="0.25">
      <c r="A37" s="62" t="s">
        <v>57</v>
      </c>
      <c r="B37" s="101">
        <v>21.614906207344461</v>
      </c>
      <c r="C37" s="101">
        <v>109.90858077167414</v>
      </c>
      <c r="D37" s="101">
        <v>203.92790510745715</v>
      </c>
      <c r="E37" s="101">
        <v>253.95056992449079</v>
      </c>
      <c r="F37" s="101">
        <v>281.41301407141924</v>
      </c>
      <c r="G37" s="101">
        <v>304.22496517461724</v>
      </c>
      <c r="H37" s="101">
        <v>316.86112445567176</v>
      </c>
      <c r="I37" s="101">
        <v>319.21415467550793</v>
      </c>
      <c r="J37" s="101">
        <v>304.53892024411107</v>
      </c>
      <c r="K37" s="101">
        <v>255.61945415199639</v>
      </c>
      <c r="L37" s="101">
        <v>251.82310550248718</v>
      </c>
      <c r="M37" s="101">
        <v>238.16106496044387</v>
      </c>
      <c r="N37" s="101">
        <v>231.16351967610194</v>
      </c>
      <c r="O37" s="101">
        <v>238.31454603453741</v>
      </c>
      <c r="P37" s="101">
        <v>224.250070291702</v>
      </c>
      <c r="Q37" s="101">
        <v>207.60776893199096</v>
      </c>
    </row>
    <row r="38" spans="1:17" ht="11.45" customHeight="1" x14ac:dyDescent="0.25">
      <c r="A38" s="62" t="s">
        <v>56</v>
      </c>
      <c r="B38" s="101">
        <v>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</row>
    <row r="39" spans="1:17" ht="11.45" customHeight="1" x14ac:dyDescent="0.25">
      <c r="A39" s="62" t="s">
        <v>55</v>
      </c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</row>
    <row r="40" spans="1:17" ht="11.45" customHeight="1" x14ac:dyDescent="0.25">
      <c r="A40" s="19" t="s">
        <v>24</v>
      </c>
      <c r="B40" s="18">
        <f t="shared" ref="B40" si="13">SUM(B41:B42)</f>
        <v>21956.304538561031</v>
      </c>
      <c r="C40" s="18">
        <f t="shared" ref="C40:Q40" si="14">SUM(C41:C42)</f>
        <v>23173.887179707279</v>
      </c>
      <c r="D40" s="18">
        <f t="shared" si="14"/>
        <v>23536.908865935682</v>
      </c>
      <c r="E40" s="18">
        <f t="shared" si="14"/>
        <v>24585.226865442448</v>
      </c>
      <c r="F40" s="18">
        <f t="shared" si="14"/>
        <v>25181.631699453475</v>
      </c>
      <c r="G40" s="18">
        <f t="shared" si="14"/>
        <v>26252.592675847871</v>
      </c>
      <c r="H40" s="18">
        <f t="shared" si="14"/>
        <v>25747.223821686854</v>
      </c>
      <c r="I40" s="18">
        <f t="shared" si="14"/>
        <v>28002.983722275807</v>
      </c>
      <c r="J40" s="18">
        <f t="shared" si="14"/>
        <v>25627.57874936032</v>
      </c>
      <c r="K40" s="18">
        <f t="shared" si="14"/>
        <v>24050.874943946568</v>
      </c>
      <c r="L40" s="18">
        <f t="shared" si="14"/>
        <v>24370.178260734738</v>
      </c>
      <c r="M40" s="18">
        <f t="shared" si="14"/>
        <v>23863.161310541567</v>
      </c>
      <c r="N40" s="18">
        <f t="shared" si="14"/>
        <v>24081.738800941803</v>
      </c>
      <c r="O40" s="18">
        <f t="shared" si="14"/>
        <v>23359.412714871072</v>
      </c>
      <c r="P40" s="18">
        <f t="shared" si="14"/>
        <v>24185.282430916439</v>
      </c>
      <c r="Q40" s="18">
        <f t="shared" si="14"/>
        <v>24903.812832325297</v>
      </c>
    </row>
    <row r="41" spans="1:17" ht="11.45" customHeight="1" x14ac:dyDescent="0.25">
      <c r="A41" s="17" t="s">
        <v>23</v>
      </c>
      <c r="B41" s="16">
        <v>20714.704612369431</v>
      </c>
      <c r="C41" s="16">
        <v>21887.740626163646</v>
      </c>
      <c r="D41" s="16">
        <v>22218.429832134014</v>
      </c>
      <c r="E41" s="16">
        <v>23267.87494840295</v>
      </c>
      <c r="F41" s="16">
        <v>23636.643031094427</v>
      </c>
      <c r="G41" s="16">
        <v>24633.863070653635</v>
      </c>
      <c r="H41" s="16">
        <v>24121.54925958634</v>
      </c>
      <c r="I41" s="16">
        <v>26225.645437594612</v>
      </c>
      <c r="J41" s="16">
        <v>23959.681095803546</v>
      </c>
      <c r="K41" s="16">
        <v>22620.038910819818</v>
      </c>
      <c r="L41" s="16">
        <v>22909.637125775091</v>
      </c>
      <c r="M41" s="16">
        <v>22097.453038252028</v>
      </c>
      <c r="N41" s="16">
        <v>21907.251579259708</v>
      </c>
      <c r="O41" s="16">
        <v>21188.406256398521</v>
      </c>
      <c r="P41" s="16">
        <v>21855.830032593603</v>
      </c>
      <c r="Q41" s="16">
        <v>22479.01781207258</v>
      </c>
    </row>
    <row r="42" spans="1:17" ht="11.45" customHeight="1" x14ac:dyDescent="0.25">
      <c r="A42" s="15" t="s">
        <v>22</v>
      </c>
      <c r="B42" s="14">
        <v>1241.5999261915995</v>
      </c>
      <c r="C42" s="14">
        <v>1286.1465535436323</v>
      </c>
      <c r="D42" s="14">
        <v>1318.4790338016685</v>
      </c>
      <c r="E42" s="14">
        <v>1317.3519170394979</v>
      </c>
      <c r="F42" s="14">
        <v>1544.9886683590491</v>
      </c>
      <c r="G42" s="14">
        <v>1618.7296051942374</v>
      </c>
      <c r="H42" s="14">
        <v>1625.6745621005148</v>
      </c>
      <c r="I42" s="14">
        <v>1777.3382846811962</v>
      </c>
      <c r="J42" s="14">
        <v>1667.8976535567751</v>
      </c>
      <c r="K42" s="14">
        <v>1430.836033126752</v>
      </c>
      <c r="L42" s="14">
        <v>1460.5411349596473</v>
      </c>
      <c r="M42" s="14">
        <v>1765.7082722895379</v>
      </c>
      <c r="N42" s="14">
        <v>2174.4872216820954</v>
      </c>
      <c r="O42" s="14">
        <v>2171.0064584725501</v>
      </c>
      <c r="P42" s="14">
        <v>2329.4523983228369</v>
      </c>
      <c r="Q42" s="14">
        <v>2424.795020252719</v>
      </c>
    </row>
    <row r="44" spans="1:17" ht="11.45" customHeight="1" x14ac:dyDescent="0.25">
      <c r="A44" s="35" t="s">
        <v>45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4"/>
      <c r="N44" s="84"/>
      <c r="O44" s="84"/>
      <c r="P44" s="84"/>
      <c r="Q44" s="84"/>
    </row>
    <row r="46" spans="1:17" ht="11.45" customHeight="1" x14ac:dyDescent="0.25">
      <c r="A46" s="27" t="s">
        <v>99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 ht="11.45" customHeight="1" x14ac:dyDescent="0.25">
      <c r="A47" s="97" t="s">
        <v>98</v>
      </c>
      <c r="B47" s="100">
        <f>IF(B4=0,0,B4/TrRoad_ene!B4)</f>
        <v>2.9840675590678587</v>
      </c>
      <c r="C47" s="100">
        <f>IF(C4=0,0,C4/TrRoad_ene!C4)</f>
        <v>2.9869387830035543</v>
      </c>
      <c r="D47" s="100">
        <f>IF(D4=0,0,D4/TrRoad_ene!D4)</f>
        <v>2.9882211544776314</v>
      </c>
      <c r="E47" s="100">
        <f>IF(E4=0,0,E4/TrRoad_ene!E4)</f>
        <v>2.9915185337260328</v>
      </c>
      <c r="F47" s="100">
        <f>IF(F4=0,0,F4/TrRoad_ene!F4)</f>
        <v>2.994783363744526</v>
      </c>
      <c r="G47" s="100">
        <f>IF(G4=0,0,G4/TrRoad_ene!G4)</f>
        <v>2.9952852539022863</v>
      </c>
      <c r="H47" s="100">
        <f>IF(H4=0,0,H4/TrRoad_ene!H4)</f>
        <v>2.9903562495336309</v>
      </c>
      <c r="I47" s="100">
        <f>IF(I4=0,0,I4/TrRoad_ene!I4)</f>
        <v>2.9817934170010183</v>
      </c>
      <c r="J47" s="100">
        <f>IF(J4=0,0,J4/TrRoad_ene!J4)</f>
        <v>2.9485028822825519</v>
      </c>
      <c r="K47" s="100">
        <f>IF(K4=0,0,K4/TrRoad_ene!K4)</f>
        <v>2.933722125367058</v>
      </c>
      <c r="L47" s="100">
        <f>IF(L4=0,0,L4/TrRoad_ene!L4)</f>
        <v>2.924158571889786</v>
      </c>
      <c r="M47" s="100">
        <f>IF(M4=0,0,M4/TrRoad_ene!M4)</f>
        <v>2.9330033183655426</v>
      </c>
      <c r="N47" s="100">
        <f>IF(N4=0,0,N4/TrRoad_ene!N4)</f>
        <v>2.9501365549381662</v>
      </c>
      <c r="O47" s="100">
        <f>IF(O4=0,0,O4/TrRoad_ene!O4)</f>
        <v>2.9420244208736372</v>
      </c>
      <c r="P47" s="100">
        <f>IF(P4=0,0,P4/TrRoad_ene!P4)</f>
        <v>2.9340190629974958</v>
      </c>
      <c r="Q47" s="100">
        <f>IF(Q4=0,0,Q4/TrRoad_ene!Q4)</f>
        <v>2.9561714697603234</v>
      </c>
    </row>
    <row r="48" spans="1:17" ht="11.45" customHeight="1" x14ac:dyDescent="0.25">
      <c r="A48" s="95" t="s">
        <v>166</v>
      </c>
      <c r="B48" s="20">
        <f>IF(B7=0,0,(B7+B12)/(TrRoad_ene!B7+TrRoad_ene!B12))</f>
        <v>2.9014524000000002</v>
      </c>
      <c r="C48" s="20">
        <f>IF(C7=0,0,(C7+C12)/(TrRoad_ene!C7+TrRoad_ene!C12))</f>
        <v>2.9014524000000002</v>
      </c>
      <c r="D48" s="20">
        <f>IF(D7=0,0,(D7+D12)/(TrRoad_ene!D7+TrRoad_ene!D12))</f>
        <v>2.9014524000000002</v>
      </c>
      <c r="E48" s="20">
        <f>IF(E7=0,0,(E7+E12)/(TrRoad_ene!E7+TrRoad_ene!E12))</f>
        <v>2.9014524000000002</v>
      </c>
      <c r="F48" s="20">
        <f>IF(F7=0,0,(F7+F12)/(TrRoad_ene!F7+TrRoad_ene!F12))</f>
        <v>2.9014524000000002</v>
      </c>
      <c r="G48" s="20">
        <f>IF(G7=0,0,(G7+G12)/(TrRoad_ene!G7+TrRoad_ene!G12))</f>
        <v>2.8952587882308261</v>
      </c>
      <c r="H48" s="20">
        <f>IF(H7=0,0,(H7+H12)/(TrRoad_ene!H7+TrRoad_ene!H12))</f>
        <v>2.8942888707466849</v>
      </c>
      <c r="I48" s="20">
        <f>IF(I7=0,0,(I7+I12)/(TrRoad_ene!I7+TrRoad_ene!I12))</f>
        <v>2.8895957675998547</v>
      </c>
      <c r="J48" s="20">
        <f>IF(J7=0,0,(J7+J12)/(TrRoad_ene!J7+TrRoad_ene!J12))</f>
        <v>2.8843007171233608</v>
      </c>
      <c r="K48" s="20">
        <f>IF(K7=0,0,(K7+K12)/(TrRoad_ene!K7+TrRoad_ene!K12))</f>
        <v>2.8734250906110677</v>
      </c>
      <c r="L48" s="20">
        <f>IF(L7=0,0,(L7+L12)/(TrRoad_ene!L7+TrRoad_ene!L12))</f>
        <v>2.8429441382362088</v>
      </c>
      <c r="M48" s="20">
        <f>IF(M7=0,0,(M7+M12)/(TrRoad_ene!M7+TrRoad_ene!M12))</f>
        <v>2.838029322367273</v>
      </c>
      <c r="N48" s="20">
        <f>IF(N7=0,0,(N7+N12)/(TrRoad_ene!N7+TrRoad_ene!N12))</f>
        <v>2.8228600311614152</v>
      </c>
      <c r="O48" s="20">
        <f>IF(O7=0,0,(O7+O12)/(TrRoad_ene!O7+TrRoad_ene!O12))</f>
        <v>2.8140507979520524</v>
      </c>
      <c r="P48" s="20">
        <f>IF(P7=0,0,(P7+P12)/(TrRoad_ene!P7+TrRoad_ene!P12))</f>
        <v>2.8131441083483781</v>
      </c>
      <c r="Q48" s="20">
        <f>IF(Q7=0,0,(Q7+Q12)/(TrRoad_ene!Q7+TrRoad_ene!Q12))</f>
        <v>2.8134547913855883</v>
      </c>
    </row>
    <row r="49" spans="1:17" ht="11.45" customHeight="1" x14ac:dyDescent="0.25">
      <c r="A49" s="95" t="s">
        <v>118</v>
      </c>
      <c r="B49" s="20">
        <f>IF(B8=0,0,(B8+B13+B14)/(TrRoad_ene!B8+TrRoad_ene!B13+TrRoad_ene!B14))</f>
        <v>3.1024188000000001</v>
      </c>
      <c r="C49" s="20">
        <f>IF(C8=0,0,(C8+C13+C14)/(TrRoad_ene!C8+TrRoad_ene!C13+TrRoad_ene!C14))</f>
        <v>3.1024188000000001</v>
      </c>
      <c r="D49" s="20">
        <f>IF(D8=0,0,(D8+D13+D14)/(TrRoad_ene!D8+TrRoad_ene!D13+TrRoad_ene!D14))</f>
        <v>3.1019378189479685</v>
      </c>
      <c r="E49" s="20">
        <f>IF(E8=0,0,(E8+E13+E14)/(TrRoad_ene!E8+TrRoad_ene!E13+TrRoad_ene!E14))</f>
        <v>3.0998568649537823</v>
      </c>
      <c r="F49" s="20">
        <f>IF(F8=0,0,(F8+F13+F14)/(TrRoad_ene!F8+TrRoad_ene!F13+TrRoad_ene!F14))</f>
        <v>3.0997889982041187</v>
      </c>
      <c r="G49" s="20">
        <f>IF(G8=0,0,(G8+G13+G14)/(TrRoad_ene!G8+TrRoad_ene!G13+TrRoad_ene!G14))</f>
        <v>3.0984016480441268</v>
      </c>
      <c r="H49" s="20">
        <f>IF(H8=0,0,(H8+H13+H14)/(TrRoad_ene!H8+TrRoad_ene!H13+TrRoad_ene!H14))</f>
        <v>3.0826201259256596</v>
      </c>
      <c r="I49" s="20">
        <f>IF(I8=0,0,(I8+I13+I14)/(TrRoad_ene!I8+TrRoad_ene!I13+TrRoad_ene!I14))</f>
        <v>3.0638323002928241</v>
      </c>
      <c r="J49" s="20">
        <f>IF(J8=0,0,(J8+J13+J14)/(TrRoad_ene!J8+TrRoad_ene!J13+TrRoad_ene!J14))</f>
        <v>3.0033008338658949</v>
      </c>
      <c r="K49" s="20">
        <f>IF(K8=0,0,(K8+K13+K14)/(TrRoad_ene!K8+TrRoad_ene!K13+TrRoad_ene!K14))</f>
        <v>2.9829491308275879</v>
      </c>
      <c r="L49" s="20">
        <f>IF(L8=0,0,(L8+L13+L14)/(TrRoad_ene!L8+TrRoad_ene!L13+TrRoad_ene!L14))</f>
        <v>2.9849192433931564</v>
      </c>
      <c r="M49" s="20">
        <f>IF(M8=0,0,(M8+M13+M14)/(TrRoad_ene!M8+TrRoad_ene!M13+TrRoad_ene!M14))</f>
        <v>2.9999123316342708</v>
      </c>
      <c r="N49" s="20">
        <f>IF(N8=0,0,(N8+N13+N14)/(TrRoad_ene!N8+TrRoad_ene!N13+TrRoad_ene!N14))</f>
        <v>3.0337468462747537</v>
      </c>
      <c r="O49" s="20">
        <f>IF(O8=0,0,(O8+O13+O14)/(TrRoad_ene!O8+TrRoad_ene!O13+TrRoad_ene!O14))</f>
        <v>3.0208735720129147</v>
      </c>
      <c r="P49" s="20">
        <f>IF(P8=0,0,(P8+P13+P14)/(TrRoad_ene!P8+TrRoad_ene!P13+TrRoad_ene!P14))</f>
        <v>3.0047853762805392</v>
      </c>
      <c r="Q49" s="20">
        <f>IF(Q8=0,0,(Q8+Q13+Q14)/(TrRoad_ene!Q8+TrRoad_ene!Q13+TrRoad_ene!Q14))</f>
        <v>3.0361722839158776</v>
      </c>
    </row>
    <row r="50" spans="1:17" ht="11.45" customHeight="1" x14ac:dyDescent="0.25">
      <c r="A50" s="95" t="s">
        <v>26</v>
      </c>
      <c r="B50" s="20">
        <f>IF(B6=0,0,B6/TrRoad_ene!B6)</f>
        <v>2.6418708000000004</v>
      </c>
      <c r="C50" s="20">
        <f>IF(C6=0,0,C6/TrRoad_ene!C6)</f>
        <v>2.6418708000000004</v>
      </c>
      <c r="D50" s="20">
        <f>IF(D6=0,0,D6/TrRoad_ene!D6)</f>
        <v>2.6418708000000004</v>
      </c>
      <c r="E50" s="20">
        <f>IF(E6=0,0,E6/TrRoad_ene!E6)</f>
        <v>2.6418708000000004</v>
      </c>
      <c r="F50" s="20">
        <f>IF(F6=0,0,F6/TrRoad_ene!F6)</f>
        <v>2.6418708000000004</v>
      </c>
      <c r="G50" s="20">
        <f>IF(G6=0,0,G6/TrRoad_ene!G6)</f>
        <v>2.6418708000000004</v>
      </c>
      <c r="H50" s="20">
        <f>IF(H6=0,0,H6/TrRoad_ene!H6)</f>
        <v>2.6418708000000004</v>
      </c>
      <c r="I50" s="20">
        <f>IF(I6=0,0,I6/TrRoad_ene!I6)</f>
        <v>2.6418708000000004</v>
      </c>
      <c r="J50" s="20">
        <f>IF(J6=0,0,J6/TrRoad_ene!J6)</f>
        <v>2.6418708000000004</v>
      </c>
      <c r="K50" s="20">
        <f>IF(K6=0,0,K6/TrRoad_ene!K6)</f>
        <v>2.6418708000000004</v>
      </c>
      <c r="L50" s="20">
        <f>IF(L6=0,0,L6/TrRoad_ene!L6)</f>
        <v>2.6418708000000004</v>
      </c>
      <c r="M50" s="20">
        <f>IF(M6=0,0,M6/TrRoad_ene!M6)</f>
        <v>2.6418708000000004</v>
      </c>
      <c r="N50" s="20">
        <f>IF(N6=0,0,N6/TrRoad_ene!N6)</f>
        <v>2.6418708000000009</v>
      </c>
      <c r="O50" s="20">
        <f>IF(O6=0,0,O6/TrRoad_ene!O6)</f>
        <v>2.6418708000000004</v>
      </c>
      <c r="P50" s="20">
        <f>IF(P6=0,0,P6/TrRoad_ene!P6)</f>
        <v>2.6418708000000004</v>
      </c>
      <c r="Q50" s="20">
        <f>IF(Q6=0,0,Q6/TrRoad_ene!Q6)</f>
        <v>2.6418708000000004</v>
      </c>
    </row>
    <row r="51" spans="1:17" ht="11.45" customHeight="1" x14ac:dyDescent="0.25">
      <c r="A51" s="95" t="s">
        <v>167</v>
      </c>
      <c r="B51" s="20">
        <f>IF(B9=0,0,(B9+B11)/(TrRoad_ene!B9+TrRoad_ene!B11))</f>
        <v>0</v>
      </c>
      <c r="C51" s="20">
        <f>IF(C9=0,0,(C9+C11)/(TrRoad_ene!C9+TrRoad_ene!C11))</f>
        <v>0</v>
      </c>
      <c r="D51" s="20">
        <f>IF(D9=0,0,(D9+D11)/(TrRoad_ene!D9+TrRoad_ene!D11))</f>
        <v>0</v>
      </c>
      <c r="E51" s="20">
        <f>IF(E9=0,0,(E9+E11)/(TrRoad_ene!E9+TrRoad_ene!E11))</f>
        <v>0</v>
      </c>
      <c r="F51" s="20">
        <f>IF(F9=0,0,(F9+F11)/(TrRoad_ene!F9+TrRoad_ene!F11))</f>
        <v>0</v>
      </c>
      <c r="G51" s="20">
        <f>IF(G9=0,0,(G9+G11)/(TrRoad_ene!G9+TrRoad_ene!G11))</f>
        <v>0</v>
      </c>
      <c r="H51" s="20">
        <f>IF(H9=0,0,(H9+H11)/(TrRoad_ene!H9+TrRoad_ene!H11))</f>
        <v>0</v>
      </c>
      <c r="I51" s="20">
        <f>IF(I9=0,0,(I9+I11)/(TrRoad_ene!I9+TrRoad_ene!I11))</f>
        <v>0</v>
      </c>
      <c r="J51" s="20">
        <f>IF(J9=0,0,(J9+J11)/(TrRoad_ene!J9+TrRoad_ene!J11))</f>
        <v>0</v>
      </c>
      <c r="K51" s="20">
        <f>IF(K9=0,0,(K9+K11)/(TrRoad_ene!K9+TrRoad_ene!K11))</f>
        <v>0</v>
      </c>
      <c r="L51" s="20">
        <f>IF(L9=0,0,(L9+L11)/(TrRoad_ene!L9+TrRoad_ene!L11))</f>
        <v>0</v>
      </c>
      <c r="M51" s="20">
        <f>IF(M9=0,0,(M9+M11)/(TrRoad_ene!M9+TrRoad_ene!M11))</f>
        <v>0</v>
      </c>
      <c r="N51" s="20">
        <f>IF(N9=0,0,(N9+N11)/(TrRoad_ene!N9+TrRoad_ene!N11))</f>
        <v>0</v>
      </c>
      <c r="O51" s="20">
        <f>IF(O9=0,0,(O9+O11)/(TrRoad_ene!O9+TrRoad_ene!O11))</f>
        <v>0</v>
      </c>
      <c r="P51" s="20">
        <f>IF(P9=0,0,(P9+P11)/(TrRoad_ene!P9+TrRoad_ene!P11))</f>
        <v>0</v>
      </c>
      <c r="Q51" s="20">
        <f>IF(Q9=0,0,(Q9+Q11)/(TrRoad_ene!Q9+TrRoad_ene!Q11))</f>
        <v>0</v>
      </c>
    </row>
    <row r="52" spans="1:17" ht="11.45" customHeight="1" x14ac:dyDescent="0.25">
      <c r="A52" s="93" t="s">
        <v>82</v>
      </c>
      <c r="B52" s="69">
        <f>IF(B15=0,0,B15/TrRoad_ene!B15)</f>
        <v>0</v>
      </c>
      <c r="C52" s="69">
        <f>IF(C15=0,0,C15/TrRoad_ene!C15)</f>
        <v>0</v>
      </c>
      <c r="D52" s="69">
        <f>IF(D15=0,0,D15/TrRoad_ene!D15)</f>
        <v>0</v>
      </c>
      <c r="E52" s="69">
        <f>IF(E15=0,0,E15/TrRoad_ene!E15)</f>
        <v>0</v>
      </c>
      <c r="F52" s="69">
        <f>IF(F15=0,0,F15/TrRoad_ene!F15)</f>
        <v>0</v>
      </c>
      <c r="G52" s="69">
        <f>IF(G15=0,0,G15/TrRoad_ene!G15)</f>
        <v>0</v>
      </c>
      <c r="H52" s="69">
        <f>IF(H15=0,0,H15/TrRoad_ene!H15)</f>
        <v>0</v>
      </c>
      <c r="I52" s="69">
        <f>IF(I15=0,0,I15/TrRoad_ene!I15)</f>
        <v>0</v>
      </c>
      <c r="J52" s="69">
        <f>IF(J15=0,0,J15/TrRoad_ene!J15)</f>
        <v>0</v>
      </c>
      <c r="K52" s="69">
        <f>IF(K15=0,0,K15/TrRoad_ene!K15)</f>
        <v>0</v>
      </c>
      <c r="L52" s="69">
        <f>IF(L15=0,0,L15/TrRoad_ene!L15)</f>
        <v>0</v>
      </c>
      <c r="M52" s="69">
        <f>IF(M15=0,0,M15/TrRoad_ene!M15)</f>
        <v>0</v>
      </c>
      <c r="N52" s="69">
        <f>IF(N15=0,0,N15/TrRoad_ene!N15)</f>
        <v>0</v>
      </c>
      <c r="O52" s="69">
        <f>IF(O15=0,0,O15/TrRoad_ene!O15)</f>
        <v>0</v>
      </c>
      <c r="P52" s="69">
        <f>IF(P15=0,0,P15/TrRoad_ene!P15)</f>
        <v>0</v>
      </c>
      <c r="Q52" s="69">
        <f>IF(Q15=0,0,Q15/TrRoad_ene!Q15)</f>
        <v>0</v>
      </c>
    </row>
    <row r="54" spans="1:17" ht="11.45" customHeight="1" x14ac:dyDescent="0.25">
      <c r="A54" s="27" t="s">
        <v>97</v>
      </c>
      <c r="B54" s="68">
        <f>IF(TrRoad_act!B30=0,"",B17/TrRoad_act!B30*1000
)</f>
        <v>286.55247339768607</v>
      </c>
      <c r="C54" s="68">
        <f>IF(TrRoad_act!C30=0,"",C17/TrRoad_act!C30*1000
)</f>
        <v>283.59157312307104</v>
      </c>
      <c r="D54" s="68">
        <f>IF(TrRoad_act!D30=0,"",D17/TrRoad_act!D30*1000
)</f>
        <v>280.02065045463559</v>
      </c>
      <c r="E54" s="68">
        <f>IF(TrRoad_act!E30=0,"",E17/TrRoad_act!E30*1000
)</f>
        <v>279.21011056997395</v>
      </c>
      <c r="F54" s="68">
        <f>IF(TrRoad_act!F30=0,"",F17/TrRoad_act!F30*1000
)</f>
        <v>277.21206659160435</v>
      </c>
      <c r="G54" s="68">
        <f>IF(TrRoad_act!G30=0,"",G17/TrRoad_act!G30*1000
)</f>
        <v>276.83886008422854</v>
      </c>
      <c r="H54" s="68">
        <f>IF(TrRoad_act!H30=0,"",H17/TrRoad_act!H30*1000
)</f>
        <v>271.66381786908494</v>
      </c>
      <c r="I54" s="68">
        <f>IF(TrRoad_act!I30=0,"",I17/TrRoad_act!I30*1000
)</f>
        <v>273.43090583290854</v>
      </c>
      <c r="J54" s="68">
        <f>IF(TrRoad_act!J30=0,"",J17/TrRoad_act!J30*1000
)</f>
        <v>263.64847901789136</v>
      </c>
      <c r="K54" s="68">
        <f>IF(TrRoad_act!K30=0,"",K17/TrRoad_act!K30*1000
)</f>
        <v>257.22191232812486</v>
      </c>
      <c r="L54" s="68">
        <f>IF(TrRoad_act!L30=0,"",L17/TrRoad_act!L30*1000
)</f>
        <v>254.67045378190022</v>
      </c>
      <c r="M54" s="68">
        <f>IF(TrRoad_act!M30=0,"",M17/TrRoad_act!M30*1000
)</f>
        <v>250.08495868892095</v>
      </c>
      <c r="N54" s="68">
        <f>IF(TrRoad_act!N30=0,"",N17/TrRoad_act!N30*1000
)</f>
        <v>248.18456747288883</v>
      </c>
      <c r="O54" s="68">
        <f>IF(TrRoad_act!O30=0,"",O17/TrRoad_act!O30*1000
)</f>
        <v>244.02507397298351</v>
      </c>
      <c r="P54" s="68">
        <f>IF(TrRoad_act!P30=0,"",P17/TrRoad_act!P30*1000
)</f>
        <v>241.01737844728996</v>
      </c>
      <c r="Q54" s="68">
        <f>IF(TrRoad_act!Q30=0,"",Q17/TrRoad_act!Q30*1000
)</f>
        <v>237.66222602552585</v>
      </c>
    </row>
    <row r="55" spans="1:17" ht="11.45" customHeight="1" x14ac:dyDescent="0.25">
      <c r="A55" s="25" t="s">
        <v>39</v>
      </c>
      <c r="B55" s="79">
        <f>IF(TrRoad_act!B31=0,"",B18/TrRoad_act!B31*1000
)</f>
        <v>236.11682092597735</v>
      </c>
      <c r="C55" s="79">
        <f>IF(TrRoad_act!C31=0,"",C18/TrRoad_act!C31*1000
)</f>
        <v>230.60299781276842</v>
      </c>
      <c r="D55" s="79">
        <f>IF(TrRoad_act!D31=0,"",D18/TrRoad_act!D31*1000
)</f>
        <v>227.444823371311</v>
      </c>
      <c r="E55" s="79">
        <f>IF(TrRoad_act!E31=0,"",E18/TrRoad_act!E31*1000
)</f>
        <v>224.47502579186718</v>
      </c>
      <c r="F55" s="79">
        <f>IF(TrRoad_act!F31=0,"",F18/TrRoad_act!F31*1000
)</f>
        <v>221.78506345036416</v>
      </c>
      <c r="G55" s="79">
        <f>IF(TrRoad_act!G31=0,"",G18/TrRoad_act!G31*1000
)</f>
        <v>219.10545256560326</v>
      </c>
      <c r="H55" s="79">
        <f>IF(TrRoad_act!H31=0,"",H18/TrRoad_act!H31*1000
)</f>
        <v>216.12173714634375</v>
      </c>
      <c r="I55" s="79">
        <f>IF(TrRoad_act!I31=0,"",I18/TrRoad_act!I31*1000
)</f>
        <v>213.06563773899208</v>
      </c>
      <c r="J55" s="79">
        <f>IF(TrRoad_act!J31=0,"",J18/TrRoad_act!J31*1000
)</f>
        <v>208.17364978443729</v>
      </c>
      <c r="K55" s="79">
        <f>IF(TrRoad_act!K31=0,"",K18/TrRoad_act!K31*1000
)</f>
        <v>203.74874811807962</v>
      </c>
      <c r="L55" s="79">
        <f>IF(TrRoad_act!L31=0,"",L18/TrRoad_act!L31*1000
)</f>
        <v>199.28197299225593</v>
      </c>
      <c r="M55" s="79">
        <f>IF(TrRoad_act!M31=0,"",M18/TrRoad_act!M31*1000
)</f>
        <v>195.98719351833188</v>
      </c>
      <c r="N55" s="79">
        <f>IF(TrRoad_act!N31=0,"",N18/TrRoad_act!N31*1000
)</f>
        <v>193.13068305788235</v>
      </c>
      <c r="O55" s="79">
        <f>IF(TrRoad_act!O31=0,"",O18/TrRoad_act!O31*1000
)</f>
        <v>190.63885681321568</v>
      </c>
      <c r="P55" s="79">
        <f>IF(TrRoad_act!P31=0,"",P18/TrRoad_act!P31*1000
)</f>
        <v>186.79091297418969</v>
      </c>
      <c r="Q55" s="79">
        <f>IF(TrRoad_act!Q31=0,"",Q18/TrRoad_act!Q31*1000
)</f>
        <v>183.13469108065962</v>
      </c>
    </row>
    <row r="56" spans="1:17" ht="11.45" customHeight="1" x14ac:dyDescent="0.25">
      <c r="A56" s="23" t="s">
        <v>30</v>
      </c>
      <c r="B56" s="78">
        <f>IF(TrRoad_act!B32=0,"",B19/TrRoad_act!B32*1000
)</f>
        <v>139.87247393503623</v>
      </c>
      <c r="C56" s="78">
        <f>IF(TrRoad_act!C32=0,"",C19/TrRoad_act!C32*1000
)</f>
        <v>135.70514502216943</v>
      </c>
      <c r="D56" s="78">
        <f>IF(TrRoad_act!D32=0,"",D19/TrRoad_act!D32*1000
)</f>
        <v>134.03117375456668</v>
      </c>
      <c r="E56" s="78">
        <f>IF(TrRoad_act!E32=0,"",E19/TrRoad_act!E32*1000
)</f>
        <v>132.0125519079501</v>
      </c>
      <c r="F56" s="78">
        <f>IF(TrRoad_act!F32=0,"",F19/TrRoad_act!F32*1000
)</f>
        <v>131.21094027723674</v>
      </c>
      <c r="G56" s="78">
        <f>IF(TrRoad_act!G32=0,"",G19/TrRoad_act!G32*1000
)</f>
        <v>129.5320420989195</v>
      </c>
      <c r="H56" s="78">
        <f>IF(TrRoad_act!H32=0,"",H19/TrRoad_act!H32*1000
)</f>
        <v>126.10990988100299</v>
      </c>
      <c r="I56" s="78">
        <f>IF(TrRoad_act!I32=0,"",I19/TrRoad_act!I32*1000
)</f>
        <v>124.69977263627585</v>
      </c>
      <c r="J56" s="78">
        <f>IF(TrRoad_act!J32=0,"",J19/TrRoad_act!J32*1000
)</f>
        <v>124.32592479602718</v>
      </c>
      <c r="K56" s="78">
        <f>IF(TrRoad_act!K32=0,"",K19/TrRoad_act!K32*1000
)</f>
        <v>120.55007093132396</v>
      </c>
      <c r="L56" s="78">
        <f>IF(TrRoad_act!L32=0,"",L19/TrRoad_act!L32*1000
)</f>
        <v>116.9523389817478</v>
      </c>
      <c r="M56" s="78">
        <f>IF(TrRoad_act!M32=0,"",M19/TrRoad_act!M32*1000
)</f>
        <v>115.73970776151255</v>
      </c>
      <c r="N56" s="78">
        <f>IF(TrRoad_act!N32=0,"",N19/TrRoad_act!N32*1000
)</f>
        <v>112.92994774747079</v>
      </c>
      <c r="O56" s="78">
        <f>IF(TrRoad_act!O32=0,"",O19/TrRoad_act!O32*1000
)</f>
        <v>110.99508159702913</v>
      </c>
      <c r="P56" s="78">
        <f>IF(TrRoad_act!P32=0,"",P19/TrRoad_act!P32*1000
)</f>
        <v>110.52685512036619</v>
      </c>
      <c r="Q56" s="78">
        <f>IF(TrRoad_act!Q32=0,"",Q19/TrRoad_act!Q32*1000
)</f>
        <v>110.17290810232716</v>
      </c>
    </row>
    <row r="57" spans="1:17" ht="11.45" customHeight="1" x14ac:dyDescent="0.25">
      <c r="A57" s="19" t="s">
        <v>29</v>
      </c>
      <c r="B57" s="76">
        <f>IF(TrRoad_act!B33=0,"",B20/TrRoad_act!B33*1000
)</f>
        <v>225.55311634351085</v>
      </c>
      <c r="C57" s="76">
        <f>IF(TrRoad_act!C33=0,"",C20/TrRoad_act!C33*1000
)</f>
        <v>220.21565973985813</v>
      </c>
      <c r="D57" s="76">
        <f>IF(TrRoad_act!D33=0,"",D20/TrRoad_act!D33*1000
)</f>
        <v>217.34948417606557</v>
      </c>
      <c r="E57" s="76">
        <f>IF(TrRoad_act!E33=0,"",E20/TrRoad_act!E33*1000
)</f>
        <v>214.38277360384453</v>
      </c>
      <c r="F57" s="76">
        <f>IF(TrRoad_act!F33=0,"",F20/TrRoad_act!F33*1000
)</f>
        <v>211.82491124255384</v>
      </c>
      <c r="G57" s="76">
        <f>IF(TrRoad_act!G33=0,"",G20/TrRoad_act!G33*1000
)</f>
        <v>209.32113924831268</v>
      </c>
      <c r="H57" s="76">
        <f>IF(TrRoad_act!H33=0,"",H20/TrRoad_act!H33*1000
)</f>
        <v>206.43521819383889</v>
      </c>
      <c r="I57" s="76">
        <f>IF(TrRoad_act!I33=0,"",I20/TrRoad_act!I33*1000
)</f>
        <v>203.73636119957413</v>
      </c>
      <c r="J57" s="76">
        <f>IF(TrRoad_act!J33=0,"",J20/TrRoad_act!J33*1000
)</f>
        <v>199.16335810850308</v>
      </c>
      <c r="K57" s="76">
        <f>IF(TrRoad_act!K33=0,"",K20/TrRoad_act!K33*1000
)</f>
        <v>195.29104036828298</v>
      </c>
      <c r="L57" s="76">
        <f>IF(TrRoad_act!L33=0,"",L20/TrRoad_act!L33*1000
)</f>
        <v>190.96627069285483</v>
      </c>
      <c r="M57" s="76">
        <f>IF(TrRoad_act!M33=0,"",M20/TrRoad_act!M33*1000
)</f>
        <v>187.96529631296372</v>
      </c>
      <c r="N57" s="76">
        <f>IF(TrRoad_act!N33=0,"",N20/TrRoad_act!N33*1000
)</f>
        <v>185.31276575486152</v>
      </c>
      <c r="O57" s="76">
        <f>IF(TrRoad_act!O33=0,"",O20/TrRoad_act!O33*1000
)</f>
        <v>182.71794425480587</v>
      </c>
      <c r="P57" s="76">
        <f>IF(TrRoad_act!P33=0,"",P20/TrRoad_act!P33*1000
)</f>
        <v>179.20322646522428</v>
      </c>
      <c r="Q57" s="76">
        <f>IF(TrRoad_act!Q33=0,"",Q20/TrRoad_act!Q33*1000
)</f>
        <v>175.918668836043</v>
      </c>
    </row>
    <row r="58" spans="1:17" ht="11.45" customHeight="1" x14ac:dyDescent="0.25">
      <c r="A58" s="62" t="s">
        <v>59</v>
      </c>
      <c r="B58" s="77">
        <f>IF(TrRoad_act!B34=0,"",B21/TrRoad_act!B34*1000
)</f>
        <v>228.52172200379684</v>
      </c>
      <c r="C58" s="77">
        <f>IF(TrRoad_act!C34=0,"",C21/TrRoad_act!C34*1000
)</f>
        <v>223.63615683166836</v>
      </c>
      <c r="D58" s="77">
        <f>IF(TrRoad_act!D34=0,"",D21/TrRoad_act!D34*1000
)</f>
        <v>221.27999945550235</v>
      </c>
      <c r="E58" s="77">
        <f>IF(TrRoad_act!E34=0,"",E21/TrRoad_act!E34*1000
)</f>
        <v>218.82094432006542</v>
      </c>
      <c r="F58" s="77">
        <f>IF(TrRoad_act!F34=0,"",F21/TrRoad_act!F34*1000
)</f>
        <v>216.7350039743678</v>
      </c>
      <c r="G58" s="77">
        <f>IF(TrRoad_act!G34=0,"",G21/TrRoad_act!G34*1000
)</f>
        <v>214.52627209776162</v>
      </c>
      <c r="H58" s="77">
        <f>IF(TrRoad_act!H34=0,"",H21/TrRoad_act!H34*1000
)</f>
        <v>211.95550244990108</v>
      </c>
      <c r="I58" s="77">
        <f>IF(TrRoad_act!I34=0,"",I21/TrRoad_act!I34*1000
)</f>
        <v>209.84367746481638</v>
      </c>
      <c r="J58" s="77">
        <f>IF(TrRoad_act!J34=0,"",J21/TrRoad_act!J34*1000
)</f>
        <v>206.46127198432404</v>
      </c>
      <c r="K58" s="77">
        <f>IF(TrRoad_act!K34=0,"",K21/TrRoad_act!K34*1000
)</f>
        <v>202.62394939145196</v>
      </c>
      <c r="L58" s="77">
        <f>IF(TrRoad_act!L34=0,"",L21/TrRoad_act!L34*1000
)</f>
        <v>197.45338880527132</v>
      </c>
      <c r="M58" s="77">
        <f>IF(TrRoad_act!M34=0,"",M21/TrRoad_act!M34*1000
)</f>
        <v>194.19315025262674</v>
      </c>
      <c r="N58" s="77">
        <f>IF(TrRoad_act!N34=0,"",N21/TrRoad_act!N34*1000
)</f>
        <v>190.19127919971035</v>
      </c>
      <c r="O58" s="77">
        <f>IF(TrRoad_act!O34=0,"",O21/TrRoad_act!O34*1000
)</f>
        <v>188.09952711199278</v>
      </c>
      <c r="P58" s="77">
        <f>IF(TrRoad_act!P34=0,"",P21/TrRoad_act!P34*1000
)</f>
        <v>184.76543332654194</v>
      </c>
      <c r="Q58" s="77">
        <f>IF(TrRoad_act!Q34=0,"",Q21/TrRoad_act!Q34*1000
)</f>
        <v>180.05522255396082</v>
      </c>
    </row>
    <row r="59" spans="1:17" ht="11.45" customHeight="1" x14ac:dyDescent="0.25">
      <c r="A59" s="62" t="s">
        <v>58</v>
      </c>
      <c r="B59" s="77">
        <f>IF(TrRoad_act!B35=0,"",B22/TrRoad_act!B35*1000
)</f>
        <v>209.19255455617892</v>
      </c>
      <c r="C59" s="77">
        <f>IF(TrRoad_act!C35=0,"",C22/TrRoad_act!C35*1000
)</f>
        <v>202.98146927923807</v>
      </c>
      <c r="D59" s="77">
        <f>IF(TrRoad_act!D35=0,"",D22/TrRoad_act!D35*1000
)</f>
        <v>199.58185902986858</v>
      </c>
      <c r="E59" s="77">
        <f>IF(TrRoad_act!E35=0,"",E22/TrRoad_act!E35*1000
)</f>
        <v>196.76035883740477</v>
      </c>
      <c r="F59" s="77">
        <f>IF(TrRoad_act!F35=0,"",F22/TrRoad_act!F35*1000
)</f>
        <v>194.68926490628348</v>
      </c>
      <c r="G59" s="77">
        <f>IF(TrRoad_act!G35=0,"",G22/TrRoad_act!G35*1000
)</f>
        <v>193.34788239241064</v>
      </c>
      <c r="H59" s="77">
        <f>IF(TrRoad_act!H35=0,"",H22/TrRoad_act!H35*1000
)</f>
        <v>191.92117795055773</v>
      </c>
      <c r="I59" s="77">
        <f>IF(TrRoad_act!I35=0,"",I22/TrRoad_act!I35*1000
)</f>
        <v>188.4171494467995</v>
      </c>
      <c r="J59" s="77">
        <f>IF(TrRoad_act!J35=0,"",J22/TrRoad_act!J35*1000
)</f>
        <v>183.51455456908678</v>
      </c>
      <c r="K59" s="77">
        <f>IF(TrRoad_act!K35=0,"",K22/TrRoad_act!K35*1000
)</f>
        <v>180.93029417962154</v>
      </c>
      <c r="L59" s="77">
        <f>IF(TrRoad_act!L35=0,"",L22/TrRoad_act!L35*1000
)</f>
        <v>179.35046726480121</v>
      </c>
      <c r="M59" s="77">
        <f>IF(TrRoad_act!M35=0,"",M22/TrRoad_act!M35*1000
)</f>
        <v>177.92148738167674</v>
      </c>
      <c r="N59" s="77">
        <f>IF(TrRoad_act!N35=0,"",N22/TrRoad_act!N35*1000
)</f>
        <v>178.20152113199663</v>
      </c>
      <c r="O59" s="77">
        <f>IF(TrRoad_act!O35=0,"",O22/TrRoad_act!O35*1000
)</f>
        <v>175.73352092356362</v>
      </c>
      <c r="P59" s="77">
        <f>IF(TrRoad_act!P35=0,"",P22/TrRoad_act!P35*1000
)</f>
        <v>172.53305853399476</v>
      </c>
      <c r="Q59" s="77">
        <f>IF(TrRoad_act!Q35=0,"",Q22/TrRoad_act!Q35*1000
)</f>
        <v>171.502139055626</v>
      </c>
    </row>
    <row r="60" spans="1:17" ht="11.45" customHeight="1" x14ac:dyDescent="0.25">
      <c r="A60" s="62" t="s">
        <v>57</v>
      </c>
      <c r="B60" s="77">
        <f>IF(TrRoad_act!B36=0,"",B23/TrRoad_act!B36*1000
)</f>
        <v>256.83492046363887</v>
      </c>
      <c r="C60" s="77">
        <f>IF(TrRoad_act!C36=0,"",C23/TrRoad_act!C36*1000
)</f>
        <v>247.24330965468044</v>
      </c>
      <c r="D60" s="77">
        <f>IF(TrRoad_act!D36=0,"",D23/TrRoad_act!D36*1000
)</f>
        <v>241.26188765305412</v>
      </c>
      <c r="E60" s="77">
        <f>IF(TrRoad_act!E36=0,"",E23/TrRoad_act!E36*1000
)</f>
        <v>243.27974801631552</v>
      </c>
      <c r="F60" s="77">
        <f>IF(TrRoad_act!F36=0,"",F23/TrRoad_act!F36*1000
)</f>
        <v>243.32910301122783</v>
      </c>
      <c r="G60" s="77">
        <f>IF(TrRoad_act!G36=0,"",G23/TrRoad_act!G36*1000
)</f>
        <v>245.42113727730089</v>
      </c>
      <c r="H60" s="77">
        <f>IF(TrRoad_act!H36=0,"",H23/TrRoad_act!H36*1000
)</f>
        <v>245.31899040124355</v>
      </c>
      <c r="I60" s="77">
        <f>IF(TrRoad_act!I36=0,"",I23/TrRoad_act!I36*1000
)</f>
        <v>227.8155465207187</v>
      </c>
      <c r="J60" s="77">
        <f>IF(TrRoad_act!J36=0,"",J23/TrRoad_act!J36*1000
)</f>
        <v>234.49094131664995</v>
      </c>
      <c r="K60" s="77">
        <f>IF(TrRoad_act!K36=0,"",K23/TrRoad_act!K36*1000
)</f>
        <v>233.01408754914789</v>
      </c>
      <c r="L60" s="77">
        <f>IF(TrRoad_act!L36=0,"",L23/TrRoad_act!L36*1000
)</f>
        <v>234.84483669849905</v>
      </c>
      <c r="M60" s="77">
        <f>IF(TrRoad_act!M36=0,"",M23/TrRoad_act!M36*1000
)</f>
        <v>232.60235325913877</v>
      </c>
      <c r="N60" s="77">
        <f>IF(TrRoad_act!N36=0,"",N23/TrRoad_act!N36*1000
)</f>
        <v>227.03784007195816</v>
      </c>
      <c r="O60" s="77">
        <f>IF(TrRoad_act!O36=0,"",O23/TrRoad_act!O36*1000
)</f>
        <v>229.59468688551669</v>
      </c>
      <c r="P60" s="77">
        <f>IF(TrRoad_act!P36=0,"",P23/TrRoad_act!P36*1000
)</f>
        <v>223.6829896338279</v>
      </c>
      <c r="Q60" s="77">
        <f>IF(TrRoad_act!Q36=0,"",Q23/TrRoad_act!Q36*1000
)</f>
        <v>230.25843507766993</v>
      </c>
    </row>
    <row r="61" spans="1:17" ht="11.45" customHeight="1" x14ac:dyDescent="0.25">
      <c r="A61" s="62" t="s">
        <v>56</v>
      </c>
      <c r="B61" s="77" t="str">
        <f>IF(TrRoad_act!B37=0,"",B24/TrRoad_act!B37*1000
)</f>
        <v/>
      </c>
      <c r="C61" s="77" t="str">
        <f>IF(TrRoad_act!C37=0,"",C24/TrRoad_act!C37*1000
)</f>
        <v/>
      </c>
      <c r="D61" s="77" t="str">
        <f>IF(TrRoad_act!D37=0,"",D24/TrRoad_act!D37*1000
)</f>
        <v/>
      </c>
      <c r="E61" s="77" t="str">
        <f>IF(TrRoad_act!E37=0,"",E24/TrRoad_act!E37*1000
)</f>
        <v/>
      </c>
      <c r="F61" s="77" t="str">
        <f>IF(TrRoad_act!F37=0,"",F24/TrRoad_act!F37*1000
)</f>
        <v/>
      </c>
      <c r="G61" s="77" t="str">
        <f>IF(TrRoad_act!G37=0,"",G24/TrRoad_act!G37*1000
)</f>
        <v/>
      </c>
      <c r="H61" s="77" t="str">
        <f>IF(TrRoad_act!H37=0,"",H24/TrRoad_act!H37*1000
)</f>
        <v/>
      </c>
      <c r="I61" s="77" t="str">
        <f>IF(TrRoad_act!I37=0,"",I24/TrRoad_act!I37*1000
)</f>
        <v/>
      </c>
      <c r="J61" s="77" t="str">
        <f>IF(TrRoad_act!J37=0,"",J24/TrRoad_act!J37*1000
)</f>
        <v/>
      </c>
      <c r="K61" s="77" t="str">
        <f>IF(TrRoad_act!K37=0,"",K24/TrRoad_act!K37*1000
)</f>
        <v/>
      </c>
      <c r="L61" s="77" t="str">
        <f>IF(TrRoad_act!L37=0,"",L24/TrRoad_act!L37*1000
)</f>
        <v/>
      </c>
      <c r="M61" s="77" t="str">
        <f>IF(TrRoad_act!M37=0,"",M24/TrRoad_act!M37*1000
)</f>
        <v/>
      </c>
      <c r="N61" s="77" t="str">
        <f>IF(TrRoad_act!N37=0,"",N24/TrRoad_act!N37*1000
)</f>
        <v/>
      </c>
      <c r="O61" s="77" t="str">
        <f>IF(TrRoad_act!O37=0,"",O24/TrRoad_act!O37*1000
)</f>
        <v/>
      </c>
      <c r="P61" s="77" t="str">
        <f>IF(TrRoad_act!P37=0,"",P24/TrRoad_act!P37*1000
)</f>
        <v/>
      </c>
      <c r="Q61" s="77" t="str">
        <f>IF(TrRoad_act!Q37=0,"",Q24/TrRoad_act!Q37*1000
)</f>
        <v/>
      </c>
    </row>
    <row r="62" spans="1:17" ht="11.45" customHeight="1" x14ac:dyDescent="0.25">
      <c r="A62" s="62" t="s">
        <v>60</v>
      </c>
      <c r="B62" s="77" t="str">
        <f>IF(TrRoad_act!B38=0,"",B25/TrRoad_act!B38*1000
)</f>
        <v/>
      </c>
      <c r="C62" s="77" t="str">
        <f>IF(TrRoad_act!C38=0,"",C25/TrRoad_act!C38*1000
)</f>
        <v/>
      </c>
      <c r="D62" s="77" t="str">
        <f>IF(TrRoad_act!D38=0,"",D25/TrRoad_act!D38*1000
)</f>
        <v/>
      </c>
      <c r="E62" s="77" t="str">
        <f>IF(TrRoad_act!E38=0,"",E25/TrRoad_act!E38*1000
)</f>
        <v/>
      </c>
      <c r="F62" s="77" t="str">
        <f>IF(TrRoad_act!F38=0,"",F25/TrRoad_act!F38*1000
)</f>
        <v/>
      </c>
      <c r="G62" s="77" t="str">
        <f>IF(TrRoad_act!G38=0,"",G25/TrRoad_act!G38*1000
)</f>
        <v/>
      </c>
      <c r="H62" s="77" t="str">
        <f>IF(TrRoad_act!H38=0,"",H25/TrRoad_act!H38*1000
)</f>
        <v/>
      </c>
      <c r="I62" s="77" t="str">
        <f>IF(TrRoad_act!I38=0,"",I25/TrRoad_act!I38*1000
)</f>
        <v/>
      </c>
      <c r="J62" s="77" t="str">
        <f>IF(TrRoad_act!J38=0,"",J25/TrRoad_act!J38*1000
)</f>
        <v/>
      </c>
      <c r="K62" s="77" t="str">
        <f>IF(TrRoad_act!K38=0,"",K25/TrRoad_act!K38*1000
)</f>
        <v/>
      </c>
      <c r="L62" s="77" t="str">
        <f>IF(TrRoad_act!L38=0,"",L25/TrRoad_act!L38*1000
)</f>
        <v/>
      </c>
      <c r="M62" s="77" t="str">
        <f>IF(TrRoad_act!M38=0,"",M25/TrRoad_act!M38*1000
)</f>
        <v/>
      </c>
      <c r="N62" s="77" t="str">
        <f>IF(TrRoad_act!N38=0,"",N25/TrRoad_act!N38*1000
)</f>
        <v/>
      </c>
      <c r="O62" s="77">
        <f>IF(TrRoad_act!O38=0,"",O25/TrRoad_act!O38*1000
)</f>
        <v>37.649060561572199</v>
      </c>
      <c r="P62" s="77">
        <f>IF(TrRoad_act!P38=0,"",P25/TrRoad_act!P38*1000
)</f>
        <v>60.385777550219487</v>
      </c>
      <c r="Q62" s="77">
        <f>IF(TrRoad_act!Q38=0,"",Q25/TrRoad_act!Q38*1000
)</f>
        <v>62.628685405240056</v>
      </c>
    </row>
    <row r="63" spans="1:17" ht="11.45" customHeight="1" x14ac:dyDescent="0.25">
      <c r="A63" s="62" t="s">
        <v>55</v>
      </c>
      <c r="B63" s="77" t="str">
        <f>IF(TrRoad_act!B39=0,"",B26/TrRoad_act!B39*1000
)</f>
        <v/>
      </c>
      <c r="C63" s="77" t="str">
        <f>IF(TrRoad_act!C39=0,"",C26/TrRoad_act!C39*1000
)</f>
        <v/>
      </c>
      <c r="D63" s="77" t="str">
        <f>IF(TrRoad_act!D39=0,"",D26/TrRoad_act!D39*1000
)</f>
        <v/>
      </c>
      <c r="E63" s="77" t="str">
        <f>IF(TrRoad_act!E39=0,"",E26/TrRoad_act!E39*1000
)</f>
        <v/>
      </c>
      <c r="F63" s="77" t="str">
        <f>IF(TrRoad_act!F39=0,"",F26/TrRoad_act!F39*1000
)</f>
        <v/>
      </c>
      <c r="G63" s="77" t="str">
        <f>IF(TrRoad_act!G39=0,"",G26/TrRoad_act!G39*1000
)</f>
        <v/>
      </c>
      <c r="H63" s="77" t="str">
        <f>IF(TrRoad_act!H39=0,"",H26/TrRoad_act!H39*1000
)</f>
        <v/>
      </c>
      <c r="I63" s="77" t="str">
        <f>IF(TrRoad_act!I39=0,"",I26/TrRoad_act!I39*1000
)</f>
        <v/>
      </c>
      <c r="J63" s="77" t="str">
        <f>IF(TrRoad_act!J39=0,"",J26/TrRoad_act!J39*1000
)</f>
        <v/>
      </c>
      <c r="K63" s="77" t="str">
        <f>IF(TrRoad_act!K39=0,"",K26/TrRoad_act!K39*1000
)</f>
        <v/>
      </c>
      <c r="L63" s="77">
        <f>IF(TrRoad_act!L39=0,"",L26/TrRoad_act!L39*1000
)</f>
        <v>0</v>
      </c>
      <c r="M63" s="77">
        <f>IF(TrRoad_act!M39=0,"",M26/TrRoad_act!M39*1000
)</f>
        <v>0</v>
      </c>
      <c r="N63" s="77">
        <f>IF(TrRoad_act!N39=0,"",N26/TrRoad_act!N39*1000
)</f>
        <v>0</v>
      </c>
      <c r="O63" s="77">
        <f>IF(TrRoad_act!O39=0,"",O26/TrRoad_act!O39*1000
)</f>
        <v>0</v>
      </c>
      <c r="P63" s="77">
        <f>IF(TrRoad_act!P39=0,"",P26/TrRoad_act!P39*1000
)</f>
        <v>0</v>
      </c>
      <c r="Q63" s="77">
        <f>IF(TrRoad_act!Q39=0,"",Q26/TrRoad_act!Q39*1000
)</f>
        <v>0</v>
      </c>
    </row>
    <row r="64" spans="1:17" ht="11.45" customHeight="1" x14ac:dyDescent="0.25">
      <c r="A64" s="19" t="s">
        <v>28</v>
      </c>
      <c r="B64" s="76">
        <f>IF(TrRoad_act!B40=0,"",B27/TrRoad_act!B40*1000
)</f>
        <v>1788.6821863001112</v>
      </c>
      <c r="C64" s="76">
        <f>IF(TrRoad_act!C40=0,"",C27/TrRoad_act!C40*1000
)</f>
        <v>1773.0127473917566</v>
      </c>
      <c r="D64" s="76">
        <f>IF(TrRoad_act!D40=0,"",D27/TrRoad_act!D40*1000
)</f>
        <v>1754.8721070273552</v>
      </c>
      <c r="E64" s="76">
        <f>IF(TrRoad_act!E40=0,"",E27/TrRoad_act!E40*1000
)</f>
        <v>1735.0913284131207</v>
      </c>
      <c r="F64" s="76">
        <f>IF(TrRoad_act!F40=0,"",F27/TrRoad_act!F40*1000
)</f>
        <v>1716.6520751723881</v>
      </c>
      <c r="G64" s="76">
        <f>IF(TrRoad_act!G40=0,"",G27/TrRoad_act!G40*1000
)</f>
        <v>1701.8898831265001</v>
      </c>
      <c r="H64" s="76">
        <f>IF(TrRoad_act!H40=0,"",H27/TrRoad_act!H40*1000
)</f>
        <v>1679.3454080563936</v>
      </c>
      <c r="I64" s="76">
        <f>IF(TrRoad_act!I40=0,"",I27/TrRoad_act!I40*1000
)</f>
        <v>1655.1550373178673</v>
      </c>
      <c r="J64" s="76">
        <f>IF(TrRoad_act!J40=0,"",J27/TrRoad_act!J40*1000
)</f>
        <v>1608.8293430911481</v>
      </c>
      <c r="K64" s="76">
        <f>IF(TrRoad_act!K40=0,"",K27/TrRoad_act!K40*1000
)</f>
        <v>1586.7228929134101</v>
      </c>
      <c r="L64" s="76">
        <f>IF(TrRoad_act!L40=0,"",L27/TrRoad_act!L40*1000
)</f>
        <v>1579.7510754748328</v>
      </c>
      <c r="M64" s="76">
        <f>IF(TrRoad_act!M40=0,"",M27/TrRoad_act!M40*1000
)</f>
        <v>1587.760305848926</v>
      </c>
      <c r="N64" s="76">
        <f>IF(TrRoad_act!N40=0,"",N27/TrRoad_act!N40*1000
)</f>
        <v>1604.8275511416959</v>
      </c>
      <c r="O64" s="76">
        <f>IF(TrRoad_act!O40=0,"",O27/TrRoad_act!O40*1000
)</f>
        <v>1597.9932876167243</v>
      </c>
      <c r="P64" s="76">
        <f>IF(TrRoad_act!P40=0,"",P27/TrRoad_act!P40*1000
)</f>
        <v>1588.4098938265613</v>
      </c>
      <c r="Q64" s="76">
        <f>IF(TrRoad_act!Q40=0,"",Q27/TrRoad_act!Q40*1000
)</f>
        <v>1599.3954295819672</v>
      </c>
    </row>
    <row r="65" spans="1:17" ht="11.45" customHeight="1" x14ac:dyDescent="0.25">
      <c r="A65" s="62" t="s">
        <v>59</v>
      </c>
      <c r="B65" s="75" t="str">
        <f>IF(TrRoad_act!B41=0,"",B28/TrRoad_act!B41*1000
)</f>
        <v/>
      </c>
      <c r="C65" s="75" t="str">
        <f>IF(TrRoad_act!C41=0,"",C28/TrRoad_act!C41*1000
)</f>
        <v/>
      </c>
      <c r="D65" s="75" t="str">
        <f>IF(TrRoad_act!D41=0,"",D28/TrRoad_act!D41*1000
)</f>
        <v/>
      </c>
      <c r="E65" s="75" t="str">
        <f>IF(TrRoad_act!E41=0,"",E28/TrRoad_act!E41*1000
)</f>
        <v/>
      </c>
      <c r="F65" s="75" t="str">
        <f>IF(TrRoad_act!F41=0,"",F28/TrRoad_act!F41*1000
)</f>
        <v/>
      </c>
      <c r="G65" s="75" t="str">
        <f>IF(TrRoad_act!G41=0,"",G28/TrRoad_act!G41*1000
)</f>
        <v/>
      </c>
      <c r="H65" s="75" t="str">
        <f>IF(TrRoad_act!H41=0,"",H28/TrRoad_act!H41*1000
)</f>
        <v/>
      </c>
      <c r="I65" s="75" t="str">
        <f>IF(TrRoad_act!I41=0,"",I28/TrRoad_act!I41*1000
)</f>
        <v/>
      </c>
      <c r="J65" s="75" t="str">
        <f>IF(TrRoad_act!J41=0,"",J28/TrRoad_act!J41*1000
)</f>
        <v/>
      </c>
      <c r="K65" s="75" t="str">
        <f>IF(TrRoad_act!K41=0,"",K28/TrRoad_act!K41*1000
)</f>
        <v/>
      </c>
      <c r="L65" s="75" t="str">
        <f>IF(TrRoad_act!L41=0,"",L28/TrRoad_act!L41*1000
)</f>
        <v/>
      </c>
      <c r="M65" s="75" t="str">
        <f>IF(TrRoad_act!M41=0,"",M28/TrRoad_act!M41*1000
)</f>
        <v/>
      </c>
      <c r="N65" s="75" t="str">
        <f>IF(TrRoad_act!N41=0,"",N28/TrRoad_act!N41*1000
)</f>
        <v/>
      </c>
      <c r="O65" s="75" t="str">
        <f>IF(TrRoad_act!O41=0,"",O28/TrRoad_act!O41*1000
)</f>
        <v/>
      </c>
      <c r="P65" s="75" t="str">
        <f>IF(TrRoad_act!P41=0,"",P28/TrRoad_act!P41*1000
)</f>
        <v/>
      </c>
      <c r="Q65" s="75" t="str">
        <f>IF(TrRoad_act!Q41=0,"",Q28/TrRoad_act!Q41*1000
)</f>
        <v/>
      </c>
    </row>
    <row r="66" spans="1:17" ht="11.45" customHeight="1" x14ac:dyDescent="0.25">
      <c r="A66" s="62" t="s">
        <v>58</v>
      </c>
      <c r="B66" s="75">
        <f>IF(TrRoad_act!B42=0,"",B29/TrRoad_act!B42*1000
)</f>
        <v>1790.9356307389971</v>
      </c>
      <c r="C66" s="75">
        <f>IF(TrRoad_act!C42=0,"",C29/TrRoad_act!C42*1000
)</f>
        <v>1775.183862417307</v>
      </c>
      <c r="D66" s="75">
        <f>IF(TrRoad_act!D42=0,"",D29/TrRoad_act!D42*1000
)</f>
        <v>1757.0324932467427</v>
      </c>
      <c r="E66" s="75">
        <f>IF(TrRoad_act!E42=0,"",E29/TrRoad_act!E42*1000
)</f>
        <v>1737.5050655967018</v>
      </c>
      <c r="F66" s="75">
        <f>IF(TrRoad_act!F42=0,"",F29/TrRoad_act!F42*1000
)</f>
        <v>1719.170073542381</v>
      </c>
      <c r="G66" s="75">
        <f>IF(TrRoad_act!G42=0,"",G29/TrRoad_act!G42*1000
)</f>
        <v>1704.5506335854898</v>
      </c>
      <c r="H66" s="75">
        <f>IF(TrRoad_act!H42=0,"",H29/TrRoad_act!H42*1000
)</f>
        <v>1680.6622823785008</v>
      </c>
      <c r="I66" s="75">
        <f>IF(TrRoad_act!I42=0,"",I29/TrRoad_act!I42*1000
)</f>
        <v>1656.2997187903677</v>
      </c>
      <c r="J66" s="75">
        <f>IF(TrRoad_act!J42=0,"",J29/TrRoad_act!J42*1000
)</f>
        <v>1610.8570734407256</v>
      </c>
      <c r="K66" s="75">
        <f>IF(TrRoad_act!K42=0,"",K29/TrRoad_act!K42*1000
)</f>
        <v>1588.8276920557046</v>
      </c>
      <c r="L66" s="75">
        <f>IF(TrRoad_act!L42=0,"",L29/TrRoad_act!L42*1000
)</f>
        <v>1582.2033708883989</v>
      </c>
      <c r="M66" s="75">
        <f>IF(TrRoad_act!M42=0,"",M29/TrRoad_act!M42*1000
)</f>
        <v>1590.5863204490208</v>
      </c>
      <c r="N66" s="75">
        <f>IF(TrRoad_act!N42=0,"",N29/TrRoad_act!N42*1000
)</f>
        <v>1608.1835023165418</v>
      </c>
      <c r="O66" s="75">
        <f>IF(TrRoad_act!O42=0,"",O29/TrRoad_act!O42*1000
)</f>
        <v>1600.420963324917</v>
      </c>
      <c r="P66" s="75">
        <f>IF(TrRoad_act!P42=0,"",P29/TrRoad_act!P42*1000
)</f>
        <v>1590.7275042492342</v>
      </c>
      <c r="Q66" s="75">
        <f>IF(TrRoad_act!Q42=0,"",Q29/TrRoad_act!Q42*1000
)</f>
        <v>1606.187679109705</v>
      </c>
    </row>
    <row r="67" spans="1:17" ht="11.45" customHeight="1" x14ac:dyDescent="0.25">
      <c r="A67" s="62" t="s">
        <v>57</v>
      </c>
      <c r="B67" s="75" t="str">
        <f>IF(TrRoad_act!B43=0,"",B30/TrRoad_act!B43*1000
)</f>
        <v/>
      </c>
      <c r="C67" s="75" t="str">
        <f>IF(TrRoad_act!C43=0,"",C30/TrRoad_act!C43*1000
)</f>
        <v/>
      </c>
      <c r="D67" s="75" t="str">
        <f>IF(TrRoad_act!D43=0,"",D30/TrRoad_act!D43*1000
)</f>
        <v/>
      </c>
      <c r="E67" s="75" t="str">
        <f>IF(TrRoad_act!E43=0,"",E30/TrRoad_act!E43*1000
)</f>
        <v/>
      </c>
      <c r="F67" s="75" t="str">
        <f>IF(TrRoad_act!F43=0,"",F30/TrRoad_act!F43*1000
)</f>
        <v/>
      </c>
      <c r="G67" s="75" t="str">
        <f>IF(TrRoad_act!G43=0,"",G30/TrRoad_act!G43*1000
)</f>
        <v/>
      </c>
      <c r="H67" s="75" t="str">
        <f>IF(TrRoad_act!H43=0,"",H30/TrRoad_act!H43*1000
)</f>
        <v/>
      </c>
      <c r="I67" s="75" t="str">
        <f>IF(TrRoad_act!I43=0,"",I30/TrRoad_act!I43*1000
)</f>
        <v/>
      </c>
      <c r="J67" s="75" t="str">
        <f>IF(TrRoad_act!J43=0,"",J30/TrRoad_act!J43*1000
)</f>
        <v/>
      </c>
      <c r="K67" s="75" t="str">
        <f>IF(TrRoad_act!K43=0,"",K30/TrRoad_act!K43*1000
)</f>
        <v/>
      </c>
      <c r="L67" s="75" t="str">
        <f>IF(TrRoad_act!L43=0,"",L30/TrRoad_act!L43*1000
)</f>
        <v/>
      </c>
      <c r="M67" s="75" t="str">
        <f>IF(TrRoad_act!M43=0,"",M30/TrRoad_act!M43*1000
)</f>
        <v/>
      </c>
      <c r="N67" s="75" t="str">
        <f>IF(TrRoad_act!N43=0,"",N30/TrRoad_act!N43*1000
)</f>
        <v/>
      </c>
      <c r="O67" s="75" t="str">
        <f>IF(TrRoad_act!O43=0,"",O30/TrRoad_act!O43*1000
)</f>
        <v/>
      </c>
      <c r="P67" s="75" t="str">
        <f>IF(TrRoad_act!P43=0,"",P30/TrRoad_act!P43*1000
)</f>
        <v/>
      </c>
      <c r="Q67" s="75" t="str">
        <f>IF(TrRoad_act!Q43=0,"",Q30/TrRoad_act!Q43*1000
)</f>
        <v/>
      </c>
    </row>
    <row r="68" spans="1:17" ht="11.45" customHeight="1" x14ac:dyDescent="0.25">
      <c r="A68" s="62" t="s">
        <v>56</v>
      </c>
      <c r="B68" s="75" t="str">
        <f>IF(TrRoad_act!B44=0,"",B31/TrRoad_act!B44*1000
)</f>
        <v/>
      </c>
      <c r="C68" s="75" t="str">
        <f>IF(TrRoad_act!C44=0,"",C31/TrRoad_act!C44*1000
)</f>
        <v/>
      </c>
      <c r="D68" s="75" t="str">
        <f>IF(TrRoad_act!D44=0,"",D31/TrRoad_act!D44*1000
)</f>
        <v/>
      </c>
      <c r="E68" s="75" t="str">
        <f>IF(TrRoad_act!E44=0,"",E31/TrRoad_act!E44*1000
)</f>
        <v/>
      </c>
      <c r="F68" s="75" t="str">
        <f>IF(TrRoad_act!F44=0,"",F31/TrRoad_act!F44*1000
)</f>
        <v/>
      </c>
      <c r="G68" s="75" t="str">
        <f>IF(TrRoad_act!G44=0,"",G31/TrRoad_act!G44*1000
)</f>
        <v/>
      </c>
      <c r="H68" s="75" t="str">
        <f>IF(TrRoad_act!H44=0,"",H31/TrRoad_act!H44*1000
)</f>
        <v/>
      </c>
      <c r="I68" s="75" t="str">
        <f>IF(TrRoad_act!I44=0,"",I31/TrRoad_act!I44*1000
)</f>
        <v/>
      </c>
      <c r="J68" s="75" t="str">
        <f>IF(TrRoad_act!J44=0,"",J31/TrRoad_act!J44*1000
)</f>
        <v/>
      </c>
      <c r="K68" s="75" t="str">
        <f>IF(TrRoad_act!K44=0,"",K31/TrRoad_act!K44*1000
)</f>
        <v/>
      </c>
      <c r="L68" s="75" t="str">
        <f>IF(TrRoad_act!L44=0,"",L31/TrRoad_act!L44*1000
)</f>
        <v/>
      </c>
      <c r="M68" s="75" t="str">
        <f>IF(TrRoad_act!M44=0,"",M31/TrRoad_act!M44*1000
)</f>
        <v/>
      </c>
      <c r="N68" s="75" t="str">
        <f>IF(TrRoad_act!N44=0,"",N31/TrRoad_act!N44*1000
)</f>
        <v/>
      </c>
      <c r="O68" s="75" t="str">
        <f>IF(TrRoad_act!O44=0,"",O31/TrRoad_act!O44*1000
)</f>
        <v/>
      </c>
      <c r="P68" s="75" t="str">
        <f>IF(TrRoad_act!P44=0,"",P31/TrRoad_act!P44*1000
)</f>
        <v/>
      </c>
      <c r="Q68" s="75" t="str">
        <f>IF(TrRoad_act!Q44=0,"",Q31/TrRoad_act!Q44*1000
)</f>
        <v/>
      </c>
    </row>
    <row r="69" spans="1:17" ht="11.45" customHeight="1" x14ac:dyDescent="0.25">
      <c r="A69" s="62" t="s">
        <v>55</v>
      </c>
      <c r="B69" s="75">
        <f>IF(TrRoad_act!B45=0,"",B32/TrRoad_act!B45*1000
)</f>
        <v>0</v>
      </c>
      <c r="C69" s="75">
        <f>IF(TrRoad_act!C45=0,"",C32/TrRoad_act!C45*1000
)</f>
        <v>0</v>
      </c>
      <c r="D69" s="75">
        <f>IF(TrRoad_act!D45=0,"",D32/TrRoad_act!D45*1000
)</f>
        <v>0</v>
      </c>
      <c r="E69" s="75">
        <f>IF(TrRoad_act!E45=0,"",E32/TrRoad_act!E45*1000
)</f>
        <v>0</v>
      </c>
      <c r="F69" s="75">
        <f>IF(TrRoad_act!F45=0,"",F32/TrRoad_act!F45*1000
)</f>
        <v>0</v>
      </c>
      <c r="G69" s="75">
        <f>IF(TrRoad_act!G45=0,"",G32/TrRoad_act!G45*1000
)</f>
        <v>0</v>
      </c>
      <c r="H69" s="75">
        <f>IF(TrRoad_act!H45=0,"",H32/TrRoad_act!H45*1000
)</f>
        <v>0</v>
      </c>
      <c r="I69" s="75">
        <f>IF(TrRoad_act!I45=0,"",I32/TrRoad_act!I45*1000
)</f>
        <v>0</v>
      </c>
      <c r="J69" s="75">
        <f>IF(TrRoad_act!J45=0,"",J32/TrRoad_act!J45*1000
)</f>
        <v>0</v>
      </c>
      <c r="K69" s="75">
        <f>IF(TrRoad_act!K45=0,"",K32/TrRoad_act!K45*1000
)</f>
        <v>0</v>
      </c>
      <c r="L69" s="75">
        <f>IF(TrRoad_act!L45=0,"",L32/TrRoad_act!L45*1000
)</f>
        <v>0</v>
      </c>
      <c r="M69" s="75">
        <f>IF(TrRoad_act!M45=0,"",M32/TrRoad_act!M45*1000
)</f>
        <v>0</v>
      </c>
      <c r="N69" s="75">
        <f>IF(TrRoad_act!N45=0,"",N32/TrRoad_act!N45*1000
)</f>
        <v>0</v>
      </c>
      <c r="O69" s="75">
        <f>IF(TrRoad_act!O45=0,"",O32/TrRoad_act!O45*1000
)</f>
        <v>0</v>
      </c>
      <c r="P69" s="75">
        <f>IF(TrRoad_act!P45=0,"",P32/TrRoad_act!P45*1000
)</f>
        <v>0</v>
      </c>
      <c r="Q69" s="75">
        <f>IF(TrRoad_act!Q45=0,"",Q32/TrRoad_act!Q45*1000
)</f>
        <v>0</v>
      </c>
    </row>
    <row r="70" spans="1:17" ht="11.45" customHeight="1" x14ac:dyDescent="0.25">
      <c r="A70" s="25" t="s">
        <v>18</v>
      </c>
      <c r="B70" s="79">
        <f>IF(TrRoad_act!B46=0,"",B33/TrRoad_act!B46*1000
)</f>
        <v>548.04594091118679</v>
      </c>
      <c r="C70" s="79">
        <f>IF(TrRoad_act!C46=0,"",C33/TrRoad_act!C46*1000
)</f>
        <v>553.14908326486238</v>
      </c>
      <c r="D70" s="79">
        <f>IF(TrRoad_act!D46=0,"",D33/TrRoad_act!D46*1000
)</f>
        <v>546.90643464996981</v>
      </c>
      <c r="E70" s="79">
        <f>IF(TrRoad_act!E46=0,"",E33/TrRoad_act!E46*1000
)</f>
        <v>542.88665708936833</v>
      </c>
      <c r="F70" s="79">
        <f>IF(TrRoad_act!F46=0,"",F33/TrRoad_act!F46*1000
)</f>
        <v>537.86219634399856</v>
      </c>
      <c r="G70" s="79">
        <f>IF(TrRoad_act!G46=0,"",G33/TrRoad_act!G46*1000
)</f>
        <v>538.35001442907424</v>
      </c>
      <c r="H70" s="79">
        <f>IF(TrRoad_act!H46=0,"",H33/TrRoad_act!H46*1000
)</f>
        <v>521.83765741987577</v>
      </c>
      <c r="I70" s="79">
        <f>IF(TrRoad_act!I46=0,"",I33/TrRoad_act!I46*1000
)</f>
        <v>533.0254890136822</v>
      </c>
      <c r="J70" s="79">
        <f>IF(TrRoad_act!J46=0,"",J33/TrRoad_act!J46*1000
)</f>
        <v>514.79216024828543</v>
      </c>
      <c r="K70" s="79">
        <f>IF(TrRoad_act!K46=0,"",K33/TrRoad_act!K46*1000
)</f>
        <v>503.1905602219602</v>
      </c>
      <c r="L70" s="79">
        <f>IF(TrRoad_act!L46=0,"",L33/TrRoad_act!L46*1000
)</f>
        <v>502.39781715449419</v>
      </c>
      <c r="M70" s="79">
        <f>IF(TrRoad_act!M46=0,"",M33/TrRoad_act!M46*1000
)</f>
        <v>488.17841171039771</v>
      </c>
      <c r="N70" s="79">
        <f>IF(TrRoad_act!N46=0,"",N33/TrRoad_act!N46*1000
)</f>
        <v>491.14462189258455</v>
      </c>
      <c r="O70" s="79">
        <f>IF(TrRoad_act!O46=0,"",O33/TrRoad_act!O46*1000
)</f>
        <v>478.36765912562248</v>
      </c>
      <c r="P70" s="79">
        <f>IF(TrRoad_act!P46=0,"",P33/TrRoad_act!P46*1000
)</f>
        <v>473.49662064632793</v>
      </c>
      <c r="Q70" s="79">
        <f>IF(TrRoad_act!Q46=0,"",Q33/TrRoad_act!Q46*1000
)</f>
        <v>465.98431557913193</v>
      </c>
    </row>
    <row r="71" spans="1:17" ht="11.45" customHeight="1" x14ac:dyDescent="0.25">
      <c r="A71" s="23" t="s">
        <v>27</v>
      </c>
      <c r="B71" s="78">
        <f>IF(TrRoad_act!B47=0,"",B34/TrRoad_act!B47*1000
)</f>
        <v>292.95016158387148</v>
      </c>
      <c r="C71" s="78">
        <f>IF(TrRoad_act!C47=0,"",C34/TrRoad_act!C47*1000
)</f>
        <v>288.19443778282204</v>
      </c>
      <c r="D71" s="78">
        <f>IF(TrRoad_act!D47=0,"",D34/TrRoad_act!D47*1000
)</f>
        <v>283.45962970513551</v>
      </c>
      <c r="E71" s="78">
        <f>IF(TrRoad_act!E47=0,"",E34/TrRoad_act!E47*1000
)</f>
        <v>279.07866725507853</v>
      </c>
      <c r="F71" s="78">
        <f>IF(TrRoad_act!F47=0,"",F34/TrRoad_act!F47*1000
)</f>
        <v>274.9901039922467</v>
      </c>
      <c r="G71" s="78">
        <f>IF(TrRoad_act!G47=0,"",G34/TrRoad_act!G47*1000
)</f>
        <v>272.02493750544437</v>
      </c>
      <c r="H71" s="78">
        <f>IF(TrRoad_act!H47=0,"",H34/TrRoad_act!H47*1000
)</f>
        <v>268.72625951056335</v>
      </c>
      <c r="I71" s="78">
        <f>IF(TrRoad_act!I47=0,"",I34/TrRoad_act!I47*1000
)</f>
        <v>264.83193775990077</v>
      </c>
      <c r="J71" s="78">
        <f>IF(TrRoad_act!J47=0,"",J34/TrRoad_act!J47*1000
)</f>
        <v>257.04483513801608</v>
      </c>
      <c r="K71" s="78">
        <f>IF(TrRoad_act!K47=0,"",K34/TrRoad_act!K47*1000
)</f>
        <v>251.80342662720756</v>
      </c>
      <c r="L71" s="78">
        <f>IF(TrRoad_act!L47=0,"",L34/TrRoad_act!L47*1000
)</f>
        <v>250.71247284175507</v>
      </c>
      <c r="M71" s="78">
        <f>IF(TrRoad_act!M47=0,"",M34/TrRoad_act!M47*1000
)</f>
        <v>250.09520540279618</v>
      </c>
      <c r="N71" s="78">
        <f>IF(TrRoad_act!N47=0,"",N34/TrRoad_act!N47*1000
)</f>
        <v>250.96756874562249</v>
      </c>
      <c r="O71" s="78">
        <f>IF(TrRoad_act!O47=0,"",O34/TrRoad_act!O47*1000
)</f>
        <v>247.6949279582532</v>
      </c>
      <c r="P71" s="78">
        <f>IF(TrRoad_act!P47=0,"",P34/TrRoad_act!P47*1000
)</f>
        <v>243.59404601537591</v>
      </c>
      <c r="Q71" s="78">
        <f>IF(TrRoad_act!Q47=0,"",Q34/TrRoad_act!Q47*1000
)</f>
        <v>242.99052430135742</v>
      </c>
    </row>
    <row r="72" spans="1:17" ht="11.45" customHeight="1" x14ac:dyDescent="0.25">
      <c r="A72" s="62" t="s">
        <v>59</v>
      </c>
      <c r="B72" s="77">
        <f>IF(TrRoad_act!B48=0,"",B35/TrRoad_act!B48*1000
)</f>
        <v>286.75466456527869</v>
      </c>
      <c r="C72" s="77">
        <f>IF(TrRoad_act!C48=0,"",C35/TrRoad_act!C48*1000
)</f>
        <v>283.99448124105277</v>
      </c>
      <c r="D72" s="77">
        <f>IF(TrRoad_act!D48=0,"",D35/TrRoad_act!D48*1000
)</f>
        <v>280.8941069943038</v>
      </c>
      <c r="E72" s="77">
        <f>IF(TrRoad_act!E48=0,"",E35/TrRoad_act!E48*1000
)</f>
        <v>277.75038941168322</v>
      </c>
      <c r="F72" s="77">
        <f>IF(TrRoad_act!F48=0,"",F35/TrRoad_act!F48*1000
)</f>
        <v>274.62525115450688</v>
      </c>
      <c r="G72" s="77">
        <f>IF(TrRoad_act!G48=0,"",G35/TrRoad_act!G48*1000
)</f>
        <v>271.14361733183262</v>
      </c>
      <c r="H72" s="77">
        <f>IF(TrRoad_act!H48=0,"",H35/TrRoad_act!H48*1000
)</f>
        <v>269.87242874162445</v>
      </c>
      <c r="I72" s="77">
        <f>IF(TrRoad_act!I48=0,"",I35/TrRoad_act!I48*1000
)</f>
        <v>267.54634960127731</v>
      </c>
      <c r="J72" s="77">
        <f>IF(TrRoad_act!J48=0,"",J35/TrRoad_act!J48*1000
)</f>
        <v>263.12697234567497</v>
      </c>
      <c r="K72" s="77">
        <f>IF(TrRoad_act!K48=0,"",K35/TrRoad_act!K48*1000
)</f>
        <v>256.52667265757344</v>
      </c>
      <c r="L72" s="77">
        <f>IF(TrRoad_act!L48=0,"",L35/TrRoad_act!L48*1000
)</f>
        <v>249.88677357031563</v>
      </c>
      <c r="M72" s="77">
        <f>IF(TrRoad_act!M48=0,"",M35/TrRoad_act!M48*1000
)</f>
        <v>245.45112527433545</v>
      </c>
      <c r="N72" s="77">
        <f>IF(TrRoad_act!N48=0,"",N35/TrRoad_act!N48*1000
)</f>
        <v>240.6100014284691</v>
      </c>
      <c r="O72" s="77">
        <f>IF(TrRoad_act!O48=0,"",O35/TrRoad_act!O48*1000
)</f>
        <v>236.46738409910176</v>
      </c>
      <c r="P72" s="77">
        <f>IF(TrRoad_act!P48=0,"",P35/TrRoad_act!P48*1000
)</f>
        <v>232.76488673964434</v>
      </c>
      <c r="Q72" s="77">
        <f>IF(TrRoad_act!Q48=0,"",Q35/TrRoad_act!Q48*1000
)</f>
        <v>230.19931642110973</v>
      </c>
    </row>
    <row r="73" spans="1:17" ht="11.45" customHeight="1" x14ac:dyDescent="0.25">
      <c r="A73" s="62" t="s">
        <v>58</v>
      </c>
      <c r="B73" s="77">
        <f>IF(TrRoad_act!B49=0,"",B36/TrRoad_act!B49*1000
)</f>
        <v>293.61011223274971</v>
      </c>
      <c r="C73" s="77">
        <f>IF(TrRoad_act!C49=0,"",C36/TrRoad_act!C49*1000
)</f>
        <v>288.65194073449243</v>
      </c>
      <c r="D73" s="77">
        <f>IF(TrRoad_act!D49=0,"",D36/TrRoad_act!D49*1000
)</f>
        <v>283.72558775158689</v>
      </c>
      <c r="E73" s="77">
        <f>IF(TrRoad_act!E49=0,"",E36/TrRoad_act!E49*1000
)</f>
        <v>279.14963285614579</v>
      </c>
      <c r="F73" s="77">
        <f>IF(TrRoad_act!F49=0,"",F36/TrRoad_act!F49*1000
)</f>
        <v>274.96688006752538</v>
      </c>
      <c r="G73" s="77">
        <f>IF(TrRoad_act!G49=0,"",G36/TrRoad_act!G49*1000
)</f>
        <v>271.98544050299745</v>
      </c>
      <c r="H73" s="77">
        <f>IF(TrRoad_act!H49=0,"",H36/TrRoad_act!H49*1000
)</f>
        <v>268.48000371313441</v>
      </c>
      <c r="I73" s="77">
        <f>IF(TrRoad_act!I49=0,"",I36/TrRoad_act!I49*1000
)</f>
        <v>264.43993349298898</v>
      </c>
      <c r="J73" s="77">
        <f>IF(TrRoad_act!J49=0,"",J36/TrRoad_act!J49*1000
)</f>
        <v>256.35991975820502</v>
      </c>
      <c r="K73" s="77">
        <f>IF(TrRoad_act!K49=0,"",K36/TrRoad_act!K49*1000
)</f>
        <v>251.19909240878357</v>
      </c>
      <c r="L73" s="77">
        <f>IF(TrRoad_act!L49=0,"",L36/TrRoad_act!L49*1000
)</f>
        <v>250.35347070081116</v>
      </c>
      <c r="M73" s="77">
        <f>IF(TrRoad_act!M49=0,"",M36/TrRoad_act!M49*1000
)</f>
        <v>249.92752982726859</v>
      </c>
      <c r="N73" s="77">
        <f>IF(TrRoad_act!N49=0,"",N36/TrRoad_act!N49*1000
)</f>
        <v>251.07730495813368</v>
      </c>
      <c r="O73" s="77">
        <f>IF(TrRoad_act!O49=0,"",O36/TrRoad_act!O49*1000
)</f>
        <v>247.83378322000104</v>
      </c>
      <c r="P73" s="77">
        <f>IF(TrRoad_act!P49=0,"",P36/TrRoad_act!P49*1000
)</f>
        <v>243.81336540340254</v>
      </c>
      <c r="Q73" s="77">
        <f>IF(TrRoad_act!Q49=0,"",Q36/TrRoad_act!Q49*1000
)</f>
        <v>243.4256800994998</v>
      </c>
    </row>
    <row r="74" spans="1:17" ht="11.45" customHeight="1" x14ac:dyDescent="0.25">
      <c r="A74" s="62" t="s">
        <v>57</v>
      </c>
      <c r="B74" s="77">
        <f>IF(TrRoad_act!B50=0,"",B37/TrRoad_act!B50*1000
)</f>
        <v>311.74132572176575</v>
      </c>
      <c r="C74" s="77">
        <f>IF(TrRoad_act!C50=0,"",C37/TrRoad_act!C50*1000
)</f>
        <v>286.2439414854037</v>
      </c>
      <c r="D74" s="77">
        <f>IF(TrRoad_act!D50=0,"",D37/TrRoad_act!D50*1000
)</f>
        <v>283.04411027961379</v>
      </c>
      <c r="E74" s="77">
        <f>IF(TrRoad_act!E50=0,"",E37/TrRoad_act!E50*1000
)</f>
        <v>282.12613930907963</v>
      </c>
      <c r="F74" s="77">
        <f>IF(TrRoad_act!F50=0,"",F37/TrRoad_act!F50*1000
)</f>
        <v>281.50972447366536</v>
      </c>
      <c r="G74" s="77">
        <f>IF(TrRoad_act!G50=0,"",G37/TrRoad_act!G50*1000
)</f>
        <v>280.94011587398273</v>
      </c>
      <c r="H74" s="77">
        <f>IF(TrRoad_act!H50=0,"",H37/TrRoad_act!H50*1000
)</f>
        <v>280.1238616093346</v>
      </c>
      <c r="I74" s="77">
        <f>IF(TrRoad_act!I50=0,"",I37/TrRoad_act!I50*1000
)</f>
        <v>279.76857591357924</v>
      </c>
      <c r="J74" s="77">
        <f>IF(TrRoad_act!J50=0,"",J37/TrRoad_act!J50*1000
)</f>
        <v>279.86187586162129</v>
      </c>
      <c r="K74" s="77">
        <f>IF(TrRoad_act!K50=0,"",K37/TrRoad_act!K50*1000
)</f>
        <v>279.77721213599767</v>
      </c>
      <c r="L74" s="77">
        <f>IF(TrRoad_act!L50=0,"",L37/TrRoad_act!L50*1000
)</f>
        <v>280.30101933359811</v>
      </c>
      <c r="M74" s="77">
        <f>IF(TrRoad_act!M50=0,"",M37/TrRoad_act!M50*1000
)</f>
        <v>280.72442722540899</v>
      </c>
      <c r="N74" s="77">
        <f>IF(TrRoad_act!N50=0,"",N37/TrRoad_act!N50*1000
)</f>
        <v>281.24440680823284</v>
      </c>
      <c r="O74" s="77">
        <f>IF(TrRoad_act!O50=0,"",O37/TrRoad_act!O50*1000
)</f>
        <v>280.50237136423897</v>
      </c>
      <c r="P74" s="77">
        <f>IF(TrRoad_act!P50=0,"",P37/TrRoad_act!P50*1000
)</f>
        <v>280.16313629688523</v>
      </c>
      <c r="Q74" s="77">
        <f>IF(TrRoad_act!Q50=0,"",Q37/TrRoad_act!Q50*1000
)</f>
        <v>279.65751448292588</v>
      </c>
    </row>
    <row r="75" spans="1:17" ht="11.45" customHeight="1" x14ac:dyDescent="0.25">
      <c r="A75" s="62" t="s">
        <v>56</v>
      </c>
      <c r="B75" s="77" t="str">
        <f>IF(TrRoad_act!B51=0,"",B38/TrRoad_act!B51*1000
)</f>
        <v/>
      </c>
      <c r="C75" s="77" t="str">
        <f>IF(TrRoad_act!C51=0,"",C38/TrRoad_act!C51*1000
)</f>
        <v/>
      </c>
      <c r="D75" s="77" t="str">
        <f>IF(TrRoad_act!D51=0,"",D38/TrRoad_act!D51*1000
)</f>
        <v/>
      </c>
      <c r="E75" s="77" t="str">
        <f>IF(TrRoad_act!E51=0,"",E38/TrRoad_act!E51*1000
)</f>
        <v/>
      </c>
      <c r="F75" s="77" t="str">
        <f>IF(TrRoad_act!F51=0,"",F38/TrRoad_act!F51*1000
)</f>
        <v/>
      </c>
      <c r="G75" s="77" t="str">
        <f>IF(TrRoad_act!G51=0,"",G38/TrRoad_act!G51*1000
)</f>
        <v/>
      </c>
      <c r="H75" s="77" t="str">
        <f>IF(TrRoad_act!H51=0,"",H38/TrRoad_act!H51*1000
)</f>
        <v/>
      </c>
      <c r="I75" s="77" t="str">
        <f>IF(TrRoad_act!I51=0,"",I38/TrRoad_act!I51*1000
)</f>
        <v/>
      </c>
      <c r="J75" s="77" t="str">
        <f>IF(TrRoad_act!J51=0,"",J38/TrRoad_act!J51*1000
)</f>
        <v/>
      </c>
      <c r="K75" s="77" t="str">
        <f>IF(TrRoad_act!K51=0,"",K38/TrRoad_act!K51*1000
)</f>
        <v/>
      </c>
      <c r="L75" s="77" t="str">
        <f>IF(TrRoad_act!L51=0,"",L38/TrRoad_act!L51*1000
)</f>
        <v/>
      </c>
      <c r="M75" s="77" t="str">
        <f>IF(TrRoad_act!M51=0,"",M38/TrRoad_act!M51*1000
)</f>
        <v/>
      </c>
      <c r="N75" s="77" t="str">
        <f>IF(TrRoad_act!N51=0,"",N38/TrRoad_act!N51*1000
)</f>
        <v/>
      </c>
      <c r="O75" s="77" t="str">
        <f>IF(TrRoad_act!O51=0,"",O38/TrRoad_act!O51*1000
)</f>
        <v/>
      </c>
      <c r="P75" s="77" t="str">
        <f>IF(TrRoad_act!P51=0,"",P38/TrRoad_act!P51*1000
)</f>
        <v/>
      </c>
      <c r="Q75" s="77" t="str">
        <f>IF(TrRoad_act!Q51=0,"",Q38/TrRoad_act!Q51*1000
)</f>
        <v/>
      </c>
    </row>
    <row r="76" spans="1:17" ht="11.45" customHeight="1" x14ac:dyDescent="0.25">
      <c r="A76" s="62" t="s">
        <v>55</v>
      </c>
      <c r="B76" s="77" t="str">
        <f>IF(TrRoad_act!B52=0,"",B39/TrRoad_act!B52*1000
)</f>
        <v/>
      </c>
      <c r="C76" s="77" t="str">
        <f>IF(TrRoad_act!C52=0,"",C39/TrRoad_act!C52*1000
)</f>
        <v/>
      </c>
      <c r="D76" s="77" t="str">
        <f>IF(TrRoad_act!D52=0,"",D39/TrRoad_act!D52*1000
)</f>
        <v/>
      </c>
      <c r="E76" s="77" t="str">
        <f>IF(TrRoad_act!E52=0,"",E39/TrRoad_act!E52*1000
)</f>
        <v/>
      </c>
      <c r="F76" s="77">
        <f>IF(TrRoad_act!F52=0,"",F39/TrRoad_act!F52*1000
)</f>
        <v>0</v>
      </c>
      <c r="G76" s="77">
        <f>IF(TrRoad_act!G52=0,"",G39/TrRoad_act!G52*1000
)</f>
        <v>0</v>
      </c>
      <c r="H76" s="77">
        <f>IF(TrRoad_act!H52=0,"",H39/TrRoad_act!H52*1000
)</f>
        <v>0</v>
      </c>
      <c r="I76" s="77">
        <f>IF(TrRoad_act!I52=0,"",I39/TrRoad_act!I52*1000
)</f>
        <v>0</v>
      </c>
      <c r="J76" s="77">
        <f>IF(TrRoad_act!J52=0,"",J39/TrRoad_act!J52*1000
)</f>
        <v>0</v>
      </c>
      <c r="K76" s="77">
        <f>IF(TrRoad_act!K52=0,"",K39/TrRoad_act!K52*1000
)</f>
        <v>0</v>
      </c>
      <c r="L76" s="77">
        <f>IF(TrRoad_act!L52=0,"",L39/TrRoad_act!L52*1000
)</f>
        <v>0</v>
      </c>
      <c r="M76" s="77">
        <f>IF(TrRoad_act!M52=0,"",M39/TrRoad_act!M52*1000
)</f>
        <v>0</v>
      </c>
      <c r="N76" s="77">
        <f>IF(TrRoad_act!N52=0,"",N39/TrRoad_act!N52*1000
)</f>
        <v>0</v>
      </c>
      <c r="O76" s="77">
        <f>IF(TrRoad_act!O52=0,"",O39/TrRoad_act!O52*1000
)</f>
        <v>0</v>
      </c>
      <c r="P76" s="77">
        <f>IF(TrRoad_act!P52=0,"",P39/TrRoad_act!P52*1000
)</f>
        <v>0</v>
      </c>
      <c r="Q76" s="77">
        <f>IF(TrRoad_act!Q52=0,"",Q39/TrRoad_act!Q52*1000
)</f>
        <v>0</v>
      </c>
    </row>
    <row r="77" spans="1:17" ht="11.45" customHeight="1" x14ac:dyDescent="0.25">
      <c r="A77" s="19" t="s">
        <v>24</v>
      </c>
      <c r="B77" s="76">
        <f>IF(TrRoad_act!B53=0,"",B40/TrRoad_act!B53*1000
)</f>
        <v>1285.1505200716128</v>
      </c>
      <c r="C77" s="76">
        <f>IF(TrRoad_act!C53=0,"",C40/TrRoad_act!C53*1000
)</f>
        <v>1298.7218000395021</v>
      </c>
      <c r="D77" s="76">
        <f>IF(TrRoad_act!D53=0,"",D40/TrRoad_act!D53*1000
)</f>
        <v>1297.4294399118837</v>
      </c>
      <c r="E77" s="76">
        <f>IF(TrRoad_act!E53=0,"",E40/TrRoad_act!E53*1000
)</f>
        <v>1288.4263550768949</v>
      </c>
      <c r="F77" s="76">
        <f>IF(TrRoad_act!F53=0,"",F40/TrRoad_act!F53*1000
)</f>
        <v>1308.2303961560324</v>
      </c>
      <c r="G77" s="76">
        <f>IF(TrRoad_act!G53=0,"",G40/TrRoad_act!G53*1000
)</f>
        <v>1332.7377053262428</v>
      </c>
      <c r="H77" s="76">
        <f>IF(TrRoad_act!H53=0,"",H40/TrRoad_act!H53*1000
)</f>
        <v>1295.7163865958532</v>
      </c>
      <c r="I77" s="76">
        <f>IF(TrRoad_act!I53=0,"",I40/TrRoad_act!I53*1000
)</f>
        <v>1358.3771738432165</v>
      </c>
      <c r="J77" s="76">
        <f>IF(TrRoad_act!J53=0,"",J40/TrRoad_act!J53*1000
)</f>
        <v>1325.057944388898</v>
      </c>
      <c r="K77" s="76">
        <f>IF(TrRoad_act!K53=0,"",K40/TrRoad_act!K53*1000
)</f>
        <v>1379.378973970802</v>
      </c>
      <c r="L77" s="76">
        <f>IF(TrRoad_act!L53=0,"",L40/TrRoad_act!L53*1000
)</f>
        <v>1409.8865965402831</v>
      </c>
      <c r="M77" s="76">
        <f>IF(TrRoad_act!M53=0,"",M40/TrRoad_act!M53*1000
)</f>
        <v>1320.7674212629443</v>
      </c>
      <c r="N77" s="76">
        <f>IF(TrRoad_act!N53=0,"",N40/TrRoad_act!N53*1000
)</f>
        <v>1368.3731525397652</v>
      </c>
      <c r="O77" s="76">
        <f>IF(TrRoad_act!O53=0,"",O40/TrRoad_act!O53*1000
)</f>
        <v>1359.8077872653027</v>
      </c>
      <c r="P77" s="76">
        <f>IF(TrRoad_act!P53=0,"",P40/TrRoad_act!P53*1000
)</f>
        <v>1387.4426034975459</v>
      </c>
      <c r="Q77" s="76">
        <f>IF(TrRoad_act!Q53=0,"",Q40/TrRoad_act!Q53*1000
)</f>
        <v>1349.7593633484526</v>
      </c>
    </row>
    <row r="78" spans="1:17" ht="11.45" customHeight="1" x14ac:dyDescent="0.25">
      <c r="A78" s="17" t="s">
        <v>23</v>
      </c>
      <c r="B78" s="75">
        <f>IF(TrRoad_act!B54=0,"",B41/TrRoad_act!B54*1000
)</f>
        <v>1276.1646508359679</v>
      </c>
      <c r="C78" s="75">
        <f>IF(TrRoad_act!C54=0,"",C41/TrRoad_act!C54*1000
)</f>
        <v>1292.3032783942638</v>
      </c>
      <c r="D78" s="75">
        <f>IF(TrRoad_act!D54=0,"",D41/TrRoad_act!D54*1000
)</f>
        <v>1292.4454558858713</v>
      </c>
      <c r="E78" s="75">
        <f>IF(TrRoad_act!E54=0,"",E41/TrRoad_act!E54*1000
)</f>
        <v>1284.5953154310689</v>
      </c>
      <c r="F78" s="75">
        <f>IF(TrRoad_act!F54=0,"",F41/TrRoad_act!F54*1000
)</f>
        <v>1304.4504984047699</v>
      </c>
      <c r="G78" s="75">
        <f>IF(TrRoad_act!G54=0,"",G41/TrRoad_act!G54*1000
)</f>
        <v>1329.0457550932633</v>
      </c>
      <c r="H78" s="75">
        <f>IF(TrRoad_act!H54=0,"",H41/TrRoad_act!H54*1000
)</f>
        <v>1291.925941812776</v>
      </c>
      <c r="I78" s="75">
        <f>IF(TrRoad_act!I54=0,"",I41/TrRoad_act!I54*1000
)</f>
        <v>1354.1408291214236</v>
      </c>
      <c r="J78" s="75">
        <f>IF(TrRoad_act!J54=0,"",J41/TrRoad_act!J54*1000
)</f>
        <v>1320.6019454226725</v>
      </c>
      <c r="K78" s="75">
        <f>IF(TrRoad_act!K54=0,"",K41/TrRoad_act!K54*1000
)</f>
        <v>1374.8276247991139</v>
      </c>
      <c r="L78" s="75">
        <f>IF(TrRoad_act!L54=0,"",L41/TrRoad_act!L54*1000
)</f>
        <v>1404.8958806509531</v>
      </c>
      <c r="M78" s="75">
        <f>IF(TrRoad_act!M54=0,"",M41/TrRoad_act!M54*1000
)</f>
        <v>1314.6203247219958</v>
      </c>
      <c r="N78" s="75">
        <f>IF(TrRoad_act!N54=0,"",N41/TrRoad_act!N54*1000
)</f>
        <v>1360.1075047656118</v>
      </c>
      <c r="O78" s="75">
        <f>IF(TrRoad_act!O54=0,"",O41/TrRoad_act!O54*1000
)</f>
        <v>1350.7845375748134</v>
      </c>
      <c r="P78" s="75">
        <f>IF(TrRoad_act!P54=0,"",P41/TrRoad_act!P54*1000
)</f>
        <v>1377.3525354546005</v>
      </c>
      <c r="Q78" s="75">
        <f>IF(TrRoad_act!Q54=0,"",Q41/TrRoad_act!Q54*1000
)</f>
        <v>1339.3123100615217</v>
      </c>
    </row>
    <row r="79" spans="1:17" ht="11.45" customHeight="1" x14ac:dyDescent="0.25">
      <c r="A79" s="15" t="s">
        <v>22</v>
      </c>
      <c r="B79" s="74">
        <f>IF(TrRoad_act!B55=0,"",B42/TrRoad_act!B55*1000
)</f>
        <v>1456.2221900244069</v>
      </c>
      <c r="C79" s="74">
        <f>IF(TrRoad_act!C55=0,"",C42/TrRoad_act!C55*1000
)</f>
        <v>1418.6303907323363</v>
      </c>
      <c r="D79" s="74">
        <f>IF(TrRoad_act!D55=0,"",D42/TrRoad_act!D55*1000
)</f>
        <v>1387.6009055040875</v>
      </c>
      <c r="E79" s="74">
        <f>IF(TrRoad_act!E55=0,"",E42/TrRoad_act!E55*1000
)</f>
        <v>1360.0680521278725</v>
      </c>
      <c r="F79" s="74">
        <f>IF(TrRoad_act!F55=0,"",F42/TrRoad_act!F55*1000
)</f>
        <v>1368.9165949290893</v>
      </c>
      <c r="G79" s="74">
        <f>IF(TrRoad_act!G55=0,"",G42/TrRoad_act!G55*1000
)</f>
        <v>1391.5648216819843</v>
      </c>
      <c r="H79" s="74">
        <f>IF(TrRoad_act!H55=0,"",H42/TrRoad_act!H55*1000
)</f>
        <v>1354.6908986602512</v>
      </c>
      <c r="I79" s="74">
        <f>IF(TrRoad_act!I55=0,"",I42/TrRoad_act!I55*1000
)</f>
        <v>1424.1171061038865</v>
      </c>
      <c r="J79" s="74">
        <f>IF(TrRoad_act!J55=0,"",J42/TrRoad_act!J55*1000
)</f>
        <v>1392.5570111699703</v>
      </c>
      <c r="K79" s="74">
        <f>IF(TrRoad_act!K55=0,"",K42/TrRoad_act!K55*1000
)</f>
        <v>1455.5560535628128</v>
      </c>
      <c r="L79" s="74">
        <f>IF(TrRoad_act!L55=0,"",L42/TrRoad_act!L55*1000
)</f>
        <v>1493.0835119708336</v>
      </c>
      <c r="M79" s="74">
        <f>IF(TrRoad_act!M55=0,"",M42/TrRoad_act!M55*1000
)</f>
        <v>1402.8606813181191</v>
      </c>
      <c r="N79" s="74">
        <f>IF(TrRoad_act!N55=0,"",N42/TrRoad_act!N55*1000
)</f>
        <v>1457.6169634467849</v>
      </c>
      <c r="O79" s="74">
        <f>IF(TrRoad_act!O55=0,"",O42/TrRoad_act!O55*1000
)</f>
        <v>1454.6432030369101</v>
      </c>
      <c r="P79" s="74">
        <f>IF(TrRoad_act!P55=0,"",P42/TrRoad_act!P55*1000
)</f>
        <v>1489.8433324485127</v>
      </c>
      <c r="Q79" s="74">
        <f>IF(TrRoad_act!Q55=0,"",Q42/TrRoad_act!Q55*1000
)</f>
        <v>1454.9722561118817</v>
      </c>
    </row>
    <row r="81" spans="1:17" ht="11.45" customHeight="1" x14ac:dyDescent="0.25">
      <c r="A81" s="27" t="s">
        <v>96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</row>
    <row r="82" spans="1:17" ht="11.45" customHeight="1" x14ac:dyDescent="0.25">
      <c r="A82" s="25" t="s">
        <v>95</v>
      </c>
      <c r="B82" s="79">
        <f>IF(TrRoad_act!B4=0,"",B18/TrRoad_act!B4*1000)</f>
        <v>117.58204685181271</v>
      </c>
      <c r="C82" s="79">
        <f>IF(TrRoad_act!C4=0,"",C18/TrRoad_act!C4*1000)</f>
        <v>113.24143323554293</v>
      </c>
      <c r="D82" s="79">
        <f>IF(TrRoad_act!D4=0,"",D18/TrRoad_act!D4*1000)</f>
        <v>111.85808637276354</v>
      </c>
      <c r="E82" s="79">
        <f>IF(TrRoad_act!E4=0,"",E18/TrRoad_act!E4*1000)</f>
        <v>109.48234644258689</v>
      </c>
      <c r="F82" s="79">
        <f>IF(TrRoad_act!F4=0,"",F18/TrRoad_act!F4*1000)</f>
        <v>109.39817974458639</v>
      </c>
      <c r="G82" s="79">
        <f>IF(TrRoad_act!G4=0,"",G18/TrRoad_act!G4*1000)</f>
        <v>108.53040807466441</v>
      </c>
      <c r="H82" s="79">
        <f>IF(TrRoad_act!H4=0,"",H18/TrRoad_act!H4*1000)</f>
        <v>108.94128334001407</v>
      </c>
      <c r="I82" s="79">
        <f>IF(TrRoad_act!I4=0,"",I18/TrRoad_act!I4*1000)</f>
        <v>106.59646234249531</v>
      </c>
      <c r="J82" s="79">
        <f>IF(TrRoad_act!J4=0,"",J18/TrRoad_act!J4*1000)</f>
        <v>105.38663173956276</v>
      </c>
      <c r="K82" s="79">
        <f>IF(TrRoad_act!K4=0,"",K18/TrRoad_act!K4*1000)</f>
        <v>102.81757069183058</v>
      </c>
      <c r="L82" s="79">
        <f>IF(TrRoad_act!L4=0,"",L18/TrRoad_act!L4*1000)</f>
        <v>102.00631394065718</v>
      </c>
      <c r="M82" s="79">
        <f>IF(TrRoad_act!M4=0,"",M18/TrRoad_act!M4*1000)</f>
        <v>101.41378464683882</v>
      </c>
      <c r="N82" s="79">
        <f>IF(TrRoad_act!N4=0,"",N18/TrRoad_act!N4*1000)</f>
        <v>100.55222943390122</v>
      </c>
      <c r="O82" s="79">
        <f>IF(TrRoad_act!O4=0,"",O18/TrRoad_act!O4*1000)</f>
        <v>100.81657505474334</v>
      </c>
      <c r="P82" s="79">
        <f>IF(TrRoad_act!P4=0,"",P18/TrRoad_act!P4*1000)</f>
        <v>99.132889672223172</v>
      </c>
      <c r="Q82" s="79">
        <f>IF(TrRoad_act!Q4=0,"",Q18/TrRoad_act!Q4*1000)</f>
        <v>99.80577097298395</v>
      </c>
    </row>
    <row r="83" spans="1:17" ht="11.45" customHeight="1" x14ac:dyDescent="0.25">
      <c r="A83" s="23" t="s">
        <v>30</v>
      </c>
      <c r="B83" s="78">
        <f>IF(TrRoad_act!B5=0,"",B19/TrRoad_act!B5*1000)</f>
        <v>121.10723817494267</v>
      </c>
      <c r="C83" s="78">
        <f>IF(TrRoad_act!C5=0,"",C19/TrRoad_act!C5*1000)</f>
        <v>117.50125016090635</v>
      </c>
      <c r="D83" s="78">
        <f>IF(TrRoad_act!D5=0,"",D19/TrRoad_act!D5*1000)</f>
        <v>116.07199945157882</v>
      </c>
      <c r="E83" s="78">
        <f>IF(TrRoad_act!E5=0,"",E19/TrRoad_act!E5*1000)</f>
        <v>114.27586544483626</v>
      </c>
      <c r="F83" s="78">
        <f>IF(TrRoad_act!F5=0,"",F19/TrRoad_act!F5*1000)</f>
        <v>113.56674654058732</v>
      </c>
      <c r="G83" s="78">
        <f>IF(TrRoad_act!G5=0,"",G19/TrRoad_act!G5*1000)</f>
        <v>112.21522698234189</v>
      </c>
      <c r="H83" s="78">
        <f>IF(TrRoad_act!H5=0,"",H19/TrRoad_act!H5*1000)</f>
        <v>109.22012467844925</v>
      </c>
      <c r="I83" s="78">
        <f>IF(TrRoad_act!I5=0,"",I19/TrRoad_act!I5*1000)</f>
        <v>107.82577811772138</v>
      </c>
      <c r="J83" s="78">
        <f>IF(TrRoad_act!J5=0,"",J19/TrRoad_act!J5*1000)</f>
        <v>107.4459720067845</v>
      </c>
      <c r="K83" s="78">
        <f>IF(TrRoad_act!K5=0,"",K19/TrRoad_act!K5*1000)</f>
        <v>104.13280019296114</v>
      </c>
      <c r="L83" s="78">
        <f>IF(TrRoad_act!L5=0,"",L19/TrRoad_act!L5*1000)</f>
        <v>101.19888894980055</v>
      </c>
      <c r="M83" s="78">
        <f>IF(TrRoad_act!M5=0,"",M19/TrRoad_act!M5*1000)</f>
        <v>100.23740703311083</v>
      </c>
      <c r="N83" s="78">
        <f>IF(TrRoad_act!N5=0,"",N19/TrRoad_act!N5*1000)</f>
        <v>97.984495927152878</v>
      </c>
      <c r="O83" s="78">
        <f>IF(TrRoad_act!O5=0,"",O19/TrRoad_act!O5*1000)</f>
        <v>96.353554512676496</v>
      </c>
      <c r="P83" s="78">
        <f>IF(TrRoad_act!P5=0,"",P19/TrRoad_act!P5*1000)</f>
        <v>95.912178400692611</v>
      </c>
      <c r="Q83" s="78">
        <f>IF(TrRoad_act!Q5=0,"",Q19/TrRoad_act!Q5*1000)</f>
        <v>95.602977284992406</v>
      </c>
    </row>
    <row r="84" spans="1:17" ht="11.45" customHeight="1" x14ac:dyDescent="0.25">
      <c r="A84" s="19" t="s">
        <v>29</v>
      </c>
      <c r="B84" s="76">
        <f>IF(TrRoad_act!B6=0,"",B20/TrRoad_act!B6*1000)</f>
        <v>119.16733046722558</v>
      </c>
      <c r="C84" s="76">
        <f>IF(TrRoad_act!C6=0,"",C20/TrRoad_act!C6*1000)</f>
        <v>114.53956481821604</v>
      </c>
      <c r="D84" s="76">
        <f>IF(TrRoad_act!D6=0,"",D20/TrRoad_act!D6*1000)</f>
        <v>112.03267915402007</v>
      </c>
      <c r="E84" s="76">
        <f>IF(TrRoad_act!E6=0,"",E20/TrRoad_act!E6*1000)</f>
        <v>110.13944968434404</v>
      </c>
      <c r="F84" s="76">
        <f>IF(TrRoad_act!F6=0,"",F20/TrRoad_act!F6*1000)</f>
        <v>109.55867846292585</v>
      </c>
      <c r="G84" s="76">
        <f>IF(TrRoad_act!G6=0,"",G20/TrRoad_act!G6*1000)</f>
        <v>108.97017842063482</v>
      </c>
      <c r="H84" s="76">
        <f>IF(TrRoad_act!H6=0,"",H20/TrRoad_act!H6*1000)</f>
        <v>109.07087943939095</v>
      </c>
      <c r="I84" s="76">
        <f>IF(TrRoad_act!I6=0,"",I20/TrRoad_act!I6*1000)</f>
        <v>106.80582288894516</v>
      </c>
      <c r="J84" s="76">
        <f>IF(TrRoad_act!J6=0,"",J20/TrRoad_act!J6*1000)</f>
        <v>106.18006253781824</v>
      </c>
      <c r="K84" s="76">
        <f>IF(TrRoad_act!K6=0,"",K20/TrRoad_act!K6*1000)</f>
        <v>103.99714778775096</v>
      </c>
      <c r="L84" s="76">
        <f>IF(TrRoad_act!L6=0,"",L20/TrRoad_act!L6*1000)</f>
        <v>103.49260491691594</v>
      </c>
      <c r="M84" s="76">
        <f>IF(TrRoad_act!M6=0,"",M20/TrRoad_act!M6*1000)</f>
        <v>102.73003057055968</v>
      </c>
      <c r="N84" s="76">
        <f>IF(TrRoad_act!N6=0,"",N20/TrRoad_act!N6*1000)</f>
        <v>101.86222712954923</v>
      </c>
      <c r="O84" s="76">
        <f>IF(TrRoad_act!O6=0,"",O20/TrRoad_act!O6*1000)</f>
        <v>101.82286404926332</v>
      </c>
      <c r="P84" s="76">
        <f>IF(TrRoad_act!P6=0,"",P20/TrRoad_act!P6*1000)</f>
        <v>99.997413212104178</v>
      </c>
      <c r="Q84" s="76">
        <f>IF(TrRoad_act!Q6=0,"",Q20/TrRoad_act!Q6*1000)</f>
        <v>100.79727221539108</v>
      </c>
    </row>
    <row r="85" spans="1:17" ht="11.45" customHeight="1" x14ac:dyDescent="0.25">
      <c r="A85" s="62" t="s">
        <v>59</v>
      </c>
      <c r="B85" s="77">
        <f>IF(TrRoad_act!B7=0,"",B21/TrRoad_act!B7*1000)</f>
        <v>121.26852291416841</v>
      </c>
      <c r="C85" s="77">
        <f>IF(TrRoad_act!C7=0,"",C21/TrRoad_act!C7*1000)</f>
        <v>116.8715689931981</v>
      </c>
      <c r="D85" s="77">
        <f>IF(TrRoad_act!D7=0,"",D21/TrRoad_act!D7*1000)</f>
        <v>114.65132738399531</v>
      </c>
      <c r="E85" s="77">
        <f>IF(TrRoad_act!E7=0,"",E21/TrRoad_act!E7*1000)</f>
        <v>113.06870452936576</v>
      </c>
      <c r="F85" s="77">
        <f>IF(TrRoad_act!F7=0,"",F21/TrRoad_act!F7*1000)</f>
        <v>112.81502618199443</v>
      </c>
      <c r="G85" s="77">
        <f>IF(TrRoad_act!G7=0,"",G21/TrRoad_act!G7*1000)</f>
        <v>112.46841782316416</v>
      </c>
      <c r="H85" s="77">
        <f>IF(TrRoad_act!H7=0,"",H21/TrRoad_act!H7*1000)</f>
        <v>112.8744010164998</v>
      </c>
      <c r="I85" s="77">
        <f>IF(TrRoad_act!I7=0,"",I21/TrRoad_act!I7*1000)</f>
        <v>110.90689548684274</v>
      </c>
      <c r="J85" s="77">
        <f>IF(TrRoad_act!J7=0,"",J21/TrRoad_act!J7*1000)</f>
        <v>111.07587371137134</v>
      </c>
      <c r="K85" s="77">
        <f>IF(TrRoad_act!K7=0,"",K21/TrRoad_act!K7*1000)</f>
        <v>108.94958161745403</v>
      </c>
      <c r="L85" s="77">
        <f>IF(TrRoad_act!L7=0,"",L21/TrRoad_act!L7*1000)</f>
        <v>108.11071548732284</v>
      </c>
      <c r="M85" s="77">
        <f>IF(TrRoad_act!M7=0,"",M21/TrRoad_act!M7*1000)</f>
        <v>107.30020158162789</v>
      </c>
      <c r="N85" s="77">
        <f>IF(TrRoad_act!N7=0,"",N21/TrRoad_act!N7*1000)</f>
        <v>105.7632188871808</v>
      </c>
      <c r="O85" s="77">
        <f>IF(TrRoad_act!O7=0,"",O21/TrRoad_act!O7*1000)</f>
        <v>106.12577099145653</v>
      </c>
      <c r="P85" s="77">
        <f>IF(TrRoad_act!P7=0,"",P21/TrRoad_act!P7*1000)</f>
        <v>104.4242308173406</v>
      </c>
      <c r="Q85" s="77">
        <f>IF(TrRoad_act!Q7=0,"",Q21/TrRoad_act!Q7*1000)</f>
        <v>104.52986922331557</v>
      </c>
    </row>
    <row r="86" spans="1:17" ht="11.45" customHeight="1" x14ac:dyDescent="0.25">
      <c r="A86" s="62" t="s">
        <v>58</v>
      </c>
      <c r="B86" s="77">
        <f>IF(TrRoad_act!B8=0,"",B22/TrRoad_act!B8*1000)</f>
        <v>107.91610580526736</v>
      </c>
      <c r="C86" s="77">
        <f>IF(TrRoad_act!C8=0,"",C22/TrRoad_act!C8*1000)</f>
        <v>103.11994864634597</v>
      </c>
      <c r="D86" s="77">
        <f>IF(TrRoad_act!D8=0,"",D22/TrRoad_act!D8*1000)</f>
        <v>100.52577528631149</v>
      </c>
      <c r="E86" s="77">
        <f>IF(TrRoad_act!E8=0,"",E22/TrRoad_act!E8*1000)</f>
        <v>98.834956732674314</v>
      </c>
      <c r="F86" s="77">
        <f>IF(TrRoad_act!F8=0,"",F22/TrRoad_act!F8*1000)</f>
        <v>98.514314092971503</v>
      </c>
      <c r="G86" s="77">
        <f>IF(TrRoad_act!G8=0,"",G22/TrRoad_act!G8*1000)</f>
        <v>98.539184038663635</v>
      </c>
      <c r="H86" s="77">
        <f>IF(TrRoad_act!H8=0,"",H22/TrRoad_act!H8*1000)</f>
        <v>99.355772832397932</v>
      </c>
      <c r="I86" s="77">
        <f>IF(TrRoad_act!I8=0,"",I22/TrRoad_act!I8*1000)</f>
        <v>96.80605701087751</v>
      </c>
      <c r="J86" s="77">
        <f>IF(TrRoad_act!J8=0,"",J22/TrRoad_act!J8*1000)</f>
        <v>95.977867318925547</v>
      </c>
      <c r="K86" s="77">
        <f>IF(TrRoad_act!K8=0,"",K22/TrRoad_act!K8*1000)</f>
        <v>94.572642109597908</v>
      </c>
      <c r="L86" s="77">
        <f>IF(TrRoad_act!L8=0,"",L22/TrRoad_act!L8*1000)</f>
        <v>95.461027462893369</v>
      </c>
      <c r="M86" s="77">
        <f>IF(TrRoad_act!M8=0,"",M22/TrRoad_act!M8*1000)</f>
        <v>95.568434842509873</v>
      </c>
      <c r="N86" s="77">
        <f>IF(TrRoad_act!N8=0,"",N22/TrRoad_act!N8*1000)</f>
        <v>96.332961025303987</v>
      </c>
      <c r="O86" s="77">
        <f>IF(TrRoad_act!O8=0,"",O22/TrRoad_act!O8*1000)</f>
        <v>96.384501875951841</v>
      </c>
      <c r="P86" s="77">
        <f>IF(TrRoad_act!P8=0,"",P22/TrRoad_act!P8*1000)</f>
        <v>94.792139026282328</v>
      </c>
      <c r="Q86" s="77">
        <f>IF(TrRoad_act!Q8=0,"",Q22/TrRoad_act!Q8*1000)</f>
        <v>96.788479553048901</v>
      </c>
    </row>
    <row r="87" spans="1:17" ht="11.45" customHeight="1" x14ac:dyDescent="0.25">
      <c r="A87" s="62" t="s">
        <v>57</v>
      </c>
      <c r="B87" s="77">
        <f>IF(TrRoad_act!B9=0,"",B23/TrRoad_act!B9*1000)</f>
        <v>139.89130337314847</v>
      </c>
      <c r="C87" s="77">
        <f>IF(TrRoad_act!C9=0,"",C23/TrRoad_act!C9*1000)</f>
        <v>132.57454465793893</v>
      </c>
      <c r="D87" s="77">
        <f>IF(TrRoad_act!D9=0,"",D23/TrRoad_act!D9*1000)</f>
        <v>128.20444861142892</v>
      </c>
      <c r="E87" s="77">
        <f>IF(TrRoad_act!E9=0,"",E23/TrRoad_act!E9*1000)</f>
        <v>128.85083576482185</v>
      </c>
      <c r="F87" s="77">
        <f>IF(TrRoad_act!F9=0,"",F23/TrRoad_act!F9*1000)</f>
        <v>129.74543092187884</v>
      </c>
      <c r="G87" s="77">
        <f>IF(TrRoad_act!G9=0,"",G23/TrRoad_act!G9*1000)</f>
        <v>131.71486838599253</v>
      </c>
      <c r="H87" s="77">
        <f>IF(TrRoad_act!H9=0,"",H23/TrRoad_act!H9*1000)</f>
        <v>133.62399709447612</v>
      </c>
      <c r="I87" s="77">
        <f>IF(TrRoad_act!I9=0,"",I23/TrRoad_act!I9*1000)</f>
        <v>123.12266539061393</v>
      </c>
      <c r="J87" s="77">
        <f>IF(TrRoad_act!J9=0,"",J23/TrRoad_act!J9*1000)</f>
        <v>128.88069584033349</v>
      </c>
      <c r="K87" s="77">
        <f>IF(TrRoad_act!K9=0,"",K23/TrRoad_act!K9*1000)</f>
        <v>127.92327036124931</v>
      </c>
      <c r="L87" s="77">
        <f>IF(TrRoad_act!L9=0,"",L23/TrRoad_act!L9*1000)</f>
        <v>131.20848872180642</v>
      </c>
      <c r="M87" s="77">
        <f>IF(TrRoad_act!M9=0,"",M23/TrRoad_act!M9*1000)</f>
        <v>131.05757072047555</v>
      </c>
      <c r="N87" s="77">
        <f>IF(TrRoad_act!N9=0,"",N23/TrRoad_act!N9*1000)</f>
        <v>128.65727295063829</v>
      </c>
      <c r="O87" s="77">
        <f>IF(TrRoad_act!O9=0,"",O23/TrRoad_act!O9*1000)</f>
        <v>131.90285859658388</v>
      </c>
      <c r="P87" s="77">
        <f>IF(TrRoad_act!P9=0,"",P23/TrRoad_act!P9*1000)</f>
        <v>128.67795944875422</v>
      </c>
      <c r="Q87" s="77">
        <f>IF(TrRoad_act!Q9=0,"",Q23/TrRoad_act!Q9*1000)</f>
        <v>136.01307637754542</v>
      </c>
    </row>
    <row r="88" spans="1:17" ht="11.45" customHeight="1" x14ac:dyDescent="0.25">
      <c r="A88" s="62" t="s">
        <v>56</v>
      </c>
      <c r="B88" s="77" t="str">
        <f>IF(TrRoad_act!B10=0,"",B24/TrRoad_act!B10*1000)</f>
        <v/>
      </c>
      <c r="C88" s="77" t="str">
        <f>IF(TrRoad_act!C10=0,"",C24/TrRoad_act!C10*1000)</f>
        <v/>
      </c>
      <c r="D88" s="77" t="str">
        <f>IF(TrRoad_act!D10=0,"",D24/TrRoad_act!D10*1000)</f>
        <v/>
      </c>
      <c r="E88" s="77" t="str">
        <f>IF(TrRoad_act!E10=0,"",E24/TrRoad_act!E10*1000)</f>
        <v/>
      </c>
      <c r="F88" s="77" t="str">
        <f>IF(TrRoad_act!F10=0,"",F24/TrRoad_act!F10*1000)</f>
        <v/>
      </c>
      <c r="G88" s="77" t="str">
        <f>IF(TrRoad_act!G10=0,"",G24/TrRoad_act!G10*1000)</f>
        <v/>
      </c>
      <c r="H88" s="77" t="str">
        <f>IF(TrRoad_act!H10=0,"",H24/TrRoad_act!H10*1000)</f>
        <v/>
      </c>
      <c r="I88" s="77" t="str">
        <f>IF(TrRoad_act!I10=0,"",I24/TrRoad_act!I10*1000)</f>
        <v/>
      </c>
      <c r="J88" s="77" t="str">
        <f>IF(TrRoad_act!J10=0,"",J24/TrRoad_act!J10*1000)</f>
        <v/>
      </c>
      <c r="K88" s="77" t="str">
        <f>IF(TrRoad_act!K10=0,"",K24/TrRoad_act!K10*1000)</f>
        <v/>
      </c>
      <c r="L88" s="77" t="str">
        <f>IF(TrRoad_act!L10=0,"",L24/TrRoad_act!L10*1000)</f>
        <v/>
      </c>
      <c r="M88" s="77" t="str">
        <f>IF(TrRoad_act!M10=0,"",M24/TrRoad_act!M10*1000)</f>
        <v/>
      </c>
      <c r="N88" s="77" t="str">
        <f>IF(TrRoad_act!N10=0,"",N24/TrRoad_act!N10*1000)</f>
        <v/>
      </c>
      <c r="O88" s="77" t="str">
        <f>IF(TrRoad_act!O10=0,"",O24/TrRoad_act!O10*1000)</f>
        <v/>
      </c>
      <c r="P88" s="77" t="str">
        <f>IF(TrRoad_act!P10=0,"",P24/TrRoad_act!P10*1000)</f>
        <v/>
      </c>
      <c r="Q88" s="77" t="str">
        <f>IF(TrRoad_act!Q10=0,"",Q24/TrRoad_act!Q10*1000)</f>
        <v/>
      </c>
    </row>
    <row r="89" spans="1:17" ht="11.45" customHeight="1" x14ac:dyDescent="0.25">
      <c r="A89" s="62" t="s">
        <v>60</v>
      </c>
      <c r="B89" s="77" t="str">
        <f>IF(TrRoad_act!B11=0,"",B25/TrRoad_act!B11*1000)</f>
        <v/>
      </c>
      <c r="C89" s="77" t="str">
        <f>IF(TrRoad_act!C11=0,"",C25/TrRoad_act!C11*1000)</f>
        <v/>
      </c>
      <c r="D89" s="77" t="str">
        <f>IF(TrRoad_act!D11=0,"",D25/TrRoad_act!D11*1000)</f>
        <v/>
      </c>
      <c r="E89" s="77" t="str">
        <f>IF(TrRoad_act!E11=0,"",E25/TrRoad_act!E11*1000)</f>
        <v/>
      </c>
      <c r="F89" s="77" t="str">
        <f>IF(TrRoad_act!F11=0,"",F25/TrRoad_act!F11*1000)</f>
        <v/>
      </c>
      <c r="G89" s="77" t="str">
        <f>IF(TrRoad_act!G11=0,"",G25/TrRoad_act!G11*1000)</f>
        <v/>
      </c>
      <c r="H89" s="77" t="str">
        <f>IF(TrRoad_act!H11=0,"",H25/TrRoad_act!H11*1000)</f>
        <v/>
      </c>
      <c r="I89" s="77" t="str">
        <f>IF(TrRoad_act!I11=0,"",I25/TrRoad_act!I11*1000)</f>
        <v/>
      </c>
      <c r="J89" s="77" t="str">
        <f>IF(TrRoad_act!J11=0,"",J25/TrRoad_act!J11*1000)</f>
        <v/>
      </c>
      <c r="K89" s="77" t="str">
        <f>IF(TrRoad_act!K11=0,"",K25/TrRoad_act!K11*1000)</f>
        <v/>
      </c>
      <c r="L89" s="77" t="str">
        <f>IF(TrRoad_act!L11=0,"",L25/TrRoad_act!L11*1000)</f>
        <v/>
      </c>
      <c r="M89" s="77" t="str">
        <f>IF(TrRoad_act!M11=0,"",M25/TrRoad_act!M11*1000)</f>
        <v/>
      </c>
      <c r="N89" s="77" t="str">
        <f>IF(TrRoad_act!N11=0,"",N25/TrRoad_act!N11*1000)</f>
        <v/>
      </c>
      <c r="O89" s="77">
        <f>IF(TrRoad_act!O11=0,"",O25/TrRoad_act!O11*1000)</f>
        <v>21.62950187964714</v>
      </c>
      <c r="P89" s="77">
        <f>IF(TrRoad_act!P11=0,"",P25/TrRoad_act!P11*1000)</f>
        <v>34.738084677823529</v>
      </c>
      <c r="Q89" s="77">
        <f>IF(TrRoad_act!Q11=0,"",Q25/TrRoad_act!Q11*1000)</f>
        <v>36.994606380325706</v>
      </c>
    </row>
    <row r="90" spans="1:17" ht="11.45" customHeight="1" x14ac:dyDescent="0.25">
      <c r="A90" s="62" t="s">
        <v>55</v>
      </c>
      <c r="B90" s="77" t="str">
        <f>IF(TrRoad_act!B12=0,"",B26/TrRoad_act!B12*1000)</f>
        <v/>
      </c>
      <c r="C90" s="77" t="str">
        <f>IF(TrRoad_act!C12=0,"",C26/TrRoad_act!C12*1000)</f>
        <v/>
      </c>
      <c r="D90" s="77" t="str">
        <f>IF(TrRoad_act!D12=0,"",D26/TrRoad_act!D12*1000)</f>
        <v/>
      </c>
      <c r="E90" s="77" t="str">
        <f>IF(TrRoad_act!E12=0,"",E26/TrRoad_act!E12*1000)</f>
        <v/>
      </c>
      <c r="F90" s="77" t="str">
        <f>IF(TrRoad_act!F12=0,"",F26/TrRoad_act!F12*1000)</f>
        <v/>
      </c>
      <c r="G90" s="77" t="str">
        <f>IF(TrRoad_act!G12=0,"",G26/TrRoad_act!G12*1000)</f>
        <v/>
      </c>
      <c r="H90" s="77" t="str">
        <f>IF(TrRoad_act!H12=0,"",H26/TrRoad_act!H12*1000)</f>
        <v/>
      </c>
      <c r="I90" s="77" t="str">
        <f>IF(TrRoad_act!I12=0,"",I26/TrRoad_act!I12*1000)</f>
        <v/>
      </c>
      <c r="J90" s="77" t="str">
        <f>IF(TrRoad_act!J12=0,"",J26/TrRoad_act!J12*1000)</f>
        <v/>
      </c>
      <c r="K90" s="77" t="str">
        <f>IF(TrRoad_act!K12=0,"",K26/TrRoad_act!K12*1000)</f>
        <v/>
      </c>
      <c r="L90" s="77">
        <f>IF(TrRoad_act!L12=0,"",L26/TrRoad_act!L12*1000)</f>
        <v>0</v>
      </c>
      <c r="M90" s="77">
        <f>IF(TrRoad_act!M12=0,"",M26/TrRoad_act!M12*1000)</f>
        <v>0</v>
      </c>
      <c r="N90" s="77">
        <f>IF(TrRoad_act!N12=0,"",N26/TrRoad_act!N12*1000)</f>
        <v>0</v>
      </c>
      <c r="O90" s="77">
        <f>IF(TrRoad_act!O12=0,"",O26/TrRoad_act!O12*1000)</f>
        <v>0</v>
      </c>
      <c r="P90" s="77">
        <f>IF(TrRoad_act!P12=0,"",P26/TrRoad_act!P12*1000)</f>
        <v>0</v>
      </c>
      <c r="Q90" s="77">
        <f>IF(TrRoad_act!Q12=0,"",Q26/TrRoad_act!Q12*1000)</f>
        <v>0</v>
      </c>
    </row>
    <row r="91" spans="1:17" ht="11.45" customHeight="1" x14ac:dyDescent="0.25">
      <c r="A91" s="19" t="s">
        <v>28</v>
      </c>
      <c r="B91" s="76">
        <f>IF(TrRoad_act!B13=0,"",B27/TrRoad_act!B13*1000)</f>
        <v>96.104403301416383</v>
      </c>
      <c r="C91" s="76">
        <f>IF(TrRoad_act!C13=0,"",C27/TrRoad_act!C13*1000)</f>
        <v>95.146271081930664</v>
      </c>
      <c r="D91" s="76">
        <f>IF(TrRoad_act!D13=0,"",D27/TrRoad_act!D13*1000)</f>
        <v>108.48110827882878</v>
      </c>
      <c r="E91" s="76">
        <f>IF(TrRoad_act!E13=0,"",E27/TrRoad_act!E13*1000)</f>
        <v>99.279763272906806</v>
      </c>
      <c r="F91" s="76">
        <f>IF(TrRoad_act!F13=0,"",F27/TrRoad_act!F13*1000)</f>
        <v>106.27305026222362</v>
      </c>
      <c r="G91" s="76">
        <f>IF(TrRoad_act!G13=0,"",G27/TrRoad_act!G13*1000)</f>
        <v>101.33720964639828</v>
      </c>
      <c r="H91" s="76">
        <f>IF(TrRoad_act!H13=0,"",H27/TrRoad_act!H13*1000)</f>
        <v>106.82653631085616</v>
      </c>
      <c r="I91" s="76">
        <f>IF(TrRoad_act!I13=0,"",I27/TrRoad_act!I13*1000)</f>
        <v>103.0650839778897</v>
      </c>
      <c r="J91" s="76">
        <f>IF(TrRoad_act!J13=0,"",J27/TrRoad_act!J13*1000)</f>
        <v>93.290506874547106</v>
      </c>
      <c r="K91" s="76">
        <f>IF(TrRoad_act!K13=0,"",K27/TrRoad_act!K13*1000)</f>
        <v>85.57877646178359</v>
      </c>
      <c r="L91" s="76">
        <f>IF(TrRoad_act!L13=0,"",L27/TrRoad_act!L13*1000)</f>
        <v>81.381562639064143</v>
      </c>
      <c r="M91" s="76">
        <f>IF(TrRoad_act!M13=0,"",M27/TrRoad_act!M13*1000)</f>
        <v>82.406429767979787</v>
      </c>
      <c r="N91" s="76">
        <f>IF(TrRoad_act!N13=0,"",N27/TrRoad_act!N13*1000)</f>
        <v>81.51845947521457</v>
      </c>
      <c r="O91" s="76">
        <f>IF(TrRoad_act!O13=0,"",O27/TrRoad_act!O13*1000)</f>
        <v>85.96364845556316</v>
      </c>
      <c r="P91" s="76">
        <f>IF(TrRoad_act!P13=0,"",P27/TrRoad_act!P13*1000)</f>
        <v>85.771242327257227</v>
      </c>
      <c r="Q91" s="76">
        <f>IF(TrRoad_act!Q13=0,"",Q27/TrRoad_act!Q13*1000)</f>
        <v>84.360268736774358</v>
      </c>
    </row>
    <row r="92" spans="1:17" ht="11.45" customHeight="1" x14ac:dyDescent="0.25">
      <c r="A92" s="62" t="s">
        <v>59</v>
      </c>
      <c r="B92" s="75" t="str">
        <f>IF(TrRoad_act!B14=0,"",B28/TrRoad_act!B14*1000)</f>
        <v/>
      </c>
      <c r="C92" s="75" t="str">
        <f>IF(TrRoad_act!C14=0,"",C28/TrRoad_act!C14*1000)</f>
        <v/>
      </c>
      <c r="D92" s="75" t="str">
        <f>IF(TrRoad_act!D14=0,"",D28/TrRoad_act!D14*1000)</f>
        <v/>
      </c>
      <c r="E92" s="75" t="str">
        <f>IF(TrRoad_act!E14=0,"",E28/TrRoad_act!E14*1000)</f>
        <v/>
      </c>
      <c r="F92" s="75" t="str">
        <f>IF(TrRoad_act!F14=0,"",F28/TrRoad_act!F14*1000)</f>
        <v/>
      </c>
      <c r="G92" s="75" t="str">
        <f>IF(TrRoad_act!G14=0,"",G28/TrRoad_act!G14*1000)</f>
        <v/>
      </c>
      <c r="H92" s="75" t="str">
        <f>IF(TrRoad_act!H14=0,"",H28/TrRoad_act!H14*1000)</f>
        <v/>
      </c>
      <c r="I92" s="75" t="str">
        <f>IF(TrRoad_act!I14=0,"",I28/TrRoad_act!I14*1000)</f>
        <v/>
      </c>
      <c r="J92" s="75" t="str">
        <f>IF(TrRoad_act!J14=0,"",J28/TrRoad_act!J14*1000)</f>
        <v/>
      </c>
      <c r="K92" s="75" t="str">
        <f>IF(TrRoad_act!K14=0,"",K28/TrRoad_act!K14*1000)</f>
        <v/>
      </c>
      <c r="L92" s="75" t="str">
        <f>IF(TrRoad_act!L14=0,"",L28/TrRoad_act!L14*1000)</f>
        <v/>
      </c>
      <c r="M92" s="75" t="str">
        <f>IF(TrRoad_act!M14=0,"",M28/TrRoad_act!M14*1000)</f>
        <v/>
      </c>
      <c r="N92" s="75" t="str">
        <f>IF(TrRoad_act!N14=0,"",N28/TrRoad_act!N14*1000)</f>
        <v/>
      </c>
      <c r="O92" s="75" t="str">
        <f>IF(TrRoad_act!O14=0,"",O28/TrRoad_act!O14*1000)</f>
        <v/>
      </c>
      <c r="P92" s="75" t="str">
        <f>IF(TrRoad_act!P14=0,"",P28/TrRoad_act!P14*1000)</f>
        <v/>
      </c>
      <c r="Q92" s="75" t="str">
        <f>IF(TrRoad_act!Q14=0,"",Q28/TrRoad_act!Q14*1000)</f>
        <v/>
      </c>
    </row>
    <row r="93" spans="1:17" ht="11.45" customHeight="1" x14ac:dyDescent="0.25">
      <c r="A93" s="62" t="s">
        <v>58</v>
      </c>
      <c r="B93" s="75">
        <f>IF(TrRoad_act!B15=0,"",B29/TrRoad_act!B15*1000)</f>
        <v>96.225478993247364</v>
      </c>
      <c r="C93" s="75">
        <f>IF(TrRoad_act!C15=0,"",C29/TrRoad_act!C15*1000)</f>
        <v>95.262780959862965</v>
      </c>
      <c r="D93" s="75">
        <f>IF(TrRoad_act!D15=0,"",D29/TrRoad_act!D15*1000)</f>
        <v>108.61465709440969</v>
      </c>
      <c r="E93" s="75">
        <f>IF(TrRoad_act!E15=0,"",E29/TrRoad_act!E15*1000)</f>
        <v>99.417874306179087</v>
      </c>
      <c r="F93" s="75">
        <f>IF(TrRoad_act!F15=0,"",F29/TrRoad_act!F15*1000)</f>
        <v>106.4289323837115</v>
      </c>
      <c r="G93" s="75">
        <f>IF(TrRoad_act!G15=0,"",G29/TrRoad_act!G15*1000)</f>
        <v>101.49564118168897</v>
      </c>
      <c r="H93" s="75">
        <f>IF(TrRoad_act!H15=0,"",H29/TrRoad_act!H15*1000)</f>
        <v>106.91030533294807</v>
      </c>
      <c r="I93" s="75">
        <f>IF(TrRoad_act!I15=0,"",I29/TrRoad_act!I15*1000)</f>
        <v>103.13636231099522</v>
      </c>
      <c r="J93" s="75">
        <f>IF(TrRoad_act!J15=0,"",J29/TrRoad_act!J15*1000)</f>
        <v>93.408088016965536</v>
      </c>
      <c r="K93" s="75">
        <f>IF(TrRoad_act!K15=0,"",K29/TrRoad_act!K15*1000)</f>
        <v>85.692297314164207</v>
      </c>
      <c r="L93" s="75">
        <f>IF(TrRoad_act!L15=0,"",L29/TrRoad_act!L15*1000)</f>
        <v>81.507893702170804</v>
      </c>
      <c r="M93" s="75">
        <f>IF(TrRoad_act!M15=0,"",M29/TrRoad_act!M15*1000)</f>
        <v>82.553102897927758</v>
      </c>
      <c r="N93" s="75">
        <f>IF(TrRoad_act!N15=0,"",N29/TrRoad_act!N15*1000)</f>
        <v>81.688927616575199</v>
      </c>
      <c r="O93" s="75">
        <f>IF(TrRoad_act!O15=0,"",O29/TrRoad_act!O15*1000)</f>
        <v>86.094244661917969</v>
      </c>
      <c r="P93" s="75">
        <f>IF(TrRoad_act!P15=0,"",P29/TrRoad_act!P15*1000)</f>
        <v>85.896389070522829</v>
      </c>
      <c r="Q93" s="75">
        <f>IF(TrRoad_act!Q15=0,"",Q29/TrRoad_act!Q15*1000)</f>
        <v>84.71852660402169</v>
      </c>
    </row>
    <row r="94" spans="1:17" ht="11.45" customHeight="1" x14ac:dyDescent="0.25">
      <c r="A94" s="62" t="s">
        <v>57</v>
      </c>
      <c r="B94" s="75" t="str">
        <f>IF(TrRoad_act!B16=0,"",B30/TrRoad_act!B16*1000)</f>
        <v/>
      </c>
      <c r="C94" s="75" t="str">
        <f>IF(TrRoad_act!C16=0,"",C30/TrRoad_act!C16*1000)</f>
        <v/>
      </c>
      <c r="D94" s="75" t="str">
        <f>IF(TrRoad_act!D16=0,"",D30/TrRoad_act!D16*1000)</f>
        <v/>
      </c>
      <c r="E94" s="75" t="str">
        <f>IF(TrRoad_act!E16=0,"",E30/TrRoad_act!E16*1000)</f>
        <v/>
      </c>
      <c r="F94" s="75" t="str">
        <f>IF(TrRoad_act!F16=0,"",F30/TrRoad_act!F16*1000)</f>
        <v/>
      </c>
      <c r="G94" s="75" t="str">
        <f>IF(TrRoad_act!G16=0,"",G30/TrRoad_act!G16*1000)</f>
        <v/>
      </c>
      <c r="H94" s="75" t="str">
        <f>IF(TrRoad_act!H16=0,"",H30/TrRoad_act!H16*1000)</f>
        <v/>
      </c>
      <c r="I94" s="75" t="str">
        <f>IF(TrRoad_act!I16=0,"",I30/TrRoad_act!I16*1000)</f>
        <v/>
      </c>
      <c r="J94" s="75" t="str">
        <f>IF(TrRoad_act!J16=0,"",J30/TrRoad_act!J16*1000)</f>
        <v/>
      </c>
      <c r="K94" s="75" t="str">
        <f>IF(TrRoad_act!K16=0,"",K30/TrRoad_act!K16*1000)</f>
        <v/>
      </c>
      <c r="L94" s="75" t="str">
        <f>IF(TrRoad_act!L16=0,"",L30/TrRoad_act!L16*1000)</f>
        <v/>
      </c>
      <c r="M94" s="75" t="str">
        <f>IF(TrRoad_act!M16=0,"",M30/TrRoad_act!M16*1000)</f>
        <v/>
      </c>
      <c r="N94" s="75" t="str">
        <f>IF(TrRoad_act!N16=0,"",N30/TrRoad_act!N16*1000)</f>
        <v/>
      </c>
      <c r="O94" s="75" t="str">
        <f>IF(TrRoad_act!O16=0,"",O30/TrRoad_act!O16*1000)</f>
        <v/>
      </c>
      <c r="P94" s="75" t="str">
        <f>IF(TrRoad_act!P16=0,"",P30/TrRoad_act!P16*1000)</f>
        <v/>
      </c>
      <c r="Q94" s="75" t="str">
        <f>IF(TrRoad_act!Q16=0,"",Q30/TrRoad_act!Q16*1000)</f>
        <v/>
      </c>
    </row>
    <row r="95" spans="1:17" ht="11.45" customHeight="1" x14ac:dyDescent="0.25">
      <c r="A95" s="62" t="s">
        <v>56</v>
      </c>
      <c r="B95" s="75" t="str">
        <f>IF(TrRoad_act!B17=0,"",B31/TrRoad_act!B17*1000)</f>
        <v/>
      </c>
      <c r="C95" s="75" t="str">
        <f>IF(TrRoad_act!C17=0,"",C31/TrRoad_act!C17*1000)</f>
        <v/>
      </c>
      <c r="D95" s="75" t="str">
        <f>IF(TrRoad_act!D17=0,"",D31/TrRoad_act!D17*1000)</f>
        <v/>
      </c>
      <c r="E95" s="75" t="str">
        <f>IF(TrRoad_act!E17=0,"",E31/TrRoad_act!E17*1000)</f>
        <v/>
      </c>
      <c r="F95" s="75" t="str">
        <f>IF(TrRoad_act!F17=0,"",F31/TrRoad_act!F17*1000)</f>
        <v/>
      </c>
      <c r="G95" s="75" t="str">
        <f>IF(TrRoad_act!G17=0,"",G31/TrRoad_act!G17*1000)</f>
        <v/>
      </c>
      <c r="H95" s="75" t="str">
        <f>IF(TrRoad_act!H17=0,"",H31/TrRoad_act!H17*1000)</f>
        <v/>
      </c>
      <c r="I95" s="75" t="str">
        <f>IF(TrRoad_act!I17=0,"",I31/TrRoad_act!I17*1000)</f>
        <v/>
      </c>
      <c r="J95" s="75" t="str">
        <f>IF(TrRoad_act!J17=0,"",J31/TrRoad_act!J17*1000)</f>
        <v/>
      </c>
      <c r="K95" s="75" t="str">
        <f>IF(TrRoad_act!K17=0,"",K31/TrRoad_act!K17*1000)</f>
        <v/>
      </c>
      <c r="L95" s="75" t="str">
        <f>IF(TrRoad_act!L17=0,"",L31/TrRoad_act!L17*1000)</f>
        <v/>
      </c>
      <c r="M95" s="75" t="str">
        <f>IF(TrRoad_act!M17=0,"",M31/TrRoad_act!M17*1000)</f>
        <v/>
      </c>
      <c r="N95" s="75" t="str">
        <f>IF(TrRoad_act!N17=0,"",N31/TrRoad_act!N17*1000)</f>
        <v/>
      </c>
      <c r="O95" s="75" t="str">
        <f>IF(TrRoad_act!O17=0,"",O31/TrRoad_act!O17*1000)</f>
        <v/>
      </c>
      <c r="P95" s="75" t="str">
        <f>IF(TrRoad_act!P17=0,"",P31/TrRoad_act!P17*1000)</f>
        <v/>
      </c>
      <c r="Q95" s="75" t="str">
        <f>IF(TrRoad_act!Q17=0,"",Q31/TrRoad_act!Q17*1000)</f>
        <v/>
      </c>
    </row>
    <row r="96" spans="1:17" ht="11.45" customHeight="1" x14ac:dyDescent="0.25">
      <c r="A96" s="62" t="s">
        <v>55</v>
      </c>
      <c r="B96" s="75">
        <f>IF(TrRoad_act!B18=0,"",B32/TrRoad_act!B18*1000)</f>
        <v>0</v>
      </c>
      <c r="C96" s="75">
        <f>IF(TrRoad_act!C18=0,"",C32/TrRoad_act!C18*1000)</f>
        <v>0</v>
      </c>
      <c r="D96" s="75">
        <f>IF(TrRoad_act!D18=0,"",D32/TrRoad_act!D18*1000)</f>
        <v>0</v>
      </c>
      <c r="E96" s="75">
        <f>IF(TrRoad_act!E18=0,"",E32/TrRoad_act!E18*1000)</f>
        <v>0</v>
      </c>
      <c r="F96" s="75">
        <f>IF(TrRoad_act!F18=0,"",F32/TrRoad_act!F18*1000)</f>
        <v>0</v>
      </c>
      <c r="G96" s="75">
        <f>IF(TrRoad_act!G18=0,"",G32/TrRoad_act!G18*1000)</f>
        <v>0</v>
      </c>
      <c r="H96" s="75">
        <f>IF(TrRoad_act!H18=0,"",H32/TrRoad_act!H18*1000)</f>
        <v>0</v>
      </c>
      <c r="I96" s="75">
        <f>IF(TrRoad_act!I18=0,"",I32/TrRoad_act!I18*1000)</f>
        <v>0</v>
      </c>
      <c r="J96" s="75">
        <f>IF(TrRoad_act!J18=0,"",J32/TrRoad_act!J18*1000)</f>
        <v>0</v>
      </c>
      <c r="K96" s="75">
        <f>IF(TrRoad_act!K18=0,"",K32/TrRoad_act!K18*1000)</f>
        <v>0</v>
      </c>
      <c r="L96" s="75">
        <f>IF(TrRoad_act!L18=0,"",L32/TrRoad_act!L18*1000)</f>
        <v>0</v>
      </c>
      <c r="M96" s="75">
        <f>IF(TrRoad_act!M18=0,"",M32/TrRoad_act!M18*1000)</f>
        <v>0</v>
      </c>
      <c r="N96" s="75">
        <f>IF(TrRoad_act!N18=0,"",N32/TrRoad_act!N18*1000)</f>
        <v>0</v>
      </c>
      <c r="O96" s="75">
        <f>IF(TrRoad_act!O18=0,"",O32/TrRoad_act!O18*1000)</f>
        <v>0</v>
      </c>
      <c r="P96" s="75">
        <f>IF(TrRoad_act!P18=0,"",P32/TrRoad_act!P18*1000)</f>
        <v>0</v>
      </c>
      <c r="Q96" s="75">
        <f>IF(TrRoad_act!Q18=0,"",Q32/TrRoad_act!Q18*1000)</f>
        <v>0</v>
      </c>
    </row>
    <row r="97" spans="1:17" ht="11.45" customHeight="1" x14ac:dyDescent="0.25">
      <c r="A97" s="25" t="s">
        <v>94</v>
      </c>
      <c r="B97" s="79">
        <f>IF(TrRoad_act!B19=0,"",B33/TrRoad_act!B19*1000)</f>
        <v>205.22566361733033</v>
      </c>
      <c r="C97" s="79">
        <f>IF(TrRoad_act!C19=0,"",C33/TrRoad_act!C19*1000)</f>
        <v>211.52913907443954</v>
      </c>
      <c r="D97" s="79">
        <f>IF(TrRoad_act!D19=0,"",D33/TrRoad_act!D19*1000)</f>
        <v>211.78974660267977</v>
      </c>
      <c r="E97" s="79">
        <f>IF(TrRoad_act!E19=0,"",E33/TrRoad_act!E19*1000)</f>
        <v>215.11661324836183</v>
      </c>
      <c r="F97" s="79">
        <f>IF(TrRoad_act!F19=0,"",F33/TrRoad_act!F19*1000)</f>
        <v>220.62510330902515</v>
      </c>
      <c r="G97" s="79">
        <f>IF(TrRoad_act!G19=0,"",G33/TrRoad_act!G19*1000)</f>
        <v>227.36762482460577</v>
      </c>
      <c r="H97" s="79">
        <f>IF(TrRoad_act!H19=0,"",H33/TrRoad_act!H19*1000)</f>
        <v>220.72276424182348</v>
      </c>
      <c r="I97" s="79">
        <f>IF(TrRoad_act!I19=0,"",I33/TrRoad_act!I19*1000)</f>
        <v>226.11155434775083</v>
      </c>
      <c r="J97" s="79">
        <f>IF(TrRoad_act!J19=0,"",J33/TrRoad_act!J19*1000)</f>
        <v>220.51036208596952</v>
      </c>
      <c r="K97" s="79">
        <f>IF(TrRoad_act!K19=0,"",K33/TrRoad_act!K19*1000)</f>
        <v>239.30822580850497</v>
      </c>
      <c r="L97" s="79">
        <f>IF(TrRoad_act!L19=0,"",L33/TrRoad_act!L19*1000)</f>
        <v>233.36345113878619</v>
      </c>
      <c r="M97" s="79">
        <f>IF(TrRoad_act!M19=0,"",M33/TrRoad_act!M19*1000)</f>
        <v>223.22023323498095</v>
      </c>
      <c r="N97" s="79">
        <f>IF(TrRoad_act!N19=0,"",N33/TrRoad_act!N19*1000)</f>
        <v>218.73499011081211</v>
      </c>
      <c r="O97" s="79">
        <f>IF(TrRoad_act!O19=0,"",O33/TrRoad_act!O19*1000)</f>
        <v>228.88143076130214</v>
      </c>
      <c r="P97" s="79">
        <f>IF(TrRoad_act!P19=0,"",P33/TrRoad_act!P19*1000)</f>
        <v>239.39813799682989</v>
      </c>
      <c r="Q97" s="79">
        <f>IF(TrRoad_act!Q19=0,"",Q33/TrRoad_act!Q19*1000)</f>
        <v>225.69214604253705</v>
      </c>
    </row>
    <row r="98" spans="1:17" ht="11.45" customHeight="1" x14ac:dyDescent="0.25">
      <c r="A98" s="23" t="s">
        <v>27</v>
      </c>
      <c r="B98" s="78">
        <f>IF(TrRoad_act!B20=0,"",B34/TrRoad_act!B20*1000)</f>
        <v>948.05290020807547</v>
      </c>
      <c r="C98" s="78">
        <f>IF(TrRoad_act!C20=0,"",C34/TrRoad_act!C20*1000)</f>
        <v>928.52855951401762</v>
      </c>
      <c r="D98" s="78">
        <f>IF(TrRoad_act!D20=0,"",D34/TrRoad_act!D20*1000)</f>
        <v>912.27779780918434</v>
      </c>
      <c r="E98" s="78">
        <f>IF(TrRoad_act!E20=0,"",E34/TrRoad_act!E20*1000)</f>
        <v>896.76059582906714</v>
      </c>
      <c r="F98" s="78">
        <f>IF(TrRoad_act!F20=0,"",F34/TrRoad_act!F20*1000)</f>
        <v>877.5543910287613</v>
      </c>
      <c r="G98" s="78">
        <f>IF(TrRoad_act!G20=0,"",G34/TrRoad_act!G20*1000)</f>
        <v>865.78389144183632</v>
      </c>
      <c r="H98" s="78">
        <f>IF(TrRoad_act!H20=0,"",H34/TrRoad_act!H20*1000)</f>
        <v>853.89520202870074</v>
      </c>
      <c r="I98" s="78">
        <f>IF(TrRoad_act!I20=0,"",I34/TrRoad_act!I20*1000)</f>
        <v>839.35589309542866</v>
      </c>
      <c r="J98" s="78">
        <f>IF(TrRoad_act!J20=0,"",J34/TrRoad_act!J20*1000)</f>
        <v>804.13753960392933</v>
      </c>
      <c r="K98" s="78">
        <f>IF(TrRoad_act!K20=0,"",K34/TrRoad_act!K20*1000)</f>
        <v>787.08119170086252</v>
      </c>
      <c r="L98" s="78">
        <f>IF(TrRoad_act!L20=0,"",L34/TrRoad_act!L20*1000)</f>
        <v>786.0445006318489</v>
      </c>
      <c r="M98" s="78">
        <f>IF(TrRoad_act!M20=0,"",M34/TrRoad_act!M20*1000)</f>
        <v>784.59097263170338</v>
      </c>
      <c r="N98" s="78">
        <f>IF(TrRoad_act!N20=0,"",N34/TrRoad_act!N20*1000)</f>
        <v>788.60265223496413</v>
      </c>
      <c r="O98" s="78">
        <f>IF(TrRoad_act!O20=0,"",O34/TrRoad_act!O20*1000)</f>
        <v>778.57029069224018</v>
      </c>
      <c r="P98" s="78">
        <f>IF(TrRoad_act!P20=0,"",P34/TrRoad_act!P20*1000)</f>
        <v>769.1062510996494</v>
      </c>
      <c r="Q98" s="78">
        <f>IF(TrRoad_act!Q20=0,"",Q34/TrRoad_act!Q20*1000)</f>
        <v>771.67223106584868</v>
      </c>
    </row>
    <row r="99" spans="1:17" ht="11.45" customHeight="1" x14ac:dyDescent="0.25">
      <c r="A99" s="62" t="s">
        <v>59</v>
      </c>
      <c r="B99" s="77">
        <f>IF(TrRoad_act!B21=0,"",B35/TrRoad_act!B21*1000)</f>
        <v>1168.636337343414</v>
      </c>
      <c r="C99" s="77">
        <f>IF(TrRoad_act!C21=0,"",C35/TrRoad_act!C21*1000)</f>
        <v>1147.7573278134175</v>
      </c>
      <c r="D99" s="77">
        <f>IF(TrRoad_act!D21=0,"",D35/TrRoad_act!D21*1000)</f>
        <v>1132.6887892324366</v>
      </c>
      <c r="E99" s="77">
        <f>IF(TrRoad_act!E21=0,"",E35/TrRoad_act!E21*1000)</f>
        <v>1118.5367703800102</v>
      </c>
      <c r="F99" s="77">
        <f>IF(TrRoad_act!F21=0,"",F35/TrRoad_act!F21*1000)</f>
        <v>1094.8858864787535</v>
      </c>
      <c r="G99" s="77">
        <f>IF(TrRoad_act!G21=0,"",G35/TrRoad_act!G21*1000)</f>
        <v>1078.2804530869385</v>
      </c>
      <c r="H99" s="77">
        <f>IF(TrRoad_act!H21=0,"",H35/TrRoad_act!H21*1000)</f>
        <v>1074.6714459639099</v>
      </c>
      <c r="I99" s="77">
        <f>IF(TrRoad_act!I21=0,"",I35/TrRoad_act!I21*1000)</f>
        <v>1065.5327196817113</v>
      </c>
      <c r="J99" s="77">
        <f>IF(TrRoad_act!J21=0,"",J35/TrRoad_act!J21*1000)</f>
        <v>1025.1486239721014</v>
      </c>
      <c r="K99" s="77">
        <f>IF(TrRoad_act!K21=0,"",K35/TrRoad_act!K21*1000)</f>
        <v>1001.6521624920873</v>
      </c>
      <c r="L99" s="77">
        <f>IF(TrRoad_act!L21=0,"",L35/TrRoad_act!L21*1000)</f>
        <v>983.65470973513129</v>
      </c>
      <c r="M99" s="77">
        <f>IF(TrRoad_act!M21=0,"",M35/TrRoad_act!M21*1000)</f>
        <v>964.89886826136751</v>
      </c>
      <c r="N99" s="77">
        <f>IF(TrRoad_act!N21=0,"",N35/TrRoad_act!N21*1000)</f>
        <v>945.65106022383941</v>
      </c>
      <c r="O99" s="77">
        <f>IF(TrRoad_act!O21=0,"",O35/TrRoad_act!O21*1000)</f>
        <v>926.41520297092404</v>
      </c>
      <c r="P99" s="77">
        <f>IF(TrRoad_act!P21=0,"",P35/TrRoad_act!P21*1000)</f>
        <v>916.65891199018688</v>
      </c>
      <c r="Q99" s="77">
        <f>IF(TrRoad_act!Q21=0,"",Q35/TrRoad_act!Q21*1000)</f>
        <v>913.69059582144291</v>
      </c>
    </row>
    <row r="100" spans="1:17" ht="11.45" customHeight="1" x14ac:dyDescent="0.25">
      <c r="A100" s="62" t="s">
        <v>58</v>
      </c>
      <c r="B100" s="77">
        <f>IF(TrRoad_act!B22=0,"",B36/TrRoad_act!B22*1000)</f>
        <v>928.64452570624337</v>
      </c>
      <c r="C100" s="77">
        <f>IF(TrRoad_act!C22=0,"",C36/TrRoad_act!C22*1000)</f>
        <v>909.21008991549365</v>
      </c>
      <c r="D100" s="77">
        <f>IF(TrRoad_act!D22=0,"",D36/TrRoad_act!D22*1000)</f>
        <v>892.33397461232153</v>
      </c>
      <c r="E100" s="77">
        <f>IF(TrRoad_act!E22=0,"",E36/TrRoad_act!E22*1000)</f>
        <v>876.91162529698227</v>
      </c>
      <c r="F100" s="77">
        <f>IF(TrRoad_act!F22=0,"",F36/TrRoad_act!F22*1000)</f>
        <v>859.40839529704419</v>
      </c>
      <c r="G100" s="77">
        <f>IF(TrRoad_act!G22=0,"",G36/TrRoad_act!G22*1000)</f>
        <v>848.65291803436457</v>
      </c>
      <c r="H100" s="77">
        <f>IF(TrRoad_act!H22=0,"",H36/TrRoad_act!H22*1000)</f>
        <v>837.83030639180708</v>
      </c>
      <c r="I100" s="77">
        <f>IF(TrRoad_act!I22=0,"",I36/TrRoad_act!I22*1000)</f>
        <v>824.80022273060172</v>
      </c>
      <c r="J100" s="77">
        <f>IF(TrRoad_act!J22=0,"",J36/TrRoad_act!J22*1000)</f>
        <v>791.05459750795887</v>
      </c>
      <c r="K100" s="77">
        <f>IF(TrRoad_act!K22=0,"",K36/TrRoad_act!K22*1000)</f>
        <v>775.63690398056178</v>
      </c>
      <c r="L100" s="77">
        <f>IF(TrRoad_act!L22=0,"",L36/TrRoad_act!L22*1000)</f>
        <v>775.75486827511065</v>
      </c>
      <c r="M100" s="77">
        <f>IF(TrRoad_act!M22=0,"",M36/TrRoad_act!M22*1000)</f>
        <v>775.19197798252151</v>
      </c>
      <c r="N100" s="77">
        <f>IF(TrRoad_act!N22=0,"",N36/TrRoad_act!N22*1000)</f>
        <v>780.2402397274376</v>
      </c>
      <c r="O100" s="77">
        <f>IF(TrRoad_act!O22=0,"",O36/TrRoad_act!O22*1000)</f>
        <v>770.55181291039878</v>
      </c>
      <c r="P100" s="77">
        <f>IF(TrRoad_act!P22=0,"",P36/TrRoad_act!P22*1000)</f>
        <v>761.57024036424798</v>
      </c>
      <c r="Q100" s="77">
        <f>IF(TrRoad_act!Q22=0,"",Q36/TrRoad_act!Q22*1000)</f>
        <v>764.86142348456656</v>
      </c>
    </row>
    <row r="101" spans="1:17" ht="11.45" customHeight="1" x14ac:dyDescent="0.25">
      <c r="A101" s="62" t="s">
        <v>57</v>
      </c>
      <c r="B101" s="77">
        <f>IF(TrRoad_act!B23=0,"",B37/TrRoad_act!B23*1000)</f>
        <v>1238.4071906567299</v>
      </c>
      <c r="C101" s="77">
        <f>IF(TrRoad_act!C23=0,"",C37/TrRoad_act!C23*1000)</f>
        <v>1132.3670250793157</v>
      </c>
      <c r="D101" s="77">
        <f>IF(TrRoad_act!D23=0,"",D37/TrRoad_act!D23*1000)</f>
        <v>1118.6172974715812</v>
      </c>
      <c r="E101" s="77">
        <f>IF(TrRoad_act!E23=0,"",E37/TrRoad_act!E23*1000)</f>
        <v>1114.4411363908746</v>
      </c>
      <c r="F101" s="77">
        <f>IF(TrRoad_act!F23=0,"",F37/TrRoad_act!F23*1000)</f>
        <v>1106.3724005810657</v>
      </c>
      <c r="G101" s="77">
        <f>IF(TrRoad_act!G23=0,"",G37/TrRoad_act!G23*1000)</f>
        <v>1102.8924616305999</v>
      </c>
      <c r="H101" s="77">
        <f>IF(TrRoad_act!H23=0,"",H37/TrRoad_act!H23*1000)</f>
        <v>1100.6860491152113</v>
      </c>
      <c r="I101" s="77">
        <f>IF(TrRoad_act!I23=0,"",I37/TrRoad_act!I23*1000)</f>
        <v>1099.5772356958619</v>
      </c>
      <c r="J101" s="77">
        <f>IF(TrRoad_act!J23=0,"",J37/TrRoad_act!J23*1000)</f>
        <v>1087.5410176368284</v>
      </c>
      <c r="K101" s="77">
        <f>IF(TrRoad_act!K23=0,"",K37/TrRoad_act!K23*1000)</f>
        <v>1088.6961555283431</v>
      </c>
      <c r="L101" s="77">
        <f>IF(TrRoad_act!L23=0,"",L37/TrRoad_act!L23*1000)</f>
        <v>1095.5981899283211</v>
      </c>
      <c r="M101" s="77">
        <f>IF(TrRoad_act!M23=0,"",M37/TrRoad_act!M23*1000)</f>
        <v>1098.5555217789267</v>
      </c>
      <c r="N101" s="77">
        <f>IF(TrRoad_act!N23=0,"",N37/TrRoad_act!N23*1000)</f>
        <v>1102.9691556106397</v>
      </c>
      <c r="O101" s="77">
        <f>IF(TrRoad_act!O23=0,"",O37/TrRoad_act!O23*1000)</f>
        <v>1100.7278495764936</v>
      </c>
      <c r="P101" s="77">
        <f>IF(TrRoad_act!P23=0,"",P37/TrRoad_act!P23*1000)</f>
        <v>1104.9144708446345</v>
      </c>
      <c r="Q101" s="77">
        <f>IF(TrRoad_act!Q23=0,"",Q37/TrRoad_act!Q23*1000)</f>
        <v>1109.996523909819</v>
      </c>
    </row>
    <row r="102" spans="1:17" ht="11.45" customHeight="1" x14ac:dyDescent="0.25">
      <c r="A102" s="62" t="s">
        <v>56</v>
      </c>
      <c r="B102" s="77" t="str">
        <f>IF(TrRoad_act!B24=0,"",B38/TrRoad_act!B24*1000)</f>
        <v/>
      </c>
      <c r="C102" s="77" t="str">
        <f>IF(TrRoad_act!C24=0,"",C38/TrRoad_act!C24*1000)</f>
        <v/>
      </c>
      <c r="D102" s="77" t="str">
        <f>IF(TrRoad_act!D24=0,"",D38/TrRoad_act!D24*1000)</f>
        <v/>
      </c>
      <c r="E102" s="77" t="str">
        <f>IF(TrRoad_act!E24=0,"",E38/TrRoad_act!E24*1000)</f>
        <v/>
      </c>
      <c r="F102" s="77" t="str">
        <f>IF(TrRoad_act!F24=0,"",F38/TrRoad_act!F24*1000)</f>
        <v/>
      </c>
      <c r="G102" s="77" t="str">
        <f>IF(TrRoad_act!G24=0,"",G38/TrRoad_act!G24*1000)</f>
        <v/>
      </c>
      <c r="H102" s="77" t="str">
        <f>IF(TrRoad_act!H24=0,"",H38/TrRoad_act!H24*1000)</f>
        <v/>
      </c>
      <c r="I102" s="77" t="str">
        <f>IF(TrRoad_act!I24=0,"",I38/TrRoad_act!I24*1000)</f>
        <v/>
      </c>
      <c r="J102" s="77" t="str">
        <f>IF(TrRoad_act!J24=0,"",J38/TrRoad_act!J24*1000)</f>
        <v/>
      </c>
      <c r="K102" s="77" t="str">
        <f>IF(TrRoad_act!K24=0,"",K38/TrRoad_act!K24*1000)</f>
        <v/>
      </c>
      <c r="L102" s="77" t="str">
        <f>IF(TrRoad_act!L24=0,"",L38/TrRoad_act!L24*1000)</f>
        <v/>
      </c>
      <c r="M102" s="77" t="str">
        <f>IF(TrRoad_act!M24=0,"",M38/TrRoad_act!M24*1000)</f>
        <v/>
      </c>
      <c r="N102" s="77" t="str">
        <f>IF(TrRoad_act!N24=0,"",N38/TrRoad_act!N24*1000)</f>
        <v/>
      </c>
      <c r="O102" s="77" t="str">
        <f>IF(TrRoad_act!O24=0,"",O38/TrRoad_act!O24*1000)</f>
        <v/>
      </c>
      <c r="P102" s="77" t="str">
        <f>IF(TrRoad_act!P24=0,"",P38/TrRoad_act!P24*1000)</f>
        <v/>
      </c>
      <c r="Q102" s="77" t="str">
        <f>IF(TrRoad_act!Q24=0,"",Q38/TrRoad_act!Q24*1000)</f>
        <v/>
      </c>
    </row>
    <row r="103" spans="1:17" ht="11.45" customHeight="1" x14ac:dyDescent="0.25">
      <c r="A103" s="62" t="s">
        <v>55</v>
      </c>
      <c r="B103" s="77" t="str">
        <f>IF(TrRoad_act!B25=0,"",B39/TrRoad_act!B25*1000)</f>
        <v/>
      </c>
      <c r="C103" s="77" t="str">
        <f>IF(TrRoad_act!C25=0,"",C39/TrRoad_act!C25*1000)</f>
        <v/>
      </c>
      <c r="D103" s="77" t="str">
        <f>IF(TrRoad_act!D25=0,"",D39/TrRoad_act!D25*1000)</f>
        <v/>
      </c>
      <c r="E103" s="77" t="str">
        <f>IF(TrRoad_act!E25=0,"",E39/TrRoad_act!E25*1000)</f>
        <v/>
      </c>
      <c r="F103" s="77">
        <f>IF(TrRoad_act!F25=0,"",F39/TrRoad_act!F25*1000)</f>
        <v>0</v>
      </c>
      <c r="G103" s="77">
        <f>IF(TrRoad_act!G25=0,"",G39/TrRoad_act!G25*1000)</f>
        <v>0</v>
      </c>
      <c r="H103" s="77">
        <f>IF(TrRoad_act!H25=0,"",H39/TrRoad_act!H25*1000)</f>
        <v>0</v>
      </c>
      <c r="I103" s="77">
        <f>IF(TrRoad_act!I25=0,"",I39/TrRoad_act!I25*1000)</f>
        <v>0</v>
      </c>
      <c r="J103" s="77">
        <f>IF(TrRoad_act!J25=0,"",J39/TrRoad_act!J25*1000)</f>
        <v>0</v>
      </c>
      <c r="K103" s="77">
        <f>IF(TrRoad_act!K25=0,"",K39/TrRoad_act!K25*1000)</f>
        <v>0</v>
      </c>
      <c r="L103" s="77">
        <f>IF(TrRoad_act!L25=0,"",L39/TrRoad_act!L25*1000)</f>
        <v>0</v>
      </c>
      <c r="M103" s="77">
        <f>IF(TrRoad_act!M25=0,"",M39/TrRoad_act!M25*1000)</f>
        <v>0</v>
      </c>
      <c r="N103" s="77">
        <f>IF(TrRoad_act!N25=0,"",N39/TrRoad_act!N25*1000)</f>
        <v>0</v>
      </c>
      <c r="O103" s="77">
        <f>IF(TrRoad_act!O25=0,"",O39/TrRoad_act!O25*1000)</f>
        <v>0</v>
      </c>
      <c r="P103" s="77">
        <f>IF(TrRoad_act!P25=0,"",P39/TrRoad_act!P25*1000)</f>
        <v>0</v>
      </c>
      <c r="Q103" s="77">
        <f>IF(TrRoad_act!Q25=0,"",Q39/TrRoad_act!Q25*1000)</f>
        <v>0</v>
      </c>
    </row>
    <row r="104" spans="1:17" ht="11.45" customHeight="1" x14ac:dyDescent="0.25">
      <c r="A104" s="19" t="s">
        <v>24</v>
      </c>
      <c r="B104" s="76">
        <f>IF(TrRoad_act!B26=0,"",B40/TrRoad_act!B26*1000)</f>
        <v>135.3655824256694</v>
      </c>
      <c r="C104" s="76">
        <f>IF(TrRoad_act!C26=0,"",C40/TrRoad_act!C26*1000)</f>
        <v>142.71463522440806</v>
      </c>
      <c r="D104" s="76">
        <f>IF(TrRoad_act!D26=0,"",D40/TrRoad_act!D26*1000)</f>
        <v>143.30290262075408</v>
      </c>
      <c r="E104" s="76">
        <f>IF(TrRoad_act!E26=0,"",E40/TrRoad_act!E26*1000)</f>
        <v>146.80744063523809</v>
      </c>
      <c r="F104" s="76">
        <f>IF(TrRoad_act!F26=0,"",F40/TrRoad_act!F26*1000)</f>
        <v>150.99535085637842</v>
      </c>
      <c r="G104" s="76">
        <f>IF(TrRoad_act!G26=0,"",G40/TrRoad_act!G26*1000)</f>
        <v>156.92102250164746</v>
      </c>
      <c r="H104" s="76">
        <f>IF(TrRoad_act!H26=0,"",H40/TrRoad_act!H26*1000)</f>
        <v>150.13153809001062</v>
      </c>
      <c r="I104" s="76">
        <f>IF(TrRoad_act!I26=0,"",I40/TrRoad_act!I26*1000)</f>
        <v>157.20125826348112</v>
      </c>
      <c r="J104" s="76">
        <f>IF(TrRoad_act!J26=0,"",J40/TrRoad_act!J26*1000)</f>
        <v>152.85608613192576</v>
      </c>
      <c r="K104" s="76">
        <f>IF(TrRoad_act!K26=0,"",K40/TrRoad_act!K26*1000)</f>
        <v>165.8630585691289</v>
      </c>
      <c r="L104" s="76">
        <f>IF(TrRoad_act!L26=0,"",L40/TrRoad_act!L26*1000)</f>
        <v>160.84942162976202</v>
      </c>
      <c r="M104" s="76">
        <f>IF(TrRoad_act!M26=0,"",M40/TrRoad_act!M26*1000)</f>
        <v>151.45983125098164</v>
      </c>
      <c r="N104" s="76">
        <f>IF(TrRoad_act!N26=0,"",N40/TrRoad_act!N26*1000)</f>
        <v>147.38838258955525</v>
      </c>
      <c r="O104" s="76">
        <f>IF(TrRoad_act!O26=0,"",O40/TrRoad_act!O26*1000)</f>
        <v>153.46515983401804</v>
      </c>
      <c r="P104" s="76">
        <f>IF(TrRoad_act!P26=0,"",P40/TrRoad_act!P26*1000)</f>
        <v>161.67848524589232</v>
      </c>
      <c r="Q104" s="76">
        <f>IF(TrRoad_act!Q26=0,"",Q40/TrRoad_act!Q26*1000)</f>
        <v>149.98073263229836</v>
      </c>
    </row>
    <row r="105" spans="1:17" ht="11.45" customHeight="1" x14ac:dyDescent="0.25">
      <c r="A105" s="17" t="s">
        <v>23</v>
      </c>
      <c r="B105" s="75">
        <f>IF(TrRoad_act!B27=0,"",B41/TrRoad_act!B27*1000)</f>
        <v>137.78846599552625</v>
      </c>
      <c r="C105" s="75">
        <f>IF(TrRoad_act!C27=0,"",C41/TrRoad_act!C27*1000)</f>
        <v>146.15211422384914</v>
      </c>
      <c r="D105" s="75">
        <f>IF(TrRoad_act!D27=0,"",D41/TrRoad_act!D27*1000)</f>
        <v>147.21991672498021</v>
      </c>
      <c r="E105" s="75">
        <f>IF(TrRoad_act!E27=0,"",E41/TrRoad_act!E27*1000)</f>
        <v>151.15585968182879</v>
      </c>
      <c r="F105" s="75">
        <f>IF(TrRoad_act!F27=0,"",F41/TrRoad_act!F27*1000)</f>
        <v>156.34871927380408</v>
      </c>
      <c r="G105" s="75">
        <f>IF(TrRoad_act!G27=0,"",G41/TrRoad_act!G27*1000)</f>
        <v>162.90298159381578</v>
      </c>
      <c r="H105" s="75">
        <f>IF(TrRoad_act!H27=0,"",H41/TrRoad_act!H27*1000)</f>
        <v>155.85416592095586</v>
      </c>
      <c r="I105" s="75">
        <f>IF(TrRoad_act!I27=0,"",I41/TrRoad_act!I27*1000)</f>
        <v>163.18817630481752</v>
      </c>
      <c r="J105" s="75">
        <f>IF(TrRoad_act!J27=0,"",J41/TrRoad_act!J27*1000)</f>
        <v>158.52116243212507</v>
      </c>
      <c r="K105" s="75">
        <f>IF(TrRoad_act!K27=0,"",K41/TrRoad_act!K27*1000)</f>
        <v>171.86389884831493</v>
      </c>
      <c r="L105" s="75">
        <f>IF(TrRoad_act!L27=0,"",L41/TrRoad_act!L27*1000)</f>
        <v>166.30953319183678</v>
      </c>
      <c r="M105" s="75">
        <f>IF(TrRoad_act!M27=0,"",M41/TrRoad_act!M27*1000)</f>
        <v>157.93371049952847</v>
      </c>
      <c r="N105" s="75">
        <f>IF(TrRoad_act!N27=0,"",N41/TrRoad_act!N27*1000)</f>
        <v>153.6790194403425</v>
      </c>
      <c r="O105" s="75">
        <f>IF(TrRoad_act!O27=0,"",O41/TrRoad_act!O27*1000)</f>
        <v>161.33222361611251</v>
      </c>
      <c r="P105" s="75">
        <f>IF(TrRoad_act!P27=0,"",P41/TrRoad_act!P27*1000)</f>
        <v>171.18733968758698</v>
      </c>
      <c r="Q105" s="75">
        <f>IF(TrRoad_act!Q27=0,"",Q41/TrRoad_act!Q27*1000)</f>
        <v>157.34116675583462</v>
      </c>
    </row>
    <row r="106" spans="1:17" ht="11.45" customHeight="1" x14ac:dyDescent="0.25">
      <c r="A106" s="15" t="s">
        <v>22</v>
      </c>
      <c r="B106" s="74">
        <f>IF(TrRoad_act!B28=0,"",B42/TrRoad_act!B28*1000)</f>
        <v>104.66108577400934</v>
      </c>
      <c r="C106" s="74">
        <f>IF(TrRoad_act!C28=0,"",C42/TrRoad_act!C28*1000)</f>
        <v>101.91988008495839</v>
      </c>
      <c r="D106" s="74">
        <f>IF(TrRoad_act!D28=0,"",D42/TrRoad_act!D28*1000)</f>
        <v>98.941364259695874</v>
      </c>
      <c r="E106" s="74">
        <f>IF(TrRoad_act!E28=0,"",E42/TrRoad_act!E28*1000)</f>
        <v>97.345043619424217</v>
      </c>
      <c r="F106" s="74">
        <f>IF(TrRoad_act!F28=0,"",F42/TrRoad_act!F28*1000)</f>
        <v>99.089137268706651</v>
      </c>
      <c r="G106" s="74">
        <f>IF(TrRoad_act!G28=0,"",G42/TrRoad_act!G28*1000)</f>
        <v>100.66648791382774</v>
      </c>
      <c r="H106" s="74">
        <f>IF(TrRoad_act!H28=0,"",H42/TrRoad_act!H28*1000)</f>
        <v>97.184183574738483</v>
      </c>
      <c r="I106" s="74">
        <f>IF(TrRoad_act!I28=0,"",I42/TrRoad_act!I28*1000)</f>
        <v>101.98994553918331</v>
      </c>
      <c r="J106" s="74">
        <f>IF(TrRoad_act!J28=0,"",J42/TrRoad_act!J28*1000)</f>
        <v>101.0038035386229</v>
      </c>
      <c r="K106" s="74">
        <f>IF(TrRoad_act!K28=0,"",K42/TrRoad_act!K28*1000)</f>
        <v>106.87124431749821</v>
      </c>
      <c r="L106" s="74">
        <f>IF(TrRoad_act!L28=0,"",L42/TrRoad_act!L28*1000)</f>
        <v>106.17276780554712</v>
      </c>
      <c r="M106" s="74">
        <f>IF(TrRoad_act!M28=0,"",M42/TrRoad_act!M28*1000)</f>
        <v>100.10597792820157</v>
      </c>
      <c r="N106" s="74">
        <f>IF(TrRoad_act!N28=0,"",N42/TrRoad_act!N28*1000)</f>
        <v>104.35367770803764</v>
      </c>
      <c r="O106" s="74">
        <f>IF(TrRoad_act!O28=0,"",O42/TrRoad_act!O28*1000)</f>
        <v>103.97972491350257</v>
      </c>
      <c r="P106" s="74">
        <f>IF(TrRoad_act!P28=0,"",P42/TrRoad_act!P28*1000)</f>
        <v>106.28639968050864</v>
      </c>
      <c r="Q106" s="74">
        <f>IF(TrRoad_act!Q28=0,"",Q42/TrRoad_act!Q28*1000)</f>
        <v>104.61285824373952</v>
      </c>
    </row>
    <row r="108" spans="1:17" ht="11.45" customHeight="1" x14ac:dyDescent="0.25">
      <c r="A108" s="27" t="s">
        <v>93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</row>
    <row r="109" spans="1:17" ht="11.45" customHeight="1" x14ac:dyDescent="0.25">
      <c r="A109" s="25" t="s">
        <v>39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1:17" ht="11.45" customHeight="1" x14ac:dyDescent="0.25">
      <c r="A110" s="23" t="s">
        <v>30</v>
      </c>
      <c r="B110" s="78">
        <f>IF(TrRoad_act!B86=0,"",1000000*B19/TrRoad_act!B86)</f>
        <v>658.74029176613863</v>
      </c>
      <c r="C110" s="78">
        <f>IF(TrRoad_act!C86=0,"",1000000*C19/TrRoad_act!C86)</f>
        <v>635.75484282759533</v>
      </c>
      <c r="D110" s="78">
        <f>IF(TrRoad_act!D86=0,"",1000000*D19/TrRoad_act!D86)</f>
        <v>624.65904832403567</v>
      </c>
      <c r="E110" s="78">
        <f>IF(TrRoad_act!E86=0,"",1000000*E19/TrRoad_act!E86)</f>
        <v>637.00032577269906</v>
      </c>
      <c r="F110" s="78">
        <f>IF(TrRoad_act!F86=0,"",1000000*F19/TrRoad_act!F86)</f>
        <v>555.33037531129344</v>
      </c>
      <c r="G110" s="78">
        <f>IF(TrRoad_act!G86=0,"",1000000*G19/TrRoad_act!G86)</f>
        <v>569.7312167460168</v>
      </c>
      <c r="H110" s="78">
        <f>IF(TrRoad_act!H86=0,"",1000000*H19/TrRoad_act!H86)</f>
        <v>528.71345728587653</v>
      </c>
      <c r="I110" s="78">
        <f>IF(TrRoad_act!I86=0,"",1000000*I19/TrRoad_act!I86)</f>
        <v>544.26488283332765</v>
      </c>
      <c r="J110" s="78">
        <f>IF(TrRoad_act!J86=0,"",1000000*J19/TrRoad_act!J86)</f>
        <v>489.64759903582399</v>
      </c>
      <c r="K110" s="78">
        <f>IF(TrRoad_act!K86=0,"",1000000*K19/TrRoad_act!K86)</f>
        <v>477.65007565384514</v>
      </c>
      <c r="L110" s="78">
        <f>IF(TrRoad_act!L86=0,"",1000000*L19/TrRoad_act!L86)</f>
        <v>430.47657831468365</v>
      </c>
      <c r="M110" s="78">
        <f>IF(TrRoad_act!M86=0,"",1000000*M19/TrRoad_act!M86)</f>
        <v>424.09887580471445</v>
      </c>
      <c r="N110" s="78">
        <f>IF(TrRoad_act!N86=0,"",1000000*N19/TrRoad_act!N86)</f>
        <v>406.45914938093222</v>
      </c>
      <c r="O110" s="78">
        <f>IF(TrRoad_act!O86=0,"",1000000*O19/TrRoad_act!O86)</f>
        <v>386.24212612066145</v>
      </c>
      <c r="P110" s="78">
        <f>IF(TrRoad_act!P86=0,"",1000000*P19/TrRoad_act!P86)</f>
        <v>397.38691096735431</v>
      </c>
      <c r="Q110" s="78">
        <f>IF(TrRoad_act!Q86=0,"",1000000*Q19/TrRoad_act!Q86)</f>
        <v>396.31211056523262</v>
      </c>
    </row>
    <row r="111" spans="1:17" ht="11.45" customHeight="1" x14ac:dyDescent="0.25">
      <c r="A111" s="19" t="s">
        <v>29</v>
      </c>
      <c r="B111" s="76">
        <f>IF(TrRoad_act!B87=0,"",1000000*B20/TrRoad_act!B87)</f>
        <v>3118.0583563064965</v>
      </c>
      <c r="C111" s="76">
        <f>IF(TrRoad_act!C87=0,"",1000000*C20/TrRoad_act!C87)</f>
        <v>2893.7919263880631</v>
      </c>
      <c r="D111" s="76">
        <f>IF(TrRoad_act!D87=0,"",1000000*D20/TrRoad_act!D87)</f>
        <v>2848.3206519886598</v>
      </c>
      <c r="E111" s="76">
        <f>IF(TrRoad_act!E87=0,"",1000000*E20/TrRoad_act!E87)</f>
        <v>2731.8302877070169</v>
      </c>
      <c r="F111" s="76">
        <f>IF(TrRoad_act!F87=0,"",1000000*F20/TrRoad_act!F87)</f>
        <v>2654.9799015240883</v>
      </c>
      <c r="G111" s="76">
        <f>IF(TrRoad_act!G87=0,"",1000000*G20/TrRoad_act!G87)</f>
        <v>2570.2756002897631</v>
      </c>
      <c r="H111" s="76">
        <f>IF(TrRoad_act!H87=0,"",1000000*H20/TrRoad_act!H87)</f>
        <v>2578.3018125286339</v>
      </c>
      <c r="I111" s="76">
        <f>IF(TrRoad_act!I87=0,"",1000000*I20/TrRoad_act!I87)</f>
        <v>2492.6884989880132</v>
      </c>
      <c r="J111" s="76">
        <f>IF(TrRoad_act!J87=0,"",1000000*J20/TrRoad_act!J87)</f>
        <v>2490.9646793949528</v>
      </c>
      <c r="K111" s="76">
        <f>IF(TrRoad_act!K87=0,"",1000000*K20/TrRoad_act!K87)</f>
        <v>2434.322226371592</v>
      </c>
      <c r="L111" s="76">
        <f>IF(TrRoad_act!L87=0,"",1000000*L20/TrRoad_act!L87)</f>
        <v>2345.1554452514206</v>
      </c>
      <c r="M111" s="76">
        <f>IF(TrRoad_act!M87=0,"",1000000*M20/TrRoad_act!M87)</f>
        <v>2315.4401971854913</v>
      </c>
      <c r="N111" s="76">
        <f>IF(TrRoad_act!N87=0,"",1000000*N20/TrRoad_act!N87)</f>
        <v>2287.9198431636642</v>
      </c>
      <c r="O111" s="76">
        <f>IF(TrRoad_act!O87=0,"",1000000*O20/TrRoad_act!O87)</f>
        <v>2168.6695433877458</v>
      </c>
      <c r="P111" s="76">
        <f>IF(TrRoad_act!P87=0,"",1000000*P20/TrRoad_act!P87)</f>
        <v>2141.3875256761071</v>
      </c>
      <c r="Q111" s="76">
        <f>IF(TrRoad_act!Q87=0,"",1000000*Q20/TrRoad_act!Q87)</f>
        <v>2191.1791804519908</v>
      </c>
    </row>
    <row r="112" spans="1:17" ht="11.45" customHeight="1" x14ac:dyDescent="0.25">
      <c r="A112" s="62" t="s">
        <v>59</v>
      </c>
      <c r="B112" s="77">
        <f>IF(TrRoad_act!B88=0,"",1000000*B21/TrRoad_act!B88)</f>
        <v>3069.010951149337</v>
      </c>
      <c r="C112" s="77">
        <f>IF(TrRoad_act!C88=0,"",1000000*C21/TrRoad_act!C88)</f>
        <v>2842.6061631819325</v>
      </c>
      <c r="D112" s="77">
        <f>IF(TrRoad_act!D88=0,"",1000000*D21/TrRoad_act!D88)</f>
        <v>2798.947817687912</v>
      </c>
      <c r="E112" s="77">
        <f>IF(TrRoad_act!E88=0,"",1000000*E21/TrRoad_act!E88)</f>
        <v>2675.2033076943194</v>
      </c>
      <c r="F112" s="77">
        <f>IF(TrRoad_act!F88=0,"",1000000*F21/TrRoad_act!F88)</f>
        <v>2590.8700042900905</v>
      </c>
      <c r="G112" s="77">
        <f>IF(TrRoad_act!G88=0,"",1000000*G21/TrRoad_act!G88)</f>
        <v>2492.284901012818</v>
      </c>
      <c r="H112" s="77">
        <f>IF(TrRoad_act!H88=0,"",1000000*H21/TrRoad_act!H88)</f>
        <v>2485.7109707539439</v>
      </c>
      <c r="I112" s="77">
        <f>IF(TrRoad_act!I88=0,"",1000000*I21/TrRoad_act!I88)</f>
        <v>2381.4425921755892</v>
      </c>
      <c r="J112" s="77">
        <f>IF(TrRoad_act!J88=0,"",1000000*J21/TrRoad_act!J88)</f>
        <v>2362.0941744106185</v>
      </c>
      <c r="K112" s="77">
        <f>IF(TrRoad_act!K88=0,"",1000000*K21/TrRoad_act!K88)</f>
        <v>2292.0040398274659</v>
      </c>
      <c r="L112" s="77">
        <f>IF(TrRoad_act!L88=0,"",1000000*L21/TrRoad_act!L88)</f>
        <v>2186.4832470386837</v>
      </c>
      <c r="M112" s="77">
        <f>IF(TrRoad_act!M88=0,"",1000000*M21/TrRoad_act!M88)</f>
        <v>2134.899454691481</v>
      </c>
      <c r="N112" s="77">
        <f>IF(TrRoad_act!N88=0,"",1000000*N21/TrRoad_act!N88)</f>
        <v>2073.4041545864116</v>
      </c>
      <c r="O112" s="77">
        <f>IF(TrRoad_act!O88=0,"",1000000*O21/TrRoad_act!O88)</f>
        <v>1957.9115155408945</v>
      </c>
      <c r="P112" s="77">
        <f>IF(TrRoad_act!P88=0,"",1000000*P21/TrRoad_act!P88)</f>
        <v>1915.7675070920097</v>
      </c>
      <c r="Q112" s="77">
        <f>IF(TrRoad_act!Q88=0,"",1000000*Q21/TrRoad_act!Q88)</f>
        <v>1937.3671189390661</v>
      </c>
    </row>
    <row r="113" spans="1:17" ht="11.45" customHeight="1" x14ac:dyDescent="0.25">
      <c r="A113" s="62" t="s">
        <v>58</v>
      </c>
      <c r="B113" s="77">
        <f>IF(TrRoad_act!B89=0,"",1000000*B22/TrRoad_act!B89)</f>
        <v>3453.7464128609404</v>
      </c>
      <c r="C113" s="77">
        <f>IF(TrRoad_act!C89=0,"",1000000*C22/TrRoad_act!C89)</f>
        <v>3218.7044613645703</v>
      </c>
      <c r="D113" s="77">
        <f>IF(TrRoad_act!D89=0,"",1000000*D22/TrRoad_act!D89)</f>
        <v>3128.7304180495235</v>
      </c>
      <c r="E113" s="77">
        <f>IF(TrRoad_act!E89=0,"",1000000*E22/TrRoad_act!E89)</f>
        <v>3016.3370886165853</v>
      </c>
      <c r="F113" s="77">
        <f>IF(TrRoad_act!F89=0,"",1000000*F22/TrRoad_act!F89)</f>
        <v>2939.2884255759527</v>
      </c>
      <c r="G113" s="77">
        <f>IF(TrRoad_act!G89=0,"",1000000*G22/TrRoad_act!G89)</f>
        <v>2877.5051793000302</v>
      </c>
      <c r="H113" s="77">
        <f>IF(TrRoad_act!H89=0,"",1000000*H22/TrRoad_act!H89)</f>
        <v>2891.0013807775708</v>
      </c>
      <c r="I113" s="77">
        <f>IF(TrRoad_act!I89=0,"",1000000*I22/TrRoad_act!I89)</f>
        <v>2867.3210783125505</v>
      </c>
      <c r="J113" s="77">
        <f>IF(TrRoad_act!J89=0,"",1000000*J22/TrRoad_act!J89)</f>
        <v>2867.8986680821522</v>
      </c>
      <c r="K113" s="77">
        <f>IF(TrRoad_act!K89=0,"",1000000*K22/TrRoad_act!K89)</f>
        <v>2817.0907611195303</v>
      </c>
      <c r="L113" s="77">
        <f>IF(TrRoad_act!L89=0,"",1000000*L22/TrRoad_act!L89)</f>
        <v>2734.3641561125673</v>
      </c>
      <c r="M113" s="77">
        <f>IF(TrRoad_act!M89=0,"",1000000*M22/TrRoad_act!M89)</f>
        <v>2719.0032592549205</v>
      </c>
      <c r="N113" s="77">
        <f>IF(TrRoad_act!N89=0,"",1000000*N22/TrRoad_act!N89)</f>
        <v>2726.9292681647421</v>
      </c>
      <c r="O113" s="77">
        <f>IF(TrRoad_act!O89=0,"",1000000*O22/TrRoad_act!O89)</f>
        <v>2552.4600374817333</v>
      </c>
      <c r="P113" s="77">
        <f>IF(TrRoad_act!P89=0,"",1000000*P22/TrRoad_act!P89)</f>
        <v>2537.2182812115875</v>
      </c>
      <c r="Q113" s="77">
        <f>IF(TrRoad_act!Q89=0,"",1000000*Q22/TrRoad_act!Q89)</f>
        <v>2614.753525814252</v>
      </c>
    </row>
    <row r="114" spans="1:17" ht="11.45" customHeight="1" x14ac:dyDescent="0.25">
      <c r="A114" s="62" t="s">
        <v>57</v>
      </c>
      <c r="B114" s="77">
        <f>IF(TrRoad_act!B90=0,"",1000000*B23/TrRoad_act!B90)</f>
        <v>2223.274745033591</v>
      </c>
      <c r="C114" s="77">
        <f>IF(TrRoad_act!C90=0,"",1000000*C23/TrRoad_act!C90)</f>
        <v>2088.0633389494228</v>
      </c>
      <c r="D114" s="77">
        <f>IF(TrRoad_act!D90=0,"",1000000*D23/TrRoad_act!D90)</f>
        <v>1988.2181559166474</v>
      </c>
      <c r="E114" s="77">
        <f>IF(TrRoad_act!E90=0,"",1000000*E23/TrRoad_act!E90)</f>
        <v>2000.5544804632191</v>
      </c>
      <c r="F114" s="77">
        <f>IF(TrRoad_act!F90=0,"",1000000*F23/TrRoad_act!F90)</f>
        <v>2010.8067569783038</v>
      </c>
      <c r="G114" s="77">
        <f>IF(TrRoad_act!G90=0,"",1000000*G23/TrRoad_act!G90)</f>
        <v>2040.0399126194784</v>
      </c>
      <c r="H114" s="77">
        <f>IF(TrRoad_act!H90=0,"",1000000*H23/TrRoad_act!H90)</f>
        <v>2100.0015079007503</v>
      </c>
      <c r="I114" s="77">
        <f>IF(TrRoad_act!I90=0,"",1000000*I23/TrRoad_act!I90)</f>
        <v>1979.8878399702039</v>
      </c>
      <c r="J114" s="77">
        <f>IF(TrRoad_act!J90=0,"",1000000*J23/TrRoad_act!J90)</f>
        <v>2135.4756073355925</v>
      </c>
      <c r="K114" s="77">
        <f>IF(TrRoad_act!K90=0,"",1000000*K23/TrRoad_act!K90)</f>
        <v>2106.6475597795256</v>
      </c>
      <c r="L114" s="77">
        <f>IF(TrRoad_act!L90=0,"",1000000*L23/TrRoad_act!L90)</f>
        <v>2121.431126344713</v>
      </c>
      <c r="M114" s="77">
        <f>IF(TrRoad_act!M90=0,"",1000000*M23/TrRoad_act!M90)</f>
        <v>2112.9266351952142</v>
      </c>
      <c r="N114" s="77">
        <f>IF(TrRoad_act!N90=0,"",1000000*N23/TrRoad_act!N90)</f>
        <v>2053.0226189339878</v>
      </c>
      <c r="O114" s="77">
        <f>IF(TrRoad_act!O90=0,"",1000000*O23/TrRoad_act!O90)</f>
        <v>2010.8196483040003</v>
      </c>
      <c r="P114" s="77">
        <f>IF(TrRoad_act!P90=0,"",1000000*P23/TrRoad_act!P90)</f>
        <v>2011.6003886930653</v>
      </c>
      <c r="Q114" s="77">
        <f>IF(TrRoad_act!Q90=0,"",1000000*Q23/TrRoad_act!Q90)</f>
        <v>2190.654715099804</v>
      </c>
    </row>
    <row r="115" spans="1:17" ht="11.45" customHeight="1" x14ac:dyDescent="0.25">
      <c r="A115" s="62" t="s">
        <v>56</v>
      </c>
      <c r="B115" s="77" t="str">
        <f>IF(TrRoad_act!B91=0,"",1000000*B24/TrRoad_act!B91)</f>
        <v/>
      </c>
      <c r="C115" s="77" t="str">
        <f>IF(TrRoad_act!C91=0,"",1000000*C24/TrRoad_act!C91)</f>
        <v/>
      </c>
      <c r="D115" s="77" t="str">
        <f>IF(TrRoad_act!D91=0,"",1000000*D24/TrRoad_act!D91)</f>
        <v/>
      </c>
      <c r="E115" s="77" t="str">
        <f>IF(TrRoad_act!E91=0,"",1000000*E24/TrRoad_act!E91)</f>
        <v/>
      </c>
      <c r="F115" s="77" t="str">
        <f>IF(TrRoad_act!F91=0,"",1000000*F24/TrRoad_act!F91)</f>
        <v/>
      </c>
      <c r="G115" s="77" t="str">
        <f>IF(TrRoad_act!G91=0,"",1000000*G24/TrRoad_act!G91)</f>
        <v/>
      </c>
      <c r="H115" s="77" t="str">
        <f>IF(TrRoad_act!H91=0,"",1000000*H24/TrRoad_act!H91)</f>
        <v/>
      </c>
      <c r="I115" s="77" t="str">
        <f>IF(TrRoad_act!I91=0,"",1000000*I24/TrRoad_act!I91)</f>
        <v/>
      </c>
      <c r="J115" s="77" t="str">
        <f>IF(TrRoad_act!J91=0,"",1000000*J24/TrRoad_act!J91)</f>
        <v/>
      </c>
      <c r="K115" s="77" t="str">
        <f>IF(TrRoad_act!K91=0,"",1000000*K24/TrRoad_act!K91)</f>
        <v/>
      </c>
      <c r="L115" s="77" t="str">
        <f>IF(TrRoad_act!L91=0,"",1000000*L24/TrRoad_act!L91)</f>
        <v/>
      </c>
      <c r="M115" s="77" t="str">
        <f>IF(TrRoad_act!M91=0,"",1000000*M24/TrRoad_act!M91)</f>
        <v/>
      </c>
      <c r="N115" s="77" t="str">
        <f>IF(TrRoad_act!N91=0,"",1000000*N24/TrRoad_act!N91)</f>
        <v/>
      </c>
      <c r="O115" s="77" t="str">
        <f>IF(TrRoad_act!O91=0,"",1000000*O24/TrRoad_act!O91)</f>
        <v/>
      </c>
      <c r="P115" s="77" t="str">
        <f>IF(TrRoad_act!P91=0,"",1000000*P24/TrRoad_act!P91)</f>
        <v/>
      </c>
      <c r="Q115" s="77" t="str">
        <f>IF(TrRoad_act!Q91=0,"",1000000*Q24/TrRoad_act!Q91)</f>
        <v/>
      </c>
    </row>
    <row r="116" spans="1:17" ht="11.45" customHeight="1" x14ac:dyDescent="0.25">
      <c r="A116" s="62" t="s">
        <v>60</v>
      </c>
      <c r="B116" s="77" t="str">
        <f>IF(TrRoad_act!B92=0,"",1000000*B25/TrRoad_act!B92)</f>
        <v/>
      </c>
      <c r="C116" s="77" t="str">
        <f>IF(TrRoad_act!C92=0,"",1000000*C25/TrRoad_act!C92)</f>
        <v/>
      </c>
      <c r="D116" s="77" t="str">
        <f>IF(TrRoad_act!D92=0,"",1000000*D25/TrRoad_act!D92)</f>
        <v/>
      </c>
      <c r="E116" s="77" t="str">
        <f>IF(TrRoad_act!E92=0,"",1000000*E25/TrRoad_act!E92)</f>
        <v/>
      </c>
      <c r="F116" s="77" t="str">
        <f>IF(TrRoad_act!F92=0,"",1000000*F25/TrRoad_act!F92)</f>
        <v/>
      </c>
      <c r="G116" s="77" t="str">
        <f>IF(TrRoad_act!G92=0,"",1000000*G25/TrRoad_act!G92)</f>
        <v/>
      </c>
      <c r="H116" s="77" t="str">
        <f>IF(TrRoad_act!H92=0,"",1000000*H25/TrRoad_act!H92)</f>
        <v/>
      </c>
      <c r="I116" s="77" t="str">
        <f>IF(TrRoad_act!I92=0,"",1000000*I25/TrRoad_act!I92)</f>
        <v/>
      </c>
      <c r="J116" s="77" t="str">
        <f>IF(TrRoad_act!J92=0,"",1000000*J25/TrRoad_act!J92)</f>
        <v/>
      </c>
      <c r="K116" s="77" t="str">
        <f>IF(TrRoad_act!K92=0,"",1000000*K25/TrRoad_act!K92)</f>
        <v/>
      </c>
      <c r="L116" s="77" t="str">
        <f>IF(TrRoad_act!L92=0,"",1000000*L25/TrRoad_act!L92)</f>
        <v/>
      </c>
      <c r="M116" s="77" t="str">
        <f>IF(TrRoad_act!M92=0,"",1000000*M25/TrRoad_act!M92)</f>
        <v/>
      </c>
      <c r="N116" s="77" t="str">
        <f>IF(TrRoad_act!N92=0,"",1000000*N25/TrRoad_act!N92)</f>
        <v/>
      </c>
      <c r="O116" s="77">
        <f>IF(TrRoad_act!O92=0,"",1000000*O25/TrRoad_act!O92)</f>
        <v>404.78450217123844</v>
      </c>
      <c r="P116" s="77">
        <f>IF(TrRoad_act!P92=0,"",1000000*P25/TrRoad_act!P92)</f>
        <v>647.84377520579255</v>
      </c>
      <c r="Q116" s="77">
        <f>IF(TrRoad_act!Q92=0,"",1000000*Q25/TrRoad_act!Q92)</f>
        <v>696.13077867245966</v>
      </c>
    </row>
    <row r="117" spans="1:17" ht="11.45" customHeight="1" x14ac:dyDescent="0.25">
      <c r="A117" s="62" t="s">
        <v>55</v>
      </c>
      <c r="B117" s="77" t="str">
        <f>IF(TrRoad_act!B93=0,"",1000000*B26/TrRoad_act!B93)</f>
        <v/>
      </c>
      <c r="C117" s="77" t="str">
        <f>IF(TrRoad_act!C93=0,"",1000000*C26/TrRoad_act!C93)</f>
        <v/>
      </c>
      <c r="D117" s="77" t="str">
        <f>IF(TrRoad_act!D93=0,"",1000000*D26/TrRoad_act!D93)</f>
        <v/>
      </c>
      <c r="E117" s="77" t="str">
        <f>IF(TrRoad_act!E93=0,"",1000000*E26/TrRoad_act!E93)</f>
        <v/>
      </c>
      <c r="F117" s="77" t="str">
        <f>IF(TrRoad_act!F93=0,"",1000000*F26/TrRoad_act!F93)</f>
        <v/>
      </c>
      <c r="G117" s="77" t="str">
        <f>IF(TrRoad_act!G93=0,"",1000000*G26/TrRoad_act!G93)</f>
        <v/>
      </c>
      <c r="H117" s="77" t="str">
        <f>IF(TrRoad_act!H93=0,"",1000000*H26/TrRoad_act!H93)</f>
        <v/>
      </c>
      <c r="I117" s="77" t="str">
        <f>IF(TrRoad_act!I93=0,"",1000000*I26/TrRoad_act!I93)</f>
        <v/>
      </c>
      <c r="J117" s="77" t="str">
        <f>IF(TrRoad_act!J93=0,"",1000000*J26/TrRoad_act!J93)</f>
        <v/>
      </c>
      <c r="K117" s="77" t="str">
        <f>IF(TrRoad_act!K93=0,"",1000000*K26/TrRoad_act!K93)</f>
        <v/>
      </c>
      <c r="L117" s="77">
        <f>IF(TrRoad_act!L93=0,"",1000000*L26/TrRoad_act!L93)</f>
        <v>0</v>
      </c>
      <c r="M117" s="77">
        <f>IF(TrRoad_act!M93=0,"",1000000*M26/TrRoad_act!M93)</f>
        <v>0</v>
      </c>
      <c r="N117" s="77">
        <f>IF(TrRoad_act!N93=0,"",1000000*N26/TrRoad_act!N93)</f>
        <v>0</v>
      </c>
      <c r="O117" s="77">
        <f>IF(TrRoad_act!O93=0,"",1000000*O26/TrRoad_act!O93)</f>
        <v>0</v>
      </c>
      <c r="P117" s="77">
        <f>IF(TrRoad_act!P93=0,"",1000000*P26/TrRoad_act!P93)</f>
        <v>0</v>
      </c>
      <c r="Q117" s="77">
        <f>IF(TrRoad_act!Q93=0,"",1000000*Q26/TrRoad_act!Q93)</f>
        <v>0</v>
      </c>
    </row>
    <row r="118" spans="1:17" ht="11.45" customHeight="1" x14ac:dyDescent="0.25">
      <c r="A118" s="19" t="s">
        <v>28</v>
      </c>
      <c r="B118" s="76">
        <f>IF(TrRoad_act!B94=0,"",1000000*B27/TrRoad_act!B94)</f>
        <v>103660.84713754719</v>
      </c>
      <c r="C118" s="76">
        <f>IF(TrRoad_act!C94=0,"",1000000*C27/TrRoad_act!C94)</f>
        <v>103195.24220025621</v>
      </c>
      <c r="D118" s="76">
        <f>IF(TrRoad_act!D94=0,"",1000000*D27/TrRoad_act!D94)</f>
        <v>102515.25608392125</v>
      </c>
      <c r="E118" s="76">
        <f>IF(TrRoad_act!E94=0,"",1000000*E27/TrRoad_act!E94)</f>
        <v>101747.30085102937</v>
      </c>
      <c r="F118" s="76">
        <f>IF(TrRoad_act!F94=0,"",1000000*F27/TrRoad_act!F94)</f>
        <v>98773.255104085212</v>
      </c>
      <c r="G118" s="76">
        <f>IF(TrRoad_act!G94=0,"",1000000*G27/TrRoad_act!G94)</f>
        <v>99806.093440213197</v>
      </c>
      <c r="H118" s="76">
        <f>IF(TrRoad_act!H94=0,"",1000000*H27/TrRoad_act!H94)</f>
        <v>100490.82881777367</v>
      </c>
      <c r="I118" s="76">
        <f>IF(TrRoad_act!I94=0,"",1000000*I27/TrRoad_act!I94)</f>
        <v>97116.14477764754</v>
      </c>
      <c r="J118" s="76">
        <f>IF(TrRoad_act!J94=0,"",1000000*J27/TrRoad_act!J94)</f>
        <v>92573.939024380757</v>
      </c>
      <c r="K118" s="76">
        <f>IF(TrRoad_act!K94=0,"",1000000*K27/TrRoad_act!K94)</f>
        <v>89937.911562688518</v>
      </c>
      <c r="L118" s="76">
        <f>IF(TrRoad_act!L94=0,"",1000000*L27/TrRoad_act!L94)</f>
        <v>87723.476293158266</v>
      </c>
      <c r="M118" s="76">
        <f>IF(TrRoad_act!M94=0,"",1000000*M27/TrRoad_act!M94)</f>
        <v>86360.199443166959</v>
      </c>
      <c r="N118" s="76">
        <f>IF(TrRoad_act!N94=0,"",1000000*N27/TrRoad_act!N94)</f>
        <v>85532.826215920577</v>
      </c>
      <c r="O118" s="76">
        <f>IF(TrRoad_act!O94=0,"",1000000*O27/TrRoad_act!O94)</f>
        <v>86886.427940853842</v>
      </c>
      <c r="P118" s="76">
        <f>IF(TrRoad_act!P94=0,"",1000000*P27/TrRoad_act!P94)</f>
        <v>85459.346900612669</v>
      </c>
      <c r="Q118" s="76">
        <f>IF(TrRoad_act!Q94=0,"",1000000*Q27/TrRoad_act!Q94)</f>
        <v>84318.935925046389</v>
      </c>
    </row>
    <row r="119" spans="1:17" ht="11.45" customHeight="1" x14ac:dyDescent="0.25">
      <c r="A119" s="62" t="s">
        <v>59</v>
      </c>
      <c r="B119" s="75" t="str">
        <f>IF(TrRoad_act!B95=0,"",1000000*B28/TrRoad_act!B95)</f>
        <v/>
      </c>
      <c r="C119" s="75" t="str">
        <f>IF(TrRoad_act!C95=0,"",1000000*C28/TrRoad_act!C95)</f>
        <v/>
      </c>
      <c r="D119" s="75" t="str">
        <f>IF(TrRoad_act!D95=0,"",1000000*D28/TrRoad_act!D95)</f>
        <v/>
      </c>
      <c r="E119" s="75" t="str">
        <f>IF(TrRoad_act!E95=0,"",1000000*E28/TrRoad_act!E95)</f>
        <v/>
      </c>
      <c r="F119" s="75" t="str">
        <f>IF(TrRoad_act!F95=0,"",1000000*F28/TrRoad_act!F95)</f>
        <v/>
      </c>
      <c r="G119" s="75" t="str">
        <f>IF(TrRoad_act!G95=0,"",1000000*G28/TrRoad_act!G95)</f>
        <v/>
      </c>
      <c r="H119" s="75" t="str">
        <f>IF(TrRoad_act!H95=0,"",1000000*H28/TrRoad_act!H95)</f>
        <v/>
      </c>
      <c r="I119" s="75" t="str">
        <f>IF(TrRoad_act!I95=0,"",1000000*I28/TrRoad_act!I95)</f>
        <v/>
      </c>
      <c r="J119" s="75" t="str">
        <f>IF(TrRoad_act!J95=0,"",1000000*J28/TrRoad_act!J95)</f>
        <v/>
      </c>
      <c r="K119" s="75" t="str">
        <f>IF(TrRoad_act!K95=0,"",1000000*K28/TrRoad_act!K95)</f>
        <v/>
      </c>
      <c r="L119" s="75" t="str">
        <f>IF(TrRoad_act!L95=0,"",1000000*L28/TrRoad_act!L95)</f>
        <v/>
      </c>
      <c r="M119" s="75" t="str">
        <f>IF(TrRoad_act!M95=0,"",1000000*M28/TrRoad_act!M95)</f>
        <v/>
      </c>
      <c r="N119" s="75" t="str">
        <f>IF(TrRoad_act!N95=0,"",1000000*N28/TrRoad_act!N95)</f>
        <v/>
      </c>
      <c r="O119" s="75" t="str">
        <f>IF(TrRoad_act!O95=0,"",1000000*O28/TrRoad_act!O95)</f>
        <v/>
      </c>
      <c r="P119" s="75" t="str">
        <f>IF(TrRoad_act!P95=0,"",1000000*P28/TrRoad_act!P95)</f>
        <v/>
      </c>
      <c r="Q119" s="75" t="str">
        <f>IF(TrRoad_act!Q95=0,"",1000000*Q28/TrRoad_act!Q95)</f>
        <v/>
      </c>
    </row>
    <row r="120" spans="1:17" ht="11.45" customHeight="1" x14ac:dyDescent="0.25">
      <c r="A120" s="62" t="s">
        <v>58</v>
      </c>
      <c r="B120" s="75">
        <f>IF(TrRoad_act!B96=0,"",1000000*B29/TrRoad_act!B96)</f>
        <v>103824.16237464803</v>
      </c>
      <c r="C120" s="75">
        <f>IF(TrRoad_act!C96=0,"",1000000*C29/TrRoad_act!C96)</f>
        <v>103353.91436463423</v>
      </c>
      <c r="D120" s="75">
        <f>IF(TrRoad_act!D96=0,"",1000000*D29/TrRoad_act!D96)</f>
        <v>102674.28022163826</v>
      </c>
      <c r="E120" s="75">
        <f>IF(TrRoad_act!E96=0,"",1000000*E29/TrRoad_act!E96)</f>
        <v>101926.30975393634</v>
      </c>
      <c r="F120" s="75">
        <f>IF(TrRoad_act!F96=0,"",1000000*F29/TrRoad_act!F96)</f>
        <v>98952.866447824563</v>
      </c>
      <c r="G120" s="75">
        <f>IF(TrRoad_act!G96=0,"",1000000*G29/TrRoad_act!G96)</f>
        <v>100003.07767828122</v>
      </c>
      <c r="H120" s="75">
        <f>IF(TrRoad_act!H96=0,"",1000000*H29/TrRoad_act!H96)</f>
        <v>100592.21408999302</v>
      </c>
      <c r="I120" s="75">
        <f>IF(TrRoad_act!I96=0,"",1000000*I29/TrRoad_act!I96)</f>
        <v>97200.789877686169</v>
      </c>
      <c r="J120" s="75">
        <f>IF(TrRoad_act!J96=0,"",1000000*J29/TrRoad_act!J96)</f>
        <v>92718.019772595508</v>
      </c>
      <c r="K120" s="75">
        <f>IF(TrRoad_act!K96=0,"",1000000*K29/TrRoad_act!K96)</f>
        <v>90082.922591351147</v>
      </c>
      <c r="L120" s="75">
        <f>IF(TrRoad_act!L96=0,"",1000000*L29/TrRoad_act!L96)</f>
        <v>87885.467705868563</v>
      </c>
      <c r="M120" s="75">
        <f>IF(TrRoad_act!M96=0,"",1000000*M29/TrRoad_act!M96)</f>
        <v>86539.113986948345</v>
      </c>
      <c r="N120" s="75">
        <f>IF(TrRoad_act!N96=0,"",1000000*N29/TrRoad_act!N96)</f>
        <v>85736.622841561402</v>
      </c>
      <c r="O120" s="75">
        <f>IF(TrRoad_act!O96=0,"",1000000*O29/TrRoad_act!O96)</f>
        <v>87039.700118121313</v>
      </c>
      <c r="P120" s="75">
        <f>IF(TrRoad_act!P96=0,"",1000000*P29/TrRoad_act!P96)</f>
        <v>85602.536598195104</v>
      </c>
      <c r="Q120" s="75">
        <f>IF(TrRoad_act!Q96=0,"",1000000*Q29/TrRoad_act!Q96)</f>
        <v>84721.581363176127</v>
      </c>
    </row>
    <row r="121" spans="1:17" ht="11.45" customHeight="1" x14ac:dyDescent="0.25">
      <c r="A121" s="62" t="s">
        <v>57</v>
      </c>
      <c r="B121" s="75" t="str">
        <f>IF(TrRoad_act!B97=0,"",1000000*B30/TrRoad_act!B97)</f>
        <v/>
      </c>
      <c r="C121" s="75" t="str">
        <f>IF(TrRoad_act!C97=0,"",1000000*C30/TrRoad_act!C97)</f>
        <v/>
      </c>
      <c r="D121" s="75" t="str">
        <f>IF(TrRoad_act!D97=0,"",1000000*D30/TrRoad_act!D97)</f>
        <v/>
      </c>
      <c r="E121" s="75" t="str">
        <f>IF(TrRoad_act!E97=0,"",1000000*E30/TrRoad_act!E97)</f>
        <v/>
      </c>
      <c r="F121" s="75" t="str">
        <f>IF(TrRoad_act!F97=0,"",1000000*F30/TrRoad_act!F97)</f>
        <v/>
      </c>
      <c r="G121" s="75" t="str">
        <f>IF(TrRoad_act!G97=0,"",1000000*G30/TrRoad_act!G97)</f>
        <v/>
      </c>
      <c r="H121" s="75" t="str">
        <f>IF(TrRoad_act!H97=0,"",1000000*H30/TrRoad_act!H97)</f>
        <v/>
      </c>
      <c r="I121" s="75" t="str">
        <f>IF(TrRoad_act!I97=0,"",1000000*I30/TrRoad_act!I97)</f>
        <v/>
      </c>
      <c r="J121" s="75" t="str">
        <f>IF(TrRoad_act!J97=0,"",1000000*J30/TrRoad_act!J97)</f>
        <v/>
      </c>
      <c r="K121" s="75" t="str">
        <f>IF(TrRoad_act!K97=0,"",1000000*K30/TrRoad_act!K97)</f>
        <v/>
      </c>
      <c r="L121" s="75" t="str">
        <f>IF(TrRoad_act!L97=0,"",1000000*L30/TrRoad_act!L97)</f>
        <v/>
      </c>
      <c r="M121" s="75" t="str">
        <f>IF(TrRoad_act!M97=0,"",1000000*M30/TrRoad_act!M97)</f>
        <v/>
      </c>
      <c r="N121" s="75" t="str">
        <f>IF(TrRoad_act!N97=0,"",1000000*N30/TrRoad_act!N97)</f>
        <v/>
      </c>
      <c r="O121" s="75" t="str">
        <f>IF(TrRoad_act!O97=0,"",1000000*O30/TrRoad_act!O97)</f>
        <v/>
      </c>
      <c r="P121" s="75" t="str">
        <f>IF(TrRoad_act!P97=0,"",1000000*P30/TrRoad_act!P97)</f>
        <v/>
      </c>
      <c r="Q121" s="75" t="str">
        <f>IF(TrRoad_act!Q97=0,"",1000000*Q30/TrRoad_act!Q97)</f>
        <v/>
      </c>
    </row>
    <row r="122" spans="1:17" ht="11.45" customHeight="1" x14ac:dyDescent="0.25">
      <c r="A122" s="62" t="s">
        <v>56</v>
      </c>
      <c r="B122" s="75" t="str">
        <f>IF(TrRoad_act!B98=0,"",1000000*B31/TrRoad_act!B98)</f>
        <v/>
      </c>
      <c r="C122" s="75" t="str">
        <f>IF(TrRoad_act!C98=0,"",1000000*C31/TrRoad_act!C98)</f>
        <v/>
      </c>
      <c r="D122" s="75" t="str">
        <f>IF(TrRoad_act!D98=0,"",1000000*D31/TrRoad_act!D98)</f>
        <v/>
      </c>
      <c r="E122" s="75" t="str">
        <f>IF(TrRoad_act!E98=0,"",1000000*E31/TrRoad_act!E98)</f>
        <v/>
      </c>
      <c r="F122" s="75" t="str">
        <f>IF(TrRoad_act!F98=0,"",1000000*F31/TrRoad_act!F98)</f>
        <v/>
      </c>
      <c r="G122" s="75" t="str">
        <f>IF(TrRoad_act!G98=0,"",1000000*G31/TrRoad_act!G98)</f>
        <v/>
      </c>
      <c r="H122" s="75" t="str">
        <f>IF(TrRoad_act!H98=0,"",1000000*H31/TrRoad_act!H98)</f>
        <v/>
      </c>
      <c r="I122" s="75" t="str">
        <f>IF(TrRoad_act!I98=0,"",1000000*I31/TrRoad_act!I98)</f>
        <v/>
      </c>
      <c r="J122" s="75" t="str">
        <f>IF(TrRoad_act!J98=0,"",1000000*J31/TrRoad_act!J98)</f>
        <v/>
      </c>
      <c r="K122" s="75" t="str">
        <f>IF(TrRoad_act!K98=0,"",1000000*K31/TrRoad_act!K98)</f>
        <v/>
      </c>
      <c r="L122" s="75" t="str">
        <f>IF(TrRoad_act!L98=0,"",1000000*L31/TrRoad_act!L98)</f>
        <v/>
      </c>
      <c r="M122" s="75" t="str">
        <f>IF(TrRoad_act!M98=0,"",1000000*M31/TrRoad_act!M98)</f>
        <v/>
      </c>
      <c r="N122" s="75" t="str">
        <f>IF(TrRoad_act!N98=0,"",1000000*N31/TrRoad_act!N98)</f>
        <v/>
      </c>
      <c r="O122" s="75" t="str">
        <f>IF(TrRoad_act!O98=0,"",1000000*O31/TrRoad_act!O98)</f>
        <v/>
      </c>
      <c r="P122" s="75" t="str">
        <f>IF(TrRoad_act!P98=0,"",1000000*P31/TrRoad_act!P98)</f>
        <v/>
      </c>
      <c r="Q122" s="75" t="str">
        <f>IF(TrRoad_act!Q98=0,"",1000000*Q31/TrRoad_act!Q98)</f>
        <v/>
      </c>
    </row>
    <row r="123" spans="1:17" ht="11.45" customHeight="1" x14ac:dyDescent="0.25">
      <c r="A123" s="62" t="s">
        <v>55</v>
      </c>
      <c r="B123" s="75">
        <f>IF(TrRoad_act!B99=0,"",1000000*B32/TrRoad_act!B99)</f>
        <v>0</v>
      </c>
      <c r="C123" s="75">
        <f>IF(TrRoad_act!C99=0,"",1000000*C32/TrRoad_act!C99)</f>
        <v>0</v>
      </c>
      <c r="D123" s="75">
        <f>IF(TrRoad_act!D99=0,"",1000000*D32/TrRoad_act!D99)</f>
        <v>0</v>
      </c>
      <c r="E123" s="75">
        <f>IF(TrRoad_act!E99=0,"",1000000*E32/TrRoad_act!E99)</f>
        <v>0</v>
      </c>
      <c r="F123" s="75">
        <f>IF(TrRoad_act!F99=0,"",1000000*F32/TrRoad_act!F99)</f>
        <v>0</v>
      </c>
      <c r="G123" s="75">
        <f>IF(TrRoad_act!G99=0,"",1000000*G32/TrRoad_act!G99)</f>
        <v>0</v>
      </c>
      <c r="H123" s="75">
        <f>IF(TrRoad_act!H99=0,"",1000000*H32/TrRoad_act!H99)</f>
        <v>0</v>
      </c>
      <c r="I123" s="75">
        <f>IF(TrRoad_act!I99=0,"",1000000*I32/TrRoad_act!I99)</f>
        <v>0</v>
      </c>
      <c r="J123" s="75">
        <f>IF(TrRoad_act!J99=0,"",1000000*J32/TrRoad_act!J99)</f>
        <v>0</v>
      </c>
      <c r="K123" s="75">
        <f>IF(TrRoad_act!K99=0,"",1000000*K32/TrRoad_act!K99)</f>
        <v>0</v>
      </c>
      <c r="L123" s="75">
        <f>IF(TrRoad_act!L99=0,"",1000000*L32/TrRoad_act!L99)</f>
        <v>0</v>
      </c>
      <c r="M123" s="75">
        <f>IF(TrRoad_act!M99=0,"",1000000*M32/TrRoad_act!M99)</f>
        <v>0</v>
      </c>
      <c r="N123" s="75">
        <f>IF(TrRoad_act!N99=0,"",1000000*N32/TrRoad_act!N99)</f>
        <v>0</v>
      </c>
      <c r="O123" s="75">
        <f>IF(TrRoad_act!O99=0,"",1000000*O32/TrRoad_act!O99)</f>
        <v>0</v>
      </c>
      <c r="P123" s="75">
        <f>IF(TrRoad_act!P99=0,"",1000000*P32/TrRoad_act!P99)</f>
        <v>0</v>
      </c>
      <c r="Q123" s="75">
        <f>IF(TrRoad_act!Q99=0,"",1000000*Q32/TrRoad_act!Q99)</f>
        <v>0</v>
      </c>
    </row>
    <row r="124" spans="1:17" ht="11.45" customHeight="1" x14ac:dyDescent="0.25">
      <c r="A124" s="25" t="s">
        <v>18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1:17" ht="11.45" customHeight="1" x14ac:dyDescent="0.25">
      <c r="A125" s="23" t="s">
        <v>27</v>
      </c>
      <c r="B125" s="78">
        <f>IF(TrRoad_act!B101=0,"",1000000*B34/TrRoad_act!B101)</f>
        <v>6099.8363741417888</v>
      </c>
      <c r="C125" s="78">
        <f>IF(TrRoad_act!C101=0,"",1000000*C34/TrRoad_act!C101)</f>
        <v>5868.3752525465552</v>
      </c>
      <c r="D125" s="78">
        <f>IF(TrRoad_act!D101=0,"",1000000*D34/TrRoad_act!D101)</f>
        <v>5728.1407678230853</v>
      </c>
      <c r="E125" s="78">
        <f>IF(TrRoad_act!E101=0,"",1000000*E34/TrRoad_act!E101)</f>
        <v>5611.2064525105561</v>
      </c>
      <c r="F125" s="78">
        <f>IF(TrRoad_act!F101=0,"",1000000*F34/TrRoad_act!F101)</f>
        <v>5387.2022866285442</v>
      </c>
      <c r="G125" s="78">
        <f>IF(TrRoad_act!G101=0,"",1000000*G34/TrRoad_act!G101)</f>
        <v>5289.4096536913876</v>
      </c>
      <c r="H125" s="78">
        <f>IF(TrRoad_act!H101=0,"",1000000*H34/TrRoad_act!H101)</f>
        <v>5244.5191497792321</v>
      </c>
      <c r="I125" s="78">
        <f>IF(TrRoad_act!I101=0,"",1000000*I34/TrRoad_act!I101)</f>
        <v>5169.9231995691307</v>
      </c>
      <c r="J125" s="78">
        <f>IF(TrRoad_act!J101=0,"",1000000*J34/TrRoad_act!J101)</f>
        <v>4749.6875035826861</v>
      </c>
      <c r="K125" s="78">
        <f>IF(TrRoad_act!K101=0,"",1000000*K34/TrRoad_act!K101)</f>
        <v>4678.7756802000686</v>
      </c>
      <c r="L125" s="78">
        <f>IF(TrRoad_act!L101=0,"",1000000*L34/TrRoad_act!L101)</f>
        <v>4751.5932499023374</v>
      </c>
      <c r="M125" s="78">
        <f>IF(TrRoad_act!M101=0,"",1000000*M34/TrRoad_act!M101)</f>
        <v>4761.1370469353615</v>
      </c>
      <c r="N125" s="78">
        <f>IF(TrRoad_act!N101=0,"",1000000*N34/TrRoad_act!N101)</f>
        <v>4821.5488686216731</v>
      </c>
      <c r="O125" s="78">
        <f>IF(TrRoad_act!O101=0,"",1000000*O34/TrRoad_act!O101)</f>
        <v>4766.8823205975377</v>
      </c>
      <c r="P125" s="78">
        <f>IF(TrRoad_act!P101=0,"",1000000*P34/TrRoad_act!P101)</f>
        <v>4797.8973464173996</v>
      </c>
      <c r="Q125" s="78">
        <f>IF(TrRoad_act!Q101=0,"",1000000*Q34/TrRoad_act!Q101)</f>
        <v>4930.8941670547438</v>
      </c>
    </row>
    <row r="126" spans="1:17" ht="11.45" customHeight="1" x14ac:dyDescent="0.25">
      <c r="A126" s="62" t="s">
        <v>59</v>
      </c>
      <c r="B126" s="77">
        <f>IF(TrRoad_act!B102=0,"",1000000*B35/TrRoad_act!B102)</f>
        <v>4994.6291680650593</v>
      </c>
      <c r="C126" s="77">
        <f>IF(TrRoad_act!C102=0,"",1000000*C35/TrRoad_act!C102)</f>
        <v>4744.1569897568133</v>
      </c>
      <c r="D126" s="77">
        <f>IF(TrRoad_act!D102=0,"",1000000*D35/TrRoad_act!D102)</f>
        <v>4640.1367724467691</v>
      </c>
      <c r="E126" s="77">
        <f>IF(TrRoad_act!E102=0,"",1000000*E35/TrRoad_act!E102)</f>
        <v>4558.0691036366761</v>
      </c>
      <c r="F126" s="77">
        <f>IF(TrRoad_act!F102=0,"",1000000*F35/TrRoad_act!F102)</f>
        <v>4285.7881826850571</v>
      </c>
      <c r="G126" s="77">
        <f>IF(TrRoad_act!G102=0,"",1000000*G35/TrRoad_act!G102)</f>
        <v>4178.394133789955</v>
      </c>
      <c r="H126" s="77">
        <f>IF(TrRoad_act!H102=0,"",1000000*H35/TrRoad_act!H102)</f>
        <v>4186.9016792820748</v>
      </c>
      <c r="I126" s="77">
        <f>IF(TrRoad_act!I102=0,"",1000000*I35/TrRoad_act!I102)</f>
        <v>4153.2312742544527</v>
      </c>
      <c r="J126" s="77">
        <f>IF(TrRoad_act!J102=0,"",1000000*J35/TrRoad_act!J102)</f>
        <v>3659.493454807478</v>
      </c>
      <c r="K126" s="77">
        <f>IF(TrRoad_act!K102=0,"",1000000*K35/TrRoad_act!K102)</f>
        <v>3607.4708972220615</v>
      </c>
      <c r="L126" s="77">
        <f>IF(TrRoad_act!L102=0,"",1000000*L35/TrRoad_act!L102)</f>
        <v>3659.2205260285259</v>
      </c>
      <c r="M126" s="77">
        <f>IF(TrRoad_act!M102=0,"",1000000*M35/TrRoad_act!M102)</f>
        <v>3570.237923203571</v>
      </c>
      <c r="N126" s="77">
        <f>IF(TrRoad_act!N102=0,"",1000000*N35/TrRoad_act!N102)</f>
        <v>3495.8126523870101</v>
      </c>
      <c r="O126" s="77">
        <f>IF(TrRoad_act!O102=0,"",1000000*O35/TrRoad_act!O102)</f>
        <v>3381.3619602868862</v>
      </c>
      <c r="P126" s="77">
        <f>IF(TrRoad_act!P102=0,"",1000000*P35/TrRoad_act!P102)</f>
        <v>3415.9951375852297</v>
      </c>
      <c r="Q126" s="77">
        <f>IF(TrRoad_act!Q102=0,"",1000000*Q35/TrRoad_act!Q102)</f>
        <v>3513.4027728177621</v>
      </c>
    </row>
    <row r="127" spans="1:17" ht="11.45" customHeight="1" x14ac:dyDescent="0.25">
      <c r="A127" s="62" t="s">
        <v>58</v>
      </c>
      <c r="B127" s="77">
        <f>IF(TrRoad_act!B103=0,"",1000000*B36/TrRoad_act!B103)</f>
        <v>6250.1401202735115</v>
      </c>
      <c r="C127" s="77">
        <f>IF(TrRoad_act!C103=0,"",1000000*C36/TrRoad_act!C103)</f>
        <v>6019.3497897279549</v>
      </c>
      <c r="D127" s="77">
        <f>IF(TrRoad_act!D103=0,"",1000000*D36/TrRoad_act!D103)</f>
        <v>5871.7749353898716</v>
      </c>
      <c r="E127" s="77">
        <f>IF(TrRoad_act!E103=0,"",1000000*E36/TrRoad_act!E103)</f>
        <v>5743.2427006266107</v>
      </c>
      <c r="F127" s="77">
        <f>IF(TrRoad_act!F103=0,"",1000000*F36/TrRoad_act!F103)</f>
        <v>5515.7260869709517</v>
      </c>
      <c r="G127" s="77">
        <f>IF(TrRoad_act!G103=0,"",1000000*G36/TrRoad_act!G103)</f>
        <v>5409.9617282832942</v>
      </c>
      <c r="H127" s="77">
        <f>IF(TrRoad_act!H103=0,"",1000000*H36/TrRoad_act!H103)</f>
        <v>5343.9061659404369</v>
      </c>
      <c r="I127" s="77">
        <f>IF(TrRoad_act!I103=0,"",1000000*I36/TrRoad_act!I103)</f>
        <v>5250.0321869273403</v>
      </c>
      <c r="J127" s="77">
        <f>IF(TrRoad_act!J103=0,"",1000000*J36/TrRoad_act!J103)</f>
        <v>4823.4531221986463</v>
      </c>
      <c r="K127" s="77">
        <f>IF(TrRoad_act!K103=0,"",1000000*K36/TrRoad_act!K103)</f>
        <v>4741.8338472689966</v>
      </c>
      <c r="L127" s="77">
        <f>IF(TrRoad_act!L103=0,"",1000000*L36/TrRoad_act!L103)</f>
        <v>4809.8812885031166</v>
      </c>
      <c r="M127" s="77">
        <f>IF(TrRoad_act!M103=0,"",1000000*M36/TrRoad_act!M103)</f>
        <v>4825.210196993924</v>
      </c>
      <c r="N127" s="77">
        <f>IF(TrRoad_act!N103=0,"",1000000*N36/TrRoad_act!N103)</f>
        <v>4893.7092743182211</v>
      </c>
      <c r="O127" s="77">
        <f>IF(TrRoad_act!O103=0,"",1000000*O36/TrRoad_act!O103)</f>
        <v>4842.765971250883</v>
      </c>
      <c r="P127" s="77">
        <f>IF(TrRoad_act!P103=0,"",1000000*P36/TrRoad_act!P103)</f>
        <v>4875.8020230929451</v>
      </c>
      <c r="Q127" s="77">
        <f>IF(TrRoad_act!Q103=0,"",1000000*Q36/TrRoad_act!Q103)</f>
        <v>5013.8864497413088</v>
      </c>
    </row>
    <row r="128" spans="1:17" ht="11.45" customHeight="1" x14ac:dyDescent="0.25">
      <c r="A128" s="62" t="s">
        <v>57</v>
      </c>
      <c r="B128" s="77">
        <f>IF(TrRoad_act!B104=0,"",1000000*B37/TrRoad_act!B104)</f>
        <v>6088.7059738998487</v>
      </c>
      <c r="C128" s="77">
        <f>IF(TrRoad_act!C104=0,"",1000000*C37/TrRoad_act!C104)</f>
        <v>5474.8981704445405</v>
      </c>
      <c r="D128" s="77">
        <f>IF(TrRoad_act!D104=0,"",1000000*D37/TrRoad_act!D104)</f>
        <v>5387.3644125289184</v>
      </c>
      <c r="E128" s="77">
        <f>IF(TrRoad_act!E104=0,"",1000000*E37/TrRoad_act!E104)</f>
        <v>5356.7028755587826</v>
      </c>
      <c r="F128" s="77">
        <f>IF(TrRoad_act!F104=0,"",1000000*F37/TrRoad_act!F104)</f>
        <v>5210.9661149436934</v>
      </c>
      <c r="G128" s="77">
        <f>IF(TrRoad_act!G104=0,"",1000000*G37/TrRoad_act!G104)</f>
        <v>5171.255569855809</v>
      </c>
      <c r="H128" s="77">
        <f>IF(TrRoad_act!H104=0,"",1000000*H37/TrRoad_act!H104)</f>
        <v>5179.6698671931172</v>
      </c>
      <c r="I128" s="77">
        <f>IF(TrRoad_act!I104=0,"",1000000*I37/TrRoad_act!I104)</f>
        <v>5179.8616602652764</v>
      </c>
      <c r="J128" s="77">
        <f>IF(TrRoad_act!J104=0,"",1000000*J37/TrRoad_act!J104)</f>
        <v>4895.9666930984704</v>
      </c>
      <c r="K128" s="77">
        <f>IF(TrRoad_act!K104=0,"",1000000*K37/TrRoad_act!K104)</f>
        <v>4927.9839245820667</v>
      </c>
      <c r="L128" s="77">
        <f>IF(TrRoad_act!L104=0,"",1000000*L37/TrRoad_act!L104)</f>
        <v>5048.2750737222541</v>
      </c>
      <c r="M128" s="77">
        <f>IF(TrRoad_act!M104=0,"",1000000*M37/TrRoad_act!M104)</f>
        <v>5085.977426707751</v>
      </c>
      <c r="N128" s="77">
        <f>IF(TrRoad_act!N104=0,"",1000000*N37/TrRoad_act!N104)</f>
        <v>5150.7023100735732</v>
      </c>
      <c r="O128" s="77">
        <f>IF(TrRoad_act!O104=0,"",1000000*O37/TrRoad_act!O104)</f>
        <v>5152.7469412872952</v>
      </c>
      <c r="P128" s="77">
        <f>IF(TrRoad_act!P104=0,"",1000000*P37/TrRoad_act!P104)</f>
        <v>5276.9688980539813</v>
      </c>
      <c r="Q128" s="77">
        <f>IF(TrRoad_act!Q104=0,"",1000000*Q37/TrRoad_act!Q104)</f>
        <v>5438.6023873416016</v>
      </c>
    </row>
    <row r="129" spans="1:17" ht="11.45" customHeight="1" x14ac:dyDescent="0.25">
      <c r="A129" s="62" t="s">
        <v>56</v>
      </c>
      <c r="B129" s="77" t="str">
        <f>IF(TrRoad_act!B105=0,"",1000000*B38/TrRoad_act!B105)</f>
        <v/>
      </c>
      <c r="C129" s="77" t="str">
        <f>IF(TrRoad_act!C105=0,"",1000000*C38/TrRoad_act!C105)</f>
        <v/>
      </c>
      <c r="D129" s="77" t="str">
        <f>IF(TrRoad_act!D105=0,"",1000000*D38/TrRoad_act!D105)</f>
        <v/>
      </c>
      <c r="E129" s="77" t="str">
        <f>IF(TrRoad_act!E105=0,"",1000000*E38/TrRoad_act!E105)</f>
        <v/>
      </c>
      <c r="F129" s="77" t="str">
        <f>IF(TrRoad_act!F105=0,"",1000000*F38/TrRoad_act!F105)</f>
        <v/>
      </c>
      <c r="G129" s="77" t="str">
        <f>IF(TrRoad_act!G105=0,"",1000000*G38/TrRoad_act!G105)</f>
        <v/>
      </c>
      <c r="H129" s="77" t="str">
        <f>IF(TrRoad_act!H105=0,"",1000000*H38/TrRoad_act!H105)</f>
        <v/>
      </c>
      <c r="I129" s="77" t="str">
        <f>IF(TrRoad_act!I105=0,"",1000000*I38/TrRoad_act!I105)</f>
        <v/>
      </c>
      <c r="J129" s="77" t="str">
        <f>IF(TrRoad_act!J105=0,"",1000000*J38/TrRoad_act!J105)</f>
        <v/>
      </c>
      <c r="K129" s="77" t="str">
        <f>IF(TrRoad_act!K105=0,"",1000000*K38/TrRoad_act!K105)</f>
        <v/>
      </c>
      <c r="L129" s="77" t="str">
        <f>IF(TrRoad_act!L105=0,"",1000000*L38/TrRoad_act!L105)</f>
        <v/>
      </c>
      <c r="M129" s="77" t="str">
        <f>IF(TrRoad_act!M105=0,"",1000000*M38/TrRoad_act!M105)</f>
        <v/>
      </c>
      <c r="N129" s="77" t="str">
        <f>IF(TrRoad_act!N105=0,"",1000000*N38/TrRoad_act!N105)</f>
        <v/>
      </c>
      <c r="O129" s="77" t="str">
        <f>IF(TrRoad_act!O105=0,"",1000000*O38/TrRoad_act!O105)</f>
        <v/>
      </c>
      <c r="P129" s="77" t="str">
        <f>IF(TrRoad_act!P105=0,"",1000000*P38/TrRoad_act!P105)</f>
        <v/>
      </c>
      <c r="Q129" s="77" t="str">
        <f>IF(TrRoad_act!Q105=0,"",1000000*Q38/TrRoad_act!Q105)</f>
        <v/>
      </c>
    </row>
    <row r="130" spans="1:17" ht="11.45" customHeight="1" x14ac:dyDescent="0.25">
      <c r="A130" s="62" t="s">
        <v>55</v>
      </c>
      <c r="B130" s="77" t="str">
        <f>IF(TrRoad_act!B106=0,"",1000000*B39/TrRoad_act!B106)</f>
        <v/>
      </c>
      <c r="C130" s="77" t="str">
        <f>IF(TrRoad_act!C106=0,"",1000000*C39/TrRoad_act!C106)</f>
        <v/>
      </c>
      <c r="D130" s="77" t="str">
        <f>IF(TrRoad_act!D106=0,"",1000000*D39/TrRoad_act!D106)</f>
        <v/>
      </c>
      <c r="E130" s="77" t="str">
        <f>IF(TrRoad_act!E106=0,"",1000000*E39/TrRoad_act!E106)</f>
        <v/>
      </c>
      <c r="F130" s="77">
        <f>IF(TrRoad_act!F106=0,"",1000000*F39/TrRoad_act!F106)</f>
        <v>0</v>
      </c>
      <c r="G130" s="77">
        <f>IF(TrRoad_act!G106=0,"",1000000*G39/TrRoad_act!G106)</f>
        <v>0</v>
      </c>
      <c r="H130" s="77">
        <f>IF(TrRoad_act!H106=0,"",1000000*H39/TrRoad_act!H106)</f>
        <v>0</v>
      </c>
      <c r="I130" s="77">
        <f>IF(TrRoad_act!I106=0,"",1000000*I39/TrRoad_act!I106)</f>
        <v>0</v>
      </c>
      <c r="J130" s="77">
        <f>IF(TrRoad_act!J106=0,"",1000000*J39/TrRoad_act!J106)</f>
        <v>0</v>
      </c>
      <c r="K130" s="77">
        <f>IF(TrRoad_act!K106=0,"",1000000*K39/TrRoad_act!K106)</f>
        <v>0</v>
      </c>
      <c r="L130" s="77">
        <f>IF(TrRoad_act!L106=0,"",1000000*L39/TrRoad_act!L106)</f>
        <v>0</v>
      </c>
      <c r="M130" s="77">
        <f>IF(TrRoad_act!M106=0,"",1000000*M39/TrRoad_act!M106)</f>
        <v>0</v>
      </c>
      <c r="N130" s="77">
        <f>IF(TrRoad_act!N106=0,"",1000000*N39/TrRoad_act!N106)</f>
        <v>0</v>
      </c>
      <c r="O130" s="77">
        <f>IF(TrRoad_act!O106=0,"",1000000*O39/TrRoad_act!O106)</f>
        <v>0</v>
      </c>
      <c r="P130" s="77">
        <f>IF(TrRoad_act!P106=0,"",1000000*P39/TrRoad_act!P106)</f>
        <v>0</v>
      </c>
      <c r="Q130" s="77">
        <f>IF(TrRoad_act!Q106=0,"",1000000*Q39/TrRoad_act!Q106)</f>
        <v>0</v>
      </c>
    </row>
    <row r="131" spans="1:17" ht="11.45" customHeight="1" x14ac:dyDescent="0.25">
      <c r="A131" s="19" t="s">
        <v>24</v>
      </c>
      <c r="B131" s="76">
        <f>IF(TrRoad_act!B107=0,"",1000000*B40/TrRoad_act!B107)</f>
        <v>39486.220409127636</v>
      </c>
      <c r="C131" s="76">
        <f>IF(TrRoad_act!C107=0,"",1000000*C40/TrRoad_act!C107)</f>
        <v>41810.95033533252</v>
      </c>
      <c r="D131" s="76">
        <f>IF(TrRoad_act!D107=0,"",1000000*D40/TrRoad_act!D107)</f>
        <v>42338.840048900202</v>
      </c>
      <c r="E131" s="76">
        <f>IF(TrRoad_act!E107=0,"",1000000*E40/TrRoad_act!E107)</f>
        <v>44151.948340054296</v>
      </c>
      <c r="F131" s="76">
        <f>IF(TrRoad_act!F107=0,"",1000000*F40/TrRoad_act!F107)</f>
        <v>45504.56780259579</v>
      </c>
      <c r="G131" s="76">
        <f>IF(TrRoad_act!G107=0,"",1000000*G40/TrRoad_act!G107)</f>
        <v>48612.291195718855</v>
      </c>
      <c r="H131" s="76">
        <f>IF(TrRoad_act!H107=0,"",1000000*H40/TrRoad_act!H107)</f>
        <v>47919.460203510964</v>
      </c>
      <c r="I131" s="76">
        <f>IF(TrRoad_act!I107=0,"",1000000*I40/TrRoad_act!I107)</f>
        <v>52043.99502975581</v>
      </c>
      <c r="J131" s="76">
        <f>IF(TrRoad_act!J107=0,"",1000000*J40/TrRoad_act!J107)</f>
        <v>48821.609271614914</v>
      </c>
      <c r="K131" s="76">
        <f>IF(TrRoad_act!K107=0,"",1000000*K40/TrRoad_act!K107)</f>
        <v>46282.397776684084</v>
      </c>
      <c r="L131" s="76">
        <f>IF(TrRoad_act!L107=0,"",1000000*L40/TrRoad_act!L107)</f>
        <v>47323.005144105984</v>
      </c>
      <c r="M131" s="76">
        <f>IF(TrRoad_act!M107=0,"",1000000*M40/TrRoad_act!M107)</f>
        <v>45591.489493594941</v>
      </c>
      <c r="N131" s="76">
        <f>IF(TrRoad_act!N107=0,"",1000000*N40/TrRoad_act!N107)</f>
        <v>45751.486402877592</v>
      </c>
      <c r="O131" s="76">
        <f>IF(TrRoad_act!O107=0,"",1000000*O40/TrRoad_act!O107)</f>
        <v>43245.643983891321</v>
      </c>
      <c r="P131" s="76">
        <f>IF(TrRoad_act!P107=0,"",1000000*P40/TrRoad_act!P107)</f>
        <v>43236.818097286821</v>
      </c>
      <c r="Q131" s="76">
        <f>IF(TrRoad_act!Q107=0,"",1000000*Q40/TrRoad_act!Q107)</f>
        <v>38146.969823663407</v>
      </c>
    </row>
    <row r="132" spans="1:17" ht="11.45" customHeight="1" x14ac:dyDescent="0.25">
      <c r="A132" s="17" t="s">
        <v>23</v>
      </c>
      <c r="B132" s="75">
        <f>IF(TrRoad_act!B108=0,"",1000000*B41/TrRoad_act!B108)</f>
        <v>37937.699260226167</v>
      </c>
      <c r="C132" s="75">
        <f>IF(TrRoad_act!C108=0,"",1000000*C41/TrRoad_act!C108)</f>
        <v>40265.312380265284</v>
      </c>
      <c r="D132" s="75">
        <f>IF(TrRoad_act!D108=0,"",1000000*D41/TrRoad_act!D108)</f>
        <v>40787.294157631477</v>
      </c>
      <c r="E132" s="75">
        <f>IF(TrRoad_act!E108=0,"",1000000*E41/TrRoad_act!E108)</f>
        <v>42659.142941170016</v>
      </c>
      <c r="F132" s="75">
        <f>IF(TrRoad_act!F108=0,"",1000000*F41/TrRoad_act!F108)</f>
        <v>43762.72758108905</v>
      </c>
      <c r="G132" s="75">
        <f>IF(TrRoad_act!G108=0,"",1000000*G41/TrRoad_act!G108)</f>
        <v>46800.853170680697</v>
      </c>
      <c r="H132" s="75">
        <f>IF(TrRoad_act!H108=0,"",1000000*H41/TrRoad_act!H108)</f>
        <v>46105.288501915842</v>
      </c>
      <c r="I132" s="75">
        <f>IF(TrRoad_act!I108=0,"",1000000*I41/TrRoad_act!I108)</f>
        <v>50108.134299094949</v>
      </c>
      <c r="J132" s="75">
        <f>IF(TrRoad_act!J108=0,"",1000000*J41/TrRoad_act!J108)</f>
        <v>46903.250179713774</v>
      </c>
      <c r="K132" s="75">
        <f>IF(TrRoad_act!K108=0,"",1000000*K41/TrRoad_act!K108)</f>
        <v>44519.748294238845</v>
      </c>
      <c r="L132" s="75">
        <f>IF(TrRoad_act!L108=0,"",1000000*L41/TrRoad_act!L108)</f>
        <v>45503.751240448903</v>
      </c>
      <c r="M132" s="75">
        <f>IF(TrRoad_act!M108=0,"",1000000*M41/TrRoad_act!M108)</f>
        <v>43447.180106864915</v>
      </c>
      <c r="N132" s="75">
        <f>IF(TrRoad_act!N108=0,"",1000000*N41/TrRoad_act!N108)</f>
        <v>43055.943545141119</v>
      </c>
      <c r="O132" s="75">
        <f>IF(TrRoad_act!O108=0,"",1000000*O41/TrRoad_act!O108)</f>
        <v>40544.369202328598</v>
      </c>
      <c r="P132" s="75">
        <f>IF(TrRoad_act!P108=0,"",1000000*P41/TrRoad_act!P108)</f>
        <v>40400.962770034006</v>
      </c>
      <c r="Q132" s="75">
        <f>IF(TrRoad_act!Q108=0,"",1000000*Q41/TrRoad_act!Q108)</f>
        <v>35498.865837595979</v>
      </c>
    </row>
    <row r="133" spans="1:17" ht="11.45" customHeight="1" x14ac:dyDescent="0.25">
      <c r="A133" s="15" t="s">
        <v>22</v>
      </c>
      <c r="B133" s="74">
        <f>IF(TrRoad_act!B109=0,"",1000000*B42/TrRoad_act!B109)</f>
        <v>123778.88615207458</v>
      </c>
      <c r="C133" s="74">
        <f>IF(TrRoad_act!C109=0,"",1000000*C42/TrRoad_act!C109)</f>
        <v>120583.5832122486</v>
      </c>
      <c r="D133" s="74">
        <f>IF(TrRoad_act!D109=0,"",1000000*D42/TrRoad_act!D109)</f>
        <v>117946.07696784743</v>
      </c>
      <c r="E133" s="74">
        <f>IF(TrRoad_act!E109=0,"",1000000*E42/TrRoad_act!E109)</f>
        <v>115605.78443086916</v>
      </c>
      <c r="F133" s="74">
        <f>IF(TrRoad_act!F109=0,"",1000000*F42/TrRoad_act!F109)</f>
        <v>116357.91056897257</v>
      </c>
      <c r="G133" s="74">
        <f>IF(TrRoad_act!G109=0,"",1000000*G42/TrRoad_act!G109)</f>
        <v>118283.00984296868</v>
      </c>
      <c r="H133" s="74">
        <f>IF(TrRoad_act!H109=0,"",1000000*H42/TrRoad_act!H109)</f>
        <v>115148.72638612136</v>
      </c>
      <c r="I133" s="74">
        <f>IF(TrRoad_act!I109=0,"",1000000*I42/TrRoad_act!I109)</f>
        <v>121049.95401883037</v>
      </c>
      <c r="J133" s="74">
        <f>IF(TrRoad_act!J109=0,"",1000000*J42/TrRoad_act!J109)</f>
        <v>118367.34594944747</v>
      </c>
      <c r="K133" s="74">
        <f>IF(TrRoad_act!K109=0,"",1000000*K42/TrRoad_act!K109)</f>
        <v>123722.26455283909</v>
      </c>
      <c r="L133" s="74">
        <f>IF(TrRoad_act!L109=0,"",1000000*L42/TrRoad_act!L109)</f>
        <v>126912.09851752083</v>
      </c>
      <c r="M133" s="74">
        <f>IF(TrRoad_act!M109=0,"",1000000*M42/TrRoad_act!M109)</f>
        <v>119243.1579120401</v>
      </c>
      <c r="N133" s="74">
        <f>IF(TrRoad_act!N109=0,"",1000000*N42/TrRoad_act!N109)</f>
        <v>123897.44189297668</v>
      </c>
      <c r="O133" s="74">
        <f>IF(TrRoad_act!O109=0,"",1000000*O42/TrRoad_act!O109)</f>
        <v>123644.67225813735</v>
      </c>
      <c r="P133" s="74">
        <f>IF(TrRoad_act!P109=0,"",1000000*P42/TrRoad_act!P109)</f>
        <v>126636.68325812358</v>
      </c>
      <c r="Q133" s="74">
        <f>IF(TrRoad_act!Q109=0,"",1000000*Q42/TrRoad_act!Q109)</f>
        <v>123672.64176950994</v>
      </c>
    </row>
    <row r="135" spans="1:17" ht="11.45" customHeight="1" x14ac:dyDescent="0.25">
      <c r="A135" s="27" t="s">
        <v>40</v>
      </c>
      <c r="B135" s="57">
        <f t="shared" ref="B135:Q135" si="15">IF(B17=0,0,B17/B$17)</f>
        <v>1</v>
      </c>
      <c r="C135" s="57">
        <f t="shared" si="15"/>
        <v>1</v>
      </c>
      <c r="D135" s="57">
        <f t="shared" si="15"/>
        <v>1</v>
      </c>
      <c r="E135" s="57">
        <f t="shared" si="15"/>
        <v>1</v>
      </c>
      <c r="F135" s="57">
        <f t="shared" si="15"/>
        <v>1</v>
      </c>
      <c r="G135" s="57">
        <f t="shared" si="15"/>
        <v>1</v>
      </c>
      <c r="H135" s="57">
        <f t="shared" si="15"/>
        <v>1</v>
      </c>
      <c r="I135" s="57">
        <f t="shared" si="15"/>
        <v>1</v>
      </c>
      <c r="J135" s="57">
        <f t="shared" si="15"/>
        <v>1</v>
      </c>
      <c r="K135" s="57">
        <f t="shared" si="15"/>
        <v>1</v>
      </c>
      <c r="L135" s="57">
        <f t="shared" si="15"/>
        <v>1</v>
      </c>
      <c r="M135" s="57">
        <f t="shared" si="15"/>
        <v>1</v>
      </c>
      <c r="N135" s="57">
        <f t="shared" si="15"/>
        <v>1</v>
      </c>
      <c r="O135" s="57">
        <f t="shared" si="15"/>
        <v>1</v>
      </c>
      <c r="P135" s="57">
        <f t="shared" si="15"/>
        <v>1</v>
      </c>
      <c r="Q135" s="57">
        <f t="shared" si="15"/>
        <v>1</v>
      </c>
    </row>
    <row r="136" spans="1:17" ht="11.45" customHeight="1" x14ac:dyDescent="0.25">
      <c r="A136" s="25" t="s">
        <v>39</v>
      </c>
      <c r="B136" s="56">
        <f t="shared" ref="B136:Q136" si="16">IF(B18=0,0,B18/B$17)</f>
        <v>0.69076080959562558</v>
      </c>
      <c r="C136" s="56">
        <f t="shared" si="16"/>
        <v>0.67956544550116438</v>
      </c>
      <c r="D136" s="56">
        <f t="shared" si="16"/>
        <v>0.67856703924737249</v>
      </c>
      <c r="E136" s="56">
        <f t="shared" si="16"/>
        <v>0.66576271218609551</v>
      </c>
      <c r="F136" s="56">
        <f t="shared" si="16"/>
        <v>0.65975855764799729</v>
      </c>
      <c r="G136" s="56">
        <f t="shared" si="16"/>
        <v>0.64832511049911312</v>
      </c>
      <c r="H136" s="56">
        <f t="shared" si="16"/>
        <v>0.65101424027948807</v>
      </c>
      <c r="I136" s="56">
        <f t="shared" si="16"/>
        <v>0.63221668449827073</v>
      </c>
      <c r="J136" s="56">
        <f t="shared" si="16"/>
        <v>0.64673203329075357</v>
      </c>
      <c r="K136" s="56">
        <f t="shared" si="16"/>
        <v>0.6506602831151318</v>
      </c>
      <c r="L136" s="56">
        <f t="shared" si="16"/>
        <v>0.6395209772288577</v>
      </c>
      <c r="M136" s="56">
        <f t="shared" si="16"/>
        <v>0.63858750483245574</v>
      </c>
      <c r="N136" s="56">
        <f t="shared" si="16"/>
        <v>0.63441698588627116</v>
      </c>
      <c r="O136" s="56">
        <f t="shared" si="16"/>
        <v>0.63627498670901017</v>
      </c>
      <c r="P136" s="56">
        <f t="shared" si="16"/>
        <v>0.62842756860690085</v>
      </c>
      <c r="Q136" s="56">
        <f t="shared" si="16"/>
        <v>0.62201775789979274</v>
      </c>
    </row>
    <row r="137" spans="1:17" ht="11.45" customHeight="1" x14ac:dyDescent="0.25">
      <c r="A137" s="55" t="s">
        <v>30</v>
      </c>
      <c r="B137" s="54">
        <f t="shared" ref="B137:Q137" si="17">IF(B19=0,0,B19/B$17)</f>
        <v>5.4313734335658618E-3</v>
      </c>
      <c r="C137" s="54">
        <f t="shared" si="17"/>
        <v>5.5631483426517164E-3</v>
      </c>
      <c r="D137" s="54">
        <f t="shared" si="17"/>
        <v>5.7312472214127328E-3</v>
      </c>
      <c r="E137" s="54">
        <f t="shared" si="17"/>
        <v>6.2420040349354831E-3</v>
      </c>
      <c r="F137" s="54">
        <f t="shared" si="17"/>
        <v>5.6553361384903411E-3</v>
      </c>
      <c r="G137" s="54">
        <f t="shared" si="17"/>
        <v>5.8586877677642155E-3</v>
      </c>
      <c r="H137" s="54">
        <f t="shared" si="17"/>
        <v>5.436247224791968E-3</v>
      </c>
      <c r="I137" s="54">
        <f t="shared" si="17"/>
        <v>5.7199699934154438E-3</v>
      </c>
      <c r="J137" s="54">
        <f t="shared" si="17"/>
        <v>5.4740780075645794E-3</v>
      </c>
      <c r="K137" s="54">
        <f t="shared" si="17"/>
        <v>5.5407678067210175E-3</v>
      </c>
      <c r="L137" s="54">
        <f t="shared" si="17"/>
        <v>4.9057039549851448E-3</v>
      </c>
      <c r="M137" s="54">
        <f t="shared" si="17"/>
        <v>4.8953383203251708E-3</v>
      </c>
      <c r="N137" s="54">
        <f t="shared" si="17"/>
        <v>4.6255688694565528E-3</v>
      </c>
      <c r="O137" s="54">
        <f t="shared" si="17"/>
        <v>4.410271683043452E-3</v>
      </c>
      <c r="P137" s="54">
        <f t="shared" si="17"/>
        <v>4.4593448094095182E-3</v>
      </c>
      <c r="Q137" s="54">
        <f t="shared" si="17"/>
        <v>4.3989550559641391E-3</v>
      </c>
    </row>
    <row r="138" spans="1:17" ht="11.45" customHeight="1" x14ac:dyDescent="0.25">
      <c r="A138" s="51" t="s">
        <v>29</v>
      </c>
      <c r="B138" s="50">
        <f t="shared" ref="B138:Q138" si="18">IF(B20=0,0,B20/B$17)</f>
        <v>0.64615879052651815</v>
      </c>
      <c r="C138" s="50">
        <f t="shared" si="18"/>
        <v>0.63509486041925978</v>
      </c>
      <c r="D138" s="50">
        <f t="shared" si="18"/>
        <v>0.63439292064578479</v>
      </c>
      <c r="E138" s="50">
        <f t="shared" si="18"/>
        <v>0.62092491938086691</v>
      </c>
      <c r="F138" s="50">
        <f t="shared" si="18"/>
        <v>0.61633976123042333</v>
      </c>
      <c r="G138" s="50">
        <f t="shared" si="18"/>
        <v>0.60533983820763093</v>
      </c>
      <c r="H138" s="50">
        <f t="shared" si="18"/>
        <v>0.60836233484554025</v>
      </c>
      <c r="I138" s="50">
        <f t="shared" si="18"/>
        <v>0.59079445487715587</v>
      </c>
      <c r="J138" s="50">
        <f t="shared" si="18"/>
        <v>0.6055502298157539</v>
      </c>
      <c r="K138" s="50">
        <f t="shared" si="18"/>
        <v>0.610402061192308</v>
      </c>
      <c r="L138" s="50">
        <f t="shared" si="18"/>
        <v>0.6007281284434085</v>
      </c>
      <c r="M138" s="50">
        <f t="shared" si="18"/>
        <v>0.60057944456038692</v>
      </c>
      <c r="N138" s="50">
        <f t="shared" si="18"/>
        <v>0.597405858219202</v>
      </c>
      <c r="O138" s="50">
        <f t="shared" si="18"/>
        <v>0.5987970736197058</v>
      </c>
      <c r="P138" s="50">
        <f t="shared" si="18"/>
        <v>0.59207126395568466</v>
      </c>
      <c r="Q138" s="50">
        <f t="shared" si="18"/>
        <v>0.58713110941515168</v>
      </c>
    </row>
    <row r="139" spans="1:17" ht="11.45" customHeight="1" x14ac:dyDescent="0.25">
      <c r="A139" s="53" t="s">
        <v>59</v>
      </c>
      <c r="B139" s="52">
        <f t="shared" ref="B139:Q139" si="19">IF(B21=0,0,B21/B$17)</f>
        <v>0.55333227650359962</v>
      </c>
      <c r="C139" s="52">
        <f t="shared" si="19"/>
        <v>0.53742816812672523</v>
      </c>
      <c r="D139" s="52">
        <f t="shared" si="19"/>
        <v>0.52819161239870882</v>
      </c>
      <c r="E139" s="52">
        <f t="shared" si="19"/>
        <v>0.50550703111674722</v>
      </c>
      <c r="F139" s="52">
        <f t="shared" si="19"/>
        <v>0.48934727768106084</v>
      </c>
      <c r="G139" s="52">
        <f t="shared" si="19"/>
        <v>0.46698292801384333</v>
      </c>
      <c r="H139" s="52">
        <f t="shared" si="19"/>
        <v>0.45143598812968516</v>
      </c>
      <c r="I139" s="52">
        <f t="shared" si="19"/>
        <v>0.43459373934773143</v>
      </c>
      <c r="J139" s="52">
        <f t="shared" si="19"/>
        <v>0.42712906316019983</v>
      </c>
      <c r="K139" s="52">
        <f t="shared" si="19"/>
        <v>0.4182306999372668</v>
      </c>
      <c r="L139" s="52">
        <f t="shared" si="19"/>
        <v>0.39729241520164615</v>
      </c>
      <c r="M139" s="52">
        <f t="shared" si="19"/>
        <v>0.3820387589979185</v>
      </c>
      <c r="N139" s="52">
        <f t="shared" si="19"/>
        <v>0.36311912012080994</v>
      </c>
      <c r="O139" s="52">
        <f t="shared" si="19"/>
        <v>0.34829531800283203</v>
      </c>
      <c r="P139" s="52">
        <f t="shared" si="19"/>
        <v>0.33592393071119431</v>
      </c>
      <c r="Q139" s="52">
        <f t="shared" si="19"/>
        <v>0.32174559995112695</v>
      </c>
    </row>
    <row r="140" spans="1:17" ht="11.45" customHeight="1" x14ac:dyDescent="0.25">
      <c r="A140" s="53" t="s">
        <v>58</v>
      </c>
      <c r="B140" s="52">
        <f t="shared" ref="B140:Q140" si="20">IF(B22=0,0,B22/B$17)</f>
        <v>9.2467820989670851E-2</v>
      </c>
      <c r="C140" s="52">
        <f t="shared" si="20"/>
        <v>9.7293441436870631E-2</v>
      </c>
      <c r="D140" s="52">
        <f t="shared" si="20"/>
        <v>0.10581638735761018</v>
      </c>
      <c r="E140" s="52">
        <f t="shared" si="20"/>
        <v>0.11501299561966628</v>
      </c>
      <c r="F140" s="52">
        <f t="shared" si="20"/>
        <v>0.1265730811024218</v>
      </c>
      <c r="G140" s="52">
        <f t="shared" si="20"/>
        <v>0.13792312780044538</v>
      </c>
      <c r="H140" s="52">
        <f t="shared" si="20"/>
        <v>0.15645604058787482</v>
      </c>
      <c r="I140" s="52">
        <f t="shared" si="20"/>
        <v>0.1559258907504584</v>
      </c>
      <c r="J140" s="52">
        <f t="shared" si="20"/>
        <v>0.17792745248733632</v>
      </c>
      <c r="K140" s="52">
        <f t="shared" si="20"/>
        <v>0.19168514348214927</v>
      </c>
      <c r="L140" s="52">
        <f t="shared" si="20"/>
        <v>0.20293858405311901</v>
      </c>
      <c r="M140" s="52">
        <f t="shared" si="20"/>
        <v>0.21811713789670673</v>
      </c>
      <c r="N140" s="52">
        <f t="shared" si="20"/>
        <v>0.2339375882364737</v>
      </c>
      <c r="O140" s="52">
        <f t="shared" si="20"/>
        <v>0.25018676286270625</v>
      </c>
      <c r="P140" s="52">
        <f t="shared" si="20"/>
        <v>0.25582165662627321</v>
      </c>
      <c r="Q140" s="52">
        <f t="shared" si="20"/>
        <v>0.26495390533698937</v>
      </c>
    </row>
    <row r="141" spans="1:17" ht="11.45" customHeight="1" x14ac:dyDescent="0.25">
      <c r="A141" s="53" t="s">
        <v>57</v>
      </c>
      <c r="B141" s="52">
        <f t="shared" ref="B141:Q141" si="21">IF(B23=0,0,B23/B$17)</f>
        <v>3.5869303324771371E-4</v>
      </c>
      <c r="C141" s="52">
        <f t="shared" si="21"/>
        <v>3.732508556638167E-4</v>
      </c>
      <c r="D141" s="52">
        <f t="shared" si="21"/>
        <v>3.8492088946577991E-4</v>
      </c>
      <c r="E141" s="52">
        <f t="shared" si="21"/>
        <v>4.0489264445345611E-4</v>
      </c>
      <c r="F141" s="52">
        <f t="shared" si="21"/>
        <v>4.1940244694062858E-4</v>
      </c>
      <c r="G141" s="52">
        <f t="shared" si="21"/>
        <v>4.3378239334221634E-4</v>
      </c>
      <c r="H141" s="52">
        <f t="shared" si="21"/>
        <v>4.7030612798032418E-4</v>
      </c>
      <c r="I141" s="52">
        <f t="shared" si="21"/>
        <v>2.7482477896608202E-4</v>
      </c>
      <c r="J141" s="52">
        <f t="shared" si="21"/>
        <v>4.9371416821776461E-4</v>
      </c>
      <c r="K141" s="52">
        <f t="shared" si="21"/>
        <v>4.862177728919374E-4</v>
      </c>
      <c r="L141" s="52">
        <f t="shared" si="21"/>
        <v>4.9712918864322692E-4</v>
      </c>
      <c r="M141" s="52">
        <f t="shared" si="21"/>
        <v>4.235476657616687E-4</v>
      </c>
      <c r="N141" s="52">
        <f t="shared" si="21"/>
        <v>3.4914986191822461E-4</v>
      </c>
      <c r="O141" s="52">
        <f t="shared" si="21"/>
        <v>3.1468059397530076E-4</v>
      </c>
      <c r="P141" s="52">
        <f t="shared" si="21"/>
        <v>2.8037609972197215E-4</v>
      </c>
      <c r="Q141" s="52">
        <f t="shared" si="21"/>
        <v>2.6764498976952344E-4</v>
      </c>
    </row>
    <row r="142" spans="1:17" ht="11.45" customHeight="1" x14ac:dyDescent="0.25">
      <c r="A142" s="53" t="s">
        <v>56</v>
      </c>
      <c r="B142" s="52">
        <f t="shared" ref="B142:Q142" si="22">IF(B24=0,0,B24/B$17)</f>
        <v>0</v>
      </c>
      <c r="C142" s="52">
        <f t="shared" si="22"/>
        <v>0</v>
      </c>
      <c r="D142" s="52">
        <f t="shared" si="22"/>
        <v>0</v>
      </c>
      <c r="E142" s="52">
        <f t="shared" si="22"/>
        <v>0</v>
      </c>
      <c r="F142" s="52">
        <f t="shared" si="22"/>
        <v>0</v>
      </c>
      <c r="G142" s="52">
        <f t="shared" si="22"/>
        <v>0</v>
      </c>
      <c r="H142" s="52">
        <f t="shared" si="22"/>
        <v>0</v>
      </c>
      <c r="I142" s="52">
        <f t="shared" si="22"/>
        <v>0</v>
      </c>
      <c r="J142" s="52">
        <f t="shared" si="22"/>
        <v>0</v>
      </c>
      <c r="K142" s="52">
        <f t="shared" si="22"/>
        <v>0</v>
      </c>
      <c r="L142" s="52">
        <f t="shared" si="22"/>
        <v>0</v>
      </c>
      <c r="M142" s="52">
        <f t="shared" si="22"/>
        <v>0</v>
      </c>
      <c r="N142" s="52">
        <f t="shared" si="22"/>
        <v>0</v>
      </c>
      <c r="O142" s="52">
        <f t="shared" si="22"/>
        <v>0</v>
      </c>
      <c r="P142" s="52">
        <f t="shared" si="22"/>
        <v>0</v>
      </c>
      <c r="Q142" s="52">
        <f t="shared" si="22"/>
        <v>0</v>
      </c>
    </row>
    <row r="143" spans="1:17" ht="11.45" customHeight="1" x14ac:dyDescent="0.25">
      <c r="A143" s="53" t="s">
        <v>60</v>
      </c>
      <c r="B143" s="52">
        <f t="shared" ref="B143:Q143" si="23">IF(B25=0,0,B25/B$17)</f>
        <v>0</v>
      </c>
      <c r="C143" s="52">
        <f t="shared" si="23"/>
        <v>0</v>
      </c>
      <c r="D143" s="52">
        <f t="shared" si="23"/>
        <v>0</v>
      </c>
      <c r="E143" s="52">
        <f t="shared" si="23"/>
        <v>0</v>
      </c>
      <c r="F143" s="52">
        <f t="shared" si="23"/>
        <v>0</v>
      </c>
      <c r="G143" s="52">
        <f t="shared" si="23"/>
        <v>0</v>
      </c>
      <c r="H143" s="52">
        <f t="shared" si="23"/>
        <v>0</v>
      </c>
      <c r="I143" s="52">
        <f t="shared" si="23"/>
        <v>0</v>
      </c>
      <c r="J143" s="52">
        <f t="shared" si="23"/>
        <v>0</v>
      </c>
      <c r="K143" s="52">
        <f t="shared" si="23"/>
        <v>0</v>
      </c>
      <c r="L143" s="52">
        <f t="shared" si="23"/>
        <v>0</v>
      </c>
      <c r="M143" s="52">
        <f t="shared" si="23"/>
        <v>0</v>
      </c>
      <c r="N143" s="52">
        <f t="shared" si="23"/>
        <v>0</v>
      </c>
      <c r="O143" s="52">
        <f t="shared" si="23"/>
        <v>3.1216019223259537E-7</v>
      </c>
      <c r="P143" s="52">
        <f t="shared" si="23"/>
        <v>4.5300518495151663E-5</v>
      </c>
      <c r="Q143" s="52">
        <f t="shared" si="23"/>
        <v>1.6395913726593189E-4</v>
      </c>
    </row>
    <row r="144" spans="1:17" ht="11.45" customHeight="1" x14ac:dyDescent="0.25">
      <c r="A144" s="53" t="s">
        <v>55</v>
      </c>
      <c r="B144" s="52">
        <f t="shared" ref="B144:Q144" si="24">IF(B26=0,0,B26/B$17)</f>
        <v>0</v>
      </c>
      <c r="C144" s="52">
        <f t="shared" si="24"/>
        <v>0</v>
      </c>
      <c r="D144" s="52">
        <f t="shared" si="24"/>
        <v>0</v>
      </c>
      <c r="E144" s="52">
        <f t="shared" si="24"/>
        <v>0</v>
      </c>
      <c r="F144" s="52">
        <f t="shared" si="24"/>
        <v>0</v>
      </c>
      <c r="G144" s="52">
        <f t="shared" si="24"/>
        <v>0</v>
      </c>
      <c r="H144" s="52">
        <f t="shared" si="24"/>
        <v>0</v>
      </c>
      <c r="I144" s="52">
        <f t="shared" si="24"/>
        <v>0</v>
      </c>
      <c r="J144" s="52">
        <f t="shared" si="24"/>
        <v>0</v>
      </c>
      <c r="K144" s="52">
        <f t="shared" si="24"/>
        <v>0</v>
      </c>
      <c r="L144" s="52">
        <f t="shared" si="24"/>
        <v>0</v>
      </c>
      <c r="M144" s="52">
        <f t="shared" si="24"/>
        <v>0</v>
      </c>
      <c r="N144" s="52">
        <f t="shared" si="24"/>
        <v>0</v>
      </c>
      <c r="O144" s="52">
        <f t="shared" si="24"/>
        <v>0</v>
      </c>
      <c r="P144" s="52">
        <f t="shared" si="24"/>
        <v>0</v>
      </c>
      <c r="Q144" s="52">
        <f t="shared" si="24"/>
        <v>0</v>
      </c>
    </row>
    <row r="145" spans="1:17" ht="11.45" customHeight="1" x14ac:dyDescent="0.25">
      <c r="A145" s="51" t="s">
        <v>28</v>
      </c>
      <c r="B145" s="50">
        <f t="shared" ref="B145:Q145" si="25">IF(B27=0,0,B27/B$17)</f>
        <v>3.9170645635541616E-2</v>
      </c>
      <c r="C145" s="50">
        <f t="shared" si="25"/>
        <v>3.8907436739252829E-2</v>
      </c>
      <c r="D145" s="50">
        <f t="shared" si="25"/>
        <v>3.8442871380175041E-2</v>
      </c>
      <c r="E145" s="50">
        <f t="shared" si="25"/>
        <v>3.8595788770293078E-2</v>
      </c>
      <c r="F145" s="50">
        <f t="shared" si="25"/>
        <v>3.7763460279083651E-2</v>
      </c>
      <c r="G145" s="50">
        <f t="shared" si="25"/>
        <v>3.7126584523718018E-2</v>
      </c>
      <c r="H145" s="50">
        <f t="shared" si="25"/>
        <v>3.721565820915583E-2</v>
      </c>
      <c r="I145" s="50">
        <f t="shared" si="25"/>
        <v>3.5702259627699302E-2</v>
      </c>
      <c r="J145" s="50">
        <f t="shared" si="25"/>
        <v>3.57077254674351E-2</v>
      </c>
      <c r="K145" s="50">
        <f t="shared" si="25"/>
        <v>3.471745411610283E-2</v>
      </c>
      <c r="L145" s="50">
        <f t="shared" si="25"/>
        <v>3.3887144830464136E-2</v>
      </c>
      <c r="M145" s="50">
        <f t="shared" si="25"/>
        <v>3.3112721951743584E-2</v>
      </c>
      <c r="N145" s="50">
        <f t="shared" si="25"/>
        <v>3.2385558797612637E-2</v>
      </c>
      <c r="O145" s="50">
        <f t="shared" si="25"/>
        <v>3.306764140626095E-2</v>
      </c>
      <c r="P145" s="50">
        <f t="shared" si="25"/>
        <v>3.1896959841806696E-2</v>
      </c>
      <c r="Q145" s="50">
        <f t="shared" si="25"/>
        <v>3.0487693428676972E-2</v>
      </c>
    </row>
    <row r="146" spans="1:17" ht="11.45" customHeight="1" x14ac:dyDescent="0.25">
      <c r="A146" s="53" t="s">
        <v>59</v>
      </c>
      <c r="B146" s="52">
        <f t="shared" ref="B146:Q146" si="26">IF(B28=0,0,B28/B$17)</f>
        <v>0</v>
      </c>
      <c r="C146" s="52">
        <f t="shared" si="26"/>
        <v>0</v>
      </c>
      <c r="D146" s="52">
        <f t="shared" si="26"/>
        <v>0</v>
      </c>
      <c r="E146" s="52">
        <f t="shared" si="26"/>
        <v>0</v>
      </c>
      <c r="F146" s="52">
        <f t="shared" si="26"/>
        <v>0</v>
      </c>
      <c r="G146" s="52">
        <f t="shared" si="26"/>
        <v>0</v>
      </c>
      <c r="H146" s="52">
        <f t="shared" si="26"/>
        <v>0</v>
      </c>
      <c r="I146" s="52">
        <f t="shared" si="26"/>
        <v>0</v>
      </c>
      <c r="J146" s="52">
        <f t="shared" si="26"/>
        <v>0</v>
      </c>
      <c r="K146" s="52">
        <f t="shared" si="26"/>
        <v>0</v>
      </c>
      <c r="L146" s="52">
        <f t="shared" si="26"/>
        <v>0</v>
      </c>
      <c r="M146" s="52">
        <f t="shared" si="26"/>
        <v>0</v>
      </c>
      <c r="N146" s="52">
        <f t="shared" si="26"/>
        <v>0</v>
      </c>
      <c r="O146" s="52">
        <f t="shared" si="26"/>
        <v>0</v>
      </c>
      <c r="P146" s="52">
        <f t="shared" si="26"/>
        <v>0</v>
      </c>
      <c r="Q146" s="52">
        <f t="shared" si="26"/>
        <v>0</v>
      </c>
    </row>
    <row r="147" spans="1:17" ht="11.45" customHeight="1" x14ac:dyDescent="0.25">
      <c r="A147" s="53" t="s">
        <v>58</v>
      </c>
      <c r="B147" s="52">
        <f t="shared" ref="B147:Q147" si="27">IF(B29=0,0,B29/B$17)</f>
        <v>3.9170645635541616E-2</v>
      </c>
      <c r="C147" s="52">
        <f t="shared" si="27"/>
        <v>3.8907436739252829E-2</v>
      </c>
      <c r="D147" s="52">
        <f t="shared" si="27"/>
        <v>3.8442871380175041E-2</v>
      </c>
      <c r="E147" s="52">
        <f t="shared" si="27"/>
        <v>3.8595788770293078E-2</v>
      </c>
      <c r="F147" s="52">
        <f t="shared" si="27"/>
        <v>3.7763460279083651E-2</v>
      </c>
      <c r="G147" s="52">
        <f t="shared" si="27"/>
        <v>3.7126584523718018E-2</v>
      </c>
      <c r="H147" s="52">
        <f t="shared" si="27"/>
        <v>3.721565820915583E-2</v>
      </c>
      <c r="I147" s="52">
        <f t="shared" si="27"/>
        <v>3.5702259627699302E-2</v>
      </c>
      <c r="J147" s="52">
        <f t="shared" si="27"/>
        <v>3.57077254674351E-2</v>
      </c>
      <c r="K147" s="52">
        <f t="shared" si="27"/>
        <v>3.471745411610283E-2</v>
      </c>
      <c r="L147" s="52">
        <f t="shared" si="27"/>
        <v>3.3887144830464136E-2</v>
      </c>
      <c r="M147" s="52">
        <f t="shared" si="27"/>
        <v>3.3112721951743584E-2</v>
      </c>
      <c r="N147" s="52">
        <f t="shared" si="27"/>
        <v>3.2385558797612637E-2</v>
      </c>
      <c r="O147" s="52">
        <f t="shared" si="27"/>
        <v>3.306764140626095E-2</v>
      </c>
      <c r="P147" s="52">
        <f t="shared" si="27"/>
        <v>3.1896959841806696E-2</v>
      </c>
      <c r="Q147" s="52">
        <f t="shared" si="27"/>
        <v>3.0487693428676972E-2</v>
      </c>
    </row>
    <row r="148" spans="1:17" ht="11.45" customHeight="1" x14ac:dyDescent="0.25">
      <c r="A148" s="53" t="s">
        <v>57</v>
      </c>
      <c r="B148" s="52">
        <f t="shared" ref="B148:Q148" si="28">IF(B30=0,0,B30/B$17)</f>
        <v>0</v>
      </c>
      <c r="C148" s="52">
        <f t="shared" si="28"/>
        <v>0</v>
      </c>
      <c r="D148" s="52">
        <f t="shared" si="28"/>
        <v>0</v>
      </c>
      <c r="E148" s="52">
        <f t="shared" si="28"/>
        <v>0</v>
      </c>
      <c r="F148" s="52">
        <f t="shared" si="28"/>
        <v>0</v>
      </c>
      <c r="G148" s="52">
        <f t="shared" si="28"/>
        <v>0</v>
      </c>
      <c r="H148" s="52">
        <f t="shared" si="28"/>
        <v>0</v>
      </c>
      <c r="I148" s="52">
        <f t="shared" si="28"/>
        <v>0</v>
      </c>
      <c r="J148" s="52">
        <f t="shared" si="28"/>
        <v>0</v>
      </c>
      <c r="K148" s="52">
        <f t="shared" si="28"/>
        <v>0</v>
      </c>
      <c r="L148" s="52">
        <f t="shared" si="28"/>
        <v>0</v>
      </c>
      <c r="M148" s="52">
        <f t="shared" si="28"/>
        <v>0</v>
      </c>
      <c r="N148" s="52">
        <f t="shared" si="28"/>
        <v>0</v>
      </c>
      <c r="O148" s="52">
        <f t="shared" si="28"/>
        <v>0</v>
      </c>
      <c r="P148" s="52">
        <f t="shared" si="28"/>
        <v>0</v>
      </c>
      <c r="Q148" s="52">
        <f t="shared" si="28"/>
        <v>0</v>
      </c>
    </row>
    <row r="149" spans="1:17" ht="11.45" customHeight="1" x14ac:dyDescent="0.25">
      <c r="A149" s="53" t="s">
        <v>56</v>
      </c>
      <c r="B149" s="52">
        <f t="shared" ref="B149:Q149" si="29">IF(B31=0,0,B31/B$17)</f>
        <v>0</v>
      </c>
      <c r="C149" s="52">
        <f t="shared" si="29"/>
        <v>0</v>
      </c>
      <c r="D149" s="52">
        <f t="shared" si="29"/>
        <v>0</v>
      </c>
      <c r="E149" s="52">
        <f t="shared" si="29"/>
        <v>0</v>
      </c>
      <c r="F149" s="52">
        <f t="shared" si="29"/>
        <v>0</v>
      </c>
      <c r="G149" s="52">
        <f t="shared" si="29"/>
        <v>0</v>
      </c>
      <c r="H149" s="52">
        <f t="shared" si="29"/>
        <v>0</v>
      </c>
      <c r="I149" s="52">
        <f t="shared" si="29"/>
        <v>0</v>
      </c>
      <c r="J149" s="52">
        <f t="shared" si="29"/>
        <v>0</v>
      </c>
      <c r="K149" s="52">
        <f t="shared" si="29"/>
        <v>0</v>
      </c>
      <c r="L149" s="52">
        <f t="shared" si="29"/>
        <v>0</v>
      </c>
      <c r="M149" s="52">
        <f t="shared" si="29"/>
        <v>0</v>
      </c>
      <c r="N149" s="52">
        <f t="shared" si="29"/>
        <v>0</v>
      </c>
      <c r="O149" s="52">
        <f t="shared" si="29"/>
        <v>0</v>
      </c>
      <c r="P149" s="52">
        <f t="shared" si="29"/>
        <v>0</v>
      </c>
      <c r="Q149" s="52">
        <f t="shared" si="29"/>
        <v>0</v>
      </c>
    </row>
    <row r="150" spans="1:17" ht="11.45" customHeight="1" x14ac:dyDescent="0.25">
      <c r="A150" s="53" t="s">
        <v>55</v>
      </c>
      <c r="B150" s="52">
        <f t="shared" ref="B150:Q150" si="30">IF(B32=0,0,B32/B$17)</f>
        <v>0</v>
      </c>
      <c r="C150" s="52">
        <f t="shared" si="30"/>
        <v>0</v>
      </c>
      <c r="D150" s="52">
        <f t="shared" si="30"/>
        <v>0</v>
      </c>
      <c r="E150" s="52">
        <f t="shared" si="30"/>
        <v>0</v>
      </c>
      <c r="F150" s="52">
        <f t="shared" si="30"/>
        <v>0</v>
      </c>
      <c r="G150" s="52">
        <f t="shared" si="30"/>
        <v>0</v>
      </c>
      <c r="H150" s="52">
        <f t="shared" si="30"/>
        <v>0</v>
      </c>
      <c r="I150" s="52">
        <f t="shared" si="30"/>
        <v>0</v>
      </c>
      <c r="J150" s="52">
        <f t="shared" si="30"/>
        <v>0</v>
      </c>
      <c r="K150" s="52">
        <f t="shared" si="30"/>
        <v>0</v>
      </c>
      <c r="L150" s="52">
        <f t="shared" si="30"/>
        <v>0</v>
      </c>
      <c r="M150" s="52">
        <f t="shared" si="30"/>
        <v>0</v>
      </c>
      <c r="N150" s="52">
        <f t="shared" si="30"/>
        <v>0</v>
      </c>
      <c r="O150" s="52">
        <f t="shared" si="30"/>
        <v>0</v>
      </c>
      <c r="P150" s="52">
        <f t="shared" si="30"/>
        <v>0</v>
      </c>
      <c r="Q150" s="52">
        <f t="shared" si="30"/>
        <v>0</v>
      </c>
    </row>
    <row r="151" spans="1:17" ht="11.45" customHeight="1" x14ac:dyDescent="0.25">
      <c r="A151" s="25" t="s">
        <v>18</v>
      </c>
      <c r="B151" s="56">
        <f t="shared" ref="B151:Q151" si="31">IF(B33=0,0,B33/B$17)</f>
        <v>0.30923919040437436</v>
      </c>
      <c r="C151" s="56">
        <f t="shared" si="31"/>
        <v>0.32043455449883562</v>
      </c>
      <c r="D151" s="56">
        <f t="shared" si="31"/>
        <v>0.32143296075262745</v>
      </c>
      <c r="E151" s="56">
        <f t="shared" si="31"/>
        <v>0.33423728781390455</v>
      </c>
      <c r="F151" s="56">
        <f t="shared" si="31"/>
        <v>0.34024144235200277</v>
      </c>
      <c r="G151" s="56">
        <f t="shared" si="31"/>
        <v>0.35167488950088688</v>
      </c>
      <c r="H151" s="56">
        <f t="shared" si="31"/>
        <v>0.34898575972051188</v>
      </c>
      <c r="I151" s="56">
        <f t="shared" si="31"/>
        <v>0.36778331550172932</v>
      </c>
      <c r="J151" s="56">
        <f t="shared" si="31"/>
        <v>0.35326796670924648</v>
      </c>
      <c r="K151" s="56">
        <f t="shared" si="31"/>
        <v>0.34933971688486826</v>
      </c>
      <c r="L151" s="56">
        <f t="shared" si="31"/>
        <v>0.36047902277114224</v>
      </c>
      <c r="M151" s="56">
        <f t="shared" si="31"/>
        <v>0.36141249516754431</v>
      </c>
      <c r="N151" s="56">
        <f t="shared" si="31"/>
        <v>0.36558301411372884</v>
      </c>
      <c r="O151" s="56">
        <f t="shared" si="31"/>
        <v>0.36372501329098977</v>
      </c>
      <c r="P151" s="56">
        <f t="shared" si="31"/>
        <v>0.37157243139309915</v>
      </c>
      <c r="Q151" s="56">
        <f t="shared" si="31"/>
        <v>0.37798224210020731</v>
      </c>
    </row>
    <row r="152" spans="1:17" ht="11.45" customHeight="1" x14ac:dyDescent="0.25">
      <c r="A152" s="55" t="s">
        <v>27</v>
      </c>
      <c r="B152" s="54">
        <f t="shared" ref="B152:Q152" si="32">IF(B34=0,0,B34/B$17)</f>
        <v>0.12280075405254316</v>
      </c>
      <c r="C152" s="54">
        <f t="shared" si="32"/>
        <v>0.12317559533986575</v>
      </c>
      <c r="D152" s="54">
        <f t="shared" si="32"/>
        <v>0.12331263422481188</v>
      </c>
      <c r="E152" s="54">
        <f t="shared" si="32"/>
        <v>0.12691190175118128</v>
      </c>
      <c r="F152" s="54">
        <f t="shared" si="32"/>
        <v>0.12969710096006326</v>
      </c>
      <c r="G152" s="54">
        <f t="shared" si="32"/>
        <v>0.13308222691076835</v>
      </c>
      <c r="H152" s="54">
        <f t="shared" si="32"/>
        <v>0.13542194231437057</v>
      </c>
      <c r="I152" s="54">
        <f t="shared" si="32"/>
        <v>0.13791664814851212</v>
      </c>
      <c r="J152" s="54">
        <f t="shared" si="32"/>
        <v>0.13382342250018772</v>
      </c>
      <c r="K152" s="54">
        <f t="shared" si="32"/>
        <v>0.13584040614966303</v>
      </c>
      <c r="L152" s="54">
        <f t="shared" si="32"/>
        <v>0.1408318161247972</v>
      </c>
      <c r="M152" s="54">
        <f t="shared" si="32"/>
        <v>0.14398064017083229</v>
      </c>
      <c r="N152" s="54">
        <f t="shared" si="32"/>
        <v>0.14665474888147326</v>
      </c>
      <c r="O152" s="54">
        <f t="shared" si="32"/>
        <v>0.14926996362283565</v>
      </c>
      <c r="P152" s="54">
        <f t="shared" si="32"/>
        <v>0.15273735619785539</v>
      </c>
      <c r="Q152" s="54">
        <f t="shared" si="32"/>
        <v>0.15738895372164538</v>
      </c>
    </row>
    <row r="153" spans="1:17" ht="11.45" customHeight="1" x14ac:dyDescent="0.25">
      <c r="A153" s="53" t="s">
        <v>59</v>
      </c>
      <c r="B153" s="52">
        <f t="shared" ref="B153:Q153" si="33">IF(B35=0,0,B35/B$17)</f>
        <v>1.201811596850115E-2</v>
      </c>
      <c r="C153" s="52">
        <f t="shared" si="33"/>
        <v>1.1443326875317366E-2</v>
      </c>
      <c r="D153" s="52">
        <f t="shared" si="33"/>
        <v>1.1067797288527217E-2</v>
      </c>
      <c r="E153" s="52">
        <f t="shared" si="33"/>
        <v>1.0890867112384012E-2</v>
      </c>
      <c r="F153" s="52">
        <f t="shared" si="33"/>
        <v>1.0141768048907434E-2</v>
      </c>
      <c r="G153" s="52">
        <f t="shared" si="33"/>
        <v>9.7384108759433919E-3</v>
      </c>
      <c r="H153" s="52">
        <f t="shared" si="33"/>
        <v>8.8221969141540815E-3</v>
      </c>
      <c r="I153" s="52">
        <f t="shared" si="33"/>
        <v>7.7919244556599885E-3</v>
      </c>
      <c r="J153" s="52">
        <f t="shared" si="33"/>
        <v>6.5242625054901162E-3</v>
      </c>
      <c r="K153" s="52">
        <f t="shared" si="33"/>
        <v>5.9638915379854043E-3</v>
      </c>
      <c r="L153" s="52">
        <f t="shared" si="33"/>
        <v>5.6991073808383835E-3</v>
      </c>
      <c r="M153" s="52">
        <f t="shared" si="33"/>
        <v>5.6752270635528007E-3</v>
      </c>
      <c r="N153" s="52">
        <f t="shared" si="33"/>
        <v>5.5840745512754633E-3</v>
      </c>
      <c r="O153" s="52">
        <f t="shared" si="33"/>
        <v>5.5670021598555044E-3</v>
      </c>
      <c r="P153" s="52">
        <f t="shared" si="33"/>
        <v>5.7203030575261743E-3</v>
      </c>
      <c r="Q153" s="52">
        <f t="shared" si="33"/>
        <v>5.898405757342952E-3</v>
      </c>
    </row>
    <row r="154" spans="1:17" ht="11.45" customHeight="1" x14ac:dyDescent="0.25">
      <c r="A154" s="53" t="s">
        <v>58</v>
      </c>
      <c r="B154" s="52">
        <f t="shared" ref="B154:Q154" si="34">IF(B36=0,0,B36/B$17)</f>
        <v>0.11059909857683071</v>
      </c>
      <c r="C154" s="52">
        <f t="shared" si="34"/>
        <v>0.11079671319591633</v>
      </c>
      <c r="D154" s="52">
        <f t="shared" si="34"/>
        <v>0.11052828769109062</v>
      </c>
      <c r="E154" s="52">
        <f t="shared" si="34"/>
        <v>0.11387948840704577</v>
      </c>
      <c r="F154" s="52">
        <f t="shared" si="34"/>
        <v>0.11720243066820572</v>
      </c>
      <c r="G154" s="52">
        <f t="shared" si="34"/>
        <v>0.12081068165129849</v>
      </c>
      <c r="H154" s="52">
        <f t="shared" si="34"/>
        <v>0.12397149810664392</v>
      </c>
      <c r="I154" s="52">
        <f t="shared" si="34"/>
        <v>0.12750440670681382</v>
      </c>
      <c r="J154" s="52">
        <f t="shared" si="34"/>
        <v>0.12469144565693342</v>
      </c>
      <c r="K154" s="52">
        <f t="shared" si="34"/>
        <v>0.12760738397093574</v>
      </c>
      <c r="L154" s="52">
        <f t="shared" si="34"/>
        <v>0.13286303959747792</v>
      </c>
      <c r="M154" s="52">
        <f t="shared" si="34"/>
        <v>0.13613538200920086</v>
      </c>
      <c r="N154" s="52">
        <f t="shared" si="34"/>
        <v>0.13896915546704611</v>
      </c>
      <c r="O154" s="52">
        <f t="shared" si="34"/>
        <v>0.14151507436023872</v>
      </c>
      <c r="P154" s="52">
        <f t="shared" si="34"/>
        <v>0.14498797693933799</v>
      </c>
      <c r="Q154" s="52">
        <f t="shared" si="34"/>
        <v>0.14965159740881961</v>
      </c>
    </row>
    <row r="155" spans="1:17" ht="11.45" customHeight="1" x14ac:dyDescent="0.25">
      <c r="A155" s="53" t="s">
        <v>57</v>
      </c>
      <c r="B155" s="52">
        <f t="shared" ref="B155:Q155" si="35">IF(B37=0,0,B37/B$17)</f>
        <v>1.8353950721130321E-4</v>
      </c>
      <c r="C155" s="52">
        <f t="shared" si="35"/>
        <v>9.3555526863205618E-4</v>
      </c>
      <c r="D155" s="52">
        <f t="shared" si="35"/>
        <v>1.7165492451940401E-3</v>
      </c>
      <c r="E155" s="52">
        <f t="shared" si="35"/>
        <v>2.1415462317514854E-3</v>
      </c>
      <c r="F155" s="52">
        <f t="shared" si="35"/>
        <v>2.3529022429501054E-3</v>
      </c>
      <c r="G155" s="52">
        <f t="shared" si="35"/>
        <v>2.5331343835264791E-3</v>
      </c>
      <c r="H155" s="52">
        <f t="shared" si="35"/>
        <v>2.6282472935725714E-3</v>
      </c>
      <c r="I155" s="52">
        <f t="shared" si="35"/>
        <v>2.6203169860383037E-3</v>
      </c>
      <c r="J155" s="52">
        <f t="shared" si="35"/>
        <v>2.6077143377641922E-3</v>
      </c>
      <c r="K155" s="52">
        <f t="shared" si="35"/>
        <v>2.2691306407418934E-3</v>
      </c>
      <c r="L155" s="52">
        <f t="shared" si="35"/>
        <v>2.2696691464808979E-3</v>
      </c>
      <c r="M155" s="52">
        <f t="shared" si="35"/>
        <v>2.1700310980786197E-3</v>
      </c>
      <c r="N155" s="52">
        <f t="shared" si="35"/>
        <v>2.1015188631516991E-3</v>
      </c>
      <c r="O155" s="52">
        <f t="shared" si="35"/>
        <v>2.1878871027414186E-3</v>
      </c>
      <c r="P155" s="52">
        <f t="shared" si="35"/>
        <v>2.0290762009912066E-3</v>
      </c>
      <c r="Q155" s="52">
        <f t="shared" si="35"/>
        <v>1.8389505554828097E-3</v>
      </c>
    </row>
    <row r="156" spans="1:17" ht="11.45" customHeight="1" x14ac:dyDescent="0.25">
      <c r="A156" s="53" t="s">
        <v>56</v>
      </c>
      <c r="B156" s="52">
        <f t="shared" ref="B156:Q156" si="36">IF(B38=0,0,B38/B$17)</f>
        <v>0</v>
      </c>
      <c r="C156" s="52">
        <f t="shared" si="36"/>
        <v>0</v>
      </c>
      <c r="D156" s="52">
        <f t="shared" si="36"/>
        <v>0</v>
      </c>
      <c r="E156" s="52">
        <f t="shared" si="36"/>
        <v>0</v>
      </c>
      <c r="F156" s="52">
        <f t="shared" si="36"/>
        <v>0</v>
      </c>
      <c r="G156" s="52">
        <f t="shared" si="36"/>
        <v>0</v>
      </c>
      <c r="H156" s="52">
        <f t="shared" si="36"/>
        <v>0</v>
      </c>
      <c r="I156" s="52">
        <f t="shared" si="36"/>
        <v>0</v>
      </c>
      <c r="J156" s="52">
        <f t="shared" si="36"/>
        <v>0</v>
      </c>
      <c r="K156" s="52">
        <f t="shared" si="36"/>
        <v>0</v>
      </c>
      <c r="L156" s="52">
        <f t="shared" si="36"/>
        <v>0</v>
      </c>
      <c r="M156" s="52">
        <f t="shared" si="36"/>
        <v>0</v>
      </c>
      <c r="N156" s="52">
        <f t="shared" si="36"/>
        <v>0</v>
      </c>
      <c r="O156" s="52">
        <f t="shared" si="36"/>
        <v>0</v>
      </c>
      <c r="P156" s="52">
        <f t="shared" si="36"/>
        <v>0</v>
      </c>
      <c r="Q156" s="52">
        <f t="shared" si="36"/>
        <v>0</v>
      </c>
    </row>
    <row r="157" spans="1:17" ht="11.45" customHeight="1" x14ac:dyDescent="0.25">
      <c r="A157" s="53" t="s">
        <v>55</v>
      </c>
      <c r="B157" s="52">
        <f t="shared" ref="B157:Q157" si="37">IF(B39=0,0,B39/B$17)</f>
        <v>0</v>
      </c>
      <c r="C157" s="52">
        <f t="shared" si="37"/>
        <v>0</v>
      </c>
      <c r="D157" s="52">
        <f t="shared" si="37"/>
        <v>0</v>
      </c>
      <c r="E157" s="52">
        <f t="shared" si="37"/>
        <v>0</v>
      </c>
      <c r="F157" s="52">
        <f t="shared" si="37"/>
        <v>0</v>
      </c>
      <c r="G157" s="52">
        <f t="shared" si="37"/>
        <v>0</v>
      </c>
      <c r="H157" s="52">
        <f t="shared" si="37"/>
        <v>0</v>
      </c>
      <c r="I157" s="52">
        <f t="shared" si="37"/>
        <v>0</v>
      </c>
      <c r="J157" s="52">
        <f t="shared" si="37"/>
        <v>0</v>
      </c>
      <c r="K157" s="52">
        <f t="shared" si="37"/>
        <v>0</v>
      </c>
      <c r="L157" s="52">
        <f t="shared" si="37"/>
        <v>0</v>
      </c>
      <c r="M157" s="52">
        <f t="shared" si="37"/>
        <v>0</v>
      </c>
      <c r="N157" s="52">
        <f t="shared" si="37"/>
        <v>0</v>
      </c>
      <c r="O157" s="52">
        <f t="shared" si="37"/>
        <v>0</v>
      </c>
      <c r="P157" s="52">
        <f t="shared" si="37"/>
        <v>0</v>
      </c>
      <c r="Q157" s="52">
        <f t="shared" si="37"/>
        <v>0</v>
      </c>
    </row>
    <row r="158" spans="1:17" ht="11.45" customHeight="1" x14ac:dyDescent="0.25">
      <c r="A158" s="51" t="s">
        <v>24</v>
      </c>
      <c r="B158" s="50">
        <f t="shared" ref="B158:Q158" si="38">IF(B40=0,0,B40/B$17)</f>
        <v>0.18643843635183122</v>
      </c>
      <c r="C158" s="50">
        <f t="shared" si="38"/>
        <v>0.19725895915896985</v>
      </c>
      <c r="D158" s="50">
        <f t="shared" si="38"/>
        <v>0.19812032652781561</v>
      </c>
      <c r="E158" s="50">
        <f t="shared" si="38"/>
        <v>0.2073253860627233</v>
      </c>
      <c r="F158" s="50">
        <f t="shared" si="38"/>
        <v>0.21054434139193948</v>
      </c>
      <c r="G158" s="50">
        <f t="shared" si="38"/>
        <v>0.2185926625901185</v>
      </c>
      <c r="H158" s="50">
        <f t="shared" si="38"/>
        <v>0.21356381740614133</v>
      </c>
      <c r="I158" s="50">
        <f t="shared" si="38"/>
        <v>0.22986666735321723</v>
      </c>
      <c r="J158" s="50">
        <f t="shared" si="38"/>
        <v>0.21944454420905871</v>
      </c>
      <c r="K158" s="50">
        <f t="shared" si="38"/>
        <v>0.21349931073520523</v>
      </c>
      <c r="L158" s="50">
        <f t="shared" si="38"/>
        <v>0.21964720664634504</v>
      </c>
      <c r="M158" s="50">
        <f t="shared" si="38"/>
        <v>0.21743185499671203</v>
      </c>
      <c r="N158" s="50">
        <f t="shared" si="38"/>
        <v>0.21892826523225559</v>
      </c>
      <c r="O158" s="50">
        <f t="shared" si="38"/>
        <v>0.21445504966815412</v>
      </c>
      <c r="P158" s="50">
        <f t="shared" si="38"/>
        <v>0.21883507519524376</v>
      </c>
      <c r="Q158" s="50">
        <f t="shared" si="38"/>
        <v>0.22059328837856193</v>
      </c>
    </row>
    <row r="159" spans="1:17" ht="11.45" customHeight="1" x14ac:dyDescent="0.25">
      <c r="A159" s="53" t="s">
        <v>23</v>
      </c>
      <c r="B159" s="52">
        <f t="shared" ref="B159:Q159" si="39">IF(B41=0,0,B41/B$17)</f>
        <v>0.17589558983559858</v>
      </c>
      <c r="C159" s="52">
        <f t="shared" si="39"/>
        <v>0.18631112254828355</v>
      </c>
      <c r="D159" s="52">
        <f t="shared" si="39"/>
        <v>0.187022119104541</v>
      </c>
      <c r="E159" s="52">
        <f t="shared" si="39"/>
        <v>0.19621625551552518</v>
      </c>
      <c r="F159" s="52">
        <f t="shared" si="39"/>
        <v>0.19762664703757699</v>
      </c>
      <c r="G159" s="52">
        <f t="shared" si="39"/>
        <v>0.20511428280561855</v>
      </c>
      <c r="H159" s="52">
        <f t="shared" si="39"/>
        <v>0.20007944069249312</v>
      </c>
      <c r="I159" s="52">
        <f t="shared" si="39"/>
        <v>0.21527712102805346</v>
      </c>
      <c r="J159" s="52">
        <f t="shared" si="39"/>
        <v>0.20516262378451369</v>
      </c>
      <c r="K159" s="52">
        <f t="shared" si="39"/>
        <v>0.20079779748216889</v>
      </c>
      <c r="L159" s="52">
        <f t="shared" si="39"/>
        <v>0.20648342191511684</v>
      </c>
      <c r="M159" s="52">
        <f t="shared" si="39"/>
        <v>0.20134340719925459</v>
      </c>
      <c r="N159" s="52">
        <f t="shared" si="39"/>
        <v>0.19915989554983257</v>
      </c>
      <c r="O159" s="52">
        <f t="shared" si="39"/>
        <v>0.1945237567215119</v>
      </c>
      <c r="P159" s="52">
        <f t="shared" si="39"/>
        <v>0.19775755037382273</v>
      </c>
      <c r="Q159" s="52">
        <f t="shared" si="39"/>
        <v>0.199114910318026</v>
      </c>
    </row>
    <row r="160" spans="1:17" ht="11.45" customHeight="1" x14ac:dyDescent="0.25">
      <c r="A160" s="47" t="s">
        <v>22</v>
      </c>
      <c r="B160" s="46">
        <f t="shared" ref="B160:Q160" si="40">IF(B42=0,0,B42/B$17)</f>
        <v>1.0542846516232631E-2</v>
      </c>
      <c r="C160" s="46">
        <f t="shared" si="40"/>
        <v>1.0947836610686297E-2</v>
      </c>
      <c r="D160" s="46">
        <f t="shared" si="40"/>
        <v>1.109820742327461E-2</v>
      </c>
      <c r="E160" s="46">
        <f t="shared" si="40"/>
        <v>1.1109130547198118E-2</v>
      </c>
      <c r="F160" s="46">
        <f t="shared" si="40"/>
        <v>1.2917694354362488E-2</v>
      </c>
      <c r="G160" s="46">
        <f t="shared" si="40"/>
        <v>1.347837978449996E-2</v>
      </c>
      <c r="H160" s="46">
        <f t="shared" si="40"/>
        <v>1.3484376713648227E-2</v>
      </c>
      <c r="I160" s="46">
        <f t="shared" si="40"/>
        <v>1.4589546325163783E-2</v>
      </c>
      <c r="J160" s="46">
        <f t="shared" si="40"/>
        <v>1.4281920424545019E-2</v>
      </c>
      <c r="K160" s="46">
        <f t="shared" si="40"/>
        <v>1.2701513253036333E-2</v>
      </c>
      <c r="L160" s="46">
        <f t="shared" si="40"/>
        <v>1.3163784731228183E-2</v>
      </c>
      <c r="M160" s="46">
        <f t="shared" si="40"/>
        <v>1.6088447797457425E-2</v>
      </c>
      <c r="N160" s="46">
        <f t="shared" si="40"/>
        <v>1.9768369682423032E-2</v>
      </c>
      <c r="O160" s="46">
        <f t="shared" si="40"/>
        <v>1.9931292946642209E-2</v>
      </c>
      <c r="P160" s="46">
        <f t="shared" si="40"/>
        <v>2.1077524821421018E-2</v>
      </c>
      <c r="Q160" s="46">
        <f t="shared" si="40"/>
        <v>2.1478378060535937E-2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24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70</v>
      </c>
      <c r="B3" s="41">
        <f>TrRoad_act!B57</f>
        <v>28347414.789295245</v>
      </c>
      <c r="C3" s="41">
        <f>TrRoad_act!C57</f>
        <v>29875410.017042138</v>
      </c>
      <c r="D3" s="41">
        <f>TrRoad_act!D57</f>
        <v>30707959.659500148</v>
      </c>
      <c r="E3" s="41">
        <f>TrRoad_act!E57</f>
        <v>31398870.207631908</v>
      </c>
      <c r="F3" s="41">
        <f>TrRoad_act!F57</f>
        <v>32461648.899721682</v>
      </c>
      <c r="G3" s="41">
        <f>TrRoad_act!G57</f>
        <v>33126402.225015353</v>
      </c>
      <c r="H3" s="41">
        <f>TrRoad_act!H57</f>
        <v>33381261.042058486</v>
      </c>
      <c r="I3" s="41">
        <f>TrRoad_act!I57</f>
        <v>33986299.68450895</v>
      </c>
      <c r="J3" s="41">
        <f>TrRoad_act!J57</f>
        <v>33555977.859604716</v>
      </c>
      <c r="K3" s="41">
        <f>TrRoad_act!K57</f>
        <v>33387523.903360751</v>
      </c>
      <c r="L3" s="41">
        <f>TrRoad_act!L57</f>
        <v>33531711.289217658</v>
      </c>
      <c r="M3" s="41">
        <f>TrRoad_act!M57</f>
        <v>33618260.627567127</v>
      </c>
      <c r="N3" s="41">
        <f>TrRoad_act!N57</f>
        <v>33887572.70313365</v>
      </c>
      <c r="O3" s="41">
        <f>TrRoad_act!O57</f>
        <v>35311650.431097947</v>
      </c>
      <c r="P3" s="41">
        <f>TrRoad_act!P57</f>
        <v>35916239.767917089</v>
      </c>
      <c r="Q3" s="41">
        <f>TrRoad_act!Q57</f>
        <v>35800612.559587948</v>
      </c>
    </row>
    <row r="4" spans="1:17" ht="11.45" customHeight="1" x14ac:dyDescent="0.25">
      <c r="A4" s="25" t="s">
        <v>39</v>
      </c>
      <c r="B4" s="40">
        <f>TrRoad_act!B58</f>
        <v>25420501</v>
      </c>
      <c r="C4" s="40">
        <f>TrRoad_act!C58</f>
        <v>26855293</v>
      </c>
      <c r="D4" s="40">
        <f>TrRoad_act!D58</f>
        <v>27594550</v>
      </c>
      <c r="E4" s="40">
        <f>TrRoad_act!E58</f>
        <v>28159982</v>
      </c>
      <c r="F4" s="40">
        <f>TrRoad_act!F58</f>
        <v>29028827</v>
      </c>
      <c r="G4" s="40">
        <f>TrRoad_act!G58</f>
        <v>29564675</v>
      </c>
      <c r="H4" s="40">
        <f>TrRoad_act!H58</f>
        <v>29730909</v>
      </c>
      <c r="I4" s="40">
        <f>TrRoad_act!I58</f>
        <v>30198404</v>
      </c>
      <c r="J4" s="40">
        <f>TrRoad_act!J58</f>
        <v>29740646</v>
      </c>
      <c r="K4" s="40">
        <f>TrRoad_act!K58</f>
        <v>29597241</v>
      </c>
      <c r="L4" s="40">
        <f>TrRoad_act!L58</f>
        <v>29728261</v>
      </c>
      <c r="M4" s="40">
        <f>TrRoad_act!M58</f>
        <v>29775917</v>
      </c>
      <c r="N4" s="40">
        <f>TrRoad_act!N58</f>
        <v>30015447</v>
      </c>
      <c r="O4" s="40">
        <f>TrRoad_act!O58</f>
        <v>31360636</v>
      </c>
      <c r="P4" s="40">
        <f>TrRoad_act!P58</f>
        <v>31838607</v>
      </c>
      <c r="Q4" s="40">
        <f>TrRoad_act!Q58</f>
        <v>31544294</v>
      </c>
    </row>
    <row r="5" spans="1:17" ht="11.45" customHeight="1" x14ac:dyDescent="0.25">
      <c r="A5" s="23" t="s">
        <v>30</v>
      </c>
      <c r="B5" s="39">
        <f>TrRoad_act!B59</f>
        <v>971000</v>
      </c>
      <c r="C5" s="39">
        <f>TrRoad_act!C59</f>
        <v>1028000</v>
      </c>
      <c r="D5" s="39">
        <f>TrRoad_act!D59</f>
        <v>1090000</v>
      </c>
      <c r="E5" s="39">
        <f>TrRoad_act!E59</f>
        <v>1162000</v>
      </c>
      <c r="F5" s="39">
        <f>TrRoad_act!F59</f>
        <v>1218000</v>
      </c>
      <c r="G5" s="39">
        <f>TrRoad_act!G59</f>
        <v>1235000</v>
      </c>
      <c r="H5" s="39">
        <f>TrRoad_act!H59</f>
        <v>1239600</v>
      </c>
      <c r="I5" s="39">
        <f>TrRoad_act!I59</f>
        <v>1280300</v>
      </c>
      <c r="J5" s="39">
        <f>TrRoad_act!J59</f>
        <v>1305600</v>
      </c>
      <c r="K5" s="39">
        <f>TrRoad_act!K59</f>
        <v>1306756</v>
      </c>
      <c r="L5" s="39">
        <f>TrRoad_act!L59</f>
        <v>1264401</v>
      </c>
      <c r="M5" s="39">
        <f>TrRoad_act!M59</f>
        <v>1266836</v>
      </c>
      <c r="N5" s="39">
        <f>TrRoad_act!N59</f>
        <v>1251798</v>
      </c>
      <c r="O5" s="39">
        <f>TrRoad_act!O59</f>
        <v>1243745</v>
      </c>
      <c r="P5" s="39">
        <f>TrRoad_act!P59</f>
        <v>1240200</v>
      </c>
      <c r="Q5" s="39">
        <f>TrRoad_act!Q59</f>
        <v>1253100</v>
      </c>
    </row>
    <row r="6" spans="1:17" ht="11.45" customHeight="1" x14ac:dyDescent="0.25">
      <c r="A6" s="19" t="s">
        <v>29</v>
      </c>
      <c r="B6" s="38">
        <f>TrRoad_act!B60</f>
        <v>24405000</v>
      </c>
      <c r="C6" s="38">
        <f>TrRoad_act!C60</f>
        <v>25783000</v>
      </c>
      <c r="D6" s="38">
        <f>TrRoad_act!D60</f>
        <v>26460000</v>
      </c>
      <c r="E6" s="38">
        <f>TrRoad_act!E60</f>
        <v>26953000</v>
      </c>
      <c r="F6" s="38">
        <f>TrRoad_act!F60</f>
        <v>27765100</v>
      </c>
      <c r="G6" s="38">
        <f>TrRoad_act!G60</f>
        <v>28285000</v>
      </c>
      <c r="H6" s="38">
        <f>TrRoad_act!H60</f>
        <v>28446661</v>
      </c>
      <c r="I6" s="38">
        <f>TrRoad_act!I60</f>
        <v>28873319</v>
      </c>
      <c r="J6" s="38">
        <f>TrRoad_act!J60</f>
        <v>28390000</v>
      </c>
      <c r="K6" s="38">
        <f>TrRoad_act!K60</f>
        <v>28247000</v>
      </c>
      <c r="L6" s="38">
        <f>TrRoad_act!L60</f>
        <v>28421000</v>
      </c>
      <c r="M6" s="38">
        <f>TrRoad_act!M60</f>
        <v>28467000</v>
      </c>
      <c r="N6" s="38">
        <f>TrRoad_act!N60</f>
        <v>28722000</v>
      </c>
      <c r="O6" s="38">
        <f>TrRoad_act!O60</f>
        <v>30075436</v>
      </c>
      <c r="P6" s="38">
        <f>TrRoad_act!P60</f>
        <v>30557157</v>
      </c>
      <c r="Q6" s="38">
        <f>TrRoad_act!Q60</f>
        <v>30250374</v>
      </c>
    </row>
    <row r="7" spans="1:17" ht="11.45" customHeight="1" x14ac:dyDescent="0.25">
      <c r="A7" s="62" t="s">
        <v>59</v>
      </c>
      <c r="B7" s="42">
        <f>TrRoad_act!B61</f>
        <v>21233000</v>
      </c>
      <c r="C7" s="42">
        <f>TrRoad_act!C61</f>
        <v>22210886</v>
      </c>
      <c r="D7" s="42">
        <f>TrRoad_act!D61</f>
        <v>22419044</v>
      </c>
      <c r="E7" s="42">
        <f>TrRoad_act!E61</f>
        <v>22407435</v>
      </c>
      <c r="F7" s="42">
        <f>TrRoad_act!F61</f>
        <v>22589772</v>
      </c>
      <c r="G7" s="42">
        <f>TrRoad_act!G61</f>
        <v>22502975</v>
      </c>
      <c r="H7" s="42">
        <f>TrRoad_act!H61</f>
        <v>21895168</v>
      </c>
      <c r="I7" s="42">
        <f>TrRoad_act!I61</f>
        <v>22231648</v>
      </c>
      <c r="J7" s="42">
        <f>TrRoad_act!J61</f>
        <v>21117607</v>
      </c>
      <c r="K7" s="42">
        <f>TrRoad_act!K61</f>
        <v>20555826</v>
      </c>
      <c r="L7" s="42">
        <f>TrRoad_act!L61</f>
        <v>20160307</v>
      </c>
      <c r="M7" s="42">
        <f>TrRoad_act!M61</f>
        <v>19639698</v>
      </c>
      <c r="N7" s="42">
        <f>TrRoad_act!N61</f>
        <v>19264208</v>
      </c>
      <c r="O7" s="42">
        <f>TrRoad_act!O61</f>
        <v>19376718</v>
      </c>
      <c r="P7" s="42">
        <f>TrRoad_act!P61</f>
        <v>19379045</v>
      </c>
      <c r="Q7" s="42">
        <f>TrRoad_act!Q61</f>
        <v>18748833</v>
      </c>
    </row>
    <row r="8" spans="1:17" ht="11.45" customHeight="1" x14ac:dyDescent="0.25">
      <c r="A8" s="62" t="s">
        <v>58</v>
      </c>
      <c r="B8" s="42">
        <f>TrRoad_act!B62</f>
        <v>3153000</v>
      </c>
      <c r="C8" s="42">
        <f>TrRoad_act!C62</f>
        <v>3551114</v>
      </c>
      <c r="D8" s="42">
        <f>TrRoad_act!D62</f>
        <v>4017956</v>
      </c>
      <c r="E8" s="42">
        <f>TrRoad_act!E62</f>
        <v>4521565</v>
      </c>
      <c r="F8" s="42">
        <f>TrRoad_act!F62</f>
        <v>5150382</v>
      </c>
      <c r="G8" s="42">
        <f>TrRoad_act!G62</f>
        <v>5756488</v>
      </c>
      <c r="H8" s="42">
        <f>TrRoad_act!H62</f>
        <v>6524493</v>
      </c>
      <c r="I8" s="42">
        <f>TrRoad_act!I62</f>
        <v>6624761</v>
      </c>
      <c r="J8" s="42">
        <f>TrRoad_act!J62</f>
        <v>7245393</v>
      </c>
      <c r="K8" s="42">
        <f>TrRoad_act!K62</f>
        <v>7665174</v>
      </c>
      <c r="L8" s="42">
        <f>TrRoad_act!L62</f>
        <v>8234577</v>
      </c>
      <c r="M8" s="42">
        <f>TrRoad_act!M62</f>
        <v>8804098</v>
      </c>
      <c r="N8" s="42">
        <f>TrRoad_act!N62</f>
        <v>9436526</v>
      </c>
      <c r="O8" s="42">
        <f>TrRoad_act!O62</f>
        <v>10676552</v>
      </c>
      <c r="P8" s="42">
        <f>TrRoad_act!P62</f>
        <v>11143297</v>
      </c>
      <c r="Q8" s="42">
        <f>TrRoad_act!Q62</f>
        <v>11439660</v>
      </c>
    </row>
    <row r="9" spans="1:17" ht="11.45" customHeight="1" x14ac:dyDescent="0.25">
      <c r="A9" s="62" t="s">
        <v>57</v>
      </c>
      <c r="B9" s="42">
        <f>TrRoad_act!B63</f>
        <v>19000</v>
      </c>
      <c r="C9" s="42">
        <f>TrRoad_act!C63</f>
        <v>21000</v>
      </c>
      <c r="D9" s="42">
        <f>TrRoad_act!D63</f>
        <v>23000</v>
      </c>
      <c r="E9" s="42">
        <f>TrRoad_act!E63</f>
        <v>24000</v>
      </c>
      <c r="F9" s="42">
        <f>TrRoad_act!F63</f>
        <v>24946</v>
      </c>
      <c r="G9" s="42">
        <f>TrRoad_act!G63</f>
        <v>25537</v>
      </c>
      <c r="H9" s="42">
        <f>TrRoad_act!H63</f>
        <v>27000</v>
      </c>
      <c r="I9" s="42">
        <f>TrRoad_act!I63</f>
        <v>16910</v>
      </c>
      <c r="J9" s="42">
        <f>TrRoad_act!J63</f>
        <v>27000</v>
      </c>
      <c r="K9" s="42">
        <f>TrRoad_act!K63</f>
        <v>26000</v>
      </c>
      <c r="L9" s="42">
        <f>TrRoad_act!L63</f>
        <v>26000</v>
      </c>
      <c r="M9" s="42">
        <f>TrRoad_act!M63</f>
        <v>22000</v>
      </c>
      <c r="N9" s="42">
        <f>TrRoad_act!N63</f>
        <v>18707</v>
      </c>
      <c r="O9" s="42">
        <f>TrRoad_act!O63</f>
        <v>17046</v>
      </c>
      <c r="P9" s="42">
        <f>TrRoad_act!P63</f>
        <v>15404</v>
      </c>
      <c r="Q9" s="42">
        <f>TrRoad_act!Q63</f>
        <v>13793</v>
      </c>
    </row>
    <row r="10" spans="1:17" ht="11.45" customHeight="1" x14ac:dyDescent="0.25">
      <c r="A10" s="62" t="s">
        <v>56</v>
      </c>
      <c r="B10" s="42">
        <f>TrRoad_act!B64</f>
        <v>0</v>
      </c>
      <c r="C10" s="42">
        <f>TrRoad_act!C64</f>
        <v>0</v>
      </c>
      <c r="D10" s="42">
        <f>TrRoad_act!D64</f>
        <v>0</v>
      </c>
      <c r="E10" s="42">
        <f>TrRoad_act!E64</f>
        <v>0</v>
      </c>
      <c r="F10" s="42">
        <f>TrRoad_act!F64</f>
        <v>0</v>
      </c>
      <c r="G10" s="42">
        <f>TrRoad_act!G64</f>
        <v>0</v>
      </c>
      <c r="H10" s="42">
        <f>TrRoad_act!H64</f>
        <v>0</v>
      </c>
      <c r="I10" s="42">
        <f>TrRoad_act!I64</f>
        <v>0</v>
      </c>
      <c r="J10" s="42">
        <f>TrRoad_act!J64</f>
        <v>0</v>
      </c>
      <c r="K10" s="42">
        <f>TrRoad_act!K64</f>
        <v>0</v>
      </c>
      <c r="L10" s="42">
        <f>TrRoad_act!L64</f>
        <v>0</v>
      </c>
      <c r="M10" s="42">
        <f>TrRoad_act!M64</f>
        <v>0</v>
      </c>
      <c r="N10" s="42">
        <f>TrRoad_act!N64</f>
        <v>0</v>
      </c>
      <c r="O10" s="42">
        <f>TrRoad_act!O64</f>
        <v>0</v>
      </c>
      <c r="P10" s="42">
        <f>TrRoad_act!P64</f>
        <v>0</v>
      </c>
      <c r="Q10" s="42">
        <f>TrRoad_act!Q64</f>
        <v>0</v>
      </c>
    </row>
    <row r="11" spans="1:17" ht="11.45" customHeight="1" x14ac:dyDescent="0.25">
      <c r="A11" s="62" t="s">
        <v>60</v>
      </c>
      <c r="B11" s="42">
        <f>TrRoad_act!B65</f>
        <v>0</v>
      </c>
      <c r="C11" s="42">
        <f>TrRoad_act!C65</f>
        <v>0</v>
      </c>
      <c r="D11" s="42">
        <f>TrRoad_act!D65</f>
        <v>0</v>
      </c>
      <c r="E11" s="42">
        <f>TrRoad_act!E65</f>
        <v>0</v>
      </c>
      <c r="F11" s="42">
        <f>TrRoad_act!F65</f>
        <v>0</v>
      </c>
      <c r="G11" s="42">
        <f>TrRoad_act!G65</f>
        <v>0</v>
      </c>
      <c r="H11" s="42">
        <f>TrRoad_act!H65</f>
        <v>0</v>
      </c>
      <c r="I11" s="42">
        <f>TrRoad_act!I65</f>
        <v>0</v>
      </c>
      <c r="J11" s="42">
        <f>TrRoad_act!J65</f>
        <v>0</v>
      </c>
      <c r="K11" s="42">
        <f>TrRoad_act!K65</f>
        <v>0</v>
      </c>
      <c r="L11" s="42">
        <f>TrRoad_act!L65</f>
        <v>0</v>
      </c>
      <c r="M11" s="42">
        <f>TrRoad_act!M65</f>
        <v>0</v>
      </c>
      <c r="N11" s="42">
        <f>TrRoad_act!N65</f>
        <v>0</v>
      </c>
      <c r="O11" s="42">
        <f>TrRoad_act!O65</f>
        <v>84</v>
      </c>
      <c r="P11" s="42">
        <f>TrRoad_act!P65</f>
        <v>7728</v>
      </c>
      <c r="Q11" s="42">
        <f>TrRoad_act!Q65</f>
        <v>26590</v>
      </c>
    </row>
    <row r="12" spans="1:17" ht="11.45" customHeight="1" x14ac:dyDescent="0.25">
      <c r="A12" s="62" t="s">
        <v>55</v>
      </c>
      <c r="B12" s="42">
        <f>TrRoad_act!B66</f>
        <v>0</v>
      </c>
      <c r="C12" s="42">
        <f>TrRoad_act!C66</f>
        <v>0</v>
      </c>
      <c r="D12" s="42">
        <f>TrRoad_act!D66</f>
        <v>0</v>
      </c>
      <c r="E12" s="42">
        <f>TrRoad_act!E66</f>
        <v>0</v>
      </c>
      <c r="F12" s="42">
        <f>TrRoad_act!F66</f>
        <v>0</v>
      </c>
      <c r="G12" s="42">
        <f>TrRoad_act!G66</f>
        <v>0</v>
      </c>
      <c r="H12" s="42">
        <f>TrRoad_act!H66</f>
        <v>0</v>
      </c>
      <c r="I12" s="42">
        <f>TrRoad_act!I66</f>
        <v>0</v>
      </c>
      <c r="J12" s="42">
        <f>TrRoad_act!J66</f>
        <v>0</v>
      </c>
      <c r="K12" s="42">
        <f>TrRoad_act!K66</f>
        <v>0</v>
      </c>
      <c r="L12" s="42">
        <f>TrRoad_act!L66</f>
        <v>116</v>
      </c>
      <c r="M12" s="42">
        <f>TrRoad_act!M66</f>
        <v>1204</v>
      </c>
      <c r="N12" s="42">
        <f>TrRoad_act!N66</f>
        <v>2559</v>
      </c>
      <c r="O12" s="42">
        <f>TrRoad_act!O66</f>
        <v>5036</v>
      </c>
      <c r="P12" s="42">
        <f>TrRoad_act!P66</f>
        <v>11683</v>
      </c>
      <c r="Q12" s="42">
        <f>TrRoad_act!Q66</f>
        <v>21498</v>
      </c>
    </row>
    <row r="13" spans="1:17" ht="11.45" customHeight="1" x14ac:dyDescent="0.25">
      <c r="A13" s="19" t="s">
        <v>28</v>
      </c>
      <c r="B13" s="38">
        <f>TrRoad_act!B67</f>
        <v>44501</v>
      </c>
      <c r="C13" s="38">
        <f>TrRoad_act!C67</f>
        <v>44293</v>
      </c>
      <c r="D13" s="38">
        <f>TrRoad_act!D67</f>
        <v>44550</v>
      </c>
      <c r="E13" s="38">
        <f>TrRoad_act!E67</f>
        <v>44982</v>
      </c>
      <c r="F13" s="38">
        <f>TrRoad_act!F67</f>
        <v>45727</v>
      </c>
      <c r="G13" s="38">
        <f>TrRoad_act!G67</f>
        <v>44675</v>
      </c>
      <c r="H13" s="38">
        <f>TrRoad_act!H67</f>
        <v>44648</v>
      </c>
      <c r="I13" s="38">
        <f>TrRoad_act!I67</f>
        <v>44785</v>
      </c>
      <c r="J13" s="38">
        <f>TrRoad_act!J67</f>
        <v>45046</v>
      </c>
      <c r="K13" s="38">
        <f>TrRoad_act!K67</f>
        <v>43485</v>
      </c>
      <c r="L13" s="38">
        <f>TrRoad_act!L67</f>
        <v>42860</v>
      </c>
      <c r="M13" s="38">
        <f>TrRoad_act!M67</f>
        <v>42081</v>
      </c>
      <c r="N13" s="38">
        <f>TrRoad_act!N67</f>
        <v>41649</v>
      </c>
      <c r="O13" s="38">
        <f>TrRoad_act!O67</f>
        <v>41455</v>
      </c>
      <c r="P13" s="38">
        <f>TrRoad_act!P67</f>
        <v>41250</v>
      </c>
      <c r="Q13" s="38">
        <f>TrRoad_act!Q67</f>
        <v>40820</v>
      </c>
    </row>
    <row r="14" spans="1:17" ht="11.45" customHeight="1" x14ac:dyDescent="0.25">
      <c r="A14" s="62" t="s">
        <v>59</v>
      </c>
      <c r="B14" s="37">
        <f>TrRoad_act!B68</f>
        <v>0</v>
      </c>
      <c r="C14" s="37">
        <f>TrRoad_act!C68</f>
        <v>0</v>
      </c>
      <c r="D14" s="37">
        <f>TrRoad_act!D68</f>
        <v>0</v>
      </c>
      <c r="E14" s="37">
        <f>TrRoad_act!E68</f>
        <v>0</v>
      </c>
      <c r="F14" s="37">
        <f>TrRoad_act!F68</f>
        <v>0</v>
      </c>
      <c r="G14" s="37">
        <f>TrRoad_act!G68</f>
        <v>0</v>
      </c>
      <c r="H14" s="37">
        <f>TrRoad_act!H68</f>
        <v>0</v>
      </c>
      <c r="I14" s="37">
        <f>TrRoad_act!I68</f>
        <v>0</v>
      </c>
      <c r="J14" s="37">
        <f>TrRoad_act!J68</f>
        <v>0</v>
      </c>
      <c r="K14" s="37">
        <f>TrRoad_act!K68</f>
        <v>0</v>
      </c>
      <c r="L14" s="37">
        <f>TrRoad_act!L68</f>
        <v>0</v>
      </c>
      <c r="M14" s="37">
        <f>TrRoad_act!M68</f>
        <v>0</v>
      </c>
      <c r="N14" s="37">
        <f>TrRoad_act!N68</f>
        <v>0</v>
      </c>
      <c r="O14" s="37">
        <f>TrRoad_act!O68</f>
        <v>0</v>
      </c>
      <c r="P14" s="37">
        <f>TrRoad_act!P68</f>
        <v>0</v>
      </c>
      <c r="Q14" s="37">
        <f>TrRoad_act!Q68</f>
        <v>0</v>
      </c>
    </row>
    <row r="15" spans="1:17" ht="11.45" customHeight="1" x14ac:dyDescent="0.25">
      <c r="A15" s="62" t="s">
        <v>58</v>
      </c>
      <c r="B15" s="37">
        <f>TrRoad_act!B69</f>
        <v>44431</v>
      </c>
      <c r="C15" s="37">
        <f>TrRoad_act!C69</f>
        <v>44225</v>
      </c>
      <c r="D15" s="37">
        <f>TrRoad_act!D69</f>
        <v>44481</v>
      </c>
      <c r="E15" s="37">
        <f>TrRoad_act!E69</f>
        <v>44903</v>
      </c>
      <c r="F15" s="37">
        <f>TrRoad_act!F69</f>
        <v>45644</v>
      </c>
      <c r="G15" s="37">
        <f>TrRoad_act!G69</f>
        <v>44587</v>
      </c>
      <c r="H15" s="37">
        <f>TrRoad_act!H69</f>
        <v>44603</v>
      </c>
      <c r="I15" s="37">
        <f>TrRoad_act!I69</f>
        <v>44746</v>
      </c>
      <c r="J15" s="37">
        <f>TrRoad_act!J69</f>
        <v>44976</v>
      </c>
      <c r="K15" s="37">
        <f>TrRoad_act!K69</f>
        <v>43415</v>
      </c>
      <c r="L15" s="37">
        <f>TrRoad_act!L69</f>
        <v>42781</v>
      </c>
      <c r="M15" s="37">
        <f>TrRoad_act!M69</f>
        <v>41994</v>
      </c>
      <c r="N15" s="37">
        <f>TrRoad_act!N69</f>
        <v>41550</v>
      </c>
      <c r="O15" s="37">
        <f>TrRoad_act!O69</f>
        <v>41382</v>
      </c>
      <c r="P15" s="37">
        <f>TrRoad_act!P69</f>
        <v>41181</v>
      </c>
      <c r="Q15" s="37">
        <f>TrRoad_act!Q69</f>
        <v>40626</v>
      </c>
    </row>
    <row r="16" spans="1:17" ht="11.45" customHeight="1" x14ac:dyDescent="0.25">
      <c r="A16" s="62" t="s">
        <v>57</v>
      </c>
      <c r="B16" s="37">
        <f>TrRoad_act!B70</f>
        <v>0</v>
      </c>
      <c r="C16" s="37">
        <f>TrRoad_act!C70</f>
        <v>0</v>
      </c>
      <c r="D16" s="37">
        <f>TrRoad_act!D70</f>
        <v>0</v>
      </c>
      <c r="E16" s="37">
        <f>TrRoad_act!E70</f>
        <v>0</v>
      </c>
      <c r="F16" s="37">
        <f>TrRoad_act!F70</f>
        <v>0</v>
      </c>
      <c r="G16" s="37">
        <f>TrRoad_act!G70</f>
        <v>0</v>
      </c>
      <c r="H16" s="37">
        <f>TrRoad_act!H70</f>
        <v>0</v>
      </c>
      <c r="I16" s="37">
        <f>TrRoad_act!I70</f>
        <v>0</v>
      </c>
      <c r="J16" s="37">
        <f>TrRoad_act!J70</f>
        <v>0</v>
      </c>
      <c r="K16" s="37">
        <f>TrRoad_act!K70</f>
        <v>0</v>
      </c>
      <c r="L16" s="37">
        <f>TrRoad_act!L70</f>
        <v>0</v>
      </c>
      <c r="M16" s="37">
        <f>TrRoad_act!M70</f>
        <v>0</v>
      </c>
      <c r="N16" s="37">
        <f>TrRoad_act!N70</f>
        <v>0</v>
      </c>
      <c r="O16" s="37">
        <f>TrRoad_act!O70</f>
        <v>0</v>
      </c>
      <c r="P16" s="37">
        <f>TrRoad_act!P70</f>
        <v>0</v>
      </c>
      <c r="Q16" s="37">
        <f>TrRoad_act!Q70</f>
        <v>0</v>
      </c>
    </row>
    <row r="17" spans="1:17" ht="11.45" customHeight="1" x14ac:dyDescent="0.25">
      <c r="A17" s="62" t="s">
        <v>56</v>
      </c>
      <c r="B17" s="37">
        <f>TrRoad_act!B71</f>
        <v>0</v>
      </c>
      <c r="C17" s="37">
        <f>TrRoad_act!C71</f>
        <v>0</v>
      </c>
      <c r="D17" s="37">
        <f>TrRoad_act!D71</f>
        <v>0</v>
      </c>
      <c r="E17" s="37">
        <f>TrRoad_act!E71</f>
        <v>0</v>
      </c>
      <c r="F17" s="37">
        <f>TrRoad_act!F71</f>
        <v>0</v>
      </c>
      <c r="G17" s="37">
        <f>TrRoad_act!G71</f>
        <v>0</v>
      </c>
      <c r="H17" s="37">
        <f>TrRoad_act!H71</f>
        <v>0</v>
      </c>
      <c r="I17" s="37">
        <f>TrRoad_act!I71</f>
        <v>0</v>
      </c>
      <c r="J17" s="37">
        <f>TrRoad_act!J71</f>
        <v>0</v>
      </c>
      <c r="K17" s="37">
        <f>TrRoad_act!K71</f>
        <v>0</v>
      </c>
      <c r="L17" s="37">
        <f>TrRoad_act!L71</f>
        <v>0</v>
      </c>
      <c r="M17" s="37">
        <f>TrRoad_act!M71</f>
        <v>0</v>
      </c>
      <c r="N17" s="37">
        <f>TrRoad_act!N71</f>
        <v>0</v>
      </c>
      <c r="O17" s="37">
        <f>TrRoad_act!O71</f>
        <v>0</v>
      </c>
      <c r="P17" s="37">
        <f>TrRoad_act!P71</f>
        <v>0</v>
      </c>
      <c r="Q17" s="37">
        <f>TrRoad_act!Q71</f>
        <v>0</v>
      </c>
    </row>
    <row r="18" spans="1:17" ht="11.45" customHeight="1" x14ac:dyDescent="0.25">
      <c r="A18" s="62" t="s">
        <v>55</v>
      </c>
      <c r="B18" s="37">
        <f>TrRoad_act!B72</f>
        <v>70</v>
      </c>
      <c r="C18" s="37">
        <f>TrRoad_act!C72</f>
        <v>68</v>
      </c>
      <c r="D18" s="37">
        <f>TrRoad_act!D72</f>
        <v>69</v>
      </c>
      <c r="E18" s="37">
        <f>TrRoad_act!E72</f>
        <v>79</v>
      </c>
      <c r="F18" s="37">
        <f>TrRoad_act!F72</f>
        <v>83</v>
      </c>
      <c r="G18" s="37">
        <f>TrRoad_act!G72</f>
        <v>88</v>
      </c>
      <c r="H18" s="37">
        <f>TrRoad_act!H72</f>
        <v>45</v>
      </c>
      <c r="I18" s="37">
        <f>TrRoad_act!I72</f>
        <v>39</v>
      </c>
      <c r="J18" s="37">
        <f>TrRoad_act!J72</f>
        <v>70</v>
      </c>
      <c r="K18" s="37">
        <f>TrRoad_act!K72</f>
        <v>70</v>
      </c>
      <c r="L18" s="37">
        <f>TrRoad_act!L72</f>
        <v>79</v>
      </c>
      <c r="M18" s="37">
        <f>TrRoad_act!M72</f>
        <v>87</v>
      </c>
      <c r="N18" s="37">
        <f>TrRoad_act!N72</f>
        <v>99</v>
      </c>
      <c r="O18" s="37">
        <f>TrRoad_act!O72</f>
        <v>73</v>
      </c>
      <c r="P18" s="37">
        <f>TrRoad_act!P72</f>
        <v>69</v>
      </c>
      <c r="Q18" s="37">
        <f>TrRoad_act!Q72</f>
        <v>194</v>
      </c>
    </row>
    <row r="19" spans="1:17" ht="11.45" customHeight="1" x14ac:dyDescent="0.25">
      <c r="A19" s="25" t="s">
        <v>18</v>
      </c>
      <c r="B19" s="40">
        <f>TrRoad_act!B73</f>
        <v>2926913.789295245</v>
      </c>
      <c r="C19" s="40">
        <f>TrRoad_act!C73</f>
        <v>3020117.0170421358</v>
      </c>
      <c r="D19" s="40">
        <f>TrRoad_act!D73</f>
        <v>3113409.6595001468</v>
      </c>
      <c r="E19" s="40">
        <f>TrRoad_act!E73</f>
        <v>3238888.2076319093</v>
      </c>
      <c r="F19" s="40">
        <f>TrRoad_act!F73</f>
        <v>3432821.8997216802</v>
      </c>
      <c r="G19" s="40">
        <f>TrRoad_act!G73</f>
        <v>3561727.2250153529</v>
      </c>
      <c r="H19" s="40">
        <f>TrRoad_act!H73</f>
        <v>3650352.0420584874</v>
      </c>
      <c r="I19" s="40">
        <f>TrRoad_act!I73</f>
        <v>3787895.6845089486</v>
      </c>
      <c r="J19" s="40">
        <f>TrRoad_act!J73</f>
        <v>3815331.8596047182</v>
      </c>
      <c r="K19" s="40">
        <f>TrRoad_act!K73</f>
        <v>3790282.9033607501</v>
      </c>
      <c r="L19" s="40">
        <f>TrRoad_act!L73</f>
        <v>3803450.2892176588</v>
      </c>
      <c r="M19" s="40">
        <f>TrRoad_act!M73</f>
        <v>3842343.6275671264</v>
      </c>
      <c r="N19" s="40">
        <f>TrRoad_act!N73</f>
        <v>3872125.7031336483</v>
      </c>
      <c r="O19" s="40">
        <f>TrRoad_act!O73</f>
        <v>3951014.4310979452</v>
      </c>
      <c r="P19" s="40">
        <f>TrRoad_act!P73</f>
        <v>4077632.7679170868</v>
      </c>
      <c r="Q19" s="40">
        <f>TrRoad_act!Q73</f>
        <v>4256318.5595879471</v>
      </c>
    </row>
    <row r="20" spans="1:17" ht="11.45" customHeight="1" x14ac:dyDescent="0.25">
      <c r="A20" s="23" t="s">
        <v>27</v>
      </c>
      <c r="B20" s="39">
        <f>TrRoad_act!B74</f>
        <v>2370864</v>
      </c>
      <c r="C20" s="39">
        <f>TrRoad_act!C74</f>
        <v>2465863</v>
      </c>
      <c r="D20" s="39">
        <f>TrRoad_act!D74</f>
        <v>2557492</v>
      </c>
      <c r="E20" s="39">
        <f>TrRoad_act!E74</f>
        <v>2682056</v>
      </c>
      <c r="F20" s="39">
        <f>TrRoad_act!F74</f>
        <v>2879435</v>
      </c>
      <c r="G20" s="39">
        <f>TrRoad_act!G74</f>
        <v>3021687</v>
      </c>
      <c r="H20" s="39">
        <f>TrRoad_act!H74</f>
        <v>3113050</v>
      </c>
      <c r="I20" s="39">
        <f>TrRoad_act!I74</f>
        <v>3249832</v>
      </c>
      <c r="J20" s="39">
        <f>TrRoad_act!J74</f>
        <v>3290409</v>
      </c>
      <c r="K20" s="39">
        <f>TrRoad_act!K74</f>
        <v>3270628</v>
      </c>
      <c r="L20" s="39">
        <f>TrRoad_act!L74</f>
        <v>3288475</v>
      </c>
      <c r="M20" s="39">
        <f>TrRoad_act!M74</f>
        <v>3318931</v>
      </c>
      <c r="N20" s="39">
        <f>TrRoad_act!N74</f>
        <v>3345766</v>
      </c>
      <c r="O20" s="39">
        <f>TrRoad_act!O74</f>
        <v>3410858</v>
      </c>
      <c r="P20" s="39">
        <f>TrRoad_act!P74</f>
        <v>3518265</v>
      </c>
      <c r="Q20" s="39">
        <f>TrRoad_act!Q74</f>
        <v>3603480</v>
      </c>
    </row>
    <row r="21" spans="1:17" ht="11.45" customHeight="1" x14ac:dyDescent="0.25">
      <c r="A21" s="62" t="s">
        <v>59</v>
      </c>
      <c r="B21" s="42">
        <f>TrRoad_act!B75</f>
        <v>283372</v>
      </c>
      <c r="C21" s="42">
        <f>TrRoad_act!C75</f>
        <v>283371</v>
      </c>
      <c r="D21" s="42">
        <f>TrRoad_act!D75</f>
        <v>283368</v>
      </c>
      <c r="E21" s="42">
        <f>TrRoad_act!E75</f>
        <v>283337</v>
      </c>
      <c r="F21" s="42">
        <f>TrRoad_act!F75</f>
        <v>283024</v>
      </c>
      <c r="G21" s="42">
        <f>TrRoad_act!G75</f>
        <v>279908</v>
      </c>
      <c r="H21" s="42">
        <f>TrRoad_act!H75</f>
        <v>254031</v>
      </c>
      <c r="I21" s="42">
        <f>TrRoad_act!I75</f>
        <v>228553</v>
      </c>
      <c r="J21" s="42">
        <f>TrRoad_act!J75</f>
        <v>208206</v>
      </c>
      <c r="K21" s="42">
        <f>TrRoad_act!K75</f>
        <v>186235</v>
      </c>
      <c r="L21" s="42">
        <f>TrRoad_act!L75</f>
        <v>172803</v>
      </c>
      <c r="M21" s="42">
        <f>TrRoad_act!M75</f>
        <v>174458</v>
      </c>
      <c r="N21" s="42">
        <f>TrRoad_act!N75</f>
        <v>175707</v>
      </c>
      <c r="O21" s="42">
        <f>TrRoad_act!O75</f>
        <v>179331</v>
      </c>
      <c r="P21" s="42">
        <f>TrRoad_act!P75</f>
        <v>185070</v>
      </c>
      <c r="Q21" s="42">
        <f>TrRoad_act!Q75</f>
        <v>189531</v>
      </c>
    </row>
    <row r="22" spans="1:17" ht="11.45" customHeight="1" x14ac:dyDescent="0.25">
      <c r="A22" s="62" t="s">
        <v>58</v>
      </c>
      <c r="B22" s="42">
        <f>TrRoad_act!B76</f>
        <v>2083942</v>
      </c>
      <c r="C22" s="42">
        <f>TrRoad_act!C76</f>
        <v>2162417</v>
      </c>
      <c r="D22" s="42">
        <f>TrRoad_act!D76</f>
        <v>2236271</v>
      </c>
      <c r="E22" s="42">
        <f>TrRoad_act!E76</f>
        <v>2351311</v>
      </c>
      <c r="F22" s="42">
        <f>TrRoad_act!F76</f>
        <v>2541407</v>
      </c>
      <c r="G22" s="42">
        <f>TrRoad_act!G76</f>
        <v>2681932</v>
      </c>
      <c r="H22" s="42">
        <f>TrRoad_act!H76</f>
        <v>2796828</v>
      </c>
      <c r="I22" s="42">
        <f>TrRoad_act!I76</f>
        <v>2958636</v>
      </c>
      <c r="J22" s="42">
        <f>TrRoad_act!J76</f>
        <v>3018988</v>
      </c>
      <c r="K22" s="42">
        <f>TrRoad_act!K76</f>
        <v>3031544</v>
      </c>
      <c r="L22" s="42">
        <f>TrRoad_act!L76</f>
        <v>3064805</v>
      </c>
      <c r="M22" s="42">
        <f>TrRoad_act!M76</f>
        <v>3096418</v>
      </c>
      <c r="N22" s="42">
        <f>TrRoad_act!N76</f>
        <v>3123678</v>
      </c>
      <c r="O22" s="42">
        <f>TrRoad_act!O76</f>
        <v>3182987</v>
      </c>
      <c r="P22" s="42">
        <f>TrRoad_act!P76</f>
        <v>3286398</v>
      </c>
      <c r="Q22" s="42">
        <f>TrRoad_act!Q76</f>
        <v>3369616</v>
      </c>
    </row>
    <row r="23" spans="1:17" ht="11.45" customHeight="1" x14ac:dyDescent="0.25">
      <c r="A23" s="62" t="s">
        <v>57</v>
      </c>
      <c r="B23" s="42">
        <f>TrRoad_act!B77</f>
        <v>3550</v>
      </c>
      <c r="C23" s="42">
        <f>TrRoad_act!C77</f>
        <v>20075</v>
      </c>
      <c r="D23" s="42">
        <f>TrRoad_act!D77</f>
        <v>37853</v>
      </c>
      <c r="E23" s="42">
        <f>TrRoad_act!E77</f>
        <v>47408</v>
      </c>
      <c r="F23" s="42">
        <f>TrRoad_act!F77</f>
        <v>54004</v>
      </c>
      <c r="G23" s="42">
        <f>TrRoad_act!G77</f>
        <v>58830</v>
      </c>
      <c r="H23" s="42">
        <f>TrRoad_act!H77</f>
        <v>61174</v>
      </c>
      <c r="I23" s="42">
        <f>TrRoad_act!I77</f>
        <v>61626</v>
      </c>
      <c r="J23" s="42">
        <f>TrRoad_act!J77</f>
        <v>62202</v>
      </c>
      <c r="K23" s="42">
        <f>TrRoad_act!K77</f>
        <v>51871</v>
      </c>
      <c r="L23" s="42">
        <f>TrRoad_act!L77</f>
        <v>49883</v>
      </c>
      <c r="M23" s="42">
        <f>TrRoad_act!M77</f>
        <v>46827</v>
      </c>
      <c r="N23" s="42">
        <f>TrRoad_act!N77</f>
        <v>44880</v>
      </c>
      <c r="O23" s="42">
        <f>TrRoad_act!O77</f>
        <v>46250</v>
      </c>
      <c r="P23" s="42">
        <f>TrRoad_act!P77</f>
        <v>42496</v>
      </c>
      <c r="Q23" s="42">
        <f>TrRoad_act!Q77</f>
        <v>38173</v>
      </c>
    </row>
    <row r="24" spans="1:17" ht="11.45" customHeight="1" x14ac:dyDescent="0.25">
      <c r="A24" s="62" t="s">
        <v>56</v>
      </c>
      <c r="B24" s="42">
        <f>TrRoad_act!B78</f>
        <v>0</v>
      </c>
      <c r="C24" s="42">
        <f>TrRoad_act!C78</f>
        <v>0</v>
      </c>
      <c r="D24" s="42">
        <f>TrRoad_act!D78</f>
        <v>0</v>
      </c>
      <c r="E24" s="42">
        <f>TrRoad_act!E78</f>
        <v>0</v>
      </c>
      <c r="F24" s="42">
        <f>TrRoad_act!F78</f>
        <v>0</v>
      </c>
      <c r="G24" s="42">
        <f>TrRoad_act!G78</f>
        <v>0</v>
      </c>
      <c r="H24" s="42">
        <f>TrRoad_act!H78</f>
        <v>0</v>
      </c>
      <c r="I24" s="42">
        <f>TrRoad_act!I78</f>
        <v>0</v>
      </c>
      <c r="J24" s="42">
        <f>TrRoad_act!J78</f>
        <v>0</v>
      </c>
      <c r="K24" s="42">
        <f>TrRoad_act!K78</f>
        <v>0</v>
      </c>
      <c r="L24" s="42">
        <f>TrRoad_act!L78</f>
        <v>0</v>
      </c>
      <c r="M24" s="42">
        <f>TrRoad_act!M78</f>
        <v>0</v>
      </c>
      <c r="N24" s="42">
        <f>TrRoad_act!N78</f>
        <v>0</v>
      </c>
      <c r="O24" s="42">
        <f>TrRoad_act!O78</f>
        <v>0</v>
      </c>
      <c r="P24" s="42">
        <f>TrRoad_act!P78</f>
        <v>0</v>
      </c>
      <c r="Q24" s="42">
        <f>TrRoad_act!Q78</f>
        <v>0</v>
      </c>
    </row>
    <row r="25" spans="1:17" ht="11.45" customHeight="1" x14ac:dyDescent="0.25">
      <c r="A25" s="62" t="s">
        <v>55</v>
      </c>
      <c r="B25" s="42">
        <f>TrRoad_act!B79</f>
        <v>0</v>
      </c>
      <c r="C25" s="42">
        <f>TrRoad_act!C79</f>
        <v>0</v>
      </c>
      <c r="D25" s="42">
        <f>TrRoad_act!D79</f>
        <v>0</v>
      </c>
      <c r="E25" s="42">
        <f>TrRoad_act!E79</f>
        <v>0</v>
      </c>
      <c r="F25" s="42">
        <f>TrRoad_act!F79</f>
        <v>1000</v>
      </c>
      <c r="G25" s="42">
        <f>TrRoad_act!G79</f>
        <v>1017</v>
      </c>
      <c r="H25" s="42">
        <f>TrRoad_act!H79</f>
        <v>1017</v>
      </c>
      <c r="I25" s="42">
        <f>TrRoad_act!I79</f>
        <v>1017</v>
      </c>
      <c r="J25" s="42">
        <f>TrRoad_act!J79</f>
        <v>1013</v>
      </c>
      <c r="K25" s="42">
        <f>TrRoad_act!K79</f>
        <v>978</v>
      </c>
      <c r="L25" s="42">
        <f>TrRoad_act!L79</f>
        <v>984</v>
      </c>
      <c r="M25" s="42">
        <f>TrRoad_act!M79</f>
        <v>1228</v>
      </c>
      <c r="N25" s="42">
        <f>TrRoad_act!N79</f>
        <v>1501</v>
      </c>
      <c r="O25" s="42">
        <f>TrRoad_act!O79</f>
        <v>2290</v>
      </c>
      <c r="P25" s="42">
        <f>TrRoad_act!P79</f>
        <v>4301</v>
      </c>
      <c r="Q25" s="42">
        <f>TrRoad_act!Q79</f>
        <v>6160</v>
      </c>
    </row>
    <row r="26" spans="1:17" ht="11.45" customHeight="1" x14ac:dyDescent="0.25">
      <c r="A26" s="19" t="s">
        <v>24</v>
      </c>
      <c r="B26" s="38">
        <f>TrRoad_act!B80</f>
        <v>556049.78929524519</v>
      </c>
      <c r="C26" s="38">
        <f>TrRoad_act!C80</f>
        <v>554254.0170421357</v>
      </c>
      <c r="D26" s="38">
        <f>TrRoad_act!D80</f>
        <v>555917.65950014675</v>
      </c>
      <c r="E26" s="38">
        <f>TrRoad_act!E80</f>
        <v>556832.20763190929</v>
      </c>
      <c r="F26" s="38">
        <f>TrRoad_act!F80</f>
        <v>553386.89972168021</v>
      </c>
      <c r="G26" s="38">
        <f>TrRoad_act!G80</f>
        <v>540040.22501535295</v>
      </c>
      <c r="H26" s="38">
        <f>TrRoad_act!H80</f>
        <v>537302.04205848731</v>
      </c>
      <c r="I26" s="38">
        <f>TrRoad_act!I80</f>
        <v>538063.68450894835</v>
      </c>
      <c r="J26" s="38">
        <f>TrRoad_act!J80</f>
        <v>524922.85960471816</v>
      </c>
      <c r="K26" s="38">
        <f>TrRoad_act!K80</f>
        <v>519654.90336075018</v>
      </c>
      <c r="L26" s="38">
        <f>TrRoad_act!L80</f>
        <v>514975.28921765886</v>
      </c>
      <c r="M26" s="38">
        <f>TrRoad_act!M80</f>
        <v>523412.62756712647</v>
      </c>
      <c r="N26" s="38">
        <f>TrRoad_act!N80</f>
        <v>526359.70313364849</v>
      </c>
      <c r="O26" s="38">
        <f>TrRoad_act!O80</f>
        <v>540156.43109794543</v>
      </c>
      <c r="P26" s="38">
        <f>TrRoad_act!P80</f>
        <v>559367.76791708695</v>
      </c>
      <c r="Q26" s="38">
        <f>TrRoad_act!Q80</f>
        <v>652838.55958794698</v>
      </c>
    </row>
    <row r="27" spans="1:17" ht="11.45" customHeight="1" x14ac:dyDescent="0.25">
      <c r="A27" s="17" t="s">
        <v>23</v>
      </c>
      <c r="B27" s="37">
        <f>TrRoad_act!B81</f>
        <v>546019</v>
      </c>
      <c r="C27" s="37">
        <f>TrRoad_act!C81</f>
        <v>543588</v>
      </c>
      <c r="D27" s="37">
        <f>TrRoad_act!D81</f>
        <v>544739</v>
      </c>
      <c r="E27" s="37">
        <f>TrRoad_act!E81</f>
        <v>545437</v>
      </c>
      <c r="F27" s="37">
        <f>TrRoad_act!F81</f>
        <v>540109</v>
      </c>
      <c r="G27" s="37">
        <f>TrRoad_act!G81</f>
        <v>526355</v>
      </c>
      <c r="H27" s="37">
        <f>TrRoad_act!H81</f>
        <v>523184</v>
      </c>
      <c r="I27" s="37">
        <f>TrRoad_act!I81</f>
        <v>523381</v>
      </c>
      <c r="J27" s="37">
        <f>TrRoad_act!J81</f>
        <v>510832</v>
      </c>
      <c r="K27" s="37">
        <f>TrRoad_act!K81</f>
        <v>508090</v>
      </c>
      <c r="L27" s="37">
        <f>TrRoad_act!L81</f>
        <v>503467</v>
      </c>
      <c r="M27" s="37">
        <f>TrRoad_act!M81</f>
        <v>508605</v>
      </c>
      <c r="N27" s="37">
        <f>TrRoad_act!N81</f>
        <v>508809</v>
      </c>
      <c r="O27" s="37">
        <f>TrRoad_act!O81</f>
        <v>522598</v>
      </c>
      <c r="P27" s="37">
        <f>TrRoad_act!P81</f>
        <v>540973</v>
      </c>
      <c r="Q27" s="37">
        <f>TrRoad_act!Q81</f>
        <v>633232</v>
      </c>
    </row>
    <row r="28" spans="1:17" ht="11.45" customHeight="1" x14ac:dyDescent="0.25">
      <c r="A28" s="15" t="s">
        <v>22</v>
      </c>
      <c r="B28" s="36">
        <f>TrRoad_act!B82</f>
        <v>10030.789295245162</v>
      </c>
      <c r="C28" s="36">
        <f>TrRoad_act!C82</f>
        <v>10666.017042135703</v>
      </c>
      <c r="D28" s="36">
        <f>TrRoad_act!D82</f>
        <v>11178.659500146758</v>
      </c>
      <c r="E28" s="36">
        <f>TrRoad_act!E82</f>
        <v>11395.207631909268</v>
      </c>
      <c r="F28" s="36">
        <f>TrRoad_act!F82</f>
        <v>13277.899721680187</v>
      </c>
      <c r="G28" s="36">
        <f>TrRoad_act!G82</f>
        <v>13685.225015352979</v>
      </c>
      <c r="H28" s="36">
        <f>TrRoad_act!H82</f>
        <v>14118.042058487363</v>
      </c>
      <c r="I28" s="36">
        <f>TrRoad_act!I82</f>
        <v>14682.684508948396</v>
      </c>
      <c r="J28" s="36">
        <f>TrRoad_act!J82</f>
        <v>14090.859604718211</v>
      </c>
      <c r="K28" s="36">
        <f>TrRoad_act!K82</f>
        <v>11564.903360750182</v>
      </c>
      <c r="L28" s="36">
        <f>TrRoad_act!L82</f>
        <v>11508.289217658885</v>
      </c>
      <c r="M28" s="36">
        <f>TrRoad_act!M82</f>
        <v>14807.627567126454</v>
      </c>
      <c r="N28" s="36">
        <f>TrRoad_act!N82</f>
        <v>17550.703133648472</v>
      </c>
      <c r="O28" s="36">
        <f>TrRoad_act!O82</f>
        <v>17558.431097945435</v>
      </c>
      <c r="P28" s="36">
        <f>TrRoad_act!P82</f>
        <v>18394.767917086974</v>
      </c>
      <c r="Q28" s="36">
        <f>TrRoad_act!Q82</f>
        <v>19606.559587946995</v>
      </c>
    </row>
    <row r="29" spans="1:17" ht="11.45" customHeight="1" x14ac:dyDescent="0.25">
      <c r="A29" s="5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7" ht="11.45" customHeight="1" x14ac:dyDescent="0.25">
      <c r="A30" s="27" t="s">
        <v>165</v>
      </c>
      <c r="B30" s="41"/>
      <c r="C30" s="41">
        <f>TrRoad_act!C111</f>
        <v>3201009</v>
      </c>
      <c r="D30" s="41">
        <f>TrRoad_act!D111</f>
        <v>3208994</v>
      </c>
      <c r="E30" s="41">
        <f>TrRoad_act!E111</f>
        <v>3180652</v>
      </c>
      <c r="F30" s="41">
        <f>TrRoad_act!F111</f>
        <v>3169826</v>
      </c>
      <c r="G30" s="41">
        <f>TrRoad_act!G111</f>
        <v>2931782</v>
      </c>
      <c r="H30" s="41">
        <f>TrRoad_act!H111</f>
        <v>2792997</v>
      </c>
      <c r="I30" s="41">
        <f>TrRoad_act!I111</f>
        <v>2934314</v>
      </c>
      <c r="J30" s="41">
        <f>TrRoad_act!J111</f>
        <v>2572975</v>
      </c>
      <c r="K30" s="41">
        <f>TrRoad_act!K111</f>
        <v>2412683</v>
      </c>
      <c r="L30" s="41">
        <f>TrRoad_act!L111</f>
        <v>2573353</v>
      </c>
      <c r="M30" s="41">
        <f>TrRoad_act!M111</f>
        <v>2530695</v>
      </c>
      <c r="N30" s="41">
        <f>TrRoad_act!N111</f>
        <v>2602844</v>
      </c>
      <c r="O30" s="41">
        <f>TrRoad_act!O111</f>
        <v>2859043</v>
      </c>
      <c r="P30" s="41">
        <f>TrRoad_act!P111</f>
        <v>3104953</v>
      </c>
      <c r="Q30" s="41">
        <f>TrRoad_act!Q111</f>
        <v>3536062</v>
      </c>
    </row>
    <row r="31" spans="1:17" ht="11.45" customHeight="1" x14ac:dyDescent="0.25">
      <c r="A31" s="25" t="s">
        <v>39</v>
      </c>
      <c r="B31" s="40"/>
      <c r="C31" s="40">
        <f>TrRoad_act!C112</f>
        <v>2788677</v>
      </c>
      <c r="D31" s="40">
        <f>TrRoad_act!D112</f>
        <v>2791957</v>
      </c>
      <c r="E31" s="40">
        <f>TrRoad_act!E112</f>
        <v>2750678</v>
      </c>
      <c r="F31" s="40">
        <f>TrRoad_act!F112</f>
        <v>2692875</v>
      </c>
      <c r="G31" s="40">
        <f>TrRoad_act!G112</f>
        <v>2535406</v>
      </c>
      <c r="H31" s="40">
        <f>TrRoad_act!H112</f>
        <v>2442550</v>
      </c>
      <c r="I31" s="40">
        <f>TrRoad_act!I112</f>
        <v>2510270</v>
      </c>
      <c r="J31" s="40">
        <f>TrRoad_act!J112</f>
        <v>2207866</v>
      </c>
      <c r="K31" s="40">
        <f>TrRoad_act!K112</f>
        <v>2036364</v>
      </c>
      <c r="L31" s="40">
        <f>TrRoad_act!L112</f>
        <v>2120134</v>
      </c>
      <c r="M31" s="40">
        <f>TrRoad_act!M112</f>
        <v>2030214</v>
      </c>
      <c r="N31" s="40">
        <f>TrRoad_act!N112</f>
        <v>2115344</v>
      </c>
      <c r="O31" s="40">
        <f>TrRoad_act!O112</f>
        <v>2336483</v>
      </c>
      <c r="P31" s="40">
        <f>TrRoad_act!P112</f>
        <v>2557123</v>
      </c>
      <c r="Q31" s="40">
        <f>TrRoad_act!Q112</f>
        <v>2960995</v>
      </c>
    </row>
    <row r="32" spans="1:17" ht="11.45" customHeight="1" x14ac:dyDescent="0.25">
      <c r="A32" s="23" t="s">
        <v>30</v>
      </c>
      <c r="B32" s="39"/>
      <c r="C32" s="39">
        <f>TrRoad_act!C113</f>
        <v>105286</v>
      </c>
      <c r="D32" s="39">
        <f>TrRoad_act!D113</f>
        <v>104882</v>
      </c>
      <c r="E32" s="39">
        <f>TrRoad_act!E113</f>
        <v>101446</v>
      </c>
      <c r="F32" s="39">
        <f>TrRoad_act!F113</f>
        <v>90432</v>
      </c>
      <c r="G32" s="39">
        <f>TrRoad_act!G113</f>
        <v>91849</v>
      </c>
      <c r="H32" s="39">
        <f>TrRoad_act!H113</f>
        <v>93098</v>
      </c>
      <c r="I32" s="39">
        <f>TrRoad_act!I113</f>
        <v>101884</v>
      </c>
      <c r="J32" s="39">
        <f>TrRoad_act!J113</f>
        <v>97303</v>
      </c>
      <c r="K32" s="39">
        <f>TrRoad_act!K113</f>
        <v>80946</v>
      </c>
      <c r="L32" s="39">
        <f>TrRoad_act!L113</f>
        <v>69109</v>
      </c>
      <c r="M32" s="39">
        <f>TrRoad_act!M113</f>
        <v>67273</v>
      </c>
      <c r="N32" s="39">
        <f>TrRoad_act!N113</f>
        <v>68025</v>
      </c>
      <c r="O32" s="39">
        <f>TrRoad_act!O113</f>
        <v>68808</v>
      </c>
      <c r="P32" s="39">
        <f>TrRoad_act!P113</f>
        <v>77768</v>
      </c>
      <c r="Q32" s="39">
        <f>TrRoad_act!Q113</f>
        <v>89859</v>
      </c>
    </row>
    <row r="33" spans="1:17" ht="11.45" customHeight="1" x14ac:dyDescent="0.25">
      <c r="A33" s="19" t="s">
        <v>29</v>
      </c>
      <c r="B33" s="38"/>
      <c r="C33" s="38">
        <f>TrRoad_act!C114</f>
        <v>2678025</v>
      </c>
      <c r="D33" s="38">
        <f>TrRoad_act!D114</f>
        <v>2681287</v>
      </c>
      <c r="E33" s="38">
        <f>TrRoad_act!E114</f>
        <v>2643410</v>
      </c>
      <c r="F33" s="38">
        <f>TrRoad_act!F114</f>
        <v>2596528</v>
      </c>
      <c r="G33" s="38">
        <f>TrRoad_act!G114</f>
        <v>2439717</v>
      </c>
      <c r="H33" s="38">
        <f>TrRoad_act!H114</f>
        <v>2344864</v>
      </c>
      <c r="I33" s="38">
        <f>TrRoad_act!I114</f>
        <v>2404007</v>
      </c>
      <c r="J33" s="38">
        <f>TrRoad_act!J114</f>
        <v>2106387</v>
      </c>
      <c r="K33" s="38">
        <f>TrRoad_act!K114</f>
        <v>1953345</v>
      </c>
      <c r="L33" s="38">
        <f>TrRoad_act!L114</f>
        <v>2048243</v>
      </c>
      <c r="M33" s="38">
        <f>TrRoad_act!M114</f>
        <v>1960479</v>
      </c>
      <c r="N33" s="38">
        <f>TrRoad_act!N114</f>
        <v>2044609</v>
      </c>
      <c r="O33" s="38">
        <f>TrRoad_act!O114</f>
        <v>2264737</v>
      </c>
      <c r="P33" s="38">
        <f>TrRoad_act!P114</f>
        <v>2476435</v>
      </c>
      <c r="Q33" s="38">
        <f>TrRoad_act!Q114</f>
        <v>2868393</v>
      </c>
    </row>
    <row r="34" spans="1:17" ht="11.45" customHeight="1" x14ac:dyDescent="0.25">
      <c r="A34" s="62" t="s">
        <v>59</v>
      </c>
      <c r="B34" s="42"/>
      <c r="C34" s="42">
        <f>TrRoad_act!C115</f>
        <v>2122575</v>
      </c>
      <c r="D34" s="42">
        <f>TrRoad_act!D115</f>
        <v>2042492</v>
      </c>
      <c r="E34" s="42">
        <f>TrRoad_act!E115</f>
        <v>1914153</v>
      </c>
      <c r="F34" s="42">
        <f>TrRoad_act!F115</f>
        <v>1748559</v>
      </c>
      <c r="G34" s="42">
        <f>TrRoad_act!G115</f>
        <v>1576505</v>
      </c>
      <c r="H34" s="42">
        <f>TrRoad_act!H115</f>
        <v>1450595</v>
      </c>
      <c r="I34" s="42">
        <f>TrRoad_act!I115</f>
        <v>1422416</v>
      </c>
      <c r="J34" s="42">
        <f>TrRoad_act!J115</f>
        <v>1183062</v>
      </c>
      <c r="K34" s="42">
        <f>TrRoad_act!K115</f>
        <v>1137889</v>
      </c>
      <c r="L34" s="42">
        <f>TrRoad_act!L115</f>
        <v>1102316</v>
      </c>
      <c r="M34" s="42">
        <f>TrRoad_act!M115</f>
        <v>966100</v>
      </c>
      <c r="N34" s="42">
        <f>TrRoad_act!N115</f>
        <v>1015292</v>
      </c>
      <c r="O34" s="42">
        <f>TrRoad_act!O115</f>
        <v>932764</v>
      </c>
      <c r="P34" s="42">
        <f>TrRoad_act!P115</f>
        <v>1242246</v>
      </c>
      <c r="Q34" s="42">
        <f>TrRoad_act!Q115</f>
        <v>1554374</v>
      </c>
    </row>
    <row r="35" spans="1:17" ht="11.45" customHeight="1" x14ac:dyDescent="0.25">
      <c r="A35" s="62" t="s">
        <v>58</v>
      </c>
      <c r="B35" s="42"/>
      <c r="C35" s="42">
        <f>TrRoad_act!C116</f>
        <v>553450</v>
      </c>
      <c r="D35" s="42">
        <f>TrRoad_act!D116</f>
        <v>636795</v>
      </c>
      <c r="E35" s="42">
        <f>TrRoad_act!E116</f>
        <v>728257</v>
      </c>
      <c r="F35" s="42">
        <f>TrRoad_act!F116</f>
        <v>847023</v>
      </c>
      <c r="G35" s="42">
        <f>TrRoad_act!G116</f>
        <v>862621</v>
      </c>
      <c r="H35" s="42">
        <f>TrRoad_act!H116</f>
        <v>892806</v>
      </c>
      <c r="I35" s="42">
        <f>TrRoad_act!I116</f>
        <v>981591</v>
      </c>
      <c r="J35" s="42">
        <f>TrRoad_act!J116</f>
        <v>913235</v>
      </c>
      <c r="K35" s="42">
        <f>TrRoad_act!K116</f>
        <v>815456</v>
      </c>
      <c r="L35" s="42">
        <f>TrRoad_act!L116</f>
        <v>945667</v>
      </c>
      <c r="M35" s="42">
        <f>TrRoad_act!M116</f>
        <v>993208</v>
      </c>
      <c r="N35" s="42">
        <f>TrRoad_act!N116</f>
        <v>1027904</v>
      </c>
      <c r="O35" s="42">
        <f>TrRoad_act!O116</f>
        <v>1329379</v>
      </c>
      <c r="P35" s="42">
        <f>TrRoad_act!P116</f>
        <v>1219837</v>
      </c>
      <c r="Q35" s="42">
        <f>TrRoad_act!Q116</f>
        <v>1284820</v>
      </c>
    </row>
    <row r="36" spans="1:17" ht="11.45" customHeight="1" x14ac:dyDescent="0.25">
      <c r="A36" s="62" t="s">
        <v>57</v>
      </c>
      <c r="B36" s="42"/>
      <c r="C36" s="42">
        <f>TrRoad_act!C117</f>
        <v>2000</v>
      </c>
      <c r="D36" s="42">
        <f>TrRoad_act!D117</f>
        <v>2000</v>
      </c>
      <c r="E36" s="42">
        <f>TrRoad_act!E117</f>
        <v>1000</v>
      </c>
      <c r="F36" s="42">
        <f>TrRoad_act!F117</f>
        <v>946</v>
      </c>
      <c r="G36" s="42">
        <f>TrRoad_act!G117</f>
        <v>591</v>
      </c>
      <c r="H36" s="42">
        <f>TrRoad_act!H117</f>
        <v>1463</v>
      </c>
      <c r="I36" s="42">
        <f>TrRoad_act!I117</f>
        <v>0</v>
      </c>
      <c r="J36" s="42">
        <f>TrRoad_act!J117</f>
        <v>10090</v>
      </c>
      <c r="K36" s="42">
        <f>TrRoad_act!K117</f>
        <v>0</v>
      </c>
      <c r="L36" s="42">
        <f>TrRoad_act!L117</f>
        <v>144</v>
      </c>
      <c r="M36" s="42">
        <f>TrRoad_act!M117</f>
        <v>83</v>
      </c>
      <c r="N36" s="42">
        <f>TrRoad_act!N117</f>
        <v>52</v>
      </c>
      <c r="O36" s="42">
        <f>TrRoad_act!O117</f>
        <v>14</v>
      </c>
      <c r="P36" s="42">
        <f>TrRoad_act!P117</f>
        <v>10</v>
      </c>
      <c r="Q36" s="42">
        <f>TrRoad_act!Q117</f>
        <v>2</v>
      </c>
    </row>
    <row r="37" spans="1:17" ht="11.45" customHeight="1" x14ac:dyDescent="0.25">
      <c r="A37" s="62" t="s">
        <v>56</v>
      </c>
      <c r="B37" s="42"/>
      <c r="C37" s="42">
        <f>TrRoad_act!C118</f>
        <v>0</v>
      </c>
      <c r="D37" s="42">
        <f>TrRoad_act!D118</f>
        <v>0</v>
      </c>
      <c r="E37" s="42">
        <f>TrRoad_act!E118</f>
        <v>0</v>
      </c>
      <c r="F37" s="42">
        <f>TrRoad_act!F118</f>
        <v>0</v>
      </c>
      <c r="G37" s="42">
        <f>TrRoad_act!G118</f>
        <v>0</v>
      </c>
      <c r="H37" s="42">
        <f>TrRoad_act!H118</f>
        <v>0</v>
      </c>
      <c r="I37" s="42">
        <f>TrRoad_act!I118</f>
        <v>0</v>
      </c>
      <c r="J37" s="42">
        <f>TrRoad_act!J118</f>
        <v>0</v>
      </c>
      <c r="K37" s="42">
        <f>TrRoad_act!K118</f>
        <v>0</v>
      </c>
      <c r="L37" s="42">
        <f>TrRoad_act!L118</f>
        <v>0</v>
      </c>
      <c r="M37" s="42">
        <f>TrRoad_act!M118</f>
        <v>0</v>
      </c>
      <c r="N37" s="42">
        <f>TrRoad_act!N118</f>
        <v>0</v>
      </c>
      <c r="O37" s="42">
        <f>TrRoad_act!O118</f>
        <v>0</v>
      </c>
      <c r="P37" s="42">
        <f>TrRoad_act!P118</f>
        <v>0</v>
      </c>
      <c r="Q37" s="42">
        <f>TrRoad_act!Q118</f>
        <v>0</v>
      </c>
    </row>
    <row r="38" spans="1:17" ht="11.45" customHeight="1" x14ac:dyDescent="0.25">
      <c r="A38" s="62" t="s">
        <v>60</v>
      </c>
      <c r="B38" s="42"/>
      <c r="C38" s="42">
        <f>TrRoad_act!C119</f>
        <v>0</v>
      </c>
      <c r="D38" s="42">
        <f>TrRoad_act!D119</f>
        <v>0</v>
      </c>
      <c r="E38" s="42">
        <f>TrRoad_act!E119</f>
        <v>0</v>
      </c>
      <c r="F38" s="42">
        <f>TrRoad_act!F119</f>
        <v>0</v>
      </c>
      <c r="G38" s="42">
        <f>TrRoad_act!G119</f>
        <v>0</v>
      </c>
      <c r="H38" s="42">
        <f>TrRoad_act!H119</f>
        <v>0</v>
      </c>
      <c r="I38" s="42">
        <f>TrRoad_act!I119</f>
        <v>0</v>
      </c>
      <c r="J38" s="42">
        <f>TrRoad_act!J119</f>
        <v>0</v>
      </c>
      <c r="K38" s="42">
        <f>TrRoad_act!K119</f>
        <v>0</v>
      </c>
      <c r="L38" s="42">
        <f>TrRoad_act!L119</f>
        <v>0</v>
      </c>
      <c r="M38" s="42">
        <f>TrRoad_act!M119</f>
        <v>0</v>
      </c>
      <c r="N38" s="42">
        <f>TrRoad_act!N119</f>
        <v>0</v>
      </c>
      <c r="O38" s="42">
        <f>TrRoad_act!O119</f>
        <v>84</v>
      </c>
      <c r="P38" s="42">
        <f>TrRoad_act!P119</f>
        <v>7648</v>
      </c>
      <c r="Q38" s="42">
        <f>TrRoad_act!Q119</f>
        <v>19271</v>
      </c>
    </row>
    <row r="39" spans="1:17" ht="11.45" customHeight="1" x14ac:dyDescent="0.25">
      <c r="A39" s="62" t="s">
        <v>55</v>
      </c>
      <c r="B39" s="42"/>
      <c r="C39" s="42">
        <f>TrRoad_act!C120</f>
        <v>0</v>
      </c>
      <c r="D39" s="42">
        <f>TrRoad_act!D120</f>
        <v>0</v>
      </c>
      <c r="E39" s="42">
        <f>TrRoad_act!E120</f>
        <v>0</v>
      </c>
      <c r="F39" s="42">
        <f>TrRoad_act!F120</f>
        <v>0</v>
      </c>
      <c r="G39" s="42">
        <f>TrRoad_act!G120</f>
        <v>0</v>
      </c>
      <c r="H39" s="42">
        <f>TrRoad_act!H120</f>
        <v>0</v>
      </c>
      <c r="I39" s="42">
        <f>TrRoad_act!I120</f>
        <v>0</v>
      </c>
      <c r="J39" s="42">
        <f>TrRoad_act!J120</f>
        <v>0</v>
      </c>
      <c r="K39" s="42">
        <f>TrRoad_act!K120</f>
        <v>0</v>
      </c>
      <c r="L39" s="42">
        <f>TrRoad_act!L120</f>
        <v>116</v>
      </c>
      <c r="M39" s="42">
        <f>TrRoad_act!M120</f>
        <v>1088</v>
      </c>
      <c r="N39" s="42">
        <f>TrRoad_act!N120</f>
        <v>1361</v>
      </c>
      <c r="O39" s="42">
        <f>TrRoad_act!O120</f>
        <v>2496</v>
      </c>
      <c r="P39" s="42">
        <f>TrRoad_act!P120</f>
        <v>6694</v>
      </c>
      <c r="Q39" s="42">
        <f>TrRoad_act!Q120</f>
        <v>9926</v>
      </c>
    </row>
    <row r="40" spans="1:17" ht="11.45" customHeight="1" x14ac:dyDescent="0.25">
      <c r="A40" s="19" t="s">
        <v>28</v>
      </c>
      <c r="B40" s="38"/>
      <c r="C40" s="38">
        <f>TrRoad_act!C121</f>
        <v>5366</v>
      </c>
      <c r="D40" s="38">
        <f>TrRoad_act!D121</f>
        <v>5788</v>
      </c>
      <c r="E40" s="38">
        <f>TrRoad_act!E121</f>
        <v>5822</v>
      </c>
      <c r="F40" s="38">
        <f>TrRoad_act!F121</f>
        <v>5915</v>
      </c>
      <c r="G40" s="38">
        <f>TrRoad_act!G121</f>
        <v>3840</v>
      </c>
      <c r="H40" s="38">
        <f>TrRoad_act!H121</f>
        <v>4588</v>
      </c>
      <c r="I40" s="38">
        <f>TrRoad_act!I121</f>
        <v>4379</v>
      </c>
      <c r="J40" s="38">
        <f>TrRoad_act!J121</f>
        <v>4176</v>
      </c>
      <c r="K40" s="38">
        <f>TrRoad_act!K121</f>
        <v>2073</v>
      </c>
      <c r="L40" s="38">
        <f>TrRoad_act!L121</f>
        <v>2782</v>
      </c>
      <c r="M40" s="38">
        <f>TrRoad_act!M121</f>
        <v>2462</v>
      </c>
      <c r="N40" s="38">
        <f>TrRoad_act!N121</f>
        <v>2710</v>
      </c>
      <c r="O40" s="38">
        <f>TrRoad_act!O121</f>
        <v>2938</v>
      </c>
      <c r="P40" s="38">
        <f>TrRoad_act!P121</f>
        <v>2920</v>
      </c>
      <c r="Q40" s="38">
        <f>TrRoad_act!Q121</f>
        <v>2743</v>
      </c>
    </row>
    <row r="41" spans="1:17" ht="11.45" customHeight="1" x14ac:dyDescent="0.25">
      <c r="A41" s="62" t="s">
        <v>59</v>
      </c>
      <c r="B41" s="37"/>
      <c r="C41" s="37">
        <f>TrRoad_act!C122</f>
        <v>0</v>
      </c>
      <c r="D41" s="37">
        <f>TrRoad_act!D122</f>
        <v>0</v>
      </c>
      <c r="E41" s="37">
        <f>TrRoad_act!E122</f>
        <v>0</v>
      </c>
      <c r="F41" s="37">
        <f>TrRoad_act!F122</f>
        <v>0</v>
      </c>
      <c r="G41" s="37">
        <f>TrRoad_act!G122</f>
        <v>0</v>
      </c>
      <c r="H41" s="37">
        <f>TrRoad_act!H122</f>
        <v>0</v>
      </c>
      <c r="I41" s="37">
        <f>TrRoad_act!I122</f>
        <v>0</v>
      </c>
      <c r="J41" s="37">
        <f>TrRoad_act!J122</f>
        <v>0</v>
      </c>
      <c r="K41" s="37">
        <f>TrRoad_act!K122</f>
        <v>0</v>
      </c>
      <c r="L41" s="37">
        <f>TrRoad_act!L122</f>
        <v>0</v>
      </c>
      <c r="M41" s="37">
        <f>TrRoad_act!M122</f>
        <v>0</v>
      </c>
      <c r="N41" s="37">
        <f>TrRoad_act!N122</f>
        <v>0</v>
      </c>
      <c r="O41" s="37">
        <f>TrRoad_act!O122</f>
        <v>0</v>
      </c>
      <c r="P41" s="37">
        <f>TrRoad_act!P122</f>
        <v>0</v>
      </c>
      <c r="Q41" s="37">
        <f>TrRoad_act!Q122</f>
        <v>0</v>
      </c>
    </row>
    <row r="42" spans="1:17" ht="11.45" customHeight="1" x14ac:dyDescent="0.25">
      <c r="A42" s="62" t="s">
        <v>58</v>
      </c>
      <c r="B42" s="37"/>
      <c r="C42" s="37">
        <f>TrRoad_act!C123</f>
        <v>5366</v>
      </c>
      <c r="D42" s="37">
        <f>TrRoad_act!D123</f>
        <v>5785</v>
      </c>
      <c r="E42" s="37">
        <f>TrRoad_act!E123</f>
        <v>5812</v>
      </c>
      <c r="F42" s="37">
        <f>TrRoad_act!F123</f>
        <v>5911</v>
      </c>
      <c r="G42" s="37">
        <f>TrRoad_act!G123</f>
        <v>3834</v>
      </c>
      <c r="H42" s="37">
        <f>TrRoad_act!H123</f>
        <v>4588</v>
      </c>
      <c r="I42" s="37">
        <f>TrRoad_act!I123</f>
        <v>4379</v>
      </c>
      <c r="J42" s="37">
        <f>TrRoad_act!J123</f>
        <v>4145</v>
      </c>
      <c r="K42" s="37">
        <f>TrRoad_act!K123</f>
        <v>2073</v>
      </c>
      <c r="L42" s="37">
        <f>TrRoad_act!L123</f>
        <v>2773</v>
      </c>
      <c r="M42" s="37">
        <f>TrRoad_act!M123</f>
        <v>2454</v>
      </c>
      <c r="N42" s="37">
        <f>TrRoad_act!N123</f>
        <v>2698</v>
      </c>
      <c r="O42" s="37">
        <f>TrRoad_act!O123</f>
        <v>2938</v>
      </c>
      <c r="P42" s="37">
        <f>TrRoad_act!P123</f>
        <v>2920</v>
      </c>
      <c r="Q42" s="37">
        <f>TrRoad_act!Q123</f>
        <v>2618</v>
      </c>
    </row>
    <row r="43" spans="1:17" ht="11.45" customHeight="1" x14ac:dyDescent="0.25">
      <c r="A43" s="62" t="s">
        <v>57</v>
      </c>
      <c r="B43" s="37"/>
      <c r="C43" s="37">
        <f>TrRoad_act!C124</f>
        <v>0</v>
      </c>
      <c r="D43" s="37">
        <f>TrRoad_act!D124</f>
        <v>0</v>
      </c>
      <c r="E43" s="37">
        <f>TrRoad_act!E124</f>
        <v>0</v>
      </c>
      <c r="F43" s="37">
        <f>TrRoad_act!F124</f>
        <v>0</v>
      </c>
      <c r="G43" s="37">
        <f>TrRoad_act!G124</f>
        <v>0</v>
      </c>
      <c r="H43" s="37">
        <f>TrRoad_act!H124</f>
        <v>0</v>
      </c>
      <c r="I43" s="37">
        <f>TrRoad_act!I124</f>
        <v>0</v>
      </c>
      <c r="J43" s="37">
        <f>TrRoad_act!J124</f>
        <v>0</v>
      </c>
      <c r="K43" s="37">
        <f>TrRoad_act!K124</f>
        <v>0</v>
      </c>
      <c r="L43" s="37">
        <f>TrRoad_act!L124</f>
        <v>0</v>
      </c>
      <c r="M43" s="37">
        <f>TrRoad_act!M124</f>
        <v>0</v>
      </c>
      <c r="N43" s="37">
        <f>TrRoad_act!N124</f>
        <v>0</v>
      </c>
      <c r="O43" s="37">
        <f>TrRoad_act!O124</f>
        <v>0</v>
      </c>
      <c r="P43" s="37">
        <f>TrRoad_act!P124</f>
        <v>0</v>
      </c>
      <c r="Q43" s="37">
        <f>TrRoad_act!Q124</f>
        <v>0</v>
      </c>
    </row>
    <row r="44" spans="1:17" ht="11.45" customHeight="1" x14ac:dyDescent="0.25">
      <c r="A44" s="62" t="s">
        <v>56</v>
      </c>
      <c r="B44" s="37"/>
      <c r="C44" s="37">
        <f>TrRoad_act!C125</f>
        <v>0</v>
      </c>
      <c r="D44" s="37">
        <f>TrRoad_act!D125</f>
        <v>0</v>
      </c>
      <c r="E44" s="37">
        <f>TrRoad_act!E125</f>
        <v>0</v>
      </c>
      <c r="F44" s="37">
        <f>TrRoad_act!F125</f>
        <v>0</v>
      </c>
      <c r="G44" s="37">
        <f>TrRoad_act!G125</f>
        <v>0</v>
      </c>
      <c r="H44" s="37">
        <f>TrRoad_act!H125</f>
        <v>0</v>
      </c>
      <c r="I44" s="37">
        <f>TrRoad_act!I125</f>
        <v>0</v>
      </c>
      <c r="J44" s="37">
        <f>TrRoad_act!J125</f>
        <v>0</v>
      </c>
      <c r="K44" s="37">
        <f>TrRoad_act!K125</f>
        <v>0</v>
      </c>
      <c r="L44" s="37">
        <f>TrRoad_act!L125</f>
        <v>0</v>
      </c>
      <c r="M44" s="37">
        <f>TrRoad_act!M125</f>
        <v>0</v>
      </c>
      <c r="N44" s="37">
        <f>TrRoad_act!N125</f>
        <v>0</v>
      </c>
      <c r="O44" s="37">
        <f>TrRoad_act!O125</f>
        <v>0</v>
      </c>
      <c r="P44" s="37">
        <f>TrRoad_act!P125</f>
        <v>0</v>
      </c>
      <c r="Q44" s="37">
        <f>TrRoad_act!Q125</f>
        <v>0</v>
      </c>
    </row>
    <row r="45" spans="1:17" ht="11.45" customHeight="1" x14ac:dyDescent="0.25">
      <c r="A45" s="62" t="s">
        <v>55</v>
      </c>
      <c r="B45" s="37"/>
      <c r="C45" s="37">
        <f>TrRoad_act!C126</f>
        <v>0</v>
      </c>
      <c r="D45" s="37">
        <f>TrRoad_act!D126</f>
        <v>3</v>
      </c>
      <c r="E45" s="37">
        <f>TrRoad_act!E126</f>
        <v>10</v>
      </c>
      <c r="F45" s="37">
        <f>TrRoad_act!F126</f>
        <v>4</v>
      </c>
      <c r="G45" s="37">
        <f>TrRoad_act!G126</f>
        <v>6</v>
      </c>
      <c r="H45" s="37">
        <f>TrRoad_act!H126</f>
        <v>0</v>
      </c>
      <c r="I45" s="37">
        <f>TrRoad_act!I126</f>
        <v>0</v>
      </c>
      <c r="J45" s="37">
        <f>TrRoad_act!J126</f>
        <v>31</v>
      </c>
      <c r="K45" s="37">
        <f>TrRoad_act!K126</f>
        <v>0</v>
      </c>
      <c r="L45" s="37">
        <f>TrRoad_act!L126</f>
        <v>9</v>
      </c>
      <c r="M45" s="37">
        <f>TrRoad_act!M126</f>
        <v>8</v>
      </c>
      <c r="N45" s="37">
        <f>TrRoad_act!N126</f>
        <v>12</v>
      </c>
      <c r="O45" s="37">
        <f>TrRoad_act!O126</f>
        <v>0</v>
      </c>
      <c r="P45" s="37">
        <f>TrRoad_act!P126</f>
        <v>0</v>
      </c>
      <c r="Q45" s="37">
        <f>TrRoad_act!Q126</f>
        <v>125</v>
      </c>
    </row>
    <row r="46" spans="1:17" ht="11.45" customHeight="1" x14ac:dyDescent="0.25">
      <c r="A46" s="25" t="s">
        <v>18</v>
      </c>
      <c r="B46" s="40"/>
      <c r="C46" s="40">
        <f>TrRoad_act!C127</f>
        <v>412332</v>
      </c>
      <c r="D46" s="40">
        <f>TrRoad_act!D127</f>
        <v>417037</v>
      </c>
      <c r="E46" s="40">
        <f>TrRoad_act!E127</f>
        <v>429974</v>
      </c>
      <c r="F46" s="40">
        <f>TrRoad_act!F127</f>
        <v>476951</v>
      </c>
      <c r="G46" s="40">
        <f>TrRoad_act!G127</f>
        <v>396376</v>
      </c>
      <c r="H46" s="40">
        <f>TrRoad_act!H127</f>
        <v>350447</v>
      </c>
      <c r="I46" s="40">
        <f>TrRoad_act!I127</f>
        <v>424044</v>
      </c>
      <c r="J46" s="40">
        <f>TrRoad_act!J127</f>
        <v>365109</v>
      </c>
      <c r="K46" s="40">
        <f>TrRoad_act!K127</f>
        <v>376319</v>
      </c>
      <c r="L46" s="40">
        <f>TrRoad_act!L127</f>
        <v>453219</v>
      </c>
      <c r="M46" s="40">
        <f>TrRoad_act!M127</f>
        <v>500481</v>
      </c>
      <c r="N46" s="40">
        <f>TrRoad_act!N127</f>
        <v>487500</v>
      </c>
      <c r="O46" s="40">
        <f>TrRoad_act!O127</f>
        <v>522560</v>
      </c>
      <c r="P46" s="40">
        <f>TrRoad_act!P127</f>
        <v>547830</v>
      </c>
      <c r="Q46" s="40">
        <f>TrRoad_act!Q127</f>
        <v>575067</v>
      </c>
    </row>
    <row r="47" spans="1:17" ht="11.45" customHeight="1" x14ac:dyDescent="0.25">
      <c r="A47" s="23" t="s">
        <v>27</v>
      </c>
      <c r="B47" s="39"/>
      <c r="C47" s="39">
        <f>TrRoad_act!C128</f>
        <v>391159</v>
      </c>
      <c r="D47" s="39">
        <f>TrRoad_act!D128</f>
        <v>387888</v>
      </c>
      <c r="E47" s="39">
        <f>TrRoad_act!E128</f>
        <v>398304</v>
      </c>
      <c r="F47" s="39">
        <f>TrRoad_act!F128</f>
        <v>448743</v>
      </c>
      <c r="G47" s="39">
        <f>TrRoad_act!G128</f>
        <v>372467</v>
      </c>
      <c r="H47" s="39">
        <f>TrRoad_act!H128</f>
        <v>312448</v>
      </c>
      <c r="I47" s="39">
        <f>TrRoad_act!I128</f>
        <v>380137</v>
      </c>
      <c r="J47" s="39">
        <f>TrRoad_act!J128</f>
        <v>334368</v>
      </c>
      <c r="K47" s="39">
        <f>TrRoad_act!K128</f>
        <v>336956</v>
      </c>
      <c r="L47" s="39">
        <f>TrRoad_act!L128</f>
        <v>410288</v>
      </c>
      <c r="M47" s="39">
        <f>TrRoad_act!M128</f>
        <v>445640</v>
      </c>
      <c r="N47" s="39">
        <f>TrRoad_act!N128</f>
        <v>438815</v>
      </c>
      <c r="O47" s="39">
        <f>TrRoad_act!O128</f>
        <v>463543</v>
      </c>
      <c r="P47" s="39">
        <f>TrRoad_act!P128</f>
        <v>484622</v>
      </c>
      <c r="Q47" s="39">
        <f>TrRoad_act!Q128</f>
        <v>440130</v>
      </c>
    </row>
    <row r="48" spans="1:17" ht="11.45" customHeight="1" x14ac:dyDescent="0.25">
      <c r="A48" s="62" t="s">
        <v>59</v>
      </c>
      <c r="B48" s="42"/>
      <c r="C48" s="42">
        <f>TrRoad_act!C129</f>
        <v>35421</v>
      </c>
      <c r="D48" s="42">
        <f>TrRoad_act!D129</f>
        <v>35418</v>
      </c>
      <c r="E48" s="42">
        <f>TrRoad_act!E129</f>
        <v>32665</v>
      </c>
      <c r="F48" s="42">
        <f>TrRoad_act!F129</f>
        <v>29660</v>
      </c>
      <c r="G48" s="42">
        <f>TrRoad_act!G129</f>
        <v>24243</v>
      </c>
      <c r="H48" s="42">
        <f>TrRoad_act!H129</f>
        <v>0</v>
      </c>
      <c r="I48" s="42">
        <f>TrRoad_act!I129</f>
        <v>1884</v>
      </c>
      <c r="J48" s="42">
        <f>TrRoad_act!J129</f>
        <v>11033</v>
      </c>
      <c r="K48" s="42">
        <f>TrRoad_act!K129</f>
        <v>13373</v>
      </c>
      <c r="L48" s="42">
        <f>TrRoad_act!L129</f>
        <v>23772</v>
      </c>
      <c r="M48" s="42">
        <f>TrRoad_act!M129</f>
        <v>37480</v>
      </c>
      <c r="N48" s="42">
        <f>TrRoad_act!N129</f>
        <v>31977</v>
      </c>
      <c r="O48" s="42">
        <f>TrRoad_act!O129</f>
        <v>27128</v>
      </c>
      <c r="P48" s="42">
        <f>TrRoad_act!P129</f>
        <v>22685</v>
      </c>
      <c r="Q48" s="42">
        <f>TrRoad_act!Q129</f>
        <v>17166</v>
      </c>
    </row>
    <row r="49" spans="1:18" ht="11.45" customHeight="1" x14ac:dyDescent="0.25">
      <c r="A49" s="62" t="s">
        <v>58</v>
      </c>
      <c r="B49" s="42"/>
      <c r="C49" s="42">
        <f>TrRoad_act!C130</f>
        <v>338968</v>
      </c>
      <c r="D49" s="42">
        <f>TrRoad_act!D130</f>
        <v>334347</v>
      </c>
      <c r="E49" s="42">
        <f>TrRoad_act!E130</f>
        <v>355494</v>
      </c>
      <c r="F49" s="42">
        <f>TrRoad_act!F130</f>
        <v>410527</v>
      </c>
      <c r="G49" s="42">
        <f>TrRoad_act!G130</f>
        <v>341970</v>
      </c>
      <c r="H49" s="42">
        <f>TrRoad_act!H130</f>
        <v>308183</v>
      </c>
      <c r="I49" s="42">
        <f>TrRoad_act!I130</f>
        <v>375335</v>
      </c>
      <c r="J49" s="42">
        <f>TrRoad_act!J130</f>
        <v>319743</v>
      </c>
      <c r="K49" s="42">
        <f>TrRoad_act!K130</f>
        <v>323583</v>
      </c>
      <c r="L49" s="42">
        <f>TrRoad_act!L130</f>
        <v>386390</v>
      </c>
      <c r="M49" s="42">
        <f>TrRoad_act!M130</f>
        <v>407721</v>
      </c>
      <c r="N49" s="42">
        <f>TrRoad_act!N130</f>
        <v>406360</v>
      </c>
      <c r="O49" s="42">
        <f>TrRoad_act!O130</f>
        <v>429621</v>
      </c>
      <c r="P49" s="42">
        <f>TrRoad_act!P130</f>
        <v>458501</v>
      </c>
      <c r="Q49" s="42">
        <f>TrRoad_act!Q130</f>
        <v>420289</v>
      </c>
    </row>
    <row r="50" spans="1:18" ht="11.45" customHeight="1" x14ac:dyDescent="0.25">
      <c r="A50" s="62" t="s">
        <v>57</v>
      </c>
      <c r="B50" s="42"/>
      <c r="C50" s="42">
        <f>TrRoad_act!C131</f>
        <v>16770</v>
      </c>
      <c r="D50" s="42">
        <f>TrRoad_act!D131</f>
        <v>18123</v>
      </c>
      <c r="E50" s="42">
        <f>TrRoad_act!E131</f>
        <v>10145</v>
      </c>
      <c r="F50" s="42">
        <f>TrRoad_act!F131</f>
        <v>7556</v>
      </c>
      <c r="G50" s="42">
        <f>TrRoad_act!G131</f>
        <v>6237</v>
      </c>
      <c r="H50" s="42">
        <f>TrRoad_act!H131</f>
        <v>4265</v>
      </c>
      <c r="I50" s="42">
        <f>TrRoad_act!I131</f>
        <v>2918</v>
      </c>
      <c r="J50" s="42">
        <f>TrRoad_act!J131</f>
        <v>3592</v>
      </c>
      <c r="K50" s="42">
        <f>TrRoad_act!K131</f>
        <v>0</v>
      </c>
      <c r="L50" s="42">
        <f>TrRoad_act!L131</f>
        <v>0</v>
      </c>
      <c r="M50" s="42">
        <f>TrRoad_act!M131</f>
        <v>0</v>
      </c>
      <c r="N50" s="42">
        <f>TrRoad_act!N131</f>
        <v>0</v>
      </c>
      <c r="O50" s="42">
        <f>TrRoad_act!O131</f>
        <v>5840</v>
      </c>
      <c r="P50" s="42">
        <f>TrRoad_act!P131</f>
        <v>1309</v>
      </c>
      <c r="Q50" s="42">
        <f>TrRoad_act!Q131</f>
        <v>737</v>
      </c>
    </row>
    <row r="51" spans="1:18" ht="11.45" customHeight="1" x14ac:dyDescent="0.25">
      <c r="A51" s="62" t="s">
        <v>56</v>
      </c>
      <c r="B51" s="42"/>
      <c r="C51" s="42">
        <f>TrRoad_act!C132</f>
        <v>0</v>
      </c>
      <c r="D51" s="42">
        <f>TrRoad_act!D132</f>
        <v>0</v>
      </c>
      <c r="E51" s="42">
        <f>TrRoad_act!E132</f>
        <v>0</v>
      </c>
      <c r="F51" s="42">
        <f>TrRoad_act!F132</f>
        <v>0</v>
      </c>
      <c r="G51" s="42">
        <f>TrRoad_act!G132</f>
        <v>0</v>
      </c>
      <c r="H51" s="42">
        <f>TrRoad_act!H132</f>
        <v>0</v>
      </c>
      <c r="I51" s="42">
        <f>TrRoad_act!I132</f>
        <v>0</v>
      </c>
      <c r="J51" s="42">
        <f>TrRoad_act!J132</f>
        <v>0</v>
      </c>
      <c r="K51" s="42">
        <f>TrRoad_act!K132</f>
        <v>0</v>
      </c>
      <c r="L51" s="42">
        <f>TrRoad_act!L132</f>
        <v>0</v>
      </c>
      <c r="M51" s="42">
        <f>TrRoad_act!M132</f>
        <v>0</v>
      </c>
      <c r="N51" s="42">
        <f>TrRoad_act!N132</f>
        <v>0</v>
      </c>
      <c r="O51" s="42">
        <f>TrRoad_act!O132</f>
        <v>0</v>
      </c>
      <c r="P51" s="42">
        <f>TrRoad_act!P132</f>
        <v>0</v>
      </c>
      <c r="Q51" s="42">
        <f>TrRoad_act!Q132</f>
        <v>0</v>
      </c>
    </row>
    <row r="52" spans="1:18" ht="11.45" customHeight="1" x14ac:dyDescent="0.25">
      <c r="A52" s="62" t="s">
        <v>55</v>
      </c>
      <c r="B52" s="42"/>
      <c r="C52" s="42">
        <f>TrRoad_act!C133</f>
        <v>0</v>
      </c>
      <c r="D52" s="42">
        <f>TrRoad_act!D133</f>
        <v>0</v>
      </c>
      <c r="E52" s="42">
        <f>TrRoad_act!E133</f>
        <v>0</v>
      </c>
      <c r="F52" s="42">
        <f>TrRoad_act!F133</f>
        <v>1000</v>
      </c>
      <c r="G52" s="42">
        <f>TrRoad_act!G133</f>
        <v>17</v>
      </c>
      <c r="H52" s="42">
        <f>TrRoad_act!H133</f>
        <v>0</v>
      </c>
      <c r="I52" s="42">
        <f>TrRoad_act!I133</f>
        <v>0</v>
      </c>
      <c r="J52" s="42">
        <f>TrRoad_act!J133</f>
        <v>0</v>
      </c>
      <c r="K52" s="42">
        <f>TrRoad_act!K133</f>
        <v>0</v>
      </c>
      <c r="L52" s="42">
        <f>TrRoad_act!L133</f>
        <v>126</v>
      </c>
      <c r="M52" s="42">
        <f>TrRoad_act!M133</f>
        <v>439</v>
      </c>
      <c r="N52" s="42">
        <f>TrRoad_act!N133</f>
        <v>478</v>
      </c>
      <c r="O52" s="42">
        <f>TrRoad_act!O133</f>
        <v>954</v>
      </c>
      <c r="P52" s="42">
        <f>TrRoad_act!P133</f>
        <v>2127</v>
      </c>
      <c r="Q52" s="42">
        <f>TrRoad_act!Q133</f>
        <v>1938</v>
      </c>
    </row>
    <row r="53" spans="1:18" ht="11.45" customHeight="1" x14ac:dyDescent="0.25">
      <c r="A53" s="19" t="s">
        <v>24</v>
      </c>
      <c r="B53" s="38"/>
      <c r="C53" s="38">
        <f>TrRoad_act!C134</f>
        <v>21173</v>
      </c>
      <c r="D53" s="38">
        <f>TrRoad_act!D134</f>
        <v>29149</v>
      </c>
      <c r="E53" s="38">
        <f>TrRoad_act!E134</f>
        <v>31670</v>
      </c>
      <c r="F53" s="38">
        <f>TrRoad_act!F134</f>
        <v>28208</v>
      </c>
      <c r="G53" s="38">
        <f>TrRoad_act!G134</f>
        <v>23909</v>
      </c>
      <c r="H53" s="38">
        <f>TrRoad_act!H134</f>
        <v>37999</v>
      </c>
      <c r="I53" s="38">
        <f>TrRoad_act!I134</f>
        <v>43907</v>
      </c>
      <c r="J53" s="38">
        <f>TrRoad_act!J134</f>
        <v>30741</v>
      </c>
      <c r="K53" s="38">
        <f>TrRoad_act!K134</f>
        <v>39363</v>
      </c>
      <c r="L53" s="38">
        <f>TrRoad_act!L134</f>
        <v>42931</v>
      </c>
      <c r="M53" s="38">
        <f>TrRoad_act!M134</f>
        <v>54841</v>
      </c>
      <c r="N53" s="38">
        <f>TrRoad_act!N134</f>
        <v>48685</v>
      </c>
      <c r="O53" s="38">
        <f>TrRoad_act!O134</f>
        <v>59017</v>
      </c>
      <c r="P53" s="38">
        <f>TrRoad_act!P134</f>
        <v>63208</v>
      </c>
      <c r="Q53" s="38">
        <f>TrRoad_act!Q134</f>
        <v>134937</v>
      </c>
    </row>
    <row r="54" spans="1:18" ht="11.45" customHeight="1" x14ac:dyDescent="0.25">
      <c r="A54" s="17" t="s">
        <v>23</v>
      </c>
      <c r="B54" s="37"/>
      <c r="C54" s="37">
        <f>TrRoad_act!C135</f>
        <v>17482</v>
      </c>
      <c r="D54" s="37">
        <f>TrRoad_act!D135</f>
        <v>25768</v>
      </c>
      <c r="E54" s="37">
        <f>TrRoad_act!E135</f>
        <v>28876</v>
      </c>
      <c r="F54" s="37">
        <f>TrRoad_act!F135</f>
        <v>23982</v>
      </c>
      <c r="G54" s="37">
        <f>TrRoad_act!G135</f>
        <v>21110</v>
      </c>
      <c r="H54" s="37">
        <f>TrRoad_act!H135</f>
        <v>34978</v>
      </c>
      <c r="I54" s="37">
        <f>TrRoad_act!I135</f>
        <v>40497</v>
      </c>
      <c r="J54" s="37">
        <f>TrRoad_act!J135</f>
        <v>28263</v>
      </c>
      <c r="K54" s="37">
        <f>TrRoad_act!K135</f>
        <v>38748</v>
      </c>
      <c r="L54" s="37">
        <f>TrRoad_act!L135</f>
        <v>40017</v>
      </c>
      <c r="M54" s="37">
        <f>TrRoad_act!M135</f>
        <v>48734</v>
      </c>
      <c r="N54" s="37">
        <f>TrRoad_act!N135</f>
        <v>43068</v>
      </c>
      <c r="O54" s="37">
        <f>TrRoad_act!O135</f>
        <v>55903</v>
      </c>
      <c r="P54" s="37">
        <f>TrRoad_act!P135</f>
        <v>59028</v>
      </c>
      <c r="Q54" s="37">
        <f>TrRoad_act!Q135</f>
        <v>130080</v>
      </c>
    </row>
    <row r="55" spans="1:18" ht="11.45" customHeight="1" x14ac:dyDescent="0.25">
      <c r="A55" s="15" t="s">
        <v>22</v>
      </c>
      <c r="B55" s="36"/>
      <c r="C55" s="36">
        <f>TrRoad_act!C136</f>
        <v>3691</v>
      </c>
      <c r="D55" s="36">
        <f>TrRoad_act!D136</f>
        <v>3381</v>
      </c>
      <c r="E55" s="36">
        <f>TrRoad_act!E136</f>
        <v>2794</v>
      </c>
      <c r="F55" s="36">
        <f>TrRoad_act!F136</f>
        <v>4226</v>
      </c>
      <c r="G55" s="36">
        <f>TrRoad_act!G136</f>
        <v>2799</v>
      </c>
      <c r="H55" s="36">
        <f>TrRoad_act!H136</f>
        <v>3021</v>
      </c>
      <c r="I55" s="36">
        <f>TrRoad_act!I136</f>
        <v>3410</v>
      </c>
      <c r="J55" s="36">
        <f>TrRoad_act!J136</f>
        <v>2478</v>
      </c>
      <c r="K55" s="36">
        <f>TrRoad_act!K136</f>
        <v>615</v>
      </c>
      <c r="L55" s="36">
        <f>TrRoad_act!L136</f>
        <v>2914</v>
      </c>
      <c r="M55" s="36">
        <f>TrRoad_act!M136</f>
        <v>6107</v>
      </c>
      <c r="N55" s="36">
        <f>TrRoad_act!N136</f>
        <v>5617</v>
      </c>
      <c r="O55" s="36">
        <f>TrRoad_act!O136</f>
        <v>3114</v>
      </c>
      <c r="P55" s="36">
        <f>TrRoad_act!P136</f>
        <v>4180</v>
      </c>
      <c r="Q55" s="36">
        <f>TrRoad_act!Q136</f>
        <v>4857</v>
      </c>
    </row>
    <row r="57" spans="1:18" ht="11.45" customHeight="1" x14ac:dyDescent="0.25">
      <c r="A57" s="11"/>
      <c r="B57" s="175">
        <v>2015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</row>
    <row r="58" spans="1:18" ht="11.45" customHeight="1" x14ac:dyDescent="0.25">
      <c r="A58" s="114" t="s">
        <v>109</v>
      </c>
      <c r="B58" s="113" t="s">
        <v>108</v>
      </c>
      <c r="C58" s="113">
        <v>2001</v>
      </c>
      <c r="D58" s="113">
        <v>2002</v>
      </c>
      <c r="E58" s="113">
        <v>2003</v>
      </c>
      <c r="F58" s="113">
        <v>2004</v>
      </c>
      <c r="G58" s="113">
        <v>2005</v>
      </c>
      <c r="H58" s="113">
        <v>2006</v>
      </c>
      <c r="I58" s="113">
        <v>2007</v>
      </c>
      <c r="J58" s="113">
        <v>2008</v>
      </c>
      <c r="K58" s="113">
        <v>2009</v>
      </c>
      <c r="L58" s="113">
        <v>2010</v>
      </c>
      <c r="M58" s="113">
        <v>2011</v>
      </c>
      <c r="N58" s="113">
        <v>2012</v>
      </c>
      <c r="O58" s="113">
        <v>2013</v>
      </c>
      <c r="P58" s="113">
        <v>2014</v>
      </c>
      <c r="Q58" s="113">
        <v>2015</v>
      </c>
    </row>
    <row r="59" spans="1:18" ht="11.45" customHeight="1" x14ac:dyDescent="0.25">
      <c r="A59" s="27" t="s">
        <v>31</v>
      </c>
      <c r="B59" s="41">
        <f t="shared" ref="B59" si="0">B60+B75</f>
        <v>589957</v>
      </c>
      <c r="C59" s="41">
        <f t="shared" ref="C59:Q59" si="1">C60+C75</f>
        <v>1039434</v>
      </c>
      <c r="D59" s="41">
        <f t="shared" si="1"/>
        <v>1191828</v>
      </c>
      <c r="E59" s="41">
        <f t="shared" si="1"/>
        <v>1954284</v>
      </c>
      <c r="F59" s="41">
        <f t="shared" si="1"/>
        <v>2109328.5595879471</v>
      </c>
      <c r="G59" s="41">
        <f t="shared" si="1"/>
        <v>2153739</v>
      </c>
      <c r="H59" s="41">
        <f t="shared" si="1"/>
        <v>2290868</v>
      </c>
      <c r="I59" s="41">
        <f t="shared" si="1"/>
        <v>2621204</v>
      </c>
      <c r="J59" s="41">
        <f t="shared" si="1"/>
        <v>2407219</v>
      </c>
      <c r="K59" s="41">
        <f t="shared" si="1"/>
        <v>2326006</v>
      </c>
      <c r="L59" s="41">
        <f t="shared" si="1"/>
        <v>2522060</v>
      </c>
      <c r="M59" s="41">
        <f t="shared" si="1"/>
        <v>2505214</v>
      </c>
      <c r="N59" s="41">
        <f t="shared" si="1"/>
        <v>2592167</v>
      </c>
      <c r="O59" s="41">
        <f t="shared" si="1"/>
        <v>2857009</v>
      </c>
      <c r="P59" s="41">
        <f t="shared" si="1"/>
        <v>3104233</v>
      </c>
      <c r="Q59" s="41">
        <f t="shared" si="1"/>
        <v>3536062</v>
      </c>
    </row>
    <row r="60" spans="1:18" ht="11.45" customHeight="1" x14ac:dyDescent="0.25">
      <c r="A60" s="25" t="s">
        <v>39</v>
      </c>
      <c r="B60" s="40">
        <f t="shared" ref="B60" si="2">B61+B62+B69</f>
        <v>563400</v>
      </c>
      <c r="C60" s="40">
        <f t="shared" ref="C60:Q60" si="3">C61+C62+C69</f>
        <v>1030402</v>
      </c>
      <c r="D60" s="40">
        <f t="shared" si="3"/>
        <v>1171281</v>
      </c>
      <c r="E60" s="40">
        <f t="shared" si="3"/>
        <v>1923221</v>
      </c>
      <c r="F60" s="40">
        <f t="shared" si="3"/>
        <v>2082212</v>
      </c>
      <c r="G60" s="40">
        <f t="shared" si="3"/>
        <v>2122693</v>
      </c>
      <c r="H60" s="40">
        <f t="shared" si="3"/>
        <v>2167602</v>
      </c>
      <c r="I60" s="40">
        <f t="shared" si="3"/>
        <v>2324407</v>
      </c>
      <c r="J60" s="40">
        <f t="shared" si="3"/>
        <v>2106883</v>
      </c>
      <c r="K60" s="40">
        <f t="shared" si="3"/>
        <v>1983951</v>
      </c>
      <c r="L60" s="40">
        <f t="shared" si="3"/>
        <v>2089994</v>
      </c>
      <c r="M60" s="40">
        <f t="shared" si="3"/>
        <v>2016052</v>
      </c>
      <c r="N60" s="40">
        <f t="shared" si="3"/>
        <v>2108982</v>
      </c>
      <c r="O60" s="40">
        <f t="shared" si="3"/>
        <v>2335502</v>
      </c>
      <c r="P60" s="40">
        <f t="shared" si="3"/>
        <v>2556717</v>
      </c>
      <c r="Q60" s="40">
        <f t="shared" si="3"/>
        <v>2960995</v>
      </c>
    </row>
    <row r="61" spans="1:18" ht="11.45" customHeight="1" x14ac:dyDescent="0.25">
      <c r="A61" s="23" t="s">
        <v>30</v>
      </c>
      <c r="B61" s="39">
        <v>58606</v>
      </c>
      <c r="C61" s="39">
        <v>59929</v>
      </c>
      <c r="D61" s="39">
        <v>67360</v>
      </c>
      <c r="E61" s="39">
        <v>92000</v>
      </c>
      <c r="F61" s="39">
        <v>83874</v>
      </c>
      <c r="G61" s="39">
        <v>86862</v>
      </c>
      <c r="H61" s="39">
        <v>89477</v>
      </c>
      <c r="I61" s="39">
        <v>99175</v>
      </c>
      <c r="J61" s="39">
        <v>95621</v>
      </c>
      <c r="K61" s="39">
        <v>80081</v>
      </c>
      <c r="L61" s="39">
        <v>68671</v>
      </c>
      <c r="M61" s="39">
        <v>67025</v>
      </c>
      <c r="N61" s="39">
        <v>67990</v>
      </c>
      <c r="O61" s="39">
        <v>68802</v>
      </c>
      <c r="P61" s="39">
        <v>77768</v>
      </c>
      <c r="Q61" s="39">
        <v>89859</v>
      </c>
      <c r="R61" s="112"/>
    </row>
    <row r="62" spans="1:18" ht="11.45" customHeight="1" x14ac:dyDescent="0.25">
      <c r="A62" s="19" t="s">
        <v>29</v>
      </c>
      <c r="B62" s="38">
        <f t="shared" ref="B62" si="4">SUM(B63:B68)</f>
        <v>504794</v>
      </c>
      <c r="C62" s="38">
        <f t="shared" ref="C62:Q62" si="5">SUM(C63:C68)</f>
        <v>970473</v>
      </c>
      <c r="D62" s="38">
        <f t="shared" si="5"/>
        <v>1102201</v>
      </c>
      <c r="E62" s="38">
        <f t="shared" si="5"/>
        <v>1828526</v>
      </c>
      <c r="F62" s="38">
        <f t="shared" si="5"/>
        <v>1994764</v>
      </c>
      <c r="G62" s="38">
        <f t="shared" si="5"/>
        <v>2033055</v>
      </c>
      <c r="H62" s="38">
        <f t="shared" si="5"/>
        <v>2074374</v>
      </c>
      <c r="I62" s="38">
        <f t="shared" si="5"/>
        <v>2221343</v>
      </c>
      <c r="J62" s="38">
        <f t="shared" si="5"/>
        <v>2007350</v>
      </c>
      <c r="K62" s="38">
        <f t="shared" si="5"/>
        <v>1901863</v>
      </c>
      <c r="L62" s="38">
        <f t="shared" si="5"/>
        <v>2018581</v>
      </c>
      <c r="M62" s="38">
        <f t="shared" si="5"/>
        <v>1946579</v>
      </c>
      <c r="N62" s="38">
        <f t="shared" si="5"/>
        <v>2038286</v>
      </c>
      <c r="O62" s="38">
        <f t="shared" si="5"/>
        <v>2263763</v>
      </c>
      <c r="P62" s="38">
        <f t="shared" si="5"/>
        <v>2476029</v>
      </c>
      <c r="Q62" s="38">
        <f t="shared" si="5"/>
        <v>2868393</v>
      </c>
      <c r="R62" s="112"/>
    </row>
    <row r="63" spans="1:18" ht="11.45" customHeight="1" x14ac:dyDescent="0.25">
      <c r="A63" s="62" t="s">
        <v>59</v>
      </c>
      <c r="B63" s="42">
        <v>504771</v>
      </c>
      <c r="C63" s="42">
        <v>970157</v>
      </c>
      <c r="D63" s="42">
        <v>1101622</v>
      </c>
      <c r="E63" s="42">
        <v>1506760</v>
      </c>
      <c r="F63" s="42">
        <v>1479458</v>
      </c>
      <c r="G63" s="42">
        <v>1411007</v>
      </c>
      <c r="H63" s="42">
        <v>1349477</v>
      </c>
      <c r="I63" s="42">
        <v>1359756</v>
      </c>
      <c r="J63" s="42">
        <v>1152065</v>
      </c>
      <c r="K63" s="42">
        <v>1119899</v>
      </c>
      <c r="L63" s="42">
        <v>1092002</v>
      </c>
      <c r="M63" s="42">
        <v>960846</v>
      </c>
      <c r="N63" s="42">
        <v>1011836</v>
      </c>
      <c r="O63" s="42">
        <v>932573</v>
      </c>
      <c r="P63" s="42">
        <v>1242230</v>
      </c>
      <c r="Q63" s="42">
        <v>1554374</v>
      </c>
      <c r="R63" s="112"/>
    </row>
    <row r="64" spans="1:18" ht="11.45" customHeight="1" x14ac:dyDescent="0.25">
      <c r="A64" s="62" t="s">
        <v>58</v>
      </c>
      <c r="B64" s="42">
        <v>0</v>
      </c>
      <c r="C64" s="42">
        <v>0</v>
      </c>
      <c r="D64" s="42">
        <v>0</v>
      </c>
      <c r="E64" s="42">
        <v>321110</v>
      </c>
      <c r="F64" s="42">
        <v>514616</v>
      </c>
      <c r="G64" s="42">
        <v>621576</v>
      </c>
      <c r="H64" s="42">
        <v>723643</v>
      </c>
      <c r="I64" s="42">
        <v>861587</v>
      </c>
      <c r="J64" s="42">
        <v>845785</v>
      </c>
      <c r="K64" s="42">
        <v>781964</v>
      </c>
      <c r="L64" s="42">
        <v>926353</v>
      </c>
      <c r="M64" s="42">
        <v>984664</v>
      </c>
      <c r="N64" s="42">
        <v>1025072</v>
      </c>
      <c r="O64" s="42">
        <v>1328672</v>
      </c>
      <c r="P64" s="42">
        <v>1219798</v>
      </c>
      <c r="Q64" s="42">
        <v>1284820</v>
      </c>
      <c r="R64" s="112"/>
    </row>
    <row r="65" spans="1:18" ht="11.45" customHeight="1" x14ac:dyDescent="0.25">
      <c r="A65" s="62" t="s">
        <v>57</v>
      </c>
      <c r="B65" s="42">
        <v>23</v>
      </c>
      <c r="C65" s="42">
        <v>316</v>
      </c>
      <c r="D65" s="42">
        <v>579</v>
      </c>
      <c r="E65" s="42">
        <v>656</v>
      </c>
      <c r="F65" s="42">
        <v>690</v>
      </c>
      <c r="G65" s="42">
        <v>472</v>
      </c>
      <c r="H65" s="42">
        <v>1254</v>
      </c>
      <c r="I65" s="42">
        <v>0</v>
      </c>
      <c r="J65" s="42">
        <v>9500</v>
      </c>
      <c r="K65" s="42">
        <v>0</v>
      </c>
      <c r="L65" s="42">
        <v>142</v>
      </c>
      <c r="M65" s="42">
        <v>83</v>
      </c>
      <c r="N65" s="42">
        <v>52</v>
      </c>
      <c r="O65" s="42">
        <v>14</v>
      </c>
      <c r="P65" s="42">
        <v>10</v>
      </c>
      <c r="Q65" s="42">
        <v>2</v>
      </c>
      <c r="R65" s="112"/>
    </row>
    <row r="66" spans="1:18" ht="11.45" customHeight="1" x14ac:dyDescent="0.25">
      <c r="A66" s="62" t="s">
        <v>56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  <c r="R66" s="112"/>
    </row>
    <row r="67" spans="1:18" ht="11.45" customHeight="1" x14ac:dyDescent="0.25">
      <c r="A67" s="62" t="s">
        <v>60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20</v>
      </c>
      <c r="P67" s="42">
        <v>7299</v>
      </c>
      <c r="Q67" s="42">
        <v>19271</v>
      </c>
      <c r="R67" s="112"/>
    </row>
    <row r="68" spans="1:18" ht="11.45" customHeight="1" x14ac:dyDescent="0.25">
      <c r="A68" s="62" t="s">
        <v>55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84</v>
      </c>
      <c r="M68" s="42">
        <v>986</v>
      </c>
      <c r="N68" s="42">
        <v>1326</v>
      </c>
      <c r="O68" s="42">
        <v>2484</v>
      </c>
      <c r="P68" s="42">
        <v>6692</v>
      </c>
      <c r="Q68" s="42">
        <v>9926</v>
      </c>
      <c r="R68" s="112"/>
    </row>
    <row r="69" spans="1:18" ht="11.45" customHeight="1" x14ac:dyDescent="0.25">
      <c r="A69" s="19" t="s">
        <v>28</v>
      </c>
      <c r="B69" s="38">
        <f t="shared" ref="B69" si="6">SUM(B70:B74)</f>
        <v>0</v>
      </c>
      <c r="C69" s="38">
        <f t="shared" ref="C69:Q69" si="7">SUM(C70:C74)</f>
        <v>0</v>
      </c>
      <c r="D69" s="38">
        <f t="shared" si="7"/>
        <v>1720</v>
      </c>
      <c r="E69" s="38">
        <f t="shared" si="7"/>
        <v>2695</v>
      </c>
      <c r="F69" s="38">
        <f t="shared" si="7"/>
        <v>3574</v>
      </c>
      <c r="G69" s="38">
        <f t="shared" si="7"/>
        <v>2776</v>
      </c>
      <c r="H69" s="38">
        <f t="shared" si="7"/>
        <v>3751</v>
      </c>
      <c r="I69" s="38">
        <f t="shared" si="7"/>
        <v>3889</v>
      </c>
      <c r="J69" s="38">
        <f t="shared" si="7"/>
        <v>3912</v>
      </c>
      <c r="K69" s="38">
        <f t="shared" si="7"/>
        <v>2007</v>
      </c>
      <c r="L69" s="38">
        <f t="shared" si="7"/>
        <v>2742</v>
      </c>
      <c r="M69" s="38">
        <f t="shared" si="7"/>
        <v>2448</v>
      </c>
      <c r="N69" s="38">
        <f t="shared" si="7"/>
        <v>2706</v>
      </c>
      <c r="O69" s="38">
        <f t="shared" si="7"/>
        <v>2937</v>
      </c>
      <c r="P69" s="38">
        <f t="shared" si="7"/>
        <v>2920</v>
      </c>
      <c r="Q69" s="38">
        <f t="shared" si="7"/>
        <v>2743</v>
      </c>
      <c r="R69" s="112"/>
    </row>
    <row r="70" spans="1:18" ht="11.45" customHeight="1" x14ac:dyDescent="0.25">
      <c r="A70" s="62" t="s">
        <v>59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112"/>
    </row>
    <row r="71" spans="1:18" ht="11.45" customHeight="1" x14ac:dyDescent="0.25">
      <c r="A71" s="62" t="s">
        <v>58</v>
      </c>
      <c r="B71" s="37">
        <v>0</v>
      </c>
      <c r="C71" s="37">
        <v>0</v>
      </c>
      <c r="D71" s="37">
        <v>1720</v>
      </c>
      <c r="E71" s="37">
        <v>2691</v>
      </c>
      <c r="F71" s="37">
        <v>3571</v>
      </c>
      <c r="G71" s="37">
        <v>2772</v>
      </c>
      <c r="H71" s="37">
        <v>3751</v>
      </c>
      <c r="I71" s="37">
        <v>3889</v>
      </c>
      <c r="J71" s="37">
        <v>3883</v>
      </c>
      <c r="K71" s="37">
        <v>2007</v>
      </c>
      <c r="L71" s="37">
        <v>2733</v>
      </c>
      <c r="M71" s="37">
        <v>2440</v>
      </c>
      <c r="N71" s="37">
        <v>2694</v>
      </c>
      <c r="O71" s="37">
        <v>2937</v>
      </c>
      <c r="P71" s="37">
        <v>2920</v>
      </c>
      <c r="Q71" s="37">
        <v>2618</v>
      </c>
      <c r="R71" s="112"/>
    </row>
    <row r="72" spans="1:18" ht="11.45" customHeight="1" x14ac:dyDescent="0.25">
      <c r="A72" s="62" t="s">
        <v>57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112"/>
    </row>
    <row r="73" spans="1:18" ht="11.45" customHeight="1" x14ac:dyDescent="0.25">
      <c r="A73" s="62" t="s">
        <v>56</v>
      </c>
      <c r="B73" s="37">
        <v>0</v>
      </c>
      <c r="C73" s="37">
        <v>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37">
        <v>0</v>
      </c>
      <c r="R73" s="112"/>
    </row>
    <row r="74" spans="1:18" ht="11.45" customHeight="1" x14ac:dyDescent="0.25">
      <c r="A74" s="62" t="s">
        <v>55</v>
      </c>
      <c r="B74" s="37">
        <v>0</v>
      </c>
      <c r="C74" s="37">
        <v>0</v>
      </c>
      <c r="D74" s="37">
        <v>0</v>
      </c>
      <c r="E74" s="37">
        <v>4</v>
      </c>
      <c r="F74" s="37">
        <v>3</v>
      </c>
      <c r="G74" s="37">
        <v>4</v>
      </c>
      <c r="H74" s="37">
        <v>0</v>
      </c>
      <c r="I74" s="37">
        <v>0</v>
      </c>
      <c r="J74" s="37">
        <v>29</v>
      </c>
      <c r="K74" s="37">
        <v>0</v>
      </c>
      <c r="L74" s="37">
        <v>9</v>
      </c>
      <c r="M74" s="37">
        <v>8</v>
      </c>
      <c r="N74" s="37">
        <v>12</v>
      </c>
      <c r="O74" s="37">
        <v>0</v>
      </c>
      <c r="P74" s="37">
        <v>0</v>
      </c>
      <c r="Q74" s="37">
        <v>125</v>
      </c>
      <c r="R74" s="112"/>
    </row>
    <row r="75" spans="1:18" ht="11.45" customHeight="1" x14ac:dyDescent="0.25">
      <c r="A75" s="25" t="s">
        <v>18</v>
      </c>
      <c r="B75" s="40">
        <f t="shared" ref="B75" si="8">B76+B82</f>
        <v>26557</v>
      </c>
      <c r="C75" s="40">
        <f t="shared" ref="C75:Q75" si="9">C76+C82</f>
        <v>9032</v>
      </c>
      <c r="D75" s="40">
        <f t="shared" si="9"/>
        <v>20547</v>
      </c>
      <c r="E75" s="40">
        <f t="shared" si="9"/>
        <v>31063</v>
      </c>
      <c r="F75" s="40">
        <f t="shared" si="9"/>
        <v>27116.559587946995</v>
      </c>
      <c r="G75" s="40">
        <f t="shared" si="9"/>
        <v>31046</v>
      </c>
      <c r="H75" s="40">
        <f t="shared" si="9"/>
        <v>123266</v>
      </c>
      <c r="I75" s="40">
        <f t="shared" si="9"/>
        <v>296797</v>
      </c>
      <c r="J75" s="40">
        <f t="shared" si="9"/>
        <v>300336</v>
      </c>
      <c r="K75" s="40">
        <f t="shared" si="9"/>
        <v>342055</v>
      </c>
      <c r="L75" s="40">
        <f t="shared" si="9"/>
        <v>432066</v>
      </c>
      <c r="M75" s="40">
        <f t="shared" si="9"/>
        <v>489162</v>
      </c>
      <c r="N75" s="40">
        <f t="shared" si="9"/>
        <v>483185</v>
      </c>
      <c r="O75" s="40">
        <f t="shared" si="9"/>
        <v>521507</v>
      </c>
      <c r="P75" s="40">
        <f t="shared" si="9"/>
        <v>547516</v>
      </c>
      <c r="Q75" s="40">
        <f t="shared" si="9"/>
        <v>575067</v>
      </c>
      <c r="R75" s="112"/>
    </row>
    <row r="76" spans="1:18" ht="11.45" customHeight="1" x14ac:dyDescent="0.25">
      <c r="A76" s="23" t="s">
        <v>27</v>
      </c>
      <c r="B76" s="39">
        <f t="shared" ref="B76" si="10">SUM(B77:B81)</f>
        <v>0</v>
      </c>
      <c r="C76" s="39">
        <f t="shared" ref="C76:Q76" si="11">SUM(C77:C81)</f>
        <v>84</v>
      </c>
      <c r="D76" s="39">
        <f t="shared" si="11"/>
        <v>5314</v>
      </c>
      <c r="E76" s="39">
        <f t="shared" si="11"/>
        <v>5225</v>
      </c>
      <c r="F76" s="39">
        <f t="shared" si="11"/>
        <v>5122</v>
      </c>
      <c r="G76" s="39">
        <f t="shared" si="11"/>
        <v>11250</v>
      </c>
      <c r="H76" s="39">
        <f t="shared" si="11"/>
        <v>89833</v>
      </c>
      <c r="I76" s="39">
        <f t="shared" si="11"/>
        <v>257423</v>
      </c>
      <c r="J76" s="39">
        <f t="shared" si="11"/>
        <v>272404</v>
      </c>
      <c r="K76" s="39">
        <f t="shared" si="11"/>
        <v>303673</v>
      </c>
      <c r="L76" s="39">
        <f t="shared" si="11"/>
        <v>391376</v>
      </c>
      <c r="M76" s="39">
        <f t="shared" si="11"/>
        <v>437597</v>
      </c>
      <c r="N76" s="39">
        <f t="shared" si="11"/>
        <v>436394</v>
      </c>
      <c r="O76" s="39">
        <f t="shared" si="11"/>
        <v>463063</v>
      </c>
      <c r="P76" s="39">
        <f t="shared" si="11"/>
        <v>484592</v>
      </c>
      <c r="Q76" s="39">
        <f t="shared" si="11"/>
        <v>440130</v>
      </c>
      <c r="R76" s="112"/>
    </row>
    <row r="77" spans="1:18" ht="11.45" customHeight="1" x14ac:dyDescent="0.25">
      <c r="A77" s="62" t="s">
        <v>59</v>
      </c>
      <c r="B77" s="42">
        <v>0</v>
      </c>
      <c r="C77" s="42">
        <v>0</v>
      </c>
      <c r="D77" s="42">
        <v>0</v>
      </c>
      <c r="E77" s="42">
        <v>0</v>
      </c>
      <c r="F77" s="42">
        <v>0</v>
      </c>
      <c r="G77" s="42">
        <v>6366</v>
      </c>
      <c r="H77" s="42">
        <v>0</v>
      </c>
      <c r="I77" s="42">
        <v>1520</v>
      </c>
      <c r="J77" s="42">
        <v>9842</v>
      </c>
      <c r="K77" s="42">
        <v>12641</v>
      </c>
      <c r="L77" s="42">
        <v>23186</v>
      </c>
      <c r="M77" s="42">
        <v>37125</v>
      </c>
      <c r="N77" s="42">
        <v>31887</v>
      </c>
      <c r="O77" s="42">
        <v>27114</v>
      </c>
      <c r="P77" s="42">
        <v>22684</v>
      </c>
      <c r="Q77" s="42">
        <v>17166</v>
      </c>
      <c r="R77" s="112"/>
    </row>
    <row r="78" spans="1:18" ht="11.45" customHeight="1" x14ac:dyDescent="0.25">
      <c r="A78" s="62" t="s">
        <v>58</v>
      </c>
      <c r="B78" s="42">
        <v>0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86158</v>
      </c>
      <c r="I78" s="42">
        <v>253229</v>
      </c>
      <c r="J78" s="42">
        <v>259146</v>
      </c>
      <c r="K78" s="42">
        <v>291032</v>
      </c>
      <c r="L78" s="42">
        <v>368067</v>
      </c>
      <c r="M78" s="42">
        <v>400036</v>
      </c>
      <c r="N78" s="42">
        <v>404030</v>
      </c>
      <c r="O78" s="42">
        <v>429157</v>
      </c>
      <c r="P78" s="42">
        <v>458472</v>
      </c>
      <c r="Q78" s="42">
        <v>420289</v>
      </c>
      <c r="R78" s="112"/>
    </row>
    <row r="79" spans="1:18" ht="11.45" customHeight="1" x14ac:dyDescent="0.25">
      <c r="A79" s="62" t="s">
        <v>57</v>
      </c>
      <c r="B79" s="42">
        <v>0</v>
      </c>
      <c r="C79" s="42">
        <v>84</v>
      </c>
      <c r="D79" s="42">
        <v>5314</v>
      </c>
      <c r="E79" s="42">
        <v>5225</v>
      </c>
      <c r="F79" s="42">
        <v>5025</v>
      </c>
      <c r="G79" s="42">
        <v>4876</v>
      </c>
      <c r="H79" s="42">
        <v>3675</v>
      </c>
      <c r="I79" s="42">
        <v>2674</v>
      </c>
      <c r="J79" s="42">
        <v>3416</v>
      </c>
      <c r="K79" s="42">
        <v>0</v>
      </c>
      <c r="L79" s="42">
        <v>0</v>
      </c>
      <c r="M79" s="42">
        <v>0</v>
      </c>
      <c r="N79" s="42">
        <v>0</v>
      </c>
      <c r="O79" s="42">
        <v>5838</v>
      </c>
      <c r="P79" s="42">
        <v>1309</v>
      </c>
      <c r="Q79" s="42">
        <v>737</v>
      </c>
      <c r="R79" s="112"/>
    </row>
    <row r="80" spans="1:18" ht="11.45" customHeight="1" x14ac:dyDescent="0.25">
      <c r="A80" s="62" t="s">
        <v>56</v>
      </c>
      <c r="B80" s="42">
        <v>0</v>
      </c>
      <c r="C80" s="42">
        <v>0</v>
      </c>
      <c r="D80" s="42">
        <v>0</v>
      </c>
      <c r="E80" s="42">
        <v>0</v>
      </c>
      <c r="F80" s="42">
        <v>0</v>
      </c>
      <c r="G80" s="42">
        <v>0</v>
      </c>
      <c r="H80" s="42">
        <v>0</v>
      </c>
      <c r="I80" s="42">
        <v>0</v>
      </c>
      <c r="J80" s="42">
        <v>0</v>
      </c>
      <c r="K80" s="42">
        <v>0</v>
      </c>
      <c r="L80" s="42">
        <v>0</v>
      </c>
      <c r="M80" s="42">
        <v>0</v>
      </c>
      <c r="N80" s="42">
        <v>0</v>
      </c>
      <c r="O80" s="42">
        <v>0</v>
      </c>
      <c r="P80" s="42">
        <v>0</v>
      </c>
      <c r="Q80" s="42">
        <v>0</v>
      </c>
      <c r="R80" s="112"/>
    </row>
    <row r="81" spans="1:18" ht="11.45" customHeight="1" x14ac:dyDescent="0.25">
      <c r="A81" s="62" t="s">
        <v>55</v>
      </c>
      <c r="B81" s="42">
        <v>0</v>
      </c>
      <c r="C81" s="42">
        <v>0</v>
      </c>
      <c r="D81" s="42">
        <v>0</v>
      </c>
      <c r="E81" s="42">
        <v>0</v>
      </c>
      <c r="F81" s="42">
        <v>97</v>
      </c>
      <c r="G81" s="42">
        <v>8</v>
      </c>
      <c r="H81" s="42">
        <v>0</v>
      </c>
      <c r="I81" s="42">
        <v>0</v>
      </c>
      <c r="J81" s="42">
        <v>0</v>
      </c>
      <c r="K81" s="42">
        <v>0</v>
      </c>
      <c r="L81" s="42">
        <v>123</v>
      </c>
      <c r="M81" s="42">
        <v>436</v>
      </c>
      <c r="N81" s="42">
        <v>477</v>
      </c>
      <c r="O81" s="42">
        <v>954</v>
      </c>
      <c r="P81" s="42">
        <v>2127</v>
      </c>
      <c r="Q81" s="42">
        <v>1938</v>
      </c>
      <c r="R81" s="112"/>
    </row>
    <row r="82" spans="1:18" ht="11.45" customHeight="1" x14ac:dyDescent="0.25">
      <c r="A82" s="19" t="s">
        <v>24</v>
      </c>
      <c r="B82" s="38">
        <f t="shared" ref="B82" si="12">SUM(B83:B84)</f>
        <v>26557</v>
      </c>
      <c r="C82" s="38">
        <f t="shared" ref="C82:Q82" si="13">SUM(C83:C84)</f>
        <v>8948</v>
      </c>
      <c r="D82" s="38">
        <f t="shared" si="13"/>
        <v>15233</v>
      </c>
      <c r="E82" s="38">
        <f t="shared" si="13"/>
        <v>25838</v>
      </c>
      <c r="F82" s="38">
        <f t="shared" si="13"/>
        <v>21994.559587946995</v>
      </c>
      <c r="G82" s="38">
        <f t="shared" si="13"/>
        <v>19796</v>
      </c>
      <c r="H82" s="38">
        <f t="shared" si="13"/>
        <v>33433</v>
      </c>
      <c r="I82" s="38">
        <f t="shared" si="13"/>
        <v>39374</v>
      </c>
      <c r="J82" s="38">
        <f t="shared" si="13"/>
        <v>27932</v>
      </c>
      <c r="K82" s="38">
        <f t="shared" si="13"/>
        <v>38382</v>
      </c>
      <c r="L82" s="38">
        <f t="shared" si="13"/>
        <v>40690</v>
      </c>
      <c r="M82" s="38">
        <f t="shared" si="13"/>
        <v>51565</v>
      </c>
      <c r="N82" s="38">
        <f t="shared" si="13"/>
        <v>46791</v>
      </c>
      <c r="O82" s="38">
        <f t="shared" si="13"/>
        <v>58444</v>
      </c>
      <c r="P82" s="38">
        <f t="shared" si="13"/>
        <v>62924</v>
      </c>
      <c r="Q82" s="38">
        <f t="shared" si="13"/>
        <v>134937</v>
      </c>
      <c r="R82" s="112"/>
    </row>
    <row r="83" spans="1:18" ht="11.45" customHeight="1" x14ac:dyDescent="0.25">
      <c r="A83" s="17" t="s">
        <v>23</v>
      </c>
      <c r="B83" s="37">
        <v>26557</v>
      </c>
      <c r="C83" s="37">
        <v>8948</v>
      </c>
      <c r="D83" s="37">
        <v>15233</v>
      </c>
      <c r="E83" s="37">
        <v>25838</v>
      </c>
      <c r="F83" s="37">
        <v>21993</v>
      </c>
      <c r="G83" s="37">
        <v>19787</v>
      </c>
      <c r="H83" s="37">
        <v>33395</v>
      </c>
      <c r="I83" s="37">
        <v>39239</v>
      </c>
      <c r="J83" s="37">
        <v>27691</v>
      </c>
      <c r="K83" s="37">
        <v>38262</v>
      </c>
      <c r="L83" s="37">
        <v>39719</v>
      </c>
      <c r="M83" s="37">
        <v>48523</v>
      </c>
      <c r="N83" s="37">
        <v>43042</v>
      </c>
      <c r="O83" s="37">
        <v>55897</v>
      </c>
      <c r="P83" s="37">
        <v>59028</v>
      </c>
      <c r="Q83" s="37">
        <v>130080</v>
      </c>
      <c r="R83" s="112"/>
    </row>
    <row r="84" spans="1:18" ht="11.45" customHeight="1" x14ac:dyDescent="0.25">
      <c r="A84" s="15" t="s">
        <v>22</v>
      </c>
      <c r="B84" s="36">
        <v>0</v>
      </c>
      <c r="C84" s="36">
        <v>0</v>
      </c>
      <c r="D84" s="36">
        <v>0</v>
      </c>
      <c r="E84" s="36">
        <v>0</v>
      </c>
      <c r="F84" s="36">
        <v>1.5595879469947249</v>
      </c>
      <c r="G84" s="36">
        <v>9</v>
      </c>
      <c r="H84" s="36">
        <v>38</v>
      </c>
      <c r="I84" s="36">
        <v>135</v>
      </c>
      <c r="J84" s="36">
        <v>241</v>
      </c>
      <c r="K84" s="36">
        <v>120</v>
      </c>
      <c r="L84" s="36">
        <v>971</v>
      </c>
      <c r="M84" s="36">
        <v>3042</v>
      </c>
      <c r="N84" s="36">
        <v>3749</v>
      </c>
      <c r="O84" s="36">
        <v>2547</v>
      </c>
      <c r="P84" s="36">
        <v>3896</v>
      </c>
      <c r="Q84" s="36">
        <v>4857</v>
      </c>
      <c r="R84" s="112"/>
    </row>
    <row r="86" spans="1:18" ht="11.45" customHeight="1" x14ac:dyDescent="0.25">
      <c r="A86" s="35" t="s">
        <v>45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4"/>
      <c r="N86" s="84"/>
      <c r="O86" s="84"/>
      <c r="P86" s="84"/>
      <c r="Q86" s="84"/>
    </row>
    <row r="88" spans="1:18" ht="11.45" customHeight="1" x14ac:dyDescent="0.25">
      <c r="A88" s="27" t="s">
        <v>107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1:18" ht="11.45" customHeight="1" x14ac:dyDescent="0.25">
      <c r="A89" s="25" t="s">
        <v>39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1:18" ht="11.45" customHeight="1" x14ac:dyDescent="0.25">
      <c r="A90" s="23" t="s">
        <v>30</v>
      </c>
      <c r="B90" s="22">
        <v>4.296062620269363</v>
      </c>
      <c r="C90" s="22">
        <v>4.2432496315482098</v>
      </c>
      <c r="D90" s="22">
        <v>4.1927383473442212</v>
      </c>
      <c r="E90" s="22">
        <v>4.1467473447712795</v>
      </c>
      <c r="F90" s="22">
        <v>4.1089870798142822</v>
      </c>
      <c r="G90" s="22">
        <v>4.060941273504052</v>
      </c>
      <c r="H90" s="22">
        <v>4.0041901371678907</v>
      </c>
      <c r="I90" s="22">
        <v>3.948561391735447</v>
      </c>
      <c r="J90" s="22">
        <v>3.8850769799820388</v>
      </c>
      <c r="K90" s="22">
        <v>3.8145750016100521</v>
      </c>
      <c r="L90" s="22">
        <v>3.7310416956536816</v>
      </c>
      <c r="M90" s="22">
        <v>3.6634867376692473</v>
      </c>
      <c r="N90" s="22">
        <v>3.5794150142667878</v>
      </c>
      <c r="O90" s="22">
        <v>3.4900503831385348</v>
      </c>
      <c r="P90" s="22">
        <v>3.3899301577721777</v>
      </c>
      <c r="Q90" s="22">
        <v>3.2852130208213759</v>
      </c>
    </row>
    <row r="91" spans="1:18" ht="11.45" customHeight="1" x14ac:dyDescent="0.25">
      <c r="A91" s="19" t="s">
        <v>29</v>
      </c>
      <c r="B91" s="21">
        <v>7.0298724535704222</v>
      </c>
      <c r="C91" s="21">
        <v>6.846005430824964</v>
      </c>
      <c r="D91" s="21">
        <v>6.7351521715470319</v>
      </c>
      <c r="E91" s="21">
        <v>6.6211922603765734</v>
      </c>
      <c r="F91" s="21">
        <v>6.5158878788016787</v>
      </c>
      <c r="G91" s="21">
        <v>6.4217221120048968</v>
      </c>
      <c r="H91" s="21">
        <v>6.3063195248066046</v>
      </c>
      <c r="I91" s="21">
        <v>6.2165352957802833</v>
      </c>
      <c r="J91" s="21">
        <v>6.0816552241809818</v>
      </c>
      <c r="K91" s="21">
        <v>5.9523786618885186</v>
      </c>
      <c r="L91" s="21">
        <v>5.817742551134959</v>
      </c>
      <c r="M91" s="21">
        <v>5.6812264782801529</v>
      </c>
      <c r="N91" s="21">
        <v>5.5448134057412881</v>
      </c>
      <c r="O91" s="21">
        <v>5.4375889390599488</v>
      </c>
      <c r="P91" s="21">
        <v>5.2892990790379031</v>
      </c>
      <c r="Q91" s="21">
        <v>5.094376873184709</v>
      </c>
    </row>
    <row r="92" spans="1:18" ht="11.45" customHeight="1" x14ac:dyDescent="0.25">
      <c r="A92" s="62" t="s">
        <v>59</v>
      </c>
      <c r="B92" s="70">
        <v>7.1601043671156059</v>
      </c>
      <c r="C92" s="70">
        <v>7.0049638669168841</v>
      </c>
      <c r="D92" s="70">
        <v>6.9266196791081427</v>
      </c>
      <c r="E92" s="70">
        <v>6.8423852721816685</v>
      </c>
      <c r="F92" s="70">
        <v>6.767403624150921</v>
      </c>
      <c r="G92" s="70">
        <v>6.7006151394253983</v>
      </c>
      <c r="H92" s="70">
        <v>6.6063139093031484</v>
      </c>
      <c r="I92" s="70">
        <v>6.5335325890076481</v>
      </c>
      <c r="J92" s="70">
        <v>6.4168079992594258</v>
      </c>
      <c r="K92" s="70">
        <v>6.296656087865383</v>
      </c>
      <c r="L92" s="70">
        <v>6.17346419612708</v>
      </c>
      <c r="M92" s="70">
        <v>6.0519003228362829</v>
      </c>
      <c r="N92" s="70">
        <v>5.9245634983584239</v>
      </c>
      <c r="O92" s="70">
        <v>5.8480955290066623</v>
      </c>
      <c r="P92" s="70">
        <v>5.7001818863595268</v>
      </c>
      <c r="Q92" s="70">
        <v>5.4846810241520823</v>
      </c>
    </row>
    <row r="93" spans="1:18" ht="11.45" customHeight="1" x14ac:dyDescent="0.25">
      <c r="A93" s="62" t="s">
        <v>58</v>
      </c>
      <c r="B93" s="70">
        <v>6.1419666414760172</v>
      </c>
      <c r="C93" s="70">
        <v>5.954879149538078</v>
      </c>
      <c r="D93" s="70">
        <v>5.8492506349038225</v>
      </c>
      <c r="E93" s="70">
        <v>5.7600077747383134</v>
      </c>
      <c r="F93" s="70">
        <v>5.6810194239080865</v>
      </c>
      <c r="G93" s="70">
        <v>5.6218966870927343</v>
      </c>
      <c r="H93" s="70">
        <v>5.5895819976495229</v>
      </c>
      <c r="I93" s="70">
        <v>5.4754823472732328</v>
      </c>
      <c r="J93" s="70">
        <v>5.4108404118017148</v>
      </c>
      <c r="K93" s="70">
        <v>5.3333863081815664</v>
      </c>
      <c r="L93" s="70">
        <v>5.2436511189423589</v>
      </c>
      <c r="M93" s="70">
        <v>5.1427090020730146</v>
      </c>
      <c r="N93" s="70">
        <v>5.0486618462544124</v>
      </c>
      <c r="O93" s="70">
        <v>4.9627608658021982</v>
      </c>
      <c r="P93" s="70">
        <v>4.840436243675434</v>
      </c>
      <c r="Q93" s="70">
        <v>4.6991860181966096</v>
      </c>
    </row>
    <row r="94" spans="1:18" ht="11.45" customHeight="1" x14ac:dyDescent="0.25">
      <c r="A94" s="62" t="s">
        <v>57</v>
      </c>
      <c r="B94" s="70">
        <v>8.8379148340317109</v>
      </c>
      <c r="C94" s="70">
        <v>8.5053079782332635</v>
      </c>
      <c r="D94" s="70">
        <v>8.4432738742688738</v>
      </c>
      <c r="E94" s="70">
        <v>8.4299419706262473</v>
      </c>
      <c r="F94" s="70">
        <v>8.4196397111378101</v>
      </c>
      <c r="G94" s="70">
        <v>8.4228194048262495</v>
      </c>
      <c r="H94" s="70">
        <v>8.4042872705065044</v>
      </c>
      <c r="I94" s="70">
        <v>8.1766214707124156</v>
      </c>
      <c r="J94" s="70">
        <v>7.8651320436835412</v>
      </c>
      <c r="K94" s="70">
        <v>7.8561787226519941</v>
      </c>
      <c r="L94" s="70">
        <v>7.8656880670103382</v>
      </c>
      <c r="M94" s="70">
        <v>7.7479940401593845</v>
      </c>
      <c r="N94" s="70">
        <v>7.6168236372794551</v>
      </c>
      <c r="O94" s="70">
        <v>7.5752650425952828</v>
      </c>
      <c r="P94" s="70">
        <v>7.5573604547372542</v>
      </c>
      <c r="Q94" s="70">
        <v>7.5426734738147356</v>
      </c>
    </row>
    <row r="95" spans="1:18" ht="11.45" customHeight="1" x14ac:dyDescent="0.25">
      <c r="A95" s="62" t="s">
        <v>56</v>
      </c>
      <c r="B95" s="70" t="s">
        <v>183</v>
      </c>
      <c r="C95" s="70" t="s">
        <v>183</v>
      </c>
      <c r="D95" s="70" t="s">
        <v>183</v>
      </c>
      <c r="E95" s="70" t="s">
        <v>183</v>
      </c>
      <c r="F95" s="70" t="s">
        <v>183</v>
      </c>
      <c r="G95" s="70" t="s">
        <v>183</v>
      </c>
      <c r="H95" s="70" t="s">
        <v>183</v>
      </c>
      <c r="I95" s="70" t="s">
        <v>183</v>
      </c>
      <c r="J95" s="70" t="s">
        <v>183</v>
      </c>
      <c r="K95" s="70" t="s">
        <v>183</v>
      </c>
      <c r="L95" s="70" t="s">
        <v>183</v>
      </c>
      <c r="M95" s="70" t="s">
        <v>183</v>
      </c>
      <c r="N95" s="70" t="s">
        <v>183</v>
      </c>
      <c r="O95" s="70" t="s">
        <v>183</v>
      </c>
      <c r="P95" s="70" t="s">
        <v>183</v>
      </c>
      <c r="Q95" s="70" t="s">
        <v>183</v>
      </c>
    </row>
    <row r="96" spans="1:18" ht="11.45" customHeight="1" x14ac:dyDescent="0.25">
      <c r="A96" s="62" t="s">
        <v>60</v>
      </c>
      <c r="B96" s="70" t="s">
        <v>183</v>
      </c>
      <c r="C96" s="70" t="s">
        <v>183</v>
      </c>
      <c r="D96" s="70" t="s">
        <v>183</v>
      </c>
      <c r="E96" s="70" t="s">
        <v>183</v>
      </c>
      <c r="F96" s="70" t="s">
        <v>183</v>
      </c>
      <c r="G96" s="70" t="s">
        <v>183</v>
      </c>
      <c r="H96" s="70" t="s">
        <v>183</v>
      </c>
      <c r="I96" s="70" t="s">
        <v>183</v>
      </c>
      <c r="J96" s="70" t="s">
        <v>183</v>
      </c>
      <c r="K96" s="70" t="s">
        <v>183</v>
      </c>
      <c r="L96" s="70" t="s">
        <v>183</v>
      </c>
      <c r="M96" s="70" t="s">
        <v>183</v>
      </c>
      <c r="N96" s="70" t="s">
        <v>183</v>
      </c>
      <c r="O96" s="70">
        <v>1.6410472366901783</v>
      </c>
      <c r="P96" s="70">
        <v>2.5979117892348254</v>
      </c>
      <c r="Q96" s="70">
        <v>2.6664919579900319</v>
      </c>
    </row>
    <row r="97" spans="1:17" ht="11.45" customHeight="1" x14ac:dyDescent="0.25">
      <c r="A97" s="62" t="s">
        <v>55</v>
      </c>
      <c r="B97" s="70" t="s">
        <v>183</v>
      </c>
      <c r="C97" s="70" t="s">
        <v>183</v>
      </c>
      <c r="D97" s="70" t="s">
        <v>183</v>
      </c>
      <c r="E97" s="70" t="s">
        <v>183</v>
      </c>
      <c r="F97" s="70" t="s">
        <v>183</v>
      </c>
      <c r="G97" s="70" t="s">
        <v>183</v>
      </c>
      <c r="H97" s="70" t="s">
        <v>183</v>
      </c>
      <c r="I97" s="70" t="s">
        <v>183</v>
      </c>
      <c r="J97" s="70" t="s">
        <v>183</v>
      </c>
      <c r="K97" s="70" t="s">
        <v>183</v>
      </c>
      <c r="L97" s="70">
        <v>2.4590271063974978</v>
      </c>
      <c r="M97" s="70">
        <v>2.4373982882440512</v>
      </c>
      <c r="N97" s="70">
        <v>2.4256872056097101</v>
      </c>
      <c r="O97" s="70">
        <v>2.4089845270880796</v>
      </c>
      <c r="P97" s="70">
        <v>2.3845615178265347</v>
      </c>
      <c r="Q97" s="70">
        <v>2.3662128235434277</v>
      </c>
    </row>
    <row r="98" spans="1:17" ht="11.45" customHeight="1" x14ac:dyDescent="0.25">
      <c r="A98" s="19" t="s">
        <v>28</v>
      </c>
      <c r="B98" s="21">
        <v>52.449892544802424</v>
      </c>
      <c r="C98" s="21">
        <v>51.979372065305789</v>
      </c>
      <c r="D98" s="21">
        <v>51.429692279407334</v>
      </c>
      <c r="E98" s="21">
        <v>50.843645631722772</v>
      </c>
      <c r="F98" s="21">
        <v>50.257364901099919</v>
      </c>
      <c r="G98" s="21">
        <v>49.798316935030854</v>
      </c>
      <c r="H98" s="21">
        <v>49.282838301491125</v>
      </c>
      <c r="I98" s="21">
        <v>48.76657512540541</v>
      </c>
      <c r="J98" s="21">
        <v>48.235170583455648</v>
      </c>
      <c r="K98" s="21">
        <v>47.795584107715349</v>
      </c>
      <c r="L98" s="21">
        <v>47.419767093690865</v>
      </c>
      <c r="M98" s="21">
        <v>47.295298432699539</v>
      </c>
      <c r="N98" s="21">
        <v>47.113639614799901</v>
      </c>
      <c r="O98" s="21">
        <v>46.893521501388314</v>
      </c>
      <c r="P98" s="21">
        <v>46.641895199388891</v>
      </c>
      <c r="Q98" s="21">
        <v>46.319269873906123</v>
      </c>
    </row>
    <row r="99" spans="1:17" ht="11.45" customHeight="1" x14ac:dyDescent="0.25">
      <c r="A99" s="62" t="s">
        <v>59</v>
      </c>
      <c r="B99" s="20" t="s">
        <v>183</v>
      </c>
      <c r="C99" s="20" t="s">
        <v>183</v>
      </c>
      <c r="D99" s="20" t="s">
        <v>183</v>
      </c>
      <c r="E99" s="20" t="s">
        <v>183</v>
      </c>
      <c r="F99" s="20" t="s">
        <v>183</v>
      </c>
      <c r="G99" s="20" t="s">
        <v>183</v>
      </c>
      <c r="H99" s="20" t="s">
        <v>183</v>
      </c>
      <c r="I99" s="20" t="s">
        <v>183</v>
      </c>
      <c r="J99" s="20" t="s">
        <v>183</v>
      </c>
      <c r="K99" s="20" t="s">
        <v>183</v>
      </c>
      <c r="L99" s="20" t="s">
        <v>183</v>
      </c>
      <c r="M99" s="20" t="s">
        <v>183</v>
      </c>
      <c r="N99" s="20" t="s">
        <v>183</v>
      </c>
      <c r="O99" s="20" t="s">
        <v>183</v>
      </c>
      <c r="P99" s="20" t="s">
        <v>183</v>
      </c>
      <c r="Q99" s="20" t="s">
        <v>183</v>
      </c>
    </row>
    <row r="100" spans="1:17" ht="11.45" customHeight="1" x14ac:dyDescent="0.25">
      <c r="A100" s="62" t="s">
        <v>58</v>
      </c>
      <c r="B100" s="20">
        <v>52.479159185474714</v>
      </c>
      <c r="C100" s="20">
        <v>52.007081267674074</v>
      </c>
      <c r="D100" s="20">
        <v>51.457015301005328</v>
      </c>
      <c r="E100" s="20">
        <v>50.874651129986354</v>
      </c>
      <c r="F100" s="20">
        <v>50.288637811015896</v>
      </c>
      <c r="G100" s="20">
        <v>49.831913900738549</v>
      </c>
      <c r="H100" s="20">
        <v>49.300881927513245</v>
      </c>
      <c r="I100" s="20">
        <v>48.782046024739465</v>
      </c>
      <c r="J100" s="20">
        <v>48.264581221848424</v>
      </c>
      <c r="K100" s="20">
        <v>47.825225190207128</v>
      </c>
      <c r="L100" s="20">
        <v>47.453494224929777</v>
      </c>
      <c r="M100" s="20">
        <v>47.333281430609574</v>
      </c>
      <c r="N100" s="20">
        <v>47.157576723632083</v>
      </c>
      <c r="O100" s="20">
        <v>46.928030663462167</v>
      </c>
      <c r="P100" s="20">
        <v>46.674262416617175</v>
      </c>
      <c r="Q100" s="20">
        <v>46.416128637259305</v>
      </c>
    </row>
    <row r="101" spans="1:17" ht="11.45" customHeight="1" x14ac:dyDescent="0.25">
      <c r="A101" s="62" t="s">
        <v>57</v>
      </c>
      <c r="B101" s="20" t="s">
        <v>183</v>
      </c>
      <c r="C101" s="20" t="s">
        <v>183</v>
      </c>
      <c r="D101" s="20" t="s">
        <v>183</v>
      </c>
      <c r="E101" s="20" t="s">
        <v>183</v>
      </c>
      <c r="F101" s="20" t="s">
        <v>183</v>
      </c>
      <c r="G101" s="20" t="s">
        <v>183</v>
      </c>
      <c r="H101" s="20" t="s">
        <v>183</v>
      </c>
      <c r="I101" s="20" t="s">
        <v>183</v>
      </c>
      <c r="J101" s="20" t="s">
        <v>183</v>
      </c>
      <c r="K101" s="20" t="s">
        <v>183</v>
      </c>
      <c r="L101" s="20" t="s">
        <v>183</v>
      </c>
      <c r="M101" s="20" t="s">
        <v>183</v>
      </c>
      <c r="N101" s="20" t="s">
        <v>183</v>
      </c>
      <c r="O101" s="20" t="s">
        <v>183</v>
      </c>
      <c r="P101" s="20" t="s">
        <v>183</v>
      </c>
      <c r="Q101" s="20" t="s">
        <v>183</v>
      </c>
    </row>
    <row r="102" spans="1:17" ht="11.45" customHeight="1" x14ac:dyDescent="0.25">
      <c r="A102" s="62" t="s">
        <v>56</v>
      </c>
      <c r="B102" s="20" t="s">
        <v>183</v>
      </c>
      <c r="C102" s="20" t="s">
        <v>183</v>
      </c>
      <c r="D102" s="20" t="s">
        <v>183</v>
      </c>
      <c r="E102" s="20" t="s">
        <v>183</v>
      </c>
      <c r="F102" s="20" t="s">
        <v>183</v>
      </c>
      <c r="G102" s="20" t="s">
        <v>183</v>
      </c>
      <c r="H102" s="20" t="s">
        <v>183</v>
      </c>
      <c r="I102" s="20" t="s">
        <v>183</v>
      </c>
      <c r="J102" s="20" t="s">
        <v>183</v>
      </c>
      <c r="K102" s="20" t="s">
        <v>183</v>
      </c>
      <c r="L102" s="20" t="s">
        <v>183</v>
      </c>
      <c r="M102" s="20" t="s">
        <v>183</v>
      </c>
      <c r="N102" s="20" t="s">
        <v>183</v>
      </c>
      <c r="O102" s="20" t="s">
        <v>183</v>
      </c>
      <c r="P102" s="20" t="s">
        <v>183</v>
      </c>
      <c r="Q102" s="20" t="s">
        <v>183</v>
      </c>
    </row>
    <row r="103" spans="1:17" ht="11.45" customHeight="1" x14ac:dyDescent="0.25">
      <c r="A103" s="62" t="s">
        <v>55</v>
      </c>
      <c r="B103" s="20">
        <v>33.873519520361768</v>
      </c>
      <c r="C103" s="20">
        <v>33.958203319162678</v>
      </c>
      <c r="D103" s="20">
        <v>33.815847008387721</v>
      </c>
      <c r="E103" s="20">
        <v>33.220355903502167</v>
      </c>
      <c r="F103" s="20">
        <v>33.059525139595742</v>
      </c>
      <c r="G103" s="20">
        <v>32.775727048564619</v>
      </c>
      <c r="H103" s="20">
        <v>31.39839715784197</v>
      </c>
      <c r="I103" s="20">
        <v>31.016296622793416</v>
      </c>
      <c r="J103" s="20">
        <v>29.338415264117781</v>
      </c>
      <c r="K103" s="20">
        <v>29.411761302278073</v>
      </c>
      <c r="L103" s="20">
        <v>29.155458213538381</v>
      </c>
      <c r="M103" s="20">
        <v>28.961298269092111</v>
      </c>
      <c r="N103" s="20">
        <v>28.673368180685241</v>
      </c>
      <c r="O103" s="20">
        <v>27.331081159740407</v>
      </c>
      <c r="P103" s="20">
        <v>27.324295595361477</v>
      </c>
      <c r="Q103" s="20">
        <v>26.035846575007795</v>
      </c>
    </row>
    <row r="104" spans="1:17" ht="11.45" customHeight="1" x14ac:dyDescent="0.25">
      <c r="A104" s="25" t="s">
        <v>18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11.45" customHeight="1" x14ac:dyDescent="0.25">
      <c r="A105" s="23" t="s">
        <v>27</v>
      </c>
      <c r="B105" s="102">
        <v>8.6522867286677165</v>
      </c>
      <c r="C105" s="102">
        <v>8.5176337766288501</v>
      </c>
      <c r="D105" s="102">
        <v>8.3821602745405901</v>
      </c>
      <c r="E105" s="102">
        <v>8.2506932468397043</v>
      </c>
      <c r="F105" s="102">
        <v>8.1144792380077391</v>
      </c>
      <c r="G105" s="102">
        <v>8.0135107069254747</v>
      </c>
      <c r="H105" s="102">
        <v>7.9285581273453074</v>
      </c>
      <c r="I105" s="102">
        <v>7.8227190955427641</v>
      </c>
      <c r="J105" s="102">
        <v>7.6993991644771587</v>
      </c>
      <c r="K105" s="102">
        <v>7.5421801670395245</v>
      </c>
      <c r="L105" s="102">
        <v>7.4534808329734208</v>
      </c>
      <c r="M105" s="102">
        <v>7.3362254911416711</v>
      </c>
      <c r="N105" s="102">
        <v>7.2185384785002551</v>
      </c>
      <c r="O105" s="102">
        <v>7.0786137333973995</v>
      </c>
      <c r="P105" s="102">
        <v>6.9121339423819288</v>
      </c>
      <c r="Q105" s="102">
        <v>6.7364477822293196</v>
      </c>
    </row>
    <row r="106" spans="1:17" ht="11.45" customHeight="1" x14ac:dyDescent="0.25">
      <c r="A106" s="62" t="s">
        <v>59</v>
      </c>
      <c r="B106" s="70">
        <v>8.9846746648028049</v>
      </c>
      <c r="C106" s="70">
        <v>8.898117986423971</v>
      </c>
      <c r="D106" s="70">
        <v>8.8008058767593589</v>
      </c>
      <c r="E106" s="70">
        <v>8.7020408944931127</v>
      </c>
      <c r="F106" s="70">
        <v>8.6037622152673254</v>
      </c>
      <c r="G106" s="70">
        <v>8.5124301691555413</v>
      </c>
      <c r="H106" s="70">
        <v>8.4752219937048814</v>
      </c>
      <c r="I106" s="70">
        <v>8.4150623312590955</v>
      </c>
      <c r="J106" s="70">
        <v>8.2848432787793396</v>
      </c>
      <c r="K106" s="70">
        <v>8.0941456303471782</v>
      </c>
      <c r="L106" s="70">
        <v>7.9353760115151024</v>
      </c>
      <c r="M106" s="70">
        <v>7.7440471376218429</v>
      </c>
      <c r="N106" s="70">
        <v>7.5646697128584561</v>
      </c>
      <c r="O106" s="70">
        <v>7.3927462541227724</v>
      </c>
      <c r="P106" s="70">
        <v>7.2233221680396538</v>
      </c>
      <c r="Q106" s="70">
        <v>7.0947101556140035</v>
      </c>
    </row>
    <row r="107" spans="1:17" ht="11.45" customHeight="1" x14ac:dyDescent="0.25">
      <c r="A107" s="62" t="s">
        <v>58</v>
      </c>
      <c r="B107" s="70">
        <v>8.6035542282789521</v>
      </c>
      <c r="C107" s="70">
        <v>8.4554057407179766</v>
      </c>
      <c r="D107" s="70">
        <v>8.306132212822174</v>
      </c>
      <c r="E107" s="70">
        <v>8.1669195746250995</v>
      </c>
      <c r="F107" s="70">
        <v>8.0282280107608628</v>
      </c>
      <c r="G107" s="70">
        <v>7.9267125458414576</v>
      </c>
      <c r="H107" s="70">
        <v>7.8429929110119172</v>
      </c>
      <c r="I107" s="70">
        <v>7.7408385041139098</v>
      </c>
      <c r="J107" s="70">
        <v>7.620783336915264</v>
      </c>
      <c r="K107" s="70">
        <v>7.4740321195112172</v>
      </c>
      <c r="L107" s="70">
        <v>7.3920452390343643</v>
      </c>
      <c r="M107" s="70">
        <v>7.2797733345531492</v>
      </c>
      <c r="N107" s="70">
        <v>7.1656758939245142</v>
      </c>
      <c r="O107" s="70">
        <v>7.0272646363319593</v>
      </c>
      <c r="P107" s="70">
        <v>6.8651701122992552</v>
      </c>
      <c r="Q107" s="70">
        <v>6.6910067150410146</v>
      </c>
    </row>
    <row r="108" spans="1:17" ht="11.45" customHeight="1" x14ac:dyDescent="0.25">
      <c r="A108" s="62" t="s">
        <v>57</v>
      </c>
      <c r="B108" s="70">
        <v>10.727292386890049</v>
      </c>
      <c r="C108" s="70">
        <v>9.849876452416046</v>
      </c>
      <c r="D108" s="70">
        <v>9.7397430975024246</v>
      </c>
      <c r="E108" s="70">
        <v>9.7081364746793692</v>
      </c>
      <c r="F108" s="70">
        <v>9.6869056551400128</v>
      </c>
      <c r="G108" s="70">
        <v>9.667282858864569</v>
      </c>
      <c r="H108" s="70">
        <v>9.6368237693619534</v>
      </c>
      <c r="I108" s="70">
        <v>9.6209083824290644</v>
      </c>
      <c r="J108" s="70">
        <v>9.6163634830010238</v>
      </c>
      <c r="K108" s="70">
        <v>9.6106935139401664</v>
      </c>
      <c r="L108" s="70">
        <v>9.6280338007031574</v>
      </c>
      <c r="M108" s="70">
        <v>9.6414981800491617</v>
      </c>
      <c r="N108" s="70">
        <v>9.6586203108954809</v>
      </c>
      <c r="O108" s="70">
        <v>9.5633699405763846</v>
      </c>
      <c r="P108" s="70">
        <v>9.5238469690929239</v>
      </c>
      <c r="Q108" s="70">
        <v>9.4792664791284658</v>
      </c>
    </row>
    <row r="109" spans="1:17" ht="11.45" customHeight="1" x14ac:dyDescent="0.25">
      <c r="A109" s="62" t="s">
        <v>56</v>
      </c>
      <c r="B109" s="70" t="s">
        <v>183</v>
      </c>
      <c r="C109" s="70" t="s">
        <v>183</v>
      </c>
      <c r="D109" s="70" t="s">
        <v>183</v>
      </c>
      <c r="E109" s="70" t="s">
        <v>183</v>
      </c>
      <c r="F109" s="70" t="s">
        <v>183</v>
      </c>
      <c r="G109" s="70" t="s">
        <v>183</v>
      </c>
      <c r="H109" s="70" t="s">
        <v>183</v>
      </c>
      <c r="I109" s="70" t="s">
        <v>183</v>
      </c>
      <c r="J109" s="70" t="s">
        <v>183</v>
      </c>
      <c r="K109" s="70" t="s">
        <v>183</v>
      </c>
      <c r="L109" s="70" t="s">
        <v>183</v>
      </c>
      <c r="M109" s="70" t="s">
        <v>183</v>
      </c>
      <c r="N109" s="70" t="s">
        <v>183</v>
      </c>
      <c r="O109" s="70" t="s">
        <v>183</v>
      </c>
      <c r="P109" s="70" t="s">
        <v>183</v>
      </c>
      <c r="Q109" s="70" t="s">
        <v>183</v>
      </c>
    </row>
    <row r="110" spans="1:17" ht="11.45" customHeight="1" x14ac:dyDescent="0.25">
      <c r="A110" s="62" t="s">
        <v>55</v>
      </c>
      <c r="B110" s="70" t="s">
        <v>183</v>
      </c>
      <c r="C110" s="70" t="s">
        <v>183</v>
      </c>
      <c r="D110" s="70" t="s">
        <v>183</v>
      </c>
      <c r="E110" s="70" t="s">
        <v>183</v>
      </c>
      <c r="F110" s="70">
        <v>3.9178103350803681</v>
      </c>
      <c r="G110" s="70">
        <v>3.926786242731044</v>
      </c>
      <c r="H110" s="70">
        <v>3.9366032083378708</v>
      </c>
      <c r="I110" s="70">
        <v>3.9464447163587151</v>
      </c>
      <c r="J110" s="70">
        <v>3.9563075713946847</v>
      </c>
      <c r="K110" s="70">
        <v>3.9661686332674173</v>
      </c>
      <c r="L110" s="70">
        <v>3.9392097512559063</v>
      </c>
      <c r="M110" s="70">
        <v>3.8368124572720763</v>
      </c>
      <c r="N110" s="70">
        <v>3.7522753399995481</v>
      </c>
      <c r="O110" s="70">
        <v>3.6680612289460526</v>
      </c>
      <c r="P110" s="70">
        <v>3.601944579548447</v>
      </c>
      <c r="Q110" s="70">
        <v>3.5733800952297039</v>
      </c>
    </row>
    <row r="111" spans="1:17" ht="11.45" customHeight="1" x14ac:dyDescent="0.25">
      <c r="A111" s="19" t="s">
        <v>24</v>
      </c>
      <c r="B111" s="21">
        <v>40.351437668693329</v>
      </c>
      <c r="C111" s="21">
        <v>40.358159093755312</v>
      </c>
      <c r="D111" s="21">
        <v>40.335996922609006</v>
      </c>
      <c r="E111" s="21">
        <v>40.296698837100763</v>
      </c>
      <c r="F111" s="21">
        <v>40.275802432428698</v>
      </c>
      <c r="G111" s="21">
        <v>40.252074007611526</v>
      </c>
      <c r="H111" s="21">
        <v>40.148728729374781</v>
      </c>
      <c r="I111" s="21">
        <v>40.000060353537158</v>
      </c>
      <c r="J111" s="21">
        <v>39.883540938928398</v>
      </c>
      <c r="K111" s="21">
        <v>39.686732769226047</v>
      </c>
      <c r="L111" s="21">
        <v>39.45298534427441</v>
      </c>
      <c r="M111" s="21">
        <v>39.164063347158759</v>
      </c>
      <c r="N111" s="21">
        <v>38.883513456610977</v>
      </c>
      <c r="O111" s="21">
        <v>38.530545700847256</v>
      </c>
      <c r="P111" s="21">
        <v>38.172083226998772</v>
      </c>
      <c r="Q111" s="21">
        <v>37.634705216077997</v>
      </c>
    </row>
    <row r="112" spans="1:17" ht="11.45" customHeight="1" x14ac:dyDescent="0.25">
      <c r="A112" s="17" t="s">
        <v>23</v>
      </c>
      <c r="B112" s="20">
        <v>40.248994956675915</v>
      </c>
      <c r="C112" s="20">
        <v>40.282838924583643</v>
      </c>
      <c r="D112" s="20">
        <v>40.277699427126258</v>
      </c>
      <c r="E112" s="20">
        <v>40.250706760773262</v>
      </c>
      <c r="F112" s="20">
        <v>40.233118410483435</v>
      </c>
      <c r="G112" s="20">
        <v>40.211202737368296</v>
      </c>
      <c r="H112" s="20">
        <v>40.106680315138597</v>
      </c>
      <c r="I112" s="20">
        <v>39.955489751379773</v>
      </c>
      <c r="J112" s="20">
        <v>39.839075951986473</v>
      </c>
      <c r="K112" s="20">
        <v>39.645987615818612</v>
      </c>
      <c r="L112" s="20">
        <v>39.412019727268607</v>
      </c>
      <c r="M112" s="20">
        <v>39.11521914990788</v>
      </c>
      <c r="N112" s="20">
        <v>38.825117906281527</v>
      </c>
      <c r="O112" s="20">
        <v>38.466341867734506</v>
      </c>
      <c r="P112" s="20">
        <v>38.101430566428974</v>
      </c>
      <c r="Q112" s="20">
        <v>37.56087601662307</v>
      </c>
    </row>
    <row r="113" spans="1:17" ht="11.45" customHeight="1" x14ac:dyDescent="0.25">
      <c r="A113" s="15" t="s">
        <v>22</v>
      </c>
      <c r="B113" s="69">
        <v>45.927835051454927</v>
      </c>
      <c r="C113" s="69">
        <v>44.196812262781918</v>
      </c>
      <c r="D113" s="69">
        <v>43.176849118828009</v>
      </c>
      <c r="E113" s="69">
        <v>42.498131311714026</v>
      </c>
      <c r="F113" s="69">
        <v>42.01207284356849</v>
      </c>
      <c r="G113" s="69">
        <v>41.824046512611709</v>
      </c>
      <c r="H113" s="69">
        <v>41.706951708355035</v>
      </c>
      <c r="I113" s="69">
        <v>41.588830194196362</v>
      </c>
      <c r="J113" s="69">
        <v>41.495517698807014</v>
      </c>
      <c r="K113" s="69">
        <v>41.476821657045207</v>
      </c>
      <c r="L113" s="69">
        <v>41.245157569613767</v>
      </c>
      <c r="M113" s="69">
        <v>40.841739452272037</v>
      </c>
      <c r="N113" s="69">
        <v>40.576447428618799</v>
      </c>
      <c r="O113" s="69">
        <v>40.441467843599661</v>
      </c>
      <c r="P113" s="69">
        <v>40.249912200906095</v>
      </c>
      <c r="Q113" s="69">
        <v>40.019162898188803</v>
      </c>
    </row>
    <row r="115" spans="1:17" ht="11.45" customHeight="1" x14ac:dyDescent="0.25">
      <c r="A115" s="27" t="s">
        <v>106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spans="1:17" ht="11.45" customHeight="1" x14ac:dyDescent="0.25">
      <c r="A116" s="25" t="s">
        <v>39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</row>
    <row r="117" spans="1:17" ht="11.45" customHeight="1" x14ac:dyDescent="0.25">
      <c r="A117" s="23" t="s">
        <v>30</v>
      </c>
      <c r="B117" s="111">
        <f>IF(TrRoad_act!B86=0,"",TrRoad_ene!B62/TrRoad_tech!B90)</f>
        <v>1.1221378284476962</v>
      </c>
      <c r="C117" s="111">
        <f>IF(TrRoad_act!C86=0,"",TrRoad_ene!C62/TrRoad_tech!C90)</f>
        <v>1.1022555169066699</v>
      </c>
      <c r="D117" s="111">
        <f>IF(TrRoad_act!D86=0,"",TrRoad_ene!D62/TrRoad_tech!D90)</f>
        <v>1.1017742298721485</v>
      </c>
      <c r="E117" s="111">
        <f>IF(TrRoad_act!E86=0,"",TrRoad_ene!E62/TrRoad_tech!E90)</f>
        <v>1.0972161743914195</v>
      </c>
      <c r="F117" s="111">
        <f>IF(TrRoad_act!F86=0,"",TrRoad_ene!F62/TrRoad_tech!F90)</f>
        <v>1.1005754523981028</v>
      </c>
      <c r="G117" s="111">
        <f>IF(TrRoad_act!G86=0,"",TrRoad_ene!G62/TrRoad_tech!G90)</f>
        <v>1.1016994045645336</v>
      </c>
      <c r="H117" s="111">
        <f>IF(TrRoad_act!H86=0,"",TrRoad_ene!H62/TrRoad_tech!H90)</f>
        <v>1.0881597284420441</v>
      </c>
      <c r="I117" s="111">
        <f>IF(TrRoad_act!I86=0,"",TrRoad_ene!I62/TrRoad_tech!I90)</f>
        <v>1.0929232737885259</v>
      </c>
      <c r="J117" s="111">
        <f>IF(TrRoad_act!J86=0,"",TrRoad_ene!J62/TrRoad_tech!J90)</f>
        <v>1.1094852477426205</v>
      </c>
      <c r="K117" s="111">
        <f>IF(TrRoad_act!K86=0,"",TrRoad_ene!K62/TrRoad_tech!K90)</f>
        <v>1.0998195422561463</v>
      </c>
      <c r="L117" s="111">
        <f>IF(TrRoad_act!L86=0,"",TrRoad_ene!L62/TrRoad_tech!L90)</f>
        <v>1.1025809464319383</v>
      </c>
      <c r="M117" s="111">
        <f>IF(TrRoad_act!M86=0,"",TrRoad_ene!M62/TrRoad_tech!M90)</f>
        <v>1.1131940580869164</v>
      </c>
      <c r="N117" s="111">
        <f>IF(TrRoad_act!N86=0,"",TrRoad_ene!N62/TrRoad_tech!N90)</f>
        <v>1.1176549016705553</v>
      </c>
      <c r="O117" s="111">
        <f>IF(TrRoad_act!O86=0,"",TrRoad_ene!O62/TrRoad_tech!O90)</f>
        <v>1.1301604507570051</v>
      </c>
      <c r="P117" s="111">
        <f>IF(TrRoad_act!P86=0,"",TrRoad_ene!P62/TrRoad_tech!P90)</f>
        <v>1.1590043931711347</v>
      </c>
      <c r="Q117" s="111">
        <f>IF(TrRoad_act!Q86=0,"",TrRoad_ene!Q62/TrRoad_tech!Q90)</f>
        <v>1.1919864997339018</v>
      </c>
    </row>
    <row r="118" spans="1:17" ht="11.45" customHeight="1" x14ac:dyDescent="0.25">
      <c r="A118" s="19" t="s">
        <v>29</v>
      </c>
      <c r="B118" s="107">
        <f>IF(TrRoad_act!B87=0,"",TrRoad_ene!B63/TrRoad_tech!B91)</f>
        <v>1.0956332642050726</v>
      </c>
      <c r="C118" s="107">
        <f>IF(TrRoad_act!C87=0,"",TrRoad_ene!C63/TrRoad_tech!C91)</f>
        <v>1.0977149021549386</v>
      </c>
      <c r="D118" s="107">
        <f>IF(TrRoad_act!D87=0,"",TrRoad_ene!D63/TrRoad_tech!D91)</f>
        <v>1.1003086679493026</v>
      </c>
      <c r="E118" s="107">
        <f>IF(TrRoad_act!E87=0,"",TrRoad_ene!E63/TrRoad_tech!E91)</f>
        <v>1.1027749184383344</v>
      </c>
      <c r="F118" s="107">
        <f>IF(TrRoad_act!F87=0,"",TrRoad_ene!F63/TrRoad_tech!F91)</f>
        <v>1.1057908597720201</v>
      </c>
      <c r="G118" s="107">
        <f>IF(TrRoad_act!G87=0,"",TrRoad_ene!G63/TrRoad_tech!G91)</f>
        <v>1.1090929652339561</v>
      </c>
      <c r="H118" s="107">
        <f>IF(TrRoad_act!H87=0,"",TrRoad_ene!H63/TrRoad_tech!H91)</f>
        <v>1.1133218997045813</v>
      </c>
      <c r="I118" s="107">
        <f>IF(TrRoad_act!I87=0,"",TrRoad_ene!I63/TrRoad_tech!I91)</f>
        <v>1.1172093962778513</v>
      </c>
      <c r="J118" s="107">
        <f>IF(TrRoad_act!J87=0,"",TrRoad_ene!J63/TrRoad_tech!J91)</f>
        <v>1.1222621082985544</v>
      </c>
      <c r="K118" s="107">
        <f>IF(TrRoad_act!K87=0,"",TrRoad_ene!K63/TrRoad_tech!K91)</f>
        <v>1.1287206306041071</v>
      </c>
      <c r="L118" s="107">
        <f>IF(TrRoad_act!L87=0,"",TrRoad_ene!L63/TrRoad_tech!L91)</f>
        <v>1.1361334176016837</v>
      </c>
      <c r="M118" s="107">
        <f>IF(TrRoad_act!M87=0,"",TrRoad_ene!M63/TrRoad_tech!M91)</f>
        <v>1.1430233719264491</v>
      </c>
      <c r="N118" s="107">
        <f>IF(TrRoad_act!N87=0,"",TrRoad_ene!N63/TrRoad_tech!N91)</f>
        <v>1.1518051545481796</v>
      </c>
      <c r="O118" s="107">
        <f>IF(TrRoad_act!O87=0,"",TrRoad_ene!O63/TrRoad_tech!O91)</f>
        <v>1.1600771258402442</v>
      </c>
      <c r="P118" s="107">
        <f>IF(TrRoad_act!P87=0,"",TrRoad_ene!P63/TrRoad_tech!P91)</f>
        <v>1.1714484472051476</v>
      </c>
      <c r="Q118" s="107">
        <f>IF(TrRoad_act!Q87=0,"",TrRoad_ene!Q63/TrRoad_tech!Q91)</f>
        <v>1.1873291352505109</v>
      </c>
    </row>
    <row r="119" spans="1:17" ht="11.45" customHeight="1" x14ac:dyDescent="0.25">
      <c r="A119" s="62" t="s">
        <v>59</v>
      </c>
      <c r="B119" s="108">
        <f>IF(TrRoad_act!B88=0,"",TrRoad_ene!B64/TrRoad_tech!B92)</f>
        <v>1.1000000000067303</v>
      </c>
      <c r="C119" s="108">
        <f>IF(TrRoad_act!C88=0,"",TrRoad_ene!C64/TrRoad_tech!C92)</f>
        <v>1.1003242153453361</v>
      </c>
      <c r="D119" s="108">
        <f>IF(TrRoad_act!D88=0,"",TrRoad_ene!D64/TrRoad_tech!D92)</f>
        <v>1.1010457608332289</v>
      </c>
      <c r="E119" s="108">
        <f>IF(TrRoad_act!E88=0,"",TrRoad_ene!E64/TrRoad_tech!E92)</f>
        <v>1.1022139760233511</v>
      </c>
      <c r="F119" s="108">
        <f>IF(TrRoad_act!F88=0,"",TrRoad_ene!F64/TrRoad_tech!F92)</f>
        <v>1.103802893952214</v>
      </c>
      <c r="G119" s="108">
        <f>IF(TrRoad_act!G88=0,"",TrRoad_ene!G64/TrRoad_tech!G92)</f>
        <v>1.1058046787420233</v>
      </c>
      <c r="H119" s="108">
        <f>IF(TrRoad_act!H88=0,"",TrRoad_ene!H64/TrRoad_tech!H92)</f>
        <v>1.108520208653492</v>
      </c>
      <c r="I119" s="108">
        <f>IF(TrRoad_act!I88=0,"",TrRoad_ene!I64/TrRoad_tech!I92)</f>
        <v>1.111503243494403</v>
      </c>
      <c r="J119" s="108">
        <f>IF(TrRoad_act!J88=0,"",TrRoad_ene!J64/TrRoad_tech!J92)</f>
        <v>1.1155242507226266</v>
      </c>
      <c r="K119" s="108">
        <f>IF(TrRoad_act!K88=0,"",TrRoad_ene!K64/TrRoad_tech!K92)</f>
        <v>1.1199043273993201</v>
      </c>
      <c r="L119" s="108">
        <f>IF(TrRoad_act!L88=0,"",TrRoad_ene!L64/TrRoad_tech!L92)</f>
        <v>1.1250383629168714</v>
      </c>
      <c r="M119" s="108">
        <f>IF(TrRoad_act!M88=0,"",TrRoad_ene!M64/TrRoad_tech!M92)</f>
        <v>1.1306423858123706</v>
      </c>
      <c r="N119" s="108">
        <f>IF(TrRoad_act!N88=0,"",TrRoad_ene!N64/TrRoad_tech!N92)</f>
        <v>1.13722106681779</v>
      </c>
      <c r="O119" s="108">
        <f>IF(TrRoad_act!O88=0,"",TrRoad_ene!O64/TrRoad_tech!O92)</f>
        <v>1.1429870572366927</v>
      </c>
      <c r="P119" s="108">
        <f>IF(TrRoad_act!P88=0,"",TrRoad_ene!P64/TrRoad_tech!P92)</f>
        <v>1.1522322614429927</v>
      </c>
      <c r="Q119" s="108">
        <f>IF(TrRoad_act!Q88=0,"",TrRoad_ene!Q64/TrRoad_tech!Q92)</f>
        <v>1.1668483236420037</v>
      </c>
    </row>
    <row r="120" spans="1:17" ht="11.45" customHeight="1" x14ac:dyDescent="0.25">
      <c r="A120" s="62" t="s">
        <v>58</v>
      </c>
      <c r="B120" s="108">
        <f>IF(TrRoad_act!B89=0,"",TrRoad_ene!B65/TrRoad_tech!B93)</f>
        <v>1.0978382208499811</v>
      </c>
      <c r="C120" s="108">
        <f>IF(TrRoad_act!C89=0,"",TrRoad_ene!C65/TrRoad_tech!C93)</f>
        <v>1.0987098453322384</v>
      </c>
      <c r="D120" s="108">
        <f>IF(TrRoad_act!D89=0,"",TrRoad_ene!D65/TrRoad_tech!D93)</f>
        <v>1.0999874873527899</v>
      </c>
      <c r="E120" s="108">
        <f>IF(TrRoad_act!E89=0,"",TrRoad_ene!E65/TrRoad_tech!E93)</f>
        <v>1.1019779267365517</v>
      </c>
      <c r="F120" s="108">
        <f>IF(TrRoad_act!F89=0,"",TrRoad_ene!F65/TrRoad_tech!F93)</f>
        <v>1.1055632620709426</v>
      </c>
      <c r="G120" s="108">
        <f>IF(TrRoad_act!G89=0,"",TrRoad_ene!G65/TrRoad_tech!G93)</f>
        <v>1.1099898019470729</v>
      </c>
      <c r="H120" s="108">
        <f>IF(TrRoad_act!H89=0,"",TrRoad_ene!H65/TrRoad_tech!H93)</f>
        <v>1.1138423708698582</v>
      </c>
      <c r="I120" s="108">
        <f>IF(TrRoad_act!I89=0,"",TrRoad_ene!I65/TrRoad_tech!I93)</f>
        <v>1.1231388746269066</v>
      </c>
      <c r="J120" s="108">
        <f>IF(TrRoad_act!J89=0,"",TrRoad_ene!J65/TrRoad_tech!J93)</f>
        <v>1.1292956359108393</v>
      </c>
      <c r="K120" s="108">
        <f>IF(TrRoad_act!K89=0,"",TrRoad_ene!K65/TrRoad_tech!K93)</f>
        <v>1.1372710737682949</v>
      </c>
      <c r="L120" s="108">
        <f>IF(TrRoad_act!L89=0,"",TrRoad_ene!L65/TrRoad_tech!L93)</f>
        <v>1.1458885292070595</v>
      </c>
      <c r="M120" s="108">
        <f>IF(TrRoad_act!M89=0,"",TrRoad_ene!M65/TrRoad_tech!M93)</f>
        <v>1.1532789047027066</v>
      </c>
      <c r="N120" s="108">
        <f>IF(TrRoad_act!N89=0,"",TrRoad_ene!N65/TrRoad_tech!N93)</f>
        <v>1.1634949009875404</v>
      </c>
      <c r="O120" s="108">
        <f>IF(TrRoad_act!O89=0,"",TrRoad_ene!O65/TrRoad_tech!O93)</f>
        <v>1.1722183097508803</v>
      </c>
      <c r="P120" s="108">
        <f>IF(TrRoad_act!P89=0,"",TrRoad_ene!P65/TrRoad_tech!P93)</f>
        <v>1.1862695833120604</v>
      </c>
      <c r="Q120" s="108">
        <f>IF(TrRoad_act!Q89=0,"",TrRoad_ene!Q65/TrRoad_tech!Q93)</f>
        <v>1.2020670273127378</v>
      </c>
    </row>
    <row r="121" spans="1:17" ht="11.45" customHeight="1" x14ac:dyDescent="0.25">
      <c r="A121" s="62" t="s">
        <v>57</v>
      </c>
      <c r="B121" s="108">
        <f>IF(TrRoad_act!B90=0,"",TrRoad_ene!B66/TrRoad_tech!B94)</f>
        <v>1.1000000000067303</v>
      </c>
      <c r="C121" s="108">
        <f>IF(TrRoad_act!C90=0,"",TrRoad_ene!C66/TrRoad_tech!C94)</f>
        <v>1.1003299385095764</v>
      </c>
      <c r="D121" s="108">
        <f>IF(TrRoad_act!D90=0,"",TrRoad_ene!D66/TrRoad_tech!D94)</f>
        <v>1.0815989824350645</v>
      </c>
      <c r="E121" s="108">
        <f>IF(TrRoad_act!E90=0,"",TrRoad_ene!E66/TrRoad_tech!E94)</f>
        <v>1.0923700829679703</v>
      </c>
      <c r="F121" s="108">
        <f>IF(TrRoad_act!F90=0,"",TrRoad_ene!F66/TrRoad_tech!F94)</f>
        <v>1.0939285895101267</v>
      </c>
      <c r="G121" s="108">
        <f>IF(TrRoad_act!G90=0,"",TrRoad_ene!G66/TrRoad_tech!G94)</f>
        <v>1.1029171770021999</v>
      </c>
      <c r="H121" s="108">
        <f>IF(TrRoad_act!H90=0,"",TrRoad_ene!H66/TrRoad_tech!H94)</f>
        <v>1.1048891406914199</v>
      </c>
      <c r="I121" s="108">
        <f>IF(TrRoad_act!I90=0,"",TrRoad_ene!I66/TrRoad_tech!I94)</f>
        <v>1.0546245821912281</v>
      </c>
      <c r="J121" s="108">
        <f>IF(TrRoad_act!J90=0,"",TrRoad_ene!J66/TrRoad_tech!J94)</f>
        <v>1.1285179651780086</v>
      </c>
      <c r="K121" s="108">
        <f>IF(TrRoad_act!K90=0,"",TrRoad_ene!K66/TrRoad_tech!K94)</f>
        <v>1.1226884347520958</v>
      </c>
      <c r="L121" s="108">
        <f>IF(TrRoad_act!L90=0,"",TrRoad_ene!L66/TrRoad_tech!L94)</f>
        <v>1.1301412374262616</v>
      </c>
      <c r="M121" s="108">
        <f>IF(TrRoad_act!M90=0,"",TrRoad_ene!M66/TrRoad_tech!M94)</f>
        <v>1.1363529703122539</v>
      </c>
      <c r="N121" s="108">
        <f>IF(TrRoad_act!N90=0,"",TrRoad_ene!N66/TrRoad_tech!N94)</f>
        <v>1.1282693015572502</v>
      </c>
      <c r="O121" s="108">
        <f>IF(TrRoad_act!O90=0,"",TrRoad_ene!O66/TrRoad_tech!O94)</f>
        <v>1.1472351015477726</v>
      </c>
      <c r="P121" s="108">
        <f>IF(TrRoad_act!P90=0,"",TrRoad_ene!P66/TrRoad_tech!P94)</f>
        <v>1.1203436247357366</v>
      </c>
      <c r="Q121" s="108">
        <f>IF(TrRoad_act!Q90=0,"",TrRoad_ene!Q66/TrRoad_tech!Q94)</f>
        <v>1.1555231926350291</v>
      </c>
    </row>
    <row r="122" spans="1:17" ht="11.45" customHeight="1" x14ac:dyDescent="0.25">
      <c r="A122" s="62" t="s">
        <v>56</v>
      </c>
      <c r="B122" s="108" t="str">
        <f>IF(TrRoad_act!B91=0,"",TrRoad_ene!B67/TrRoad_tech!B95)</f>
        <v/>
      </c>
      <c r="C122" s="108" t="str">
        <f>IF(TrRoad_act!C91=0,"",TrRoad_ene!C67/TrRoad_tech!C95)</f>
        <v/>
      </c>
      <c r="D122" s="108" t="str">
        <f>IF(TrRoad_act!D91=0,"",TrRoad_ene!D67/TrRoad_tech!D95)</f>
        <v/>
      </c>
      <c r="E122" s="108" t="str">
        <f>IF(TrRoad_act!E91=0,"",TrRoad_ene!E67/TrRoad_tech!E95)</f>
        <v/>
      </c>
      <c r="F122" s="108" t="str">
        <f>IF(TrRoad_act!F91=0,"",TrRoad_ene!F67/TrRoad_tech!F95)</f>
        <v/>
      </c>
      <c r="G122" s="108" t="str">
        <f>IF(TrRoad_act!G91=0,"",TrRoad_ene!G67/TrRoad_tech!G95)</f>
        <v/>
      </c>
      <c r="H122" s="108" t="str">
        <f>IF(TrRoad_act!H91=0,"",TrRoad_ene!H67/TrRoad_tech!H95)</f>
        <v/>
      </c>
      <c r="I122" s="108" t="str">
        <f>IF(TrRoad_act!I91=0,"",TrRoad_ene!I67/TrRoad_tech!I95)</f>
        <v/>
      </c>
      <c r="J122" s="108" t="str">
        <f>IF(TrRoad_act!J91=0,"",TrRoad_ene!J67/TrRoad_tech!J95)</f>
        <v/>
      </c>
      <c r="K122" s="108" t="str">
        <f>IF(TrRoad_act!K91=0,"",TrRoad_ene!K67/TrRoad_tech!K95)</f>
        <v/>
      </c>
      <c r="L122" s="108" t="str">
        <f>IF(TrRoad_act!L91=0,"",TrRoad_ene!L67/TrRoad_tech!L95)</f>
        <v/>
      </c>
      <c r="M122" s="108" t="str">
        <f>IF(TrRoad_act!M91=0,"",TrRoad_ene!M67/TrRoad_tech!M95)</f>
        <v/>
      </c>
      <c r="N122" s="108" t="str">
        <f>IF(TrRoad_act!N91=0,"",TrRoad_ene!N67/TrRoad_tech!N95)</f>
        <v/>
      </c>
      <c r="O122" s="108" t="str">
        <f>IF(TrRoad_act!O91=0,"",TrRoad_ene!O67/TrRoad_tech!O95)</f>
        <v/>
      </c>
      <c r="P122" s="108" t="str">
        <f>IF(TrRoad_act!P91=0,"",TrRoad_ene!P67/TrRoad_tech!P95)</f>
        <v/>
      </c>
      <c r="Q122" s="108" t="str">
        <f>IF(TrRoad_act!Q91=0,"",TrRoad_ene!Q67/TrRoad_tech!Q95)</f>
        <v/>
      </c>
    </row>
    <row r="123" spans="1:17" ht="11.45" customHeight="1" x14ac:dyDescent="0.25">
      <c r="A123" s="62" t="s">
        <v>60</v>
      </c>
      <c r="B123" s="108" t="str">
        <f>IF(TrRoad_act!B92=0,"",TrRoad_ene!B68/TrRoad_tech!B96)</f>
        <v/>
      </c>
      <c r="C123" s="108" t="str">
        <f>IF(TrRoad_act!C92=0,"",TrRoad_ene!C68/TrRoad_tech!C96)</f>
        <v/>
      </c>
      <c r="D123" s="108" t="str">
        <f>IF(TrRoad_act!D92=0,"",TrRoad_ene!D68/TrRoad_tech!D96)</f>
        <v/>
      </c>
      <c r="E123" s="108" t="str">
        <f>IF(TrRoad_act!E92=0,"",TrRoad_ene!E68/TrRoad_tech!E96)</f>
        <v/>
      </c>
      <c r="F123" s="108" t="str">
        <f>IF(TrRoad_act!F92=0,"",TrRoad_ene!F68/TrRoad_tech!F96)</f>
        <v/>
      </c>
      <c r="G123" s="108" t="str">
        <f>IF(TrRoad_act!G92=0,"",TrRoad_ene!G68/TrRoad_tech!G96)</f>
        <v/>
      </c>
      <c r="H123" s="108" t="str">
        <f>IF(TrRoad_act!H92=0,"",TrRoad_ene!H68/TrRoad_tech!H96)</f>
        <v/>
      </c>
      <c r="I123" s="108" t="str">
        <f>IF(TrRoad_act!I92=0,"",TrRoad_ene!I68/TrRoad_tech!I96)</f>
        <v/>
      </c>
      <c r="J123" s="108" t="str">
        <f>IF(TrRoad_act!J92=0,"",TrRoad_ene!J68/TrRoad_tech!J96)</f>
        <v/>
      </c>
      <c r="K123" s="108" t="str">
        <f>IF(TrRoad_act!K92=0,"",TrRoad_ene!K68/TrRoad_tech!K96)</f>
        <v/>
      </c>
      <c r="L123" s="108" t="str">
        <f>IF(TrRoad_act!L92=0,"",TrRoad_ene!L68/TrRoad_tech!L96)</f>
        <v/>
      </c>
      <c r="M123" s="108" t="str">
        <f>IF(TrRoad_act!M92=0,"",TrRoad_ene!M68/TrRoad_tech!M96)</f>
        <v/>
      </c>
      <c r="N123" s="108" t="str">
        <f>IF(TrRoad_act!N92=0,"",TrRoad_ene!N68/TrRoad_tech!N96)</f>
        <v/>
      </c>
      <c r="O123" s="108">
        <f>IF(TrRoad_act!O92=0,"",TrRoad_ene!O68/TrRoad_tech!O96)</f>
        <v>1.2559992693198447</v>
      </c>
      <c r="P123" s="108">
        <f>IF(TrRoad_act!P92=0,"",TrRoad_ene!P68/TrRoad_tech!P96)</f>
        <v>1.2770820588271534</v>
      </c>
      <c r="Q123" s="108">
        <f>IF(TrRoad_act!Q92=0,"",TrRoad_ene!Q68/TrRoad_tech!Q96)</f>
        <v>1.2934536314574288</v>
      </c>
    </row>
    <row r="124" spans="1:17" ht="11.45" customHeight="1" x14ac:dyDescent="0.25">
      <c r="A124" s="62" t="s">
        <v>55</v>
      </c>
      <c r="B124" s="108" t="str">
        <f>IF(TrRoad_act!B93=0,"",TrRoad_ene!B69/TrRoad_tech!B97)</f>
        <v/>
      </c>
      <c r="C124" s="108" t="str">
        <f>IF(TrRoad_act!C93=0,"",TrRoad_ene!C69/TrRoad_tech!C97)</f>
        <v/>
      </c>
      <c r="D124" s="108" t="str">
        <f>IF(TrRoad_act!D93=0,"",TrRoad_ene!D69/TrRoad_tech!D97)</f>
        <v/>
      </c>
      <c r="E124" s="108" t="str">
        <f>IF(TrRoad_act!E93=0,"",TrRoad_ene!E69/TrRoad_tech!E97)</f>
        <v/>
      </c>
      <c r="F124" s="108" t="str">
        <f>IF(TrRoad_act!F93=0,"",TrRoad_ene!F69/TrRoad_tech!F97)</f>
        <v/>
      </c>
      <c r="G124" s="108" t="str">
        <f>IF(TrRoad_act!G93=0,"",TrRoad_ene!G69/TrRoad_tech!G97)</f>
        <v/>
      </c>
      <c r="H124" s="108" t="str">
        <f>IF(TrRoad_act!H93=0,"",TrRoad_ene!H69/TrRoad_tech!H97)</f>
        <v/>
      </c>
      <c r="I124" s="108" t="str">
        <f>IF(TrRoad_act!I93=0,"",TrRoad_ene!I69/TrRoad_tech!I97)</f>
        <v/>
      </c>
      <c r="J124" s="108" t="str">
        <f>IF(TrRoad_act!J93=0,"",TrRoad_ene!J69/TrRoad_tech!J97)</f>
        <v/>
      </c>
      <c r="K124" s="108" t="str">
        <f>IF(TrRoad_act!K93=0,"",TrRoad_ene!K69/TrRoad_tech!K97)</f>
        <v/>
      </c>
      <c r="L124" s="108">
        <f>IF(TrRoad_act!L93=0,"",TrRoad_ene!L69/TrRoad_tech!L97)</f>
        <v>1.2000000000070941</v>
      </c>
      <c r="M124" s="108">
        <f>IF(TrRoad_act!M93=0,"",TrRoad_ene!M69/TrRoad_tech!M97)</f>
        <v>1.2156443133607571</v>
      </c>
      <c r="N124" s="108">
        <f>IF(TrRoad_act!N93=0,"",TrRoad_ene!N69/TrRoad_tech!N97)</f>
        <v>1.2264244369302943</v>
      </c>
      <c r="O124" s="108">
        <f>IF(TrRoad_act!O93=0,"",TrRoad_ene!O69/TrRoad_tech!O97)</f>
        <v>1.2409955771819114</v>
      </c>
      <c r="P124" s="108">
        <f>IF(TrRoad_act!P93=0,"",TrRoad_ene!P69/TrRoad_tech!P97)</f>
        <v>1.2617156470211792</v>
      </c>
      <c r="Q124" s="108">
        <f>IF(TrRoad_act!Q93=0,"",TrRoad_ene!Q69/TrRoad_tech!Q97)</f>
        <v>1.2793845199521585</v>
      </c>
    </row>
    <row r="125" spans="1:17" ht="11.45" customHeight="1" x14ac:dyDescent="0.25">
      <c r="A125" s="19" t="s">
        <v>28</v>
      </c>
      <c r="B125" s="107">
        <f>IF(TrRoad_act!B94=0,"",TrRoad_ene!B70/TrRoad_tech!B98)</f>
        <v>1.1001228164262313</v>
      </c>
      <c r="C125" s="107">
        <f>IF(TrRoad_act!C94=0,"",TrRoad_ene!C70/TrRoad_tech!C98)</f>
        <v>1.1003413740354386</v>
      </c>
      <c r="D125" s="107">
        <f>IF(TrRoad_act!D94=0,"",TrRoad_ene!D70/TrRoad_tech!D98)</f>
        <v>1.1009040652124726</v>
      </c>
      <c r="E125" s="107">
        <f>IF(TrRoad_act!E94=0,"",TrRoad_ene!E70/TrRoad_tech!E98)</f>
        <v>1.1018895986215111</v>
      </c>
      <c r="F125" s="107">
        <f>IF(TrRoad_act!F94=0,"",TrRoad_ene!F70/TrRoad_tech!F98)</f>
        <v>1.1029821680429224</v>
      </c>
      <c r="G125" s="107">
        <f>IF(TrRoad_act!G94=0,"",TrRoad_ene!G70/TrRoad_tech!G98)</f>
        <v>1.1041416144753993</v>
      </c>
      <c r="H125" s="107">
        <f>IF(TrRoad_act!H94=0,"",TrRoad_ene!H70/TrRoad_tech!H98)</f>
        <v>1.1059638928695033</v>
      </c>
      <c r="I125" s="107">
        <f>IF(TrRoad_act!I94=0,"",TrRoad_ene!I70/TrRoad_tech!I98)</f>
        <v>1.1082606919965119</v>
      </c>
      <c r="J125" s="107">
        <f>IF(TrRoad_act!J94=0,"",TrRoad_ene!J70/TrRoad_tech!J98)</f>
        <v>1.1114291945715942</v>
      </c>
      <c r="K125" s="107">
        <f>IF(TrRoad_act!K94=0,"",TrRoad_ene!K70/TrRoad_tech!K98)</f>
        <v>1.1138400610323689</v>
      </c>
      <c r="L125" s="107">
        <f>IF(TrRoad_act!L94=0,"",TrRoad_ene!L70/TrRoad_tech!L98)</f>
        <v>1.1171516146017264</v>
      </c>
      <c r="M125" s="107">
        <f>IF(TrRoad_act!M94=0,"",TrRoad_ene!M70/TrRoad_tech!M98)</f>
        <v>1.1202959433894275</v>
      </c>
      <c r="N125" s="107">
        <f>IF(TrRoad_act!N94=0,"",TrRoad_ene!N70/TrRoad_tech!N98)</f>
        <v>1.124233692407085</v>
      </c>
      <c r="O125" s="107">
        <f>IF(TrRoad_act!O94=0,"",TrRoad_ene!O70/TrRoad_tech!O98)</f>
        <v>1.129060720602034</v>
      </c>
      <c r="P125" s="107">
        <f>IF(TrRoad_act!P94=0,"",TrRoad_ene!P70/TrRoad_tech!P98)</f>
        <v>1.1343471523313371</v>
      </c>
      <c r="Q125" s="107">
        <f>IF(TrRoad_act!Q94=0,"",TrRoad_ene!Q70/TrRoad_tech!Q98)</f>
        <v>1.1400808632739257</v>
      </c>
    </row>
    <row r="126" spans="1:17" ht="11.45" customHeight="1" x14ac:dyDescent="0.25">
      <c r="A126" s="62" t="s">
        <v>59</v>
      </c>
      <c r="B126" s="106" t="str">
        <f>IF(TrRoad_act!B95=0,"",TrRoad_ene!B71/TrRoad_tech!B99)</f>
        <v/>
      </c>
      <c r="C126" s="106" t="str">
        <f>IF(TrRoad_act!C95=0,"",TrRoad_ene!C71/TrRoad_tech!C99)</f>
        <v/>
      </c>
      <c r="D126" s="106" t="str">
        <f>IF(TrRoad_act!D95=0,"",TrRoad_ene!D71/TrRoad_tech!D99)</f>
        <v/>
      </c>
      <c r="E126" s="106" t="str">
        <f>IF(TrRoad_act!E95=0,"",TrRoad_ene!E71/TrRoad_tech!E99)</f>
        <v/>
      </c>
      <c r="F126" s="106" t="str">
        <f>IF(TrRoad_act!F95=0,"",TrRoad_ene!F71/TrRoad_tech!F99)</f>
        <v/>
      </c>
      <c r="G126" s="106" t="str">
        <f>IF(TrRoad_act!G95=0,"",TrRoad_ene!G71/TrRoad_tech!G99)</f>
        <v/>
      </c>
      <c r="H126" s="106" t="str">
        <f>IF(TrRoad_act!H95=0,"",TrRoad_ene!H71/TrRoad_tech!H99)</f>
        <v/>
      </c>
      <c r="I126" s="106" t="str">
        <f>IF(TrRoad_act!I95=0,"",TrRoad_ene!I71/TrRoad_tech!I99)</f>
        <v/>
      </c>
      <c r="J126" s="106" t="str">
        <f>IF(TrRoad_act!J95=0,"",TrRoad_ene!J71/TrRoad_tech!J99)</f>
        <v/>
      </c>
      <c r="K126" s="106" t="str">
        <f>IF(TrRoad_act!K95=0,"",TrRoad_ene!K71/TrRoad_tech!K99)</f>
        <v/>
      </c>
      <c r="L126" s="106" t="str">
        <f>IF(TrRoad_act!L95=0,"",TrRoad_ene!L71/TrRoad_tech!L99)</f>
        <v/>
      </c>
      <c r="M126" s="106" t="str">
        <f>IF(TrRoad_act!M95=0,"",TrRoad_ene!M71/TrRoad_tech!M99)</f>
        <v/>
      </c>
      <c r="N126" s="106" t="str">
        <f>IF(TrRoad_act!N95=0,"",TrRoad_ene!N71/TrRoad_tech!N99)</f>
        <v/>
      </c>
      <c r="O126" s="106" t="str">
        <f>IF(TrRoad_act!O95=0,"",TrRoad_ene!O71/TrRoad_tech!O99)</f>
        <v/>
      </c>
      <c r="P126" s="106" t="str">
        <f>IF(TrRoad_act!P95=0,"",TrRoad_ene!P71/TrRoad_tech!P99)</f>
        <v/>
      </c>
      <c r="Q126" s="106" t="str">
        <f>IF(TrRoad_act!Q95=0,"",TrRoad_ene!Q71/TrRoad_tech!Q99)</f>
        <v/>
      </c>
    </row>
    <row r="127" spans="1:17" ht="11.45" customHeight="1" x14ac:dyDescent="0.25">
      <c r="A127" s="62" t="s">
        <v>58</v>
      </c>
      <c r="B127" s="106">
        <f>IF(TrRoad_act!B96=0,"",TrRoad_ene!B72/TrRoad_tech!B100)</f>
        <v>1.1000000000133243</v>
      </c>
      <c r="C127" s="106">
        <f>IF(TrRoad_act!C96=0,"",TrRoad_ene!C72/TrRoad_tech!C100)</f>
        <v>1.1002222833520621</v>
      </c>
      <c r="D127" s="106">
        <f>IF(TrRoad_act!D96=0,"",TrRoad_ene!D72/TrRoad_tech!D100)</f>
        <v>1.1007840126866826</v>
      </c>
      <c r="E127" s="106">
        <f>IF(TrRoad_act!E96=0,"",TrRoad_ene!E72/TrRoad_tech!E100)</f>
        <v>1.1017498358162034</v>
      </c>
      <c r="F127" s="106">
        <f>IF(TrRoad_act!F96=0,"",TrRoad_ene!F72/TrRoad_tech!F100)</f>
        <v>1.1028509920001925</v>
      </c>
      <c r="G127" s="106">
        <f>IF(TrRoad_act!G96=0,"",TrRoad_ene!G72/TrRoad_tech!G100)</f>
        <v>1.1039886893980955</v>
      </c>
      <c r="H127" s="106">
        <f>IF(TrRoad_act!H96=0,"",TrRoad_ene!H72/TrRoad_tech!H100)</f>
        <v>1.1058742757921876</v>
      </c>
      <c r="I127" s="106">
        <f>IF(TrRoad_act!I96=0,"",TrRoad_ene!I72/TrRoad_tech!I100)</f>
        <v>1.1081892325553628</v>
      </c>
      <c r="J127" s="106">
        <f>IF(TrRoad_act!J96=0,"",TrRoad_ene!J72/TrRoad_tech!J100)</f>
        <v>1.1112956887207572</v>
      </c>
      <c r="K127" s="106">
        <f>IF(TrRoad_act!K96=0,"",TrRoad_ene!K72/TrRoad_tech!K100)</f>
        <v>1.1137146429818805</v>
      </c>
      <c r="L127" s="106">
        <f>IF(TrRoad_act!L96=0,"",TrRoad_ene!L72/TrRoad_tech!L100)</f>
        <v>1.117021474734085</v>
      </c>
      <c r="M127" s="106">
        <f>IF(TrRoad_act!M96=0,"",TrRoad_ene!M72/TrRoad_tech!M100)</f>
        <v>1.1201651741998866</v>
      </c>
      <c r="N127" s="106">
        <f>IF(TrRoad_act!N96=0,"",TrRoad_ene!N72/TrRoad_tech!N100)</f>
        <v>1.1240995777779592</v>
      </c>
      <c r="O127" s="106">
        <f>IF(TrRoad_act!O96=0,"",TrRoad_ene!O72/TrRoad_tech!O100)</f>
        <v>1.1289360779139812</v>
      </c>
      <c r="P127" s="106">
        <f>IF(TrRoad_act!P96=0,"",TrRoad_ene!P72/TrRoad_tech!P100)</f>
        <v>1.1342397666796706</v>
      </c>
      <c r="Q127" s="106">
        <f>IF(TrRoad_act!Q96=0,"",TrRoad_ene!Q72/TrRoad_tech!Q100)</f>
        <v>1.1397273329709099</v>
      </c>
    </row>
    <row r="128" spans="1:17" ht="11.45" customHeight="1" x14ac:dyDescent="0.25">
      <c r="A128" s="62" t="s">
        <v>57</v>
      </c>
      <c r="B128" s="106" t="str">
        <f>IF(TrRoad_act!B97=0,"",TrRoad_ene!B73/TrRoad_tech!B101)</f>
        <v/>
      </c>
      <c r="C128" s="106" t="str">
        <f>IF(TrRoad_act!C97=0,"",TrRoad_ene!C73/TrRoad_tech!C101)</f>
        <v/>
      </c>
      <c r="D128" s="106" t="str">
        <f>IF(TrRoad_act!D97=0,"",TrRoad_ene!D73/TrRoad_tech!D101)</f>
        <v/>
      </c>
      <c r="E128" s="106" t="str">
        <f>IF(TrRoad_act!E97=0,"",TrRoad_ene!E73/TrRoad_tech!E101)</f>
        <v/>
      </c>
      <c r="F128" s="106" t="str">
        <f>IF(TrRoad_act!F97=0,"",TrRoad_ene!F73/TrRoad_tech!F101)</f>
        <v/>
      </c>
      <c r="G128" s="106" t="str">
        <f>IF(TrRoad_act!G97=0,"",TrRoad_ene!G73/TrRoad_tech!G101)</f>
        <v/>
      </c>
      <c r="H128" s="106" t="str">
        <f>IF(TrRoad_act!H97=0,"",TrRoad_ene!H73/TrRoad_tech!H101)</f>
        <v/>
      </c>
      <c r="I128" s="106" t="str">
        <f>IF(TrRoad_act!I97=0,"",TrRoad_ene!I73/TrRoad_tech!I101)</f>
        <v/>
      </c>
      <c r="J128" s="106" t="str">
        <f>IF(TrRoad_act!J97=0,"",TrRoad_ene!J73/TrRoad_tech!J101)</f>
        <v/>
      </c>
      <c r="K128" s="106" t="str">
        <f>IF(TrRoad_act!K97=0,"",TrRoad_ene!K73/TrRoad_tech!K101)</f>
        <v/>
      </c>
      <c r="L128" s="106" t="str">
        <f>IF(TrRoad_act!L97=0,"",TrRoad_ene!L73/TrRoad_tech!L101)</f>
        <v/>
      </c>
      <c r="M128" s="106" t="str">
        <f>IF(TrRoad_act!M97=0,"",TrRoad_ene!M73/TrRoad_tech!M101)</f>
        <v/>
      </c>
      <c r="N128" s="106" t="str">
        <f>IF(TrRoad_act!N97=0,"",TrRoad_ene!N73/TrRoad_tech!N101)</f>
        <v/>
      </c>
      <c r="O128" s="106" t="str">
        <f>IF(TrRoad_act!O97=0,"",TrRoad_ene!O73/TrRoad_tech!O101)</f>
        <v/>
      </c>
      <c r="P128" s="106" t="str">
        <f>IF(TrRoad_act!P97=0,"",TrRoad_ene!P73/TrRoad_tech!P101)</f>
        <v/>
      </c>
      <c r="Q128" s="106" t="str">
        <f>IF(TrRoad_act!Q97=0,"",TrRoad_ene!Q73/TrRoad_tech!Q101)</f>
        <v/>
      </c>
    </row>
    <row r="129" spans="1:17" ht="11.45" customHeight="1" x14ac:dyDescent="0.25">
      <c r="A129" s="62" t="s">
        <v>56</v>
      </c>
      <c r="B129" s="106" t="str">
        <f>IF(TrRoad_act!B98=0,"",TrRoad_ene!B74/TrRoad_tech!B102)</f>
        <v/>
      </c>
      <c r="C129" s="106" t="str">
        <f>IF(TrRoad_act!C98=0,"",TrRoad_ene!C74/TrRoad_tech!C102)</f>
        <v/>
      </c>
      <c r="D129" s="106" t="str">
        <f>IF(TrRoad_act!D98=0,"",TrRoad_ene!D74/TrRoad_tech!D102)</f>
        <v/>
      </c>
      <c r="E129" s="106" t="str">
        <f>IF(TrRoad_act!E98=0,"",TrRoad_ene!E74/TrRoad_tech!E102)</f>
        <v/>
      </c>
      <c r="F129" s="106" t="str">
        <f>IF(TrRoad_act!F98=0,"",TrRoad_ene!F74/TrRoad_tech!F102)</f>
        <v/>
      </c>
      <c r="G129" s="106" t="str">
        <f>IF(TrRoad_act!G98=0,"",TrRoad_ene!G74/TrRoad_tech!G102)</f>
        <v/>
      </c>
      <c r="H129" s="106" t="str">
        <f>IF(TrRoad_act!H98=0,"",TrRoad_ene!H74/TrRoad_tech!H102)</f>
        <v/>
      </c>
      <c r="I129" s="106" t="str">
        <f>IF(TrRoad_act!I98=0,"",TrRoad_ene!I74/TrRoad_tech!I102)</f>
        <v/>
      </c>
      <c r="J129" s="106" t="str">
        <f>IF(TrRoad_act!J98=0,"",TrRoad_ene!J74/TrRoad_tech!J102)</f>
        <v/>
      </c>
      <c r="K129" s="106" t="str">
        <f>IF(TrRoad_act!K98=0,"",TrRoad_ene!K74/TrRoad_tech!K102)</f>
        <v/>
      </c>
      <c r="L129" s="106" t="str">
        <f>IF(TrRoad_act!L98=0,"",TrRoad_ene!L74/TrRoad_tech!L102)</f>
        <v/>
      </c>
      <c r="M129" s="106" t="str">
        <f>IF(TrRoad_act!M98=0,"",TrRoad_ene!M74/TrRoad_tech!M102)</f>
        <v/>
      </c>
      <c r="N129" s="106" t="str">
        <f>IF(TrRoad_act!N98=0,"",TrRoad_ene!N74/TrRoad_tech!N102)</f>
        <v/>
      </c>
      <c r="O129" s="106" t="str">
        <f>IF(TrRoad_act!O98=0,"",TrRoad_ene!O74/TrRoad_tech!O102)</f>
        <v/>
      </c>
      <c r="P129" s="106" t="str">
        <f>IF(TrRoad_act!P98=0,"",TrRoad_ene!P74/TrRoad_tech!P102)</f>
        <v/>
      </c>
      <c r="Q129" s="106" t="str">
        <f>IF(TrRoad_act!Q98=0,"",TrRoad_ene!Q74/TrRoad_tech!Q102)</f>
        <v/>
      </c>
    </row>
    <row r="130" spans="1:17" ht="11.45" customHeight="1" x14ac:dyDescent="0.25">
      <c r="A130" s="62" t="s">
        <v>55</v>
      </c>
      <c r="B130" s="106">
        <f>IF(TrRoad_act!B99=0,"",TrRoad_ene!B75/TrRoad_tech!B103)</f>
        <v>1.1000000000133239</v>
      </c>
      <c r="C130" s="106">
        <f>IF(TrRoad_act!C99=0,"",TrRoad_ene!C75/TrRoad_tech!C103)</f>
        <v>1.1000000000133241</v>
      </c>
      <c r="D130" s="106">
        <f>IF(TrRoad_act!D99=0,"",TrRoad_ene!D75/TrRoad_tech!D103)</f>
        <v>1.100172900811103</v>
      </c>
      <c r="E130" s="106">
        <f>IF(TrRoad_act!E99=0,"",TrRoad_ene!E75/TrRoad_tech!E103)</f>
        <v>1.1010237311797342</v>
      </c>
      <c r="F130" s="106">
        <f>IF(TrRoad_act!F99=0,"",TrRoad_ene!F75/TrRoad_tech!F103)</f>
        <v>1.101475637832136</v>
      </c>
      <c r="G130" s="106">
        <f>IF(TrRoad_act!G99=0,"",TrRoad_ene!G75/TrRoad_tech!G103)</f>
        <v>1.1023767687802501</v>
      </c>
      <c r="H130" s="106">
        <f>IF(TrRoad_act!H99=0,"",TrRoad_ene!H75/TrRoad_tech!H103)</f>
        <v>1.1048639189372356</v>
      </c>
      <c r="I130" s="106">
        <f>IF(TrRoad_act!I99=0,"",TrRoad_ene!I75/TrRoad_tech!I103)</f>
        <v>1.1056955563547497</v>
      </c>
      <c r="J130" s="106">
        <f>IF(TrRoad_act!J99=0,"",TrRoad_ene!J75/TrRoad_tech!J103)</f>
        <v>1.1175598430352367</v>
      </c>
      <c r="K130" s="106">
        <f>IF(TrRoad_act!K99=0,"",TrRoad_ene!K75/TrRoad_tech!K103)</f>
        <v>1.1175598430352367</v>
      </c>
      <c r="L130" s="106">
        <f>IF(TrRoad_act!L99=0,"",TrRoad_ene!L75/TrRoad_tech!L103)</f>
        <v>1.1209303744004973</v>
      </c>
      <c r="M130" s="106">
        <f>IF(TrRoad_act!M99=0,"",TrRoad_ene!M75/TrRoad_tech!M103)</f>
        <v>1.1240844130330847</v>
      </c>
      <c r="N130" s="106">
        <f>IF(TrRoad_act!N99=0,"",TrRoad_ene!N75/TrRoad_tech!N103)</f>
        <v>1.1289225292929417</v>
      </c>
      <c r="O130" s="106">
        <f>IF(TrRoad_act!O99=0,"",TrRoad_ene!O75/TrRoad_tech!O103)</f>
        <v>1.1396866591060781</v>
      </c>
      <c r="P130" s="106">
        <f>IF(TrRoad_act!P99=0,"",TrRoad_ene!P75/TrRoad_tech!P103)</f>
        <v>1.1410947556180484</v>
      </c>
      <c r="Q130" s="106">
        <f>IF(TrRoad_act!Q99=0,"",TrRoad_ene!Q75/TrRoad_tech!Q103)</f>
        <v>1.1779573921041957</v>
      </c>
    </row>
    <row r="131" spans="1:17" ht="11.45" customHeight="1" x14ac:dyDescent="0.25">
      <c r="A131" s="25" t="s">
        <v>18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</row>
    <row r="132" spans="1:17" ht="11.45" customHeight="1" x14ac:dyDescent="0.25">
      <c r="A132" s="23" t="s">
        <v>27</v>
      </c>
      <c r="B132" s="109">
        <f>IF(TrRoad_act!B101=0,"",TrRoad_ene!B77/TrRoad_tech!B105)</f>
        <v>1.0990280901307048</v>
      </c>
      <c r="C132" s="109">
        <f>IF(TrRoad_act!C101=0,"",TrRoad_ene!C77/TrRoad_tech!C105)</f>
        <v>1.0990636317682414</v>
      </c>
      <c r="D132" s="109">
        <f>IF(TrRoad_act!D101=0,"",TrRoad_ene!D77/TrRoad_tech!D105)</f>
        <v>1.0995938981634099</v>
      </c>
      <c r="E132" s="109">
        <f>IF(TrRoad_act!E101=0,"",TrRoad_ene!E77/TrRoad_tech!E105)</f>
        <v>1.1007704673933116</v>
      </c>
      <c r="F132" s="109">
        <f>IF(TrRoad_act!F101=0,"",TrRoad_ene!F77/TrRoad_tech!F105)</f>
        <v>1.1026738231109108</v>
      </c>
      <c r="G132" s="109">
        <f>IF(TrRoad_act!G101=0,"",TrRoad_ene!G77/TrRoad_tech!G105)</f>
        <v>1.1049476913233001</v>
      </c>
      <c r="H132" s="109">
        <f>IF(TrRoad_act!H101=0,"",TrRoad_ene!H77/TrRoad_tech!H105)</f>
        <v>1.1078483937032069</v>
      </c>
      <c r="I132" s="109">
        <f>IF(TrRoad_act!I101=0,"",TrRoad_ene!I77/TrRoad_tech!I105)</f>
        <v>1.112201623686411</v>
      </c>
      <c r="J132" s="109">
        <f>IF(TrRoad_act!J101=0,"",TrRoad_ene!J77/TrRoad_tech!J105)</f>
        <v>1.1169388508188975</v>
      </c>
      <c r="K132" s="109">
        <f>IF(TrRoad_act!K101=0,"",TrRoad_ene!K77/TrRoad_tech!K105)</f>
        <v>1.1236371873431952</v>
      </c>
      <c r="L132" s="109">
        <f>IF(TrRoad_act!L101=0,"",TrRoad_ene!L77/TrRoad_tech!L105)</f>
        <v>1.1316316480848967</v>
      </c>
      <c r="M132" s="109">
        <f>IF(TrRoad_act!M101=0,"",TrRoad_ene!M77/TrRoad_tech!M105)</f>
        <v>1.1413865263907277</v>
      </c>
      <c r="N132" s="109">
        <f>IF(TrRoad_act!N101=0,"",TrRoad_ene!N77/TrRoad_tech!N105)</f>
        <v>1.1518593572368738</v>
      </c>
      <c r="O132" s="109">
        <f>IF(TrRoad_act!O101=0,"",TrRoad_ene!O77/TrRoad_tech!O105)</f>
        <v>1.1642007749214274</v>
      </c>
      <c r="P132" s="109">
        <f>IF(TrRoad_act!P101=0,"",TrRoad_ene!P77/TrRoad_tech!P105)</f>
        <v>1.1784824626661048</v>
      </c>
      <c r="Q132" s="109">
        <f>IF(TrRoad_act!Q101=0,"",TrRoad_ene!Q77/TrRoad_tech!Q105)</f>
        <v>1.1943688399130721</v>
      </c>
    </row>
    <row r="133" spans="1:17" ht="11.45" customHeight="1" x14ac:dyDescent="0.25">
      <c r="A133" s="62" t="s">
        <v>59</v>
      </c>
      <c r="B133" s="108">
        <f>IF(TrRoad_act!B102=0,"",TrRoad_ene!B78/TrRoad_tech!B106)</f>
        <v>1.1000000000067303</v>
      </c>
      <c r="C133" s="108">
        <f>IF(TrRoad_act!C102=0,"",TrRoad_ene!C78/TrRoad_tech!C106)</f>
        <v>1.1000091317325611</v>
      </c>
      <c r="D133" s="108">
        <f>IF(TrRoad_act!D102=0,"",TrRoad_ene!D78/TrRoad_tech!D106)</f>
        <v>1.1000305239641492</v>
      </c>
      <c r="E133" s="108">
        <f>IF(TrRoad_act!E102=0,"",TrRoad_ene!E78/TrRoad_tech!E106)</f>
        <v>1.1000643901785117</v>
      </c>
      <c r="F133" s="108">
        <f>IF(TrRoad_act!F102=0,"",TrRoad_ene!F78/TrRoad_tech!F106)</f>
        <v>1.1001112802485167</v>
      </c>
      <c r="G133" s="108">
        <f>IF(TrRoad_act!G102=0,"",TrRoad_ene!G78/TrRoad_tech!G106)</f>
        <v>1.100166546417648</v>
      </c>
      <c r="H133" s="108">
        <f>IF(TrRoad_act!H102=0,"",TrRoad_ene!H78/TrRoad_tech!H106)</f>
        <v>1.1001845967873325</v>
      </c>
      <c r="I133" s="108">
        <f>IF(TrRoad_act!I102=0,"",TrRoad_ene!I78/TrRoad_tech!I106)</f>
        <v>1.1002834996526667</v>
      </c>
      <c r="J133" s="108">
        <f>IF(TrRoad_act!J102=0,"",TrRoad_ene!J78/TrRoad_tech!J106)</f>
        <v>1.1011349140723725</v>
      </c>
      <c r="K133" s="108">
        <f>IF(TrRoad_act!K102=0,"",TrRoad_ene!K78/TrRoad_tech!K106)</f>
        <v>1.1029647538104959</v>
      </c>
      <c r="L133" s="108">
        <f>IF(TrRoad_act!L102=0,"",TrRoad_ene!L78/TrRoad_tech!L106)</f>
        <v>1.1076624497276608</v>
      </c>
      <c r="M133" s="108">
        <f>IF(TrRoad_act!M102=0,"",TrRoad_ene!M78/TrRoad_tech!M106)</f>
        <v>1.1168122305118791</v>
      </c>
      <c r="N133" s="108">
        <f>IF(TrRoad_act!N102=0,"",TrRoad_ene!N78/TrRoad_tech!N106)</f>
        <v>1.1267676258371619</v>
      </c>
      <c r="O133" s="108">
        <f>IF(TrRoad_act!O102=0,"",TrRoad_ene!O78/TrRoad_tech!O106)</f>
        <v>1.1366676874881496</v>
      </c>
      <c r="P133" s="108">
        <f>IF(TrRoad_act!P102=0,"",TrRoad_ene!P78/TrRoad_tech!P106)</f>
        <v>1.1454826110464029</v>
      </c>
      <c r="Q133" s="108">
        <f>IF(TrRoad_act!Q102=0,"",TrRoad_ene!Q78/TrRoad_tech!Q106)</f>
        <v>1.1532658471208328</v>
      </c>
    </row>
    <row r="134" spans="1:17" ht="11.45" customHeight="1" x14ac:dyDescent="0.25">
      <c r="A134" s="62" t="s">
        <v>58</v>
      </c>
      <c r="B134" s="108">
        <f>IF(TrRoad_act!B103=0,"",TrRoad_ene!B79/TrRoad_tech!B107)</f>
        <v>1.1000000000067303</v>
      </c>
      <c r="C134" s="108">
        <f>IF(TrRoad_act!C103=0,"",TrRoad_ene!C79/TrRoad_tech!C107)</f>
        <v>1.1003721900958634</v>
      </c>
      <c r="D134" s="108">
        <f>IF(TrRoad_act!D103=0,"",TrRoad_ene!D79/TrRoad_tech!D107)</f>
        <v>1.1012009487343961</v>
      </c>
      <c r="E134" s="108">
        <f>IF(TrRoad_act!E103=0,"",TrRoad_ene!E79/TrRoad_tech!E107)</f>
        <v>1.1026486277315832</v>
      </c>
      <c r="F134" s="108">
        <f>IF(TrRoad_act!F103=0,"",TrRoad_ene!F79/TrRoad_tech!F107)</f>
        <v>1.10491419984201</v>
      </c>
      <c r="G134" s="108">
        <f>IF(TrRoad_act!G103=0,"",TrRoad_ene!G79/TrRoad_tech!G107)</f>
        <v>1.1074257603642434</v>
      </c>
      <c r="H134" s="108">
        <f>IF(TrRoad_act!H103=0,"",TrRoad_ene!H79/TrRoad_tech!H107)</f>
        <v>1.1104776949228938</v>
      </c>
      <c r="I134" s="108">
        <f>IF(TrRoad_act!I103=0,"",TrRoad_ene!I79/TrRoad_tech!I107)</f>
        <v>1.1149961757096374</v>
      </c>
      <c r="J134" s="108">
        <f>IF(TrRoad_act!J103=0,"",TrRoad_ene!J79/TrRoad_tech!J107)</f>
        <v>1.1200833842794127</v>
      </c>
      <c r="K134" s="108">
        <f>IF(TrRoad_act!K103=0,"",TrRoad_ene!K79/TrRoad_tech!K107)</f>
        <v>1.126715150162938</v>
      </c>
      <c r="L134" s="108">
        <f>IF(TrRoad_act!L103=0,"",TrRoad_ene!L79/TrRoad_tech!L107)</f>
        <v>1.1346041108791536</v>
      </c>
      <c r="M134" s="108">
        <f>IF(TrRoad_act!M103=0,"",TrRoad_ene!M79/TrRoad_tech!M107)</f>
        <v>1.1443919340415711</v>
      </c>
      <c r="N134" s="108">
        <f>IF(TrRoad_act!N103=0,"",TrRoad_ene!N79/TrRoad_tech!N107)</f>
        <v>1.1549230755838431</v>
      </c>
      <c r="O134" s="108">
        <f>IF(TrRoad_act!O103=0,"",TrRoad_ene!O79/TrRoad_tech!O107)</f>
        <v>1.1674042083712486</v>
      </c>
      <c r="P134" s="108">
        <f>IF(TrRoad_act!P103=0,"",TrRoad_ene!P79/TrRoad_tech!P107)</f>
        <v>1.1818815134664189</v>
      </c>
      <c r="Q134" s="108">
        <f>IF(TrRoad_act!Q103=0,"",TrRoad_ene!Q79/TrRoad_tech!Q107)</f>
        <v>1.1982067749224434</v>
      </c>
    </row>
    <row r="135" spans="1:17" ht="11.45" customHeight="1" x14ac:dyDescent="0.25">
      <c r="A135" s="62" t="s">
        <v>57</v>
      </c>
      <c r="B135" s="108">
        <f>IF(TrRoad_act!B104=0,"",TrRoad_ene!B80/TrRoad_tech!B108)</f>
        <v>1.1000000000067303</v>
      </c>
      <c r="C135" s="108">
        <f>IF(TrRoad_act!C104=0,"",TrRoad_ene!C80/TrRoad_tech!C108)</f>
        <v>1.1000031921700069</v>
      </c>
      <c r="D135" s="108">
        <f>IF(TrRoad_act!D104=0,"",TrRoad_ene!D80/TrRoad_tech!D108)</f>
        <v>1.100005979147118</v>
      </c>
      <c r="E135" s="108">
        <f>IF(TrRoad_act!E104=0,"",TrRoad_ene!E80/TrRoad_tech!E108)</f>
        <v>1.1000080876264702</v>
      </c>
      <c r="F135" s="108">
        <f>IF(TrRoad_act!F104=0,"",TrRoad_ene!F80/TrRoad_tech!F108)</f>
        <v>1.1000103133806827</v>
      </c>
      <c r="G135" s="108">
        <f>IF(TrRoad_act!G104=0,"",TrRoad_ene!G80/TrRoad_tech!G108)</f>
        <v>1.1000128449843953</v>
      </c>
      <c r="H135" s="108">
        <f>IF(TrRoad_act!H104=0,"",TrRoad_ene!H80/TrRoad_tech!H108)</f>
        <v>1.100283531906932</v>
      </c>
      <c r="I135" s="108">
        <f>IF(TrRoad_act!I104=0,"",TrRoad_ene!I80/TrRoad_tech!I108)</f>
        <v>1.10070585965458</v>
      </c>
      <c r="J135" s="108">
        <f>IF(TrRoad_act!J104=0,"",TrRoad_ene!J80/TrRoad_tech!J108)</f>
        <v>1.1015933244199834</v>
      </c>
      <c r="K135" s="108">
        <f>IF(TrRoad_act!K104=0,"",TrRoad_ene!K80/TrRoad_tech!K108)</f>
        <v>1.1019097752273541</v>
      </c>
      <c r="L135" s="108">
        <f>IF(TrRoad_act!L104=0,"",TrRoad_ene!L80/TrRoad_tech!L108)</f>
        <v>1.1019845256931744</v>
      </c>
      <c r="M135" s="108">
        <f>IF(TrRoad_act!M104=0,"",TrRoad_ene!M80/TrRoad_tech!M108)</f>
        <v>1.1021078761126546</v>
      </c>
      <c r="N135" s="108">
        <f>IF(TrRoad_act!N104=0,"",TrRoad_ene!N80/TrRoad_tech!N108)</f>
        <v>1.1021919267818188</v>
      </c>
      <c r="O135" s="108">
        <f>IF(TrRoad_act!O104=0,"",TrRoad_ene!O80/TrRoad_tech!O108)</f>
        <v>1.1102326791848234</v>
      </c>
      <c r="P135" s="108">
        <f>IF(TrRoad_act!P104=0,"",TrRoad_ene!P80/TrRoad_tech!P108)</f>
        <v>1.1134917593505929</v>
      </c>
      <c r="Q135" s="108">
        <f>IF(TrRoad_act!Q104=0,"",TrRoad_ene!Q80/TrRoad_tech!Q108)</f>
        <v>1.1167094375609581</v>
      </c>
    </row>
    <row r="136" spans="1:17" ht="11.45" customHeight="1" x14ac:dyDescent="0.25">
      <c r="A136" s="62" t="s">
        <v>56</v>
      </c>
      <c r="B136" s="108" t="str">
        <f>IF(TrRoad_act!B105=0,"",TrRoad_ene!B81/TrRoad_tech!B109)</f>
        <v/>
      </c>
      <c r="C136" s="108" t="str">
        <f>IF(TrRoad_act!C105=0,"",TrRoad_ene!C81/TrRoad_tech!C109)</f>
        <v/>
      </c>
      <c r="D136" s="108" t="str">
        <f>IF(TrRoad_act!D105=0,"",TrRoad_ene!D81/TrRoad_tech!D109)</f>
        <v/>
      </c>
      <c r="E136" s="108" t="str">
        <f>IF(TrRoad_act!E105=0,"",TrRoad_ene!E81/TrRoad_tech!E109)</f>
        <v/>
      </c>
      <c r="F136" s="108" t="str">
        <f>IF(TrRoad_act!F105=0,"",TrRoad_ene!F81/TrRoad_tech!F109)</f>
        <v/>
      </c>
      <c r="G136" s="108" t="str">
        <f>IF(TrRoad_act!G105=0,"",TrRoad_ene!G81/TrRoad_tech!G109)</f>
        <v/>
      </c>
      <c r="H136" s="108" t="str">
        <f>IF(TrRoad_act!H105=0,"",TrRoad_ene!H81/TrRoad_tech!H109)</f>
        <v/>
      </c>
      <c r="I136" s="108" t="str">
        <f>IF(TrRoad_act!I105=0,"",TrRoad_ene!I81/TrRoad_tech!I109)</f>
        <v/>
      </c>
      <c r="J136" s="108" t="str">
        <f>IF(TrRoad_act!J105=0,"",TrRoad_ene!J81/TrRoad_tech!J109)</f>
        <v/>
      </c>
      <c r="K136" s="108" t="str">
        <f>IF(TrRoad_act!K105=0,"",TrRoad_ene!K81/TrRoad_tech!K109)</f>
        <v/>
      </c>
      <c r="L136" s="108" t="str">
        <f>IF(TrRoad_act!L105=0,"",TrRoad_ene!L81/TrRoad_tech!L109)</f>
        <v/>
      </c>
      <c r="M136" s="108" t="str">
        <f>IF(TrRoad_act!M105=0,"",TrRoad_ene!M81/TrRoad_tech!M109)</f>
        <v/>
      </c>
      <c r="N136" s="108" t="str">
        <f>IF(TrRoad_act!N105=0,"",TrRoad_ene!N81/TrRoad_tech!N109)</f>
        <v/>
      </c>
      <c r="O136" s="108" t="str">
        <f>IF(TrRoad_act!O105=0,"",TrRoad_ene!O81/TrRoad_tech!O109)</f>
        <v/>
      </c>
      <c r="P136" s="108" t="str">
        <f>IF(TrRoad_act!P105=0,"",TrRoad_ene!P81/TrRoad_tech!P109)</f>
        <v/>
      </c>
      <c r="Q136" s="108" t="str">
        <f>IF(TrRoad_act!Q105=0,"",TrRoad_ene!Q81/TrRoad_tech!Q109)</f>
        <v/>
      </c>
    </row>
    <row r="137" spans="1:17" ht="11.45" customHeight="1" x14ac:dyDescent="0.25">
      <c r="A137" s="62" t="s">
        <v>55</v>
      </c>
      <c r="B137" s="108" t="str">
        <f>IF(TrRoad_act!B106=0,"",TrRoad_ene!B82/TrRoad_tech!B110)</f>
        <v/>
      </c>
      <c r="C137" s="108" t="str">
        <f>IF(TrRoad_act!C106=0,"",TrRoad_ene!C82/TrRoad_tech!C110)</f>
        <v/>
      </c>
      <c r="D137" s="108" t="str">
        <f>IF(TrRoad_act!D106=0,"",TrRoad_ene!D82/TrRoad_tech!D110)</f>
        <v/>
      </c>
      <c r="E137" s="108" t="str">
        <f>IF(TrRoad_act!E106=0,"",TrRoad_ene!E82/TrRoad_tech!E110)</f>
        <v/>
      </c>
      <c r="F137" s="108">
        <f>IF(TrRoad_act!F106=0,"",TrRoad_ene!F82/TrRoad_tech!F110)</f>
        <v>1.1240000000066175</v>
      </c>
      <c r="G137" s="108">
        <f>IF(TrRoad_act!G106=0,"",TrRoad_ene!G82/TrRoad_tech!G110)</f>
        <v>1.1241541012299709</v>
      </c>
      <c r="H137" s="108">
        <f>IF(TrRoad_act!H106=0,"",TrRoad_ene!H82/TrRoad_tech!H110)</f>
        <v>1.1241541012299716</v>
      </c>
      <c r="I137" s="108">
        <f>IF(TrRoad_act!I106=0,"",TrRoad_ene!I82/TrRoad_tech!I110)</f>
        <v>1.1241541012299712</v>
      </c>
      <c r="J137" s="108">
        <f>IF(TrRoad_act!J106=0,"",TrRoad_ene!J82/TrRoad_tech!J110)</f>
        <v>1.1241547098517906</v>
      </c>
      <c r="K137" s="108">
        <f>IF(TrRoad_act!K106=0,"",TrRoad_ene!K82/TrRoad_tech!K110)</f>
        <v>1.1241602477029564</v>
      </c>
      <c r="L137" s="108">
        <f>IF(TrRoad_act!L106=0,"",TrRoad_ene!L82/TrRoad_tech!L110)</f>
        <v>1.1332637412808346</v>
      </c>
      <c r="M137" s="108">
        <f>IF(TrRoad_act!M106=0,"",TrRoad_ene!M82/TrRoad_tech!M110)</f>
        <v>1.1633803570582864</v>
      </c>
      <c r="N137" s="108">
        <f>IF(TrRoad_act!N106=0,"",TrRoad_ene!N82/TrRoad_tech!N110)</f>
        <v>1.1913763899007768</v>
      </c>
      <c r="O137" s="108">
        <f>IF(TrRoad_act!O106=0,"",TrRoad_ene!O82/TrRoad_tech!O110)</f>
        <v>1.2229018919582715</v>
      </c>
      <c r="P137" s="108">
        <f>IF(TrRoad_act!P106=0,"",TrRoad_ene!P82/TrRoad_tech!P110)</f>
        <v>1.2523087078248338</v>
      </c>
      <c r="Q137" s="108">
        <f>IF(TrRoad_act!Q106=0,"",TrRoad_ene!Q82/TrRoad_tech!Q110)</f>
        <v>1.2688191640824271</v>
      </c>
    </row>
    <row r="138" spans="1:17" ht="11.45" customHeight="1" x14ac:dyDescent="0.25">
      <c r="A138" s="19" t="s">
        <v>24</v>
      </c>
      <c r="B138" s="107">
        <f>IF(TrRoad_act!B107=0,"",TrRoad_ene!B83/TrRoad_tech!B111)</f>
        <v>1.0265841629947394</v>
      </c>
      <c r="C138" s="107">
        <f>IF(TrRoad_act!C107=0,"",TrRoad_ene!C83/TrRoad_tech!C111)</f>
        <v>1.0372521867188444</v>
      </c>
      <c r="D138" s="107">
        <f>IF(TrRoad_act!D107=0,"",TrRoad_ene!D83/TrRoad_tech!D111)</f>
        <v>1.0369501178861313</v>
      </c>
      <c r="E138" s="107">
        <f>IF(TrRoad_act!E107=0,"",TrRoad_ene!E83/TrRoad_tech!E111)</f>
        <v>1.0314507343365222</v>
      </c>
      <c r="F138" s="107">
        <f>IF(TrRoad_act!F107=0,"",TrRoad_ene!F83/TrRoad_tech!F111)</f>
        <v>1.0478711926661139</v>
      </c>
      <c r="G138" s="107">
        <f>IF(TrRoad_act!G107=0,"",TrRoad_ene!G83/TrRoad_tech!G111)</f>
        <v>1.0686087670089037</v>
      </c>
      <c r="H138" s="107">
        <f>IF(TrRoad_act!H107=0,"",TrRoad_ene!H83/TrRoad_tech!H111)</f>
        <v>1.0469312754101963</v>
      </c>
      <c r="I138" s="107">
        <f>IF(TrRoad_act!I107=0,"",TrRoad_ene!I83/TrRoad_tech!I111)</f>
        <v>1.1083957004594436</v>
      </c>
      <c r="J138" s="107">
        <f>IF(TrRoad_act!J107=0,"",TrRoad_ene!J83/TrRoad_tech!J111)</f>
        <v>1.1062225563932502</v>
      </c>
      <c r="K138" s="107">
        <f>IF(TrRoad_act!K107=0,"",TrRoad_ene!K83/TrRoad_tech!K111)</f>
        <v>1.1651795272108463</v>
      </c>
      <c r="L138" s="107">
        <f>IF(TrRoad_act!L107=0,"",TrRoad_ene!L83/TrRoad_tech!L111)</f>
        <v>1.1972180640741281</v>
      </c>
      <c r="M138" s="107">
        <f>IF(TrRoad_act!M107=0,"",TrRoad_ene!M83/TrRoad_tech!M111)</f>
        <v>1.1241690583912713</v>
      </c>
      <c r="N138" s="107">
        <f>IF(TrRoad_act!N107=0,"",TrRoad_ene!N83/TrRoad_tech!N111)</f>
        <v>1.1600101101802998</v>
      </c>
      <c r="O138" s="107">
        <f>IF(TrRoad_act!O107=0,"",TrRoad_ene!O83/TrRoad_tech!O111)</f>
        <v>1.1682663054239775</v>
      </c>
      <c r="P138" s="107">
        <f>IF(TrRoad_act!P107=0,"",TrRoad_ene!P83/TrRoad_tech!P111)</f>
        <v>1.2096440870231049</v>
      </c>
      <c r="Q138" s="107">
        <f>IF(TrRoad_act!Q107=0,"",TrRoad_ene!Q83/TrRoad_tech!Q111)</f>
        <v>1.1812530378702337</v>
      </c>
    </row>
    <row r="139" spans="1:17" ht="11.45" customHeight="1" x14ac:dyDescent="0.25">
      <c r="A139" s="17" t="s">
        <v>23</v>
      </c>
      <c r="B139" s="106">
        <f>IF(TrRoad_act!B108=0,"",TrRoad_ene!B84/TrRoad_tech!B112)</f>
        <v>1.0220008264560436</v>
      </c>
      <c r="C139" s="106">
        <f>IF(TrRoad_act!C108=0,"",TrRoad_ene!C84/TrRoad_tech!C112)</f>
        <v>1.0340557474204832</v>
      </c>
      <c r="D139" s="106">
        <f>IF(TrRoad_act!D108=0,"",TrRoad_ene!D84/TrRoad_tech!D112)</f>
        <v>1.0344618514865125</v>
      </c>
      <c r="E139" s="106">
        <f>IF(TrRoad_act!E108=0,"",TrRoad_ene!E84/TrRoad_tech!E112)</f>
        <v>1.0295588652080743</v>
      </c>
      <c r="F139" s="106">
        <f>IF(TrRoad_act!F108=0,"",TrRoad_ene!F84/TrRoad_tech!F112)</f>
        <v>1.0459520491474825</v>
      </c>
      <c r="G139" s="106">
        <f>IF(TrRoad_act!G108=0,"",TrRoad_ene!G84/TrRoad_tech!G112)</f>
        <v>1.0667316479520406</v>
      </c>
      <c r="H139" s="106">
        <f>IF(TrRoad_act!H108=0,"",TrRoad_ene!H84/TrRoad_tech!H112)</f>
        <v>1.0449630248660353</v>
      </c>
      <c r="I139" s="106">
        <f>IF(TrRoad_act!I108=0,"",TrRoad_ene!I84/TrRoad_tech!I112)</f>
        <v>1.1061715345674727</v>
      </c>
      <c r="J139" s="106">
        <f>IF(TrRoad_act!J108=0,"",TrRoad_ene!J84/TrRoad_tech!J112)</f>
        <v>1.1037329920678296</v>
      </c>
      <c r="K139" s="106">
        <f>IF(TrRoad_act!K108=0,"",TrRoad_ene!K84/TrRoad_tech!K112)</f>
        <v>1.1625284752086025</v>
      </c>
      <c r="L139" s="106">
        <f>IF(TrRoad_act!L108=0,"",TrRoad_ene!L84/TrRoad_tech!L112)</f>
        <v>1.1942201588396451</v>
      </c>
      <c r="M139" s="106">
        <f>IF(TrRoad_act!M108=0,"",TrRoad_ene!M84/TrRoad_tech!M112)</f>
        <v>1.1203342129519214</v>
      </c>
      <c r="N139" s="106">
        <f>IF(TrRoad_act!N108=0,"",TrRoad_ene!N84/TrRoad_tech!N112)</f>
        <v>1.154737270842418</v>
      </c>
      <c r="O139" s="106">
        <f>IF(TrRoad_act!O108=0,"",TrRoad_ene!O84/TrRoad_tech!O112)</f>
        <v>1.1624510675869189</v>
      </c>
      <c r="P139" s="106">
        <f>IF(TrRoad_act!P108=0,"",TrRoad_ene!P84/TrRoad_tech!P112)</f>
        <v>1.2030738126121792</v>
      </c>
      <c r="Q139" s="106">
        <f>IF(TrRoad_act!Q108=0,"",TrRoad_ene!Q84/TrRoad_tech!Q112)</f>
        <v>1.1744140985613836</v>
      </c>
    </row>
    <row r="140" spans="1:17" ht="11.45" customHeight="1" x14ac:dyDescent="0.25">
      <c r="A140" s="15" t="s">
        <v>22</v>
      </c>
      <c r="B140" s="105">
        <f>IF(TrRoad_act!B109=0,"",TrRoad_ene!B85/TrRoad_tech!B113)</f>
        <v>1.0220008264560436</v>
      </c>
      <c r="C140" s="105">
        <f>IF(TrRoad_act!C109=0,"",TrRoad_ene!C85/TrRoad_tech!C113)</f>
        <v>1.0346129004652627</v>
      </c>
      <c r="D140" s="105">
        <f>IF(TrRoad_act!D109=0,"",TrRoad_ene!D85/TrRoad_tech!D113)</f>
        <v>1.036049584326048</v>
      </c>
      <c r="E140" s="105">
        <f>IF(TrRoad_act!E109=0,"",TrRoad_ene!E85/TrRoad_tech!E113)</f>
        <v>1.0324027774633171</v>
      </c>
      <c r="F140" s="105">
        <f>IF(TrRoad_act!F109=0,"",TrRoad_ene!F85/TrRoad_tech!F113)</f>
        <v>1.0511646465235012</v>
      </c>
      <c r="G140" s="105">
        <f>IF(TrRoad_act!G109=0,"",TrRoad_ene!G85/TrRoad_tech!G113)</f>
        <v>1.0738403113472836</v>
      </c>
      <c r="H140" s="105">
        <f>IF(TrRoad_act!H109=0,"",TrRoad_ene!H85/TrRoad_tech!H113)</f>
        <v>1.0536873953537929</v>
      </c>
      <c r="I140" s="105">
        <f>IF(TrRoad_act!I109=0,"",TrRoad_ene!I85/TrRoad_tech!I113)</f>
        <v>1.1176455732902546</v>
      </c>
      <c r="J140" s="105">
        <f>IF(TrRoad_act!J109=0,"",TrRoad_ene!J85/TrRoad_tech!J113)</f>
        <v>1.117411522171371</v>
      </c>
      <c r="K140" s="105">
        <f>IF(TrRoad_act!K109=0,"",TrRoad_ene!K85/TrRoad_tech!K113)</f>
        <v>1.1764624117909261</v>
      </c>
      <c r="L140" s="105">
        <f>IF(TrRoad_act!L109=0,"",TrRoad_ene!L85/TrRoad_tech!L113)</f>
        <v>1.2127745726999875</v>
      </c>
      <c r="M140" s="105">
        <f>IF(TrRoad_act!M109=0,"",TrRoad_ene!M85/TrRoad_tech!M113)</f>
        <v>1.144994332160826</v>
      </c>
      <c r="N140" s="105">
        <f>IF(TrRoad_act!N109=0,"",TrRoad_ene!N85/TrRoad_tech!N113)</f>
        <v>1.1841102022081282</v>
      </c>
      <c r="O140" s="105">
        <f>IF(TrRoad_act!O109=0,"",TrRoad_ene!O85/TrRoad_tech!O113)</f>
        <v>1.1906909671435411</v>
      </c>
      <c r="P140" s="105">
        <f>IF(TrRoad_act!P109=0,"",TrRoad_ene!P85/TrRoad_tech!P113)</f>
        <v>1.2318678111633052</v>
      </c>
      <c r="Q140" s="105">
        <f>IF(TrRoad_act!Q109=0,"",TrRoad_ene!Q85/TrRoad_tech!Q113)</f>
        <v>1.1974622200065768</v>
      </c>
    </row>
    <row r="142" spans="1:17" ht="11.45" customHeight="1" x14ac:dyDescent="0.25">
      <c r="A142" s="27" t="s">
        <v>105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</row>
    <row r="143" spans="1:17" ht="11.45" customHeight="1" x14ac:dyDescent="0.25">
      <c r="A143" s="25" t="s">
        <v>39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11.45" customHeight="1" x14ac:dyDescent="0.25">
      <c r="A144" s="23" t="s">
        <v>30</v>
      </c>
      <c r="B144" s="22">
        <v>3.7576060125882731</v>
      </c>
      <c r="C144" s="22">
        <v>3.7147162970114764</v>
      </c>
      <c r="D144" s="22">
        <v>3.6676349751228652</v>
      </c>
      <c r="E144" s="22">
        <v>3.6064292566676697</v>
      </c>
      <c r="F144" s="22">
        <v>3.5923048601010863</v>
      </c>
      <c r="G144" s="22">
        <v>3.5452235382124742</v>
      </c>
      <c r="H144" s="22">
        <v>3.4698934231906944</v>
      </c>
      <c r="I144" s="22">
        <v>3.4039795725466382</v>
      </c>
      <c r="J144" s="22">
        <v>3.2768600034473856</v>
      </c>
      <c r="K144" s="22">
        <v>3.0602859227597712</v>
      </c>
      <c r="L144" s="22">
        <v>2.9755395433602705</v>
      </c>
      <c r="M144" s="22">
        <v>2.8665972540585813</v>
      </c>
      <c r="N144" s="22">
        <v>2.7466387742342562</v>
      </c>
      <c r="O144" s="22">
        <v>2.6480127808576279</v>
      </c>
      <c r="P144" s="22">
        <v>2.5868081995095284</v>
      </c>
      <c r="Q144" s="22">
        <v>2.5254601122300473</v>
      </c>
    </row>
    <row r="145" spans="1:17" ht="11.45" customHeight="1" x14ac:dyDescent="0.25">
      <c r="A145" s="19" t="s">
        <v>29</v>
      </c>
      <c r="B145" s="21">
        <v>6.0783271953082636</v>
      </c>
      <c r="C145" s="21">
        <v>6.0103384823877422</v>
      </c>
      <c r="D145" s="21">
        <v>5.9091142074067102</v>
      </c>
      <c r="E145" s="21">
        <v>5.816150535262504</v>
      </c>
      <c r="F145" s="21">
        <v>5.7615475564738876</v>
      </c>
      <c r="G145" s="21">
        <v>5.7037960103160996</v>
      </c>
      <c r="H145" s="21">
        <v>5.6240929211316182</v>
      </c>
      <c r="I145" s="21">
        <v>5.5148056243519594</v>
      </c>
      <c r="J145" s="21">
        <v>5.3009453699055591</v>
      </c>
      <c r="K145" s="21">
        <v>5.0130706350487477</v>
      </c>
      <c r="L145" s="21">
        <v>4.8209712023707105</v>
      </c>
      <c r="M145" s="21">
        <v>4.6059671338822037</v>
      </c>
      <c r="N145" s="21">
        <v>4.4325679728561793</v>
      </c>
      <c r="O145" s="21">
        <v>4.2692103399284758</v>
      </c>
      <c r="P145" s="21">
        <v>4.1678589339194616</v>
      </c>
      <c r="Q145" s="21">
        <v>4.0653238384413282</v>
      </c>
    </row>
    <row r="146" spans="1:17" ht="11.45" customHeight="1" x14ac:dyDescent="0.25">
      <c r="A146" s="62" t="s">
        <v>59</v>
      </c>
      <c r="B146" s="70">
        <v>6.2626766876471214</v>
      </c>
      <c r="C146" s="70">
        <v>6.1911938283524606</v>
      </c>
      <c r="D146" s="70">
        <v>6.1127249585381085</v>
      </c>
      <c r="E146" s="70">
        <v>6.0107154277794494</v>
      </c>
      <c r="F146" s="70">
        <v>5.9871747668351434</v>
      </c>
      <c r="G146" s="70">
        <v>5.9087058970207904</v>
      </c>
      <c r="H146" s="70">
        <v>5.7831557053178244</v>
      </c>
      <c r="I146" s="70">
        <v>5.6732992875777297</v>
      </c>
      <c r="J146" s="70">
        <v>5.461433339078976</v>
      </c>
      <c r="K146" s="70">
        <v>5.100476537932952</v>
      </c>
      <c r="L146" s="70">
        <v>4.9592325722671164</v>
      </c>
      <c r="M146" s="70">
        <v>4.7776399094621365</v>
      </c>
      <c r="N146" s="70">
        <v>4.5777299752200307</v>
      </c>
      <c r="O146" s="70">
        <v>4.4136501855717505</v>
      </c>
      <c r="P146" s="70">
        <v>4.3294957575518715</v>
      </c>
      <c r="Q146" s="70">
        <v>4.2484243912518087</v>
      </c>
    </row>
    <row r="147" spans="1:17" ht="11.45" customHeight="1" x14ac:dyDescent="0.25">
      <c r="A147" s="62" t="s">
        <v>58</v>
      </c>
      <c r="B147" s="70">
        <v>5.3653813440781368</v>
      </c>
      <c r="C147" s="70">
        <v>5.3108312414126919</v>
      </c>
      <c r="D147" s="70">
        <v>5.2508702435257746</v>
      </c>
      <c r="E147" s="70">
        <v>5.3022653845717036</v>
      </c>
      <c r="F147" s="70">
        <v>5.2936995277307135</v>
      </c>
      <c r="G147" s="70">
        <v>5.3279629550946668</v>
      </c>
      <c r="H147" s="70">
        <v>5.36222638245862</v>
      </c>
      <c r="I147" s="70">
        <v>5.2851336708897261</v>
      </c>
      <c r="J147" s="70">
        <v>5.0709872498650208</v>
      </c>
      <c r="K147" s="70">
        <v>4.8911042562042688</v>
      </c>
      <c r="L147" s="70">
        <v>4.6598261214976198</v>
      </c>
      <c r="M147" s="70">
        <v>4.4412148490457186</v>
      </c>
      <c r="N147" s="70">
        <v>4.2928262993803417</v>
      </c>
      <c r="O147" s="70">
        <v>4.1538397424499554</v>
      </c>
      <c r="P147" s="70">
        <v>4.0240948664893343</v>
      </c>
      <c r="Q147" s="70">
        <v>3.910237478030528</v>
      </c>
    </row>
    <row r="148" spans="1:17" ht="11.45" customHeight="1" x14ac:dyDescent="0.25">
      <c r="A148" s="62" t="s">
        <v>57</v>
      </c>
      <c r="B148" s="70">
        <v>7.7204560263892343</v>
      </c>
      <c r="C148" s="70">
        <v>7.6419617606781092</v>
      </c>
      <c r="D148" s="70">
        <v>7.5556815472510976</v>
      </c>
      <c r="E148" s="70">
        <v>7.6296360159028209</v>
      </c>
      <c r="F148" s="70">
        <v>7.6173102711275327</v>
      </c>
      <c r="G148" s="70">
        <v>7.6666132502286821</v>
      </c>
      <c r="H148" s="70">
        <v>7.7159162293298316</v>
      </c>
      <c r="I148" s="70">
        <v>0</v>
      </c>
      <c r="J148" s="70">
        <v>7.2968409069700639</v>
      </c>
      <c r="K148" s="70">
        <v>0</v>
      </c>
      <c r="L148" s="70">
        <v>6.705205157756275</v>
      </c>
      <c r="M148" s="70">
        <v>6.4454509965013411</v>
      </c>
      <c r="N148" s="70">
        <v>6.3012388128629899</v>
      </c>
      <c r="O148" s="70">
        <v>5.5814442346894859</v>
      </c>
      <c r="P148" s="70">
        <v>5.628587136055252</v>
      </c>
      <c r="Q148" s="70">
        <v>4.4097538759276187</v>
      </c>
    </row>
    <row r="149" spans="1:17" ht="11.45" customHeight="1" x14ac:dyDescent="0.25">
      <c r="A149" s="62" t="s">
        <v>56</v>
      </c>
      <c r="B149" s="70">
        <v>0</v>
      </c>
      <c r="C149" s="70">
        <v>0</v>
      </c>
      <c r="D149" s="70">
        <v>0</v>
      </c>
      <c r="E149" s="70">
        <v>0</v>
      </c>
      <c r="F149" s="70">
        <v>0</v>
      </c>
      <c r="G149" s="70">
        <v>0</v>
      </c>
      <c r="H149" s="70">
        <v>0</v>
      </c>
      <c r="I149" s="70">
        <v>0</v>
      </c>
      <c r="J149" s="70">
        <v>0</v>
      </c>
      <c r="K149" s="70">
        <v>0</v>
      </c>
      <c r="L149" s="70">
        <v>0</v>
      </c>
      <c r="M149" s="70">
        <v>0</v>
      </c>
      <c r="N149" s="70">
        <v>0</v>
      </c>
      <c r="O149" s="70">
        <v>0</v>
      </c>
      <c r="P149" s="70">
        <v>0</v>
      </c>
      <c r="Q149" s="70">
        <v>0</v>
      </c>
    </row>
    <row r="150" spans="1:17" ht="11.45" customHeight="1" x14ac:dyDescent="0.25">
      <c r="A150" s="62" t="s">
        <v>60</v>
      </c>
      <c r="B150" s="70">
        <v>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0</v>
      </c>
      <c r="O150" s="70">
        <v>1.641047236690178</v>
      </c>
      <c r="P150" s="70">
        <v>2.6078779182562997</v>
      </c>
      <c r="Q150" s="70">
        <v>2.6872786949665532</v>
      </c>
    </row>
    <row r="151" spans="1:17" ht="11.45" customHeight="1" x14ac:dyDescent="0.25">
      <c r="A151" s="62" t="s">
        <v>55</v>
      </c>
      <c r="B151" s="70">
        <v>0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2.4590271063974978</v>
      </c>
      <c r="M151" s="70">
        <v>2.4344368353335226</v>
      </c>
      <c r="N151" s="70">
        <v>2.4100924669801875</v>
      </c>
      <c r="O151" s="70">
        <v>2.3859915423103857</v>
      </c>
      <c r="P151" s="70">
        <v>2.3621316268872818</v>
      </c>
      <c r="Q151" s="70">
        <v>2.3385103106184091</v>
      </c>
    </row>
    <row r="152" spans="1:17" ht="11.45" customHeight="1" x14ac:dyDescent="0.25">
      <c r="A152" s="19" t="s">
        <v>28</v>
      </c>
      <c r="B152" s="21">
        <v>0</v>
      </c>
      <c r="C152" s="21">
        <v>47.638334542965524</v>
      </c>
      <c r="D152" s="21">
        <v>47.476263910600984</v>
      </c>
      <c r="E152" s="21">
        <v>47.253099805568162</v>
      </c>
      <c r="F152" s="21">
        <v>47.226037528780061</v>
      </c>
      <c r="G152" s="21">
        <v>47.052688571718804</v>
      </c>
      <c r="H152" s="21">
        <v>46.828409998241291</v>
      </c>
      <c r="I152" s="21">
        <v>46.602808573611085</v>
      </c>
      <c r="J152" s="21">
        <v>46.013951733460267</v>
      </c>
      <c r="K152" s="21">
        <v>45.352787408072444</v>
      </c>
      <c r="L152" s="21">
        <v>44.972485554758116</v>
      </c>
      <c r="M152" s="21">
        <v>44.548910667528446</v>
      </c>
      <c r="N152" s="21">
        <v>44.046525255540764</v>
      </c>
      <c r="O152" s="21">
        <v>43.71943468230328</v>
      </c>
      <c r="P152" s="21">
        <v>43.46235193309009</v>
      </c>
      <c r="Q152" s="21">
        <v>42.383690994619528</v>
      </c>
    </row>
    <row r="153" spans="1:17" ht="11.45" customHeight="1" x14ac:dyDescent="0.25">
      <c r="A153" s="62" t="s">
        <v>59</v>
      </c>
      <c r="B153" s="20">
        <v>0</v>
      </c>
      <c r="C153" s="20">
        <v>0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</row>
    <row r="154" spans="1:17" ht="11.45" customHeight="1" x14ac:dyDescent="0.25">
      <c r="A154" s="62" t="s">
        <v>58</v>
      </c>
      <c r="B154" s="20">
        <v>0</v>
      </c>
      <c r="C154" s="20">
        <v>47.638334542965524</v>
      </c>
      <c r="D154" s="20">
        <v>47.485940638477466</v>
      </c>
      <c r="E154" s="20">
        <v>47.285317554856995</v>
      </c>
      <c r="F154" s="20">
        <v>47.238883527798222</v>
      </c>
      <c r="G154" s="20">
        <v>47.082566904608953</v>
      </c>
      <c r="H154" s="20">
        <v>46.828409998241291</v>
      </c>
      <c r="I154" s="20">
        <v>46.602808573611085</v>
      </c>
      <c r="J154" s="20">
        <v>46.155182877599877</v>
      </c>
      <c r="K154" s="20">
        <v>45.352787408072444</v>
      </c>
      <c r="L154" s="20">
        <v>45.032147120034232</v>
      </c>
      <c r="M154" s="20">
        <v>44.608322948618877</v>
      </c>
      <c r="N154" s="20">
        <v>44.12652039451897</v>
      </c>
      <c r="O154" s="20">
        <v>43.71943468230328</v>
      </c>
      <c r="P154" s="20">
        <v>43.46235193309009</v>
      </c>
      <c r="Q154" s="20">
        <v>43.199999999908329</v>
      </c>
    </row>
    <row r="155" spans="1:17" ht="11.45" customHeight="1" x14ac:dyDescent="0.25">
      <c r="A155" s="62" t="s">
        <v>57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</row>
    <row r="156" spans="1:17" ht="11.45" customHeight="1" x14ac:dyDescent="0.25">
      <c r="A156" s="62" t="s">
        <v>56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</row>
    <row r="157" spans="1:17" ht="11.45" customHeight="1" x14ac:dyDescent="0.25">
      <c r="A157" s="62" t="s">
        <v>55</v>
      </c>
      <c r="B157" s="20">
        <v>0</v>
      </c>
      <c r="C157" s="20">
        <v>0</v>
      </c>
      <c r="D157" s="20">
        <v>28.816306988785044</v>
      </c>
      <c r="E157" s="20">
        <v>28.528143918897193</v>
      </c>
      <c r="F157" s="20">
        <v>28.242862479708222</v>
      </c>
      <c r="G157" s="20">
        <v>27.960433854911141</v>
      </c>
      <c r="H157" s="20">
        <v>0</v>
      </c>
      <c r="I157" s="20">
        <v>0</v>
      </c>
      <c r="J157" s="20">
        <v>27.129981008986423</v>
      </c>
      <c r="K157" s="20">
        <v>0</v>
      </c>
      <c r="L157" s="20">
        <v>26.590094386907595</v>
      </c>
      <c r="M157" s="20">
        <v>26.324193443038517</v>
      </c>
      <c r="N157" s="20">
        <v>26.060951508608131</v>
      </c>
      <c r="O157" s="20">
        <v>0</v>
      </c>
      <c r="P157" s="20">
        <v>0</v>
      </c>
      <c r="Q157" s="20">
        <v>25.286915187850962</v>
      </c>
    </row>
    <row r="158" spans="1:17" ht="11.45" customHeight="1" x14ac:dyDescent="0.25">
      <c r="A158" s="25" t="s">
        <v>18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1:17" ht="11.45" customHeight="1" x14ac:dyDescent="0.25">
      <c r="A159" s="23" t="s">
        <v>27</v>
      </c>
      <c r="B159" s="22">
        <v>0</v>
      </c>
      <c r="C159" s="22">
        <v>7.6876499671887828</v>
      </c>
      <c r="D159" s="22">
        <v>7.6242400431477568</v>
      </c>
      <c r="E159" s="22">
        <v>7.5924975988721659</v>
      </c>
      <c r="F159" s="22">
        <v>7.5265599552054256</v>
      </c>
      <c r="G159" s="22">
        <v>7.5358688053282643</v>
      </c>
      <c r="H159" s="22">
        <v>7.5122912254794878</v>
      </c>
      <c r="I159" s="22">
        <v>7.4027364117849928</v>
      </c>
      <c r="J159" s="22">
        <v>7.2413179373242471</v>
      </c>
      <c r="K159" s="22">
        <v>7.0528896107808459</v>
      </c>
      <c r="L159" s="22">
        <v>6.8632268834044519</v>
      </c>
      <c r="M159" s="22">
        <v>6.687539767661395</v>
      </c>
      <c r="N159" s="22">
        <v>6.6409777379058852</v>
      </c>
      <c r="O159" s="22">
        <v>6.4587910224909511</v>
      </c>
      <c r="P159" s="22">
        <v>6.1862957526076592</v>
      </c>
      <c r="Q159" s="22">
        <v>5.8894330928379919</v>
      </c>
    </row>
    <row r="160" spans="1:17" ht="11.45" customHeight="1" x14ac:dyDescent="0.25">
      <c r="A160" s="62" t="s">
        <v>59</v>
      </c>
      <c r="B160" s="70">
        <v>0</v>
      </c>
      <c r="C160" s="70">
        <v>7.7688619442415057</v>
      </c>
      <c r="D160" s="70">
        <v>7.6703972808163927</v>
      </c>
      <c r="E160" s="70">
        <v>7.5423932183637445</v>
      </c>
      <c r="F160" s="70">
        <v>7.5128538193362102</v>
      </c>
      <c r="G160" s="70">
        <v>7.4143891559110964</v>
      </c>
      <c r="H160" s="70">
        <v>0</v>
      </c>
      <c r="I160" s="70">
        <v>7.1189951656357522</v>
      </c>
      <c r="J160" s="70">
        <v>6.8531405743879441</v>
      </c>
      <c r="K160" s="70">
        <v>6.4002031226324192</v>
      </c>
      <c r="L160" s="70">
        <v>6.2229667284672141</v>
      </c>
      <c r="M160" s="70">
        <v>5.9951276318031308</v>
      </c>
      <c r="N160" s="70">
        <v>5.7442495581408464</v>
      </c>
      <c r="O160" s="70">
        <v>5.4269689843502853</v>
      </c>
      <c r="P160" s="70">
        <v>5.1258471218386346</v>
      </c>
      <c r="Q160" s="70">
        <v>5.4569341103313294</v>
      </c>
    </row>
    <row r="161" spans="1:17" ht="11.45" customHeight="1" x14ac:dyDescent="0.25">
      <c r="A161" s="62" t="s">
        <v>58</v>
      </c>
      <c r="B161" s="70">
        <v>0</v>
      </c>
      <c r="C161" s="70">
        <v>7.4393150028166817</v>
      </c>
      <c r="D161" s="70">
        <v>7.3553227366558476</v>
      </c>
      <c r="E161" s="70">
        <v>7.4273161076508476</v>
      </c>
      <c r="F161" s="70">
        <v>7.4153172124850126</v>
      </c>
      <c r="G161" s="70">
        <v>7.4633127931483472</v>
      </c>
      <c r="H161" s="70">
        <v>7.5113083738116808</v>
      </c>
      <c r="I161" s="70">
        <v>7.4033183173191812</v>
      </c>
      <c r="J161" s="70">
        <v>7.103345938173347</v>
      </c>
      <c r="K161" s="70">
        <v>6.8513691396908474</v>
      </c>
      <c r="L161" s="70">
        <v>6.5273989702133468</v>
      </c>
      <c r="M161" s="70">
        <v>6.2211723090733049</v>
      </c>
      <c r="N161" s="70">
        <v>6.0133123501343215</v>
      </c>
      <c r="O161" s="70">
        <v>5.9765329967623968</v>
      </c>
      <c r="P161" s="70">
        <v>5.8500551175048958</v>
      </c>
      <c r="Q161" s="70">
        <v>5.7627584706158634</v>
      </c>
    </row>
    <row r="162" spans="1:17" ht="11.45" customHeight="1" x14ac:dyDescent="0.25">
      <c r="A162" s="62" t="s">
        <v>57</v>
      </c>
      <c r="B162" s="70">
        <v>0</v>
      </c>
      <c r="C162" s="70">
        <v>9.2756673667594445</v>
      </c>
      <c r="D162" s="70">
        <v>9.1709420900379666</v>
      </c>
      <c r="E162" s="70">
        <v>9.260706612942089</v>
      </c>
      <c r="F162" s="70">
        <v>9.2457458591247335</v>
      </c>
      <c r="G162" s="70">
        <v>9.3055888743941502</v>
      </c>
      <c r="H162" s="70">
        <v>9.3654318896635669</v>
      </c>
      <c r="I162" s="70">
        <v>9.2307851053073815</v>
      </c>
      <c r="J162" s="70">
        <v>8.8567662598735311</v>
      </c>
      <c r="K162" s="70">
        <v>0</v>
      </c>
      <c r="L162" s="70">
        <v>0</v>
      </c>
      <c r="M162" s="70">
        <v>0</v>
      </c>
      <c r="N162" s="70">
        <v>0</v>
      </c>
      <c r="O162" s="70">
        <v>5.6278747745199826</v>
      </c>
      <c r="P162" s="70">
        <v>8.1192464067508503</v>
      </c>
      <c r="Q162" s="70">
        <v>9.3494352562585554</v>
      </c>
    </row>
    <row r="163" spans="1:17" ht="11.45" customHeight="1" x14ac:dyDescent="0.25">
      <c r="A163" s="62" t="s">
        <v>56</v>
      </c>
      <c r="B163" s="70">
        <v>0</v>
      </c>
      <c r="C163" s="70">
        <v>0</v>
      </c>
      <c r="D163" s="70">
        <v>0</v>
      </c>
      <c r="E163" s="70">
        <v>0</v>
      </c>
      <c r="F163" s="70">
        <v>0</v>
      </c>
      <c r="G163" s="70">
        <v>0</v>
      </c>
      <c r="H163" s="70">
        <v>0</v>
      </c>
      <c r="I163" s="70">
        <v>0</v>
      </c>
      <c r="J163" s="70">
        <v>0</v>
      </c>
      <c r="K163" s="70">
        <v>0</v>
      </c>
      <c r="L163" s="70">
        <v>0</v>
      </c>
      <c r="M163" s="70">
        <v>0</v>
      </c>
      <c r="N163" s="70">
        <v>0</v>
      </c>
      <c r="O163" s="70">
        <v>0</v>
      </c>
      <c r="P163" s="70">
        <v>0</v>
      </c>
      <c r="Q163" s="70">
        <v>0</v>
      </c>
    </row>
    <row r="164" spans="1:17" ht="11.45" customHeight="1" x14ac:dyDescent="0.25">
      <c r="A164" s="62" t="s">
        <v>55</v>
      </c>
      <c r="B164" s="70">
        <v>0</v>
      </c>
      <c r="C164" s="70">
        <v>0</v>
      </c>
      <c r="D164" s="70">
        <v>0</v>
      </c>
      <c r="E164" s="70">
        <v>0</v>
      </c>
      <c r="F164" s="70">
        <v>3.9178103350803681</v>
      </c>
      <c r="G164" s="70">
        <v>3.8786322317295645</v>
      </c>
      <c r="H164" s="70">
        <v>0</v>
      </c>
      <c r="I164" s="70">
        <v>0</v>
      </c>
      <c r="J164" s="70">
        <v>0</v>
      </c>
      <c r="K164" s="70">
        <v>0</v>
      </c>
      <c r="L164" s="70">
        <v>3.6885406595962467</v>
      </c>
      <c r="M164" s="70">
        <v>3.6516552530002842</v>
      </c>
      <c r="N164" s="70">
        <v>3.6151387004702817</v>
      </c>
      <c r="O164" s="70">
        <v>3.5789873134655785</v>
      </c>
      <c r="P164" s="70">
        <v>3.5431974403309225</v>
      </c>
      <c r="Q164" s="70">
        <v>3.5077654659276138</v>
      </c>
    </row>
    <row r="165" spans="1:17" ht="11.45" customHeight="1" x14ac:dyDescent="0.25">
      <c r="A165" s="19" t="s">
        <v>24</v>
      </c>
      <c r="B165" s="21">
        <v>38.939859953059475</v>
      </c>
      <c r="C165" s="21">
        <v>38.879741802967793</v>
      </c>
      <c r="D165" s="21">
        <v>38.610429280078655</v>
      </c>
      <c r="E165" s="21">
        <v>38.431579190496898</v>
      </c>
      <c r="F165" s="21">
        <v>38.546097655308735</v>
      </c>
      <c r="G165" s="21">
        <v>38.318407650201983</v>
      </c>
      <c r="H165" s="21">
        <v>38.05935833177405</v>
      </c>
      <c r="I165" s="21">
        <v>37.908356419696709</v>
      </c>
      <c r="J165" s="21">
        <v>37.758911470530272</v>
      </c>
      <c r="K165" s="21">
        <v>37.364553121448608</v>
      </c>
      <c r="L165" s="21">
        <v>37.354082714039855</v>
      </c>
      <c r="M165" s="21">
        <v>37.298799068169124</v>
      </c>
      <c r="N165" s="21">
        <v>37.09704664053929</v>
      </c>
      <c r="O165" s="21">
        <v>36.661503729397111</v>
      </c>
      <c r="P165" s="21">
        <v>36.466908072764589</v>
      </c>
      <c r="Q165" s="21">
        <v>36.117800428001907</v>
      </c>
    </row>
    <row r="166" spans="1:17" ht="11.45" customHeight="1" x14ac:dyDescent="0.25">
      <c r="A166" s="17" t="s">
        <v>23</v>
      </c>
      <c r="B166" s="20">
        <v>0</v>
      </c>
      <c r="C166" s="20">
        <v>38.273195876212448</v>
      </c>
      <c r="D166" s="20">
        <v>38.207547169727604</v>
      </c>
      <c r="E166" s="20">
        <v>38.125802310582529</v>
      </c>
      <c r="F166" s="20">
        <v>38.02816901400395</v>
      </c>
      <c r="G166" s="20">
        <v>37.914893616940205</v>
      </c>
      <c r="H166" s="20">
        <v>37.786259541910887</v>
      </c>
      <c r="I166" s="20">
        <v>37.64258555125005</v>
      </c>
      <c r="J166" s="20">
        <v>37.484223811452587</v>
      </c>
      <c r="K166" s="20">
        <v>37.311557788867816</v>
      </c>
      <c r="L166" s="20">
        <v>37.124999999917705</v>
      </c>
      <c r="M166" s="20">
        <v>36.924989639377991</v>
      </c>
      <c r="N166" s="20">
        <v>36.711990111172476</v>
      </c>
      <c r="O166" s="20">
        <v>36.48648648641673</v>
      </c>
      <c r="P166" s="20">
        <v>36.248982912865699</v>
      </c>
      <c r="Q166" s="20">
        <v>35.999999999923602</v>
      </c>
    </row>
    <row r="167" spans="1:17" ht="11.45" customHeight="1" x14ac:dyDescent="0.25">
      <c r="A167" s="15" t="s">
        <v>22</v>
      </c>
      <c r="B167" s="69">
        <v>41.817137617325592</v>
      </c>
      <c r="C167" s="69">
        <v>41.752577319504482</v>
      </c>
      <c r="D167" s="69">
        <v>41.680960548793763</v>
      </c>
      <c r="E167" s="69">
        <v>41.591784338817305</v>
      </c>
      <c r="F167" s="69">
        <v>41.485275288004303</v>
      </c>
      <c r="G167" s="69">
        <v>41.361702127571121</v>
      </c>
      <c r="H167" s="69">
        <v>41.221374045720971</v>
      </c>
      <c r="I167" s="69">
        <v>41.064638783181884</v>
      </c>
      <c r="J167" s="69">
        <v>40.891880521584632</v>
      </c>
      <c r="K167" s="69">
        <v>40.703517587855806</v>
      </c>
      <c r="L167" s="69">
        <v>40.49999999991023</v>
      </c>
      <c r="M167" s="69">
        <v>40.281806879321451</v>
      </c>
      <c r="N167" s="69">
        <v>40.049443757642699</v>
      </c>
      <c r="O167" s="69">
        <v>39.803439803363723</v>
      </c>
      <c r="P167" s="69">
        <v>39.544344995853493</v>
      </c>
      <c r="Q167" s="69">
        <v>39.272727272643941</v>
      </c>
    </row>
    <row r="169" spans="1:17" ht="11.45" customHeight="1" x14ac:dyDescent="0.25">
      <c r="A169" s="27" t="s">
        <v>104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</row>
    <row r="170" spans="1:17" ht="11.45" customHeight="1" x14ac:dyDescent="0.25">
      <c r="A170" s="25" t="s">
        <v>39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 spans="1:17" ht="11.45" customHeight="1" x14ac:dyDescent="0.25">
      <c r="A171" s="23" t="s">
        <v>30</v>
      </c>
      <c r="B171" s="78">
        <v>124.64821200130834</v>
      </c>
      <c r="C171" s="78">
        <v>123.11586827254669</v>
      </c>
      <c r="D171" s="78">
        <v>121.65030740473927</v>
      </c>
      <c r="E171" s="78">
        <v>120.31590035680256</v>
      </c>
      <c r="F171" s="78">
        <v>119.22030424296142</v>
      </c>
      <c r="G171" s="78">
        <v>117.82627804267391</v>
      </c>
      <c r="H171" s="78">
        <v>116.17967083542106</v>
      </c>
      <c r="I171" s="78">
        <v>114.56562926598153</v>
      </c>
      <c r="J171" s="78">
        <v>112.7236592775364</v>
      </c>
      <c r="K171" s="78">
        <v>110.67807793401491</v>
      </c>
      <c r="L171" s="78">
        <v>108.25439882354445</v>
      </c>
      <c r="M171" s="78">
        <v>106.29432387378608</v>
      </c>
      <c r="N171" s="78">
        <v>103.85502283740406</v>
      </c>
      <c r="O171" s="78">
        <v>101.2621506027822</v>
      </c>
      <c r="P171" s="78">
        <v>98.357209921004639</v>
      </c>
      <c r="Q171" s="78">
        <v>95.318892037734301</v>
      </c>
    </row>
    <row r="172" spans="1:17" ht="11.45" customHeight="1" x14ac:dyDescent="0.25">
      <c r="A172" s="19" t="s">
        <v>29</v>
      </c>
      <c r="B172" s="76">
        <v>206.52831124429136</v>
      </c>
      <c r="C172" s="76">
        <v>201.12910993783956</v>
      </c>
      <c r="D172" s="76">
        <v>198.2570719538619</v>
      </c>
      <c r="E172" s="76">
        <v>195.44420603425385</v>
      </c>
      <c r="F172" s="76">
        <v>192.97205479789281</v>
      </c>
      <c r="G172" s="76">
        <v>190.58016838304016</v>
      </c>
      <c r="H172" s="76">
        <v>187.5616274336227</v>
      </c>
      <c r="I172" s="76">
        <v>185.25850212878223</v>
      </c>
      <c r="J172" s="76">
        <v>181.42131258101406</v>
      </c>
      <c r="K172" s="76">
        <v>177.57778578316388</v>
      </c>
      <c r="L172" s="76">
        <v>174.01840594131622</v>
      </c>
      <c r="M172" s="76">
        <v>170.36584374399163</v>
      </c>
      <c r="N172" s="76">
        <v>166.26923505984959</v>
      </c>
      <c r="O172" s="76">
        <v>163.43550030802851</v>
      </c>
      <c r="P172" s="76">
        <v>158.15634472802097</v>
      </c>
      <c r="Q172" s="76">
        <v>151.95853990771539</v>
      </c>
    </row>
    <row r="173" spans="1:17" ht="11.45" customHeight="1" x14ac:dyDescent="0.25">
      <c r="A173" s="62" t="s">
        <v>59</v>
      </c>
      <c r="B173" s="77">
        <v>207.74702000218059</v>
      </c>
      <c r="C173" s="77">
        <v>203.24569223579277</v>
      </c>
      <c r="D173" s="77">
        <v>200.97257291835552</v>
      </c>
      <c r="E173" s="77">
        <v>198.52855169696153</v>
      </c>
      <c r="F173" s="77">
        <v>196.35299487061388</v>
      </c>
      <c r="G173" s="77">
        <v>194.41515877762157</v>
      </c>
      <c r="H173" s="77">
        <v>191.67905347301004</v>
      </c>
      <c r="I173" s="77">
        <v>189.56733810854453</v>
      </c>
      <c r="J173" s="77">
        <v>186.18062969790458</v>
      </c>
      <c r="K173" s="77">
        <v>182.69447918111626</v>
      </c>
      <c r="L173" s="77">
        <v>179.1201250816699</v>
      </c>
      <c r="M173" s="77">
        <v>175.59300716254108</v>
      </c>
      <c r="N173" s="77">
        <v>171.89838981264447</v>
      </c>
      <c r="O173" s="77">
        <v>169.6797080806565</v>
      </c>
      <c r="P173" s="77">
        <v>165.38806414614382</v>
      </c>
      <c r="Q173" s="77">
        <v>159.13540920760519</v>
      </c>
    </row>
    <row r="174" spans="1:17" ht="11.45" customHeight="1" x14ac:dyDescent="0.25">
      <c r="A174" s="62" t="s">
        <v>58</v>
      </c>
      <c r="B174" s="77">
        <v>190.54952777488054</v>
      </c>
      <c r="C174" s="77">
        <v>184.74529025254947</v>
      </c>
      <c r="D174" s="77">
        <v>181.46825135637553</v>
      </c>
      <c r="E174" s="77">
        <v>178.69956408494309</v>
      </c>
      <c r="F174" s="77">
        <v>176.24901463897615</v>
      </c>
      <c r="G174" s="77">
        <v>174.41477973694217</v>
      </c>
      <c r="H174" s="77">
        <v>173.41224273649433</v>
      </c>
      <c r="I174" s="77">
        <v>169.87239373248605</v>
      </c>
      <c r="J174" s="77">
        <v>167.86693017373383</v>
      </c>
      <c r="K174" s="77">
        <v>165.4639795016509</v>
      </c>
      <c r="L174" s="77">
        <v>162.68001812047811</v>
      </c>
      <c r="M174" s="77">
        <v>159.54837090960561</v>
      </c>
      <c r="N174" s="77">
        <v>156.63063426662399</v>
      </c>
      <c r="O174" s="77">
        <v>153.96562609969018</v>
      </c>
      <c r="P174" s="77">
        <v>150.17060402580046</v>
      </c>
      <c r="Q174" s="77">
        <v>145.78843047550308</v>
      </c>
    </row>
    <row r="175" spans="1:17" ht="11.45" customHeight="1" x14ac:dyDescent="0.25">
      <c r="A175" s="62" t="s">
        <v>57</v>
      </c>
      <c r="B175" s="77">
        <v>233.48629132915227</v>
      </c>
      <c r="C175" s="77">
        <v>224.69924792701499</v>
      </c>
      <c r="D175" s="77">
        <v>223.0603870483381</v>
      </c>
      <c r="E175" s="77">
        <v>222.70817537891944</v>
      </c>
      <c r="F175" s="77">
        <v>222.43600299375422</v>
      </c>
      <c r="G175" s="77">
        <v>222.52000639283852</v>
      </c>
      <c r="H175" s="77">
        <v>222.03041134762839</v>
      </c>
      <c r="I175" s="77">
        <v>216.01577506128189</v>
      </c>
      <c r="J175" s="77">
        <v>207.7866268435188</v>
      </c>
      <c r="K175" s="77">
        <v>207.55009166955605</v>
      </c>
      <c r="L175" s="77">
        <v>207.8013162614306</v>
      </c>
      <c r="M175" s="77">
        <v>204.69199213271111</v>
      </c>
      <c r="N175" s="77">
        <v>201.22663956078389</v>
      </c>
      <c r="O175" s="77">
        <v>200.12871518293235</v>
      </c>
      <c r="P175" s="77">
        <v>199.65569910445075</v>
      </c>
      <c r="Q175" s="77">
        <v>199.26768804405717</v>
      </c>
    </row>
    <row r="176" spans="1:17" ht="11.45" customHeight="1" x14ac:dyDescent="0.25">
      <c r="A176" s="62" t="s">
        <v>56</v>
      </c>
      <c r="B176" s="77" t="s">
        <v>183</v>
      </c>
      <c r="C176" s="77" t="s">
        <v>183</v>
      </c>
      <c r="D176" s="77" t="s">
        <v>183</v>
      </c>
      <c r="E176" s="77" t="s">
        <v>183</v>
      </c>
      <c r="F176" s="77" t="s">
        <v>183</v>
      </c>
      <c r="G176" s="77" t="s">
        <v>183</v>
      </c>
      <c r="H176" s="77" t="s">
        <v>183</v>
      </c>
      <c r="I176" s="77" t="s">
        <v>183</v>
      </c>
      <c r="J176" s="77" t="s">
        <v>183</v>
      </c>
      <c r="K176" s="77" t="s">
        <v>183</v>
      </c>
      <c r="L176" s="77" t="s">
        <v>183</v>
      </c>
      <c r="M176" s="77" t="s">
        <v>183</v>
      </c>
      <c r="N176" s="77" t="s">
        <v>183</v>
      </c>
      <c r="O176" s="77" t="s">
        <v>183</v>
      </c>
      <c r="P176" s="77" t="s">
        <v>183</v>
      </c>
      <c r="Q176" s="77" t="s">
        <v>183</v>
      </c>
    </row>
    <row r="177" spans="1:17" ht="11.45" customHeight="1" x14ac:dyDescent="0.25">
      <c r="A177" s="62" t="s">
        <v>60</v>
      </c>
      <c r="B177" s="77" t="s">
        <v>183</v>
      </c>
      <c r="C177" s="77" t="s">
        <v>183</v>
      </c>
      <c r="D177" s="77" t="s">
        <v>183</v>
      </c>
      <c r="E177" s="77" t="s">
        <v>183</v>
      </c>
      <c r="F177" s="77" t="s">
        <v>183</v>
      </c>
      <c r="G177" s="77" t="s">
        <v>183</v>
      </c>
      <c r="H177" s="77" t="s">
        <v>183</v>
      </c>
      <c r="I177" s="77" t="s">
        <v>183</v>
      </c>
      <c r="J177" s="77" t="s">
        <v>183</v>
      </c>
      <c r="K177" s="77" t="s">
        <v>183</v>
      </c>
      <c r="L177" s="77" t="s">
        <v>183</v>
      </c>
      <c r="M177" s="77" t="s">
        <v>183</v>
      </c>
      <c r="N177" s="77" t="s">
        <v>183</v>
      </c>
      <c r="O177" s="77">
        <v>30.906399284920528</v>
      </c>
      <c r="P177" s="77">
        <v>48.770813635530359</v>
      </c>
      <c r="Q177" s="77">
        <v>49.943201785661621</v>
      </c>
    </row>
    <row r="178" spans="1:17" ht="11.45" customHeight="1" x14ac:dyDescent="0.25">
      <c r="A178" s="62" t="s">
        <v>55</v>
      </c>
      <c r="B178" s="77" t="s">
        <v>183</v>
      </c>
      <c r="C178" s="77" t="s">
        <v>183</v>
      </c>
      <c r="D178" s="77" t="s">
        <v>183</v>
      </c>
      <c r="E178" s="77" t="s">
        <v>183</v>
      </c>
      <c r="F178" s="77" t="s">
        <v>183</v>
      </c>
      <c r="G178" s="77" t="s">
        <v>183</v>
      </c>
      <c r="H178" s="77" t="s">
        <v>183</v>
      </c>
      <c r="I178" s="77" t="s">
        <v>183</v>
      </c>
      <c r="J178" s="77" t="s">
        <v>183</v>
      </c>
      <c r="K178" s="77" t="s">
        <v>183</v>
      </c>
      <c r="L178" s="77">
        <v>0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</row>
    <row r="179" spans="1:17" ht="11.45" customHeight="1" x14ac:dyDescent="0.25">
      <c r="A179" s="19" t="s">
        <v>28</v>
      </c>
      <c r="B179" s="76">
        <v>1627.2153268897487</v>
      </c>
      <c r="C179" s="76">
        <v>1612.617811075995</v>
      </c>
      <c r="D179" s="76">
        <v>1595.062482338458</v>
      </c>
      <c r="E179" s="76">
        <v>1575.7471038668957</v>
      </c>
      <c r="F179" s="76">
        <v>1558.5633681242159</v>
      </c>
      <c r="G179" s="76">
        <v>1543.517866415345</v>
      </c>
      <c r="H179" s="76">
        <v>1528.9600406390616</v>
      </c>
      <c r="I179" s="76">
        <v>1512.9433948067012</v>
      </c>
      <c r="J179" s="76">
        <v>1489.9072401429175</v>
      </c>
      <c r="K179" s="76">
        <v>1482.8191869275736</v>
      </c>
      <c r="L179" s="76">
        <v>1468.3458073382599</v>
      </c>
      <c r="M179" s="76">
        <v>1464.4808962200923</v>
      </c>
      <c r="N179" s="76">
        <v>1457.8329517916509</v>
      </c>
      <c r="O179" s="76">
        <v>1454.8334270411135</v>
      </c>
      <c r="P179" s="76">
        <v>1447.0269253421384</v>
      </c>
      <c r="Q179" s="76">
        <v>1397.9477365947841</v>
      </c>
    </row>
    <row r="180" spans="1:17" ht="11.45" customHeight="1" x14ac:dyDescent="0.25">
      <c r="A180" s="62" t="s">
        <v>59</v>
      </c>
      <c r="B180" s="75" t="s">
        <v>183</v>
      </c>
      <c r="C180" s="75" t="s">
        <v>183</v>
      </c>
      <c r="D180" s="75" t="s">
        <v>183</v>
      </c>
      <c r="E180" s="75" t="s">
        <v>183</v>
      </c>
      <c r="F180" s="75" t="s">
        <v>183</v>
      </c>
      <c r="G180" s="75" t="s">
        <v>183</v>
      </c>
      <c r="H180" s="75" t="s">
        <v>183</v>
      </c>
      <c r="I180" s="75" t="s">
        <v>183</v>
      </c>
      <c r="J180" s="75" t="s">
        <v>183</v>
      </c>
      <c r="K180" s="75" t="s">
        <v>183</v>
      </c>
      <c r="L180" s="75" t="s">
        <v>183</v>
      </c>
      <c r="M180" s="75" t="s">
        <v>183</v>
      </c>
      <c r="N180" s="75" t="s">
        <v>183</v>
      </c>
      <c r="O180" s="75" t="s">
        <v>183</v>
      </c>
      <c r="P180" s="75" t="s">
        <v>183</v>
      </c>
      <c r="Q180" s="75" t="s">
        <v>183</v>
      </c>
    </row>
    <row r="181" spans="1:17" ht="11.45" customHeight="1" x14ac:dyDescent="0.25">
      <c r="A181" s="62" t="s">
        <v>58</v>
      </c>
      <c r="B181" s="75">
        <v>1628.123300652094</v>
      </c>
      <c r="C181" s="75">
        <v>1613.4774665795987</v>
      </c>
      <c r="D181" s="75">
        <v>1596.4121166172658</v>
      </c>
      <c r="E181" s="75">
        <v>1578.3447410911092</v>
      </c>
      <c r="F181" s="75">
        <v>1560.1641537128658</v>
      </c>
      <c r="G181" s="75">
        <v>1545.9946652563258</v>
      </c>
      <c r="H181" s="75">
        <v>1529.5198294849736</v>
      </c>
      <c r="I181" s="75">
        <v>1513.4233668961701</v>
      </c>
      <c r="J181" s="75">
        <v>1497.3694415678951</v>
      </c>
      <c r="K181" s="75">
        <v>1483.7387774433221</v>
      </c>
      <c r="L181" s="75">
        <v>1472.2061260911355</v>
      </c>
      <c r="M181" s="75">
        <v>1468.4766217601407</v>
      </c>
      <c r="N181" s="75">
        <v>1463.0255258983859</v>
      </c>
      <c r="O181" s="75">
        <v>1455.904045773015</v>
      </c>
      <c r="P181" s="75">
        <v>1448.0310919744654</v>
      </c>
      <c r="Q181" s="75">
        <v>1440.0227010745168</v>
      </c>
    </row>
    <row r="182" spans="1:17" ht="11.45" customHeight="1" x14ac:dyDescent="0.25">
      <c r="A182" s="62" t="s">
        <v>57</v>
      </c>
      <c r="B182" s="75" t="s">
        <v>183</v>
      </c>
      <c r="C182" s="75" t="s">
        <v>183</v>
      </c>
      <c r="D182" s="75" t="s">
        <v>183</v>
      </c>
      <c r="E182" s="75" t="s">
        <v>183</v>
      </c>
      <c r="F182" s="75" t="s">
        <v>183</v>
      </c>
      <c r="G182" s="75" t="s">
        <v>183</v>
      </c>
      <c r="H182" s="75" t="s">
        <v>183</v>
      </c>
      <c r="I182" s="75" t="s">
        <v>183</v>
      </c>
      <c r="J182" s="75" t="s">
        <v>183</v>
      </c>
      <c r="K182" s="75" t="s">
        <v>183</v>
      </c>
      <c r="L182" s="75" t="s">
        <v>183</v>
      </c>
      <c r="M182" s="75" t="s">
        <v>183</v>
      </c>
      <c r="N182" s="75" t="s">
        <v>183</v>
      </c>
      <c r="O182" s="75" t="s">
        <v>183</v>
      </c>
      <c r="P182" s="75" t="s">
        <v>183</v>
      </c>
      <c r="Q182" s="75" t="s">
        <v>183</v>
      </c>
    </row>
    <row r="183" spans="1:17" ht="11.45" customHeight="1" x14ac:dyDescent="0.25">
      <c r="A183" s="62" t="s">
        <v>56</v>
      </c>
      <c r="B183" s="75" t="s">
        <v>183</v>
      </c>
      <c r="C183" s="75" t="s">
        <v>183</v>
      </c>
      <c r="D183" s="75" t="s">
        <v>183</v>
      </c>
      <c r="E183" s="75" t="s">
        <v>183</v>
      </c>
      <c r="F183" s="75" t="s">
        <v>183</v>
      </c>
      <c r="G183" s="75" t="s">
        <v>183</v>
      </c>
      <c r="H183" s="75" t="s">
        <v>183</v>
      </c>
      <c r="I183" s="75" t="s">
        <v>183</v>
      </c>
      <c r="J183" s="75" t="s">
        <v>183</v>
      </c>
      <c r="K183" s="75" t="s">
        <v>183</v>
      </c>
      <c r="L183" s="75" t="s">
        <v>183</v>
      </c>
      <c r="M183" s="75" t="s">
        <v>183</v>
      </c>
      <c r="N183" s="75" t="s">
        <v>183</v>
      </c>
      <c r="O183" s="75" t="s">
        <v>183</v>
      </c>
      <c r="P183" s="75" t="s">
        <v>183</v>
      </c>
      <c r="Q183" s="75" t="s">
        <v>183</v>
      </c>
    </row>
    <row r="184" spans="1:17" ht="11.45" customHeight="1" x14ac:dyDescent="0.25">
      <c r="A184" s="62" t="s">
        <v>55</v>
      </c>
      <c r="B184" s="75">
        <v>0</v>
      </c>
      <c r="C184" s="75">
        <v>0</v>
      </c>
      <c r="D184" s="75">
        <v>0</v>
      </c>
      <c r="E184" s="75">
        <v>0</v>
      </c>
      <c r="F184" s="75">
        <v>0</v>
      </c>
      <c r="G184" s="75">
        <v>0</v>
      </c>
      <c r="H184" s="75">
        <v>0</v>
      </c>
      <c r="I184" s="75">
        <v>0</v>
      </c>
      <c r="J184" s="75">
        <v>0</v>
      </c>
      <c r="K184" s="75">
        <v>0</v>
      </c>
      <c r="L184" s="75">
        <v>0</v>
      </c>
      <c r="M184" s="75">
        <v>0</v>
      </c>
      <c r="N184" s="75">
        <v>0</v>
      </c>
      <c r="O184" s="75">
        <v>0</v>
      </c>
      <c r="P184" s="75">
        <v>0</v>
      </c>
      <c r="Q184" s="75">
        <v>0</v>
      </c>
    </row>
    <row r="185" spans="1:17" ht="11.45" customHeight="1" x14ac:dyDescent="0.25">
      <c r="A185" s="25" t="s">
        <v>18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 spans="1:17" ht="11.45" customHeight="1" x14ac:dyDescent="0.25">
      <c r="A186" s="23" t="s">
        <v>27</v>
      </c>
      <c r="B186" s="78">
        <v>268.60323578628623</v>
      </c>
      <c r="C186" s="78">
        <v>255.85283016283555</v>
      </c>
      <c r="D186" s="78">
        <v>251.03506587882907</v>
      </c>
      <c r="E186" s="78">
        <v>249.76335756564572</v>
      </c>
      <c r="F186" s="78">
        <v>246.86925988810441</v>
      </c>
      <c r="G186" s="78">
        <v>245.32600710011761</v>
      </c>
      <c r="H186" s="78">
        <v>246.15221314412696</v>
      </c>
      <c r="I186" s="78">
        <v>242.70651075712362</v>
      </c>
      <c r="J186" s="78">
        <v>233.71627101460103</v>
      </c>
      <c r="K186" s="78">
        <v>226.16434066575704</v>
      </c>
      <c r="L186" s="78">
        <v>218.47461588641593</v>
      </c>
      <c r="M186" s="78">
        <v>209.76113914830191</v>
      </c>
      <c r="N186" s="78">
        <v>202.49906354959555</v>
      </c>
      <c r="O186" s="78">
        <v>203.00329967449534</v>
      </c>
      <c r="P186" s="78">
        <v>202.32661673189872</v>
      </c>
      <c r="Q186" s="78">
        <v>203.98374786090918</v>
      </c>
    </row>
    <row r="187" spans="1:17" ht="11.45" customHeight="1" x14ac:dyDescent="0.25">
      <c r="A187" s="62" t="s">
        <v>59</v>
      </c>
      <c r="B187" s="77">
        <v>260.68605869411294</v>
      </c>
      <c r="C187" s="77">
        <v>258.17465787192998</v>
      </c>
      <c r="D187" s="77">
        <v>255.35119333057551</v>
      </c>
      <c r="E187" s="77">
        <v>252.48557438225185</v>
      </c>
      <c r="F187" s="77">
        <v>249.634065285167</v>
      </c>
      <c r="G187" s="77">
        <v>246.98410944128753</v>
      </c>
      <c r="H187" s="77">
        <v>245.90453194167813</v>
      </c>
      <c r="I187" s="77">
        <v>244.159027971813</v>
      </c>
      <c r="J187" s="77">
        <v>240.38078414838185</v>
      </c>
      <c r="K187" s="77">
        <v>234.84778265120335</v>
      </c>
      <c r="L187" s="77">
        <v>230.24115773512924</v>
      </c>
      <c r="M187" s="77">
        <v>224.68984153166025</v>
      </c>
      <c r="N187" s="77">
        <v>219.48529093580478</v>
      </c>
      <c r="O187" s="77">
        <v>214.49701361615533</v>
      </c>
      <c r="P187" s="77">
        <v>209.58125440431857</v>
      </c>
      <c r="Q187" s="77">
        <v>205.84963808310621</v>
      </c>
    </row>
    <row r="188" spans="1:17" ht="11.45" customHeight="1" x14ac:dyDescent="0.25">
      <c r="A188" s="62" t="s">
        <v>58</v>
      </c>
      <c r="B188" s="77">
        <v>266.91828384632112</v>
      </c>
      <c r="C188" s="77">
        <v>262.32209731631377</v>
      </c>
      <c r="D188" s="77">
        <v>257.69100732345117</v>
      </c>
      <c r="E188" s="77">
        <v>253.37204826404914</v>
      </c>
      <c r="F188" s="77">
        <v>249.06925511271106</v>
      </c>
      <c r="G188" s="77">
        <v>245.91982024414403</v>
      </c>
      <c r="H188" s="77">
        <v>243.322486553901</v>
      </c>
      <c r="I188" s="77">
        <v>240.15322902926874</v>
      </c>
      <c r="J188" s="77">
        <v>236.42861495172653</v>
      </c>
      <c r="K188" s="77">
        <v>231.87577759375449</v>
      </c>
      <c r="L188" s="77">
        <v>229.33220120030705</v>
      </c>
      <c r="M188" s="77">
        <v>225.84905652856381</v>
      </c>
      <c r="N188" s="77">
        <v>222.30927608018217</v>
      </c>
      <c r="O188" s="77">
        <v>218.01517920331432</v>
      </c>
      <c r="P188" s="77">
        <v>212.98632821595325</v>
      </c>
      <c r="Q188" s="77">
        <v>207.58305023669485</v>
      </c>
    </row>
    <row r="189" spans="1:17" ht="11.45" customHeight="1" x14ac:dyDescent="0.25">
      <c r="A189" s="62" t="s">
        <v>57</v>
      </c>
      <c r="B189" s="77">
        <v>283.4012051998713</v>
      </c>
      <c r="C189" s="77">
        <v>260.22100983245542</v>
      </c>
      <c r="D189" s="77">
        <v>257.31142888793215</v>
      </c>
      <c r="E189" s="77">
        <v>256.47642274870373</v>
      </c>
      <c r="F189" s="77">
        <v>255.91553192669272</v>
      </c>
      <c r="G189" s="77">
        <v>255.39712300174827</v>
      </c>
      <c r="H189" s="77">
        <v>254.59243321023283</v>
      </c>
      <c r="I189" s="77">
        <v>254.17196925014579</v>
      </c>
      <c r="J189" s="77">
        <v>254.05189887926704</v>
      </c>
      <c r="K189" s="77">
        <v>253.90210562227924</v>
      </c>
      <c r="L189" s="77">
        <v>254.36021359490692</v>
      </c>
      <c r="M189" s="77">
        <v>254.71592510125026</v>
      </c>
      <c r="N189" s="77">
        <v>255.16826967641694</v>
      </c>
      <c r="O189" s="77">
        <v>252.65187795606491</v>
      </c>
      <c r="P189" s="77">
        <v>251.60773211315103</v>
      </c>
      <c r="Q189" s="77">
        <v>250.42997316628308</v>
      </c>
    </row>
    <row r="190" spans="1:17" ht="11.45" customHeight="1" x14ac:dyDescent="0.25">
      <c r="A190" s="62" t="s">
        <v>56</v>
      </c>
      <c r="B190" s="77" t="s">
        <v>183</v>
      </c>
      <c r="C190" s="77" t="s">
        <v>183</v>
      </c>
      <c r="D190" s="77" t="s">
        <v>183</v>
      </c>
      <c r="E190" s="77" t="s">
        <v>183</v>
      </c>
      <c r="F190" s="77" t="s">
        <v>183</v>
      </c>
      <c r="G190" s="77" t="s">
        <v>183</v>
      </c>
      <c r="H190" s="77" t="s">
        <v>183</v>
      </c>
      <c r="I190" s="77" t="s">
        <v>183</v>
      </c>
      <c r="J190" s="77" t="s">
        <v>183</v>
      </c>
      <c r="K190" s="77" t="s">
        <v>183</v>
      </c>
      <c r="L190" s="77" t="s">
        <v>183</v>
      </c>
      <c r="M190" s="77" t="s">
        <v>183</v>
      </c>
      <c r="N190" s="77" t="s">
        <v>183</v>
      </c>
      <c r="O190" s="77" t="s">
        <v>183</v>
      </c>
      <c r="P190" s="77" t="s">
        <v>183</v>
      </c>
      <c r="Q190" s="77" t="s">
        <v>183</v>
      </c>
    </row>
    <row r="191" spans="1:17" ht="11.45" customHeight="1" x14ac:dyDescent="0.25">
      <c r="A191" s="62" t="s">
        <v>55</v>
      </c>
      <c r="B191" s="77" t="s">
        <v>183</v>
      </c>
      <c r="C191" s="77" t="s">
        <v>183</v>
      </c>
      <c r="D191" s="77" t="s">
        <v>183</v>
      </c>
      <c r="E191" s="77" t="s">
        <v>183</v>
      </c>
      <c r="F191" s="77">
        <v>0</v>
      </c>
      <c r="G191" s="77">
        <v>0</v>
      </c>
      <c r="H191" s="77">
        <v>0</v>
      </c>
      <c r="I191" s="77">
        <v>0</v>
      </c>
      <c r="J191" s="77">
        <v>0</v>
      </c>
      <c r="K191" s="77">
        <v>0</v>
      </c>
      <c r="L191" s="77">
        <v>0</v>
      </c>
      <c r="M191" s="77">
        <v>0</v>
      </c>
      <c r="N191" s="77">
        <v>0</v>
      </c>
      <c r="O191" s="77">
        <v>0</v>
      </c>
      <c r="P191" s="77">
        <v>0</v>
      </c>
      <c r="Q191" s="77">
        <v>0</v>
      </c>
    </row>
    <row r="192" spans="1:17" ht="11.45" customHeight="1" x14ac:dyDescent="0.25">
      <c r="A192" s="19" t="s">
        <v>24</v>
      </c>
      <c r="B192" s="76">
        <v>1251.8705883038238</v>
      </c>
      <c r="C192" s="76">
        <v>1252.0791150585744</v>
      </c>
      <c r="D192" s="76">
        <v>1251.3915516944433</v>
      </c>
      <c r="E192" s="76">
        <v>1250.1723605015954</v>
      </c>
      <c r="F192" s="76">
        <v>1249.5240665145252</v>
      </c>
      <c r="G192" s="76">
        <v>1248.7879114020534</v>
      </c>
      <c r="H192" s="76">
        <v>1245.5817080611243</v>
      </c>
      <c r="I192" s="76">
        <v>1240.9693924194833</v>
      </c>
      <c r="J192" s="76">
        <v>1237.3544721950113</v>
      </c>
      <c r="K192" s="76">
        <v>1231.2486585382294</v>
      </c>
      <c r="L192" s="76">
        <v>1223.996834482014</v>
      </c>
      <c r="M192" s="76">
        <v>1215.0332641261625</v>
      </c>
      <c r="N192" s="76">
        <v>1206.329431578429</v>
      </c>
      <c r="O192" s="76">
        <v>1195.3788935656773</v>
      </c>
      <c r="P192" s="76">
        <v>1184.2578863860567</v>
      </c>
      <c r="Q192" s="76">
        <v>1167.5861699481843</v>
      </c>
    </row>
    <row r="193" spans="1:17" ht="11.45" customHeight="1" x14ac:dyDescent="0.25">
      <c r="A193" s="17" t="s">
        <v>23</v>
      </c>
      <c r="B193" s="75">
        <v>1248.6923863469656</v>
      </c>
      <c r="C193" s="75">
        <v>1249.7423679700007</v>
      </c>
      <c r="D193" s="75">
        <v>1249.5829192346575</v>
      </c>
      <c r="E193" s="75">
        <v>1248.7454936791007</v>
      </c>
      <c r="F193" s="75">
        <v>1248.1998293930994</v>
      </c>
      <c r="G193" s="75">
        <v>1247.5199134302288</v>
      </c>
      <c r="H193" s="75">
        <v>1244.2771901527592</v>
      </c>
      <c r="I193" s="75">
        <v>1239.5866256788795</v>
      </c>
      <c r="J193" s="75">
        <v>1235.9749820807076</v>
      </c>
      <c r="K193" s="75">
        <v>1229.9845732388285</v>
      </c>
      <c r="L193" s="75">
        <v>1222.7259094784899</v>
      </c>
      <c r="M193" s="75">
        <v>1213.5179125679426</v>
      </c>
      <c r="N193" s="75">
        <v>1204.5177570466444</v>
      </c>
      <c r="O193" s="75">
        <v>1193.3870217768665</v>
      </c>
      <c r="P193" s="75">
        <v>1182.065944961839</v>
      </c>
      <c r="Q193" s="75">
        <v>1165.2956789844054</v>
      </c>
    </row>
    <row r="194" spans="1:17" ht="11.45" customHeight="1" x14ac:dyDescent="0.25">
      <c r="A194" s="15" t="s">
        <v>22</v>
      </c>
      <c r="B194" s="74">
        <v>1424.8737890693271</v>
      </c>
      <c r="C194" s="74">
        <v>1371.1702126412517</v>
      </c>
      <c r="D194" s="74">
        <v>1339.5266843101545</v>
      </c>
      <c r="E194" s="74">
        <v>1318.4700154633024</v>
      </c>
      <c r="F194" s="74">
        <v>1303.3904461685631</v>
      </c>
      <c r="G194" s="74">
        <v>1297.5570819280101</v>
      </c>
      <c r="H194" s="74">
        <v>1293.9243107069278</v>
      </c>
      <c r="I194" s="74">
        <v>1290.2596866448246</v>
      </c>
      <c r="J194" s="74">
        <v>1287.3647422451163</v>
      </c>
      <c r="K194" s="74">
        <v>1286.784712730642</v>
      </c>
      <c r="L194" s="74">
        <v>1279.5975225293207</v>
      </c>
      <c r="M194" s="74">
        <v>1267.0818030143048</v>
      </c>
      <c r="N194" s="74">
        <v>1258.8513333975861</v>
      </c>
      <c r="O194" s="74">
        <v>1254.6637013757907</v>
      </c>
      <c r="P194" s="74">
        <v>1248.7208431044046</v>
      </c>
      <c r="Q194" s="74">
        <v>1241.5620333560344</v>
      </c>
    </row>
    <row r="196" spans="1:17" ht="11.45" customHeight="1" x14ac:dyDescent="0.25">
      <c r="A196" s="27" t="s">
        <v>103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spans="1:17" ht="11.45" customHeight="1" x14ac:dyDescent="0.25">
      <c r="A197" s="25" t="s">
        <v>39</v>
      </c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</row>
    <row r="198" spans="1:17" ht="11.45" customHeight="1" x14ac:dyDescent="0.25">
      <c r="A198" s="23" t="s">
        <v>30</v>
      </c>
      <c r="B198" s="111">
        <f>IF(TrRoad_act!B86=0,"",TrRoad_emi!B56/TrRoad_tech!B171)</f>
        <v>1.1221378284476964</v>
      </c>
      <c r="C198" s="111">
        <f>IF(TrRoad_act!C86=0,"",TrRoad_emi!C56/TrRoad_tech!C171)</f>
        <v>1.1022555169066699</v>
      </c>
      <c r="D198" s="111">
        <f>IF(TrRoad_act!D86=0,"",TrRoad_emi!D56/TrRoad_tech!D171)</f>
        <v>1.101774229872148</v>
      </c>
      <c r="E198" s="111">
        <f>IF(TrRoad_act!E86=0,"",TrRoad_emi!E56/TrRoad_tech!E171)</f>
        <v>1.0972161743914193</v>
      </c>
      <c r="F198" s="111">
        <f>IF(TrRoad_act!F86=0,"",TrRoad_emi!F56/TrRoad_tech!F171)</f>
        <v>1.1005754523981031</v>
      </c>
      <c r="G198" s="111">
        <f>IF(TrRoad_act!G86=0,"",TrRoad_emi!G56/TrRoad_tech!G171)</f>
        <v>1.0993476519050025</v>
      </c>
      <c r="H198" s="111">
        <f>IF(TrRoad_act!H86=0,"",TrRoad_emi!H56/TrRoad_tech!H171)</f>
        <v>1.0854731208495934</v>
      </c>
      <c r="I198" s="111">
        <f>IF(TrRoad_act!I86=0,"",TrRoad_emi!I56/TrRoad_tech!I171)</f>
        <v>1.0884571003993386</v>
      </c>
      <c r="J198" s="111">
        <f>IF(TrRoad_act!J86=0,"",TrRoad_emi!J56/TrRoad_tech!J171)</f>
        <v>1.1029266224397922</v>
      </c>
      <c r="K198" s="111">
        <f>IF(TrRoad_act!K86=0,"",TrRoad_emi!K56/TrRoad_tech!K171)</f>
        <v>1.0891955587012871</v>
      </c>
      <c r="L198" s="111">
        <f>IF(TrRoad_act!L86=0,"",TrRoad_emi!L56/TrRoad_tech!L171)</f>
        <v>1.0803472214776331</v>
      </c>
      <c r="M198" s="111">
        <f>IF(TrRoad_act!M86=0,"",TrRoad_emi!M56/TrRoad_tech!M171)</f>
        <v>1.0888606610729461</v>
      </c>
      <c r="N198" s="111">
        <f>IF(TrRoad_act!N86=0,"",TrRoad_emi!N56/TrRoad_tech!N171)</f>
        <v>1.0873807030428799</v>
      </c>
      <c r="O198" s="111">
        <f>IF(TrRoad_act!O86=0,"",TrRoad_emi!O56/TrRoad_tech!O171)</f>
        <v>1.0961161790097267</v>
      </c>
      <c r="P198" s="111">
        <f>IF(TrRoad_act!P86=0,"",TrRoad_emi!P56/TrRoad_tech!P171)</f>
        <v>1.1237290607280908</v>
      </c>
      <c r="Q198" s="111">
        <f>IF(TrRoad_act!Q86=0,"",TrRoad_emi!Q56/TrRoad_tech!Q171)</f>
        <v>1.1558349635318099</v>
      </c>
    </row>
    <row r="199" spans="1:17" ht="11.45" customHeight="1" x14ac:dyDescent="0.25">
      <c r="A199" s="19" t="s">
        <v>29</v>
      </c>
      <c r="B199" s="107">
        <f>IF(TrRoad_act!B87=0,"",TrRoad_emi!B57/TrRoad_tech!B172)</f>
        <v>1.0921171774687881</v>
      </c>
      <c r="C199" s="107">
        <f>IF(TrRoad_act!C87=0,"",TrRoad_emi!C57/TrRoad_tech!C172)</f>
        <v>1.0948970032628167</v>
      </c>
      <c r="D199" s="107">
        <f>IF(TrRoad_act!D87=0,"",TrRoad_emi!D57/TrRoad_tech!D172)</f>
        <v>1.0963012922265232</v>
      </c>
      <c r="E199" s="107">
        <f>IF(TrRoad_act!E87=0,"",TrRoad_emi!E57/TrRoad_tech!E172)</f>
        <v>1.0969001228221187</v>
      </c>
      <c r="F199" s="107">
        <f>IF(TrRoad_act!F87=0,"",TrRoad_emi!F57/TrRoad_tech!F172)</f>
        <v>1.0976973399822392</v>
      </c>
      <c r="G199" s="107">
        <f>IF(TrRoad_act!G87=0,"",TrRoad_emi!G57/TrRoad_tech!G172)</f>
        <v>1.0983364167650735</v>
      </c>
      <c r="H199" s="107">
        <f>IF(TrRoad_act!H87=0,"",TrRoad_emi!H57/TrRoad_tech!H172)</f>
        <v>1.1006260769777949</v>
      </c>
      <c r="I199" s="107">
        <f>IF(TrRoad_act!I87=0,"",TrRoad_emi!I57/TrRoad_tech!I172)</f>
        <v>1.099740950393451</v>
      </c>
      <c r="J199" s="107">
        <f>IF(TrRoad_act!J87=0,"",TrRoad_emi!J57/TrRoad_tech!J172)</f>
        <v>1.0977947148274889</v>
      </c>
      <c r="K199" s="107">
        <f>IF(TrRoad_act!K87=0,"",TrRoad_emi!K57/TrRoad_tech!K172)</f>
        <v>1.0997492704788443</v>
      </c>
      <c r="L199" s="107">
        <f>IF(TrRoad_act!L87=0,"",TrRoad_emi!L57/TrRoad_tech!L172)</f>
        <v>1.0973912193935043</v>
      </c>
      <c r="M199" s="107">
        <f>IF(TrRoad_act!M87=0,"",TrRoad_emi!M57/TrRoad_tech!M172)</f>
        <v>1.1033038793586978</v>
      </c>
      <c r="N199" s="107">
        <f>IF(TrRoad_act!N87=0,"",TrRoad_emi!N57/TrRoad_tech!N172)</f>
        <v>1.1145343014789062</v>
      </c>
      <c r="O199" s="107">
        <f>IF(TrRoad_act!O87=0,"",TrRoad_emi!O57/TrRoad_tech!O172)</f>
        <v>1.1179819801110258</v>
      </c>
      <c r="P199" s="107">
        <f>IF(TrRoad_act!P87=0,"",TrRoad_emi!P57/TrRoad_tech!P172)</f>
        <v>1.1330764299933545</v>
      </c>
      <c r="Q199" s="107">
        <f>IF(TrRoad_act!Q87=0,"",TrRoad_emi!Q57/TrRoad_tech!Q172)</f>
        <v>1.1576754353054368</v>
      </c>
    </row>
    <row r="200" spans="1:17" ht="11.45" customHeight="1" x14ac:dyDescent="0.25">
      <c r="A200" s="62" t="s">
        <v>59</v>
      </c>
      <c r="B200" s="108">
        <f>IF(TrRoad_act!B88=0,"",TrRoad_emi!B58/TrRoad_tech!B173)</f>
        <v>1.1000000000067303</v>
      </c>
      <c r="C200" s="108">
        <f>IF(TrRoad_act!C88=0,"",TrRoad_emi!C58/TrRoad_tech!C173)</f>
        <v>1.1003242153453361</v>
      </c>
      <c r="D200" s="108">
        <f>IF(TrRoad_act!D88=0,"",TrRoad_emi!D58/TrRoad_tech!D173)</f>
        <v>1.1010457608332289</v>
      </c>
      <c r="E200" s="108">
        <f>IF(TrRoad_act!E88=0,"",TrRoad_emi!E58/TrRoad_tech!E173)</f>
        <v>1.1022139760233514</v>
      </c>
      <c r="F200" s="108">
        <f>IF(TrRoad_act!F88=0,"",TrRoad_emi!F58/TrRoad_tech!F173)</f>
        <v>1.1038028939522138</v>
      </c>
      <c r="G200" s="108">
        <f>IF(TrRoad_act!G88=0,"",TrRoad_emi!G58/TrRoad_tech!G173)</f>
        <v>1.1034441627216105</v>
      </c>
      <c r="H200" s="108">
        <f>IF(TrRoad_act!H88=0,"",TrRoad_emi!H58/TrRoad_tech!H173)</f>
        <v>1.1057833321351731</v>
      </c>
      <c r="I200" s="108">
        <f>IF(TrRoad_act!I88=0,"",TrRoad_emi!I58/TrRoad_tech!I173)</f>
        <v>1.1069611440377023</v>
      </c>
      <c r="J200" s="108">
        <f>IF(TrRoad_act!J88=0,"",TrRoad_emi!J58/TrRoad_tech!J173)</f>
        <v>1.1089299263802399</v>
      </c>
      <c r="K200" s="108">
        <f>IF(TrRoad_act!K88=0,"",TrRoad_emi!K58/TrRoad_tech!K173)</f>
        <v>1.1090863298095526</v>
      </c>
      <c r="L200" s="108">
        <f>IF(TrRoad_act!L88=0,"",TrRoad_emi!L58/TrRoad_tech!L173)</f>
        <v>1.1023517804894474</v>
      </c>
      <c r="M200" s="108">
        <f>IF(TrRoad_act!M88=0,"",TrRoad_emi!M58/TrRoad_tech!M173)</f>
        <v>1.1059275844217877</v>
      </c>
      <c r="N200" s="108">
        <f>IF(TrRoad_act!N88=0,"",TrRoad_emi!N58/TrRoad_tech!N173)</f>
        <v>1.1064168745676075</v>
      </c>
      <c r="O200" s="108">
        <f>IF(TrRoad_act!O88=0,"",TrRoad_emi!O58/TrRoad_tech!O173)</f>
        <v>1.1085564045323588</v>
      </c>
      <c r="P200" s="108">
        <f>IF(TrRoad_act!P88=0,"",TrRoad_emi!P58/TrRoad_tech!P173)</f>
        <v>1.1171630448692806</v>
      </c>
      <c r="Q200" s="108">
        <f>IF(TrRoad_act!Q88=0,"",TrRoad_emi!Q58/TrRoad_tech!Q173)</f>
        <v>1.131459198493429</v>
      </c>
    </row>
    <row r="201" spans="1:17" ht="11.45" customHeight="1" x14ac:dyDescent="0.25">
      <c r="A201" s="62" t="s">
        <v>58</v>
      </c>
      <c r="B201" s="108">
        <f>IF(TrRoad_act!B89=0,"",TrRoad_emi!B59/TrRoad_tech!B174)</f>
        <v>1.0978382208499811</v>
      </c>
      <c r="C201" s="108">
        <f>IF(TrRoad_act!C89=0,"",TrRoad_emi!C59/TrRoad_tech!C174)</f>
        <v>1.0987098453322381</v>
      </c>
      <c r="D201" s="108">
        <f>IF(TrRoad_act!D89=0,"",TrRoad_emi!D59/TrRoad_tech!D174)</f>
        <v>1.0998169516601597</v>
      </c>
      <c r="E201" s="108">
        <f>IF(TrRoad_act!E89=0,"",TrRoad_emi!E59/TrRoad_tech!E174)</f>
        <v>1.1010679284246976</v>
      </c>
      <c r="F201" s="108">
        <f>IF(TrRoad_act!F89=0,"",TrRoad_emi!F59/TrRoad_tech!F174)</f>
        <v>1.1046261183648594</v>
      </c>
      <c r="G201" s="108">
        <f>IF(TrRoad_act!G89=0,"",TrRoad_emi!G59/TrRoad_tech!G174)</f>
        <v>1.1085521690537004</v>
      </c>
      <c r="H201" s="108">
        <f>IF(TrRoad_act!H89=0,"",TrRoad_emi!H59/TrRoad_tech!H174)</f>
        <v>1.1067337283803447</v>
      </c>
      <c r="I201" s="108">
        <f>IF(TrRoad_act!I89=0,"",TrRoad_emi!I59/TrRoad_tech!I174)</f>
        <v>1.1091687431185411</v>
      </c>
      <c r="J201" s="108">
        <f>IF(TrRoad_act!J89=0,"",TrRoad_emi!J59/TrRoad_tech!J174)</f>
        <v>1.093214454920683</v>
      </c>
      <c r="K201" s="108">
        <f>IF(TrRoad_act!K89=0,"",TrRoad_emi!K59/TrRoad_tech!K174)</f>
        <v>1.0934723963762538</v>
      </c>
      <c r="L201" s="108">
        <f>IF(TrRoad_act!L89=0,"",TrRoad_emi!L59/TrRoad_tech!L174)</f>
        <v>1.1024738584180465</v>
      </c>
      <c r="M201" s="108">
        <f>IF(TrRoad_act!M89=0,"",TrRoad_emi!M59/TrRoad_tech!M174)</f>
        <v>1.1151570296037725</v>
      </c>
      <c r="N201" s="108">
        <f>IF(TrRoad_act!N89=0,"",TrRoad_emi!N59/TrRoad_tech!N174)</f>
        <v>1.1377181862690646</v>
      </c>
      <c r="O201" s="108">
        <f>IF(TrRoad_act!O89=0,"",TrRoad_emi!O59/TrRoad_tech!O174)</f>
        <v>1.1413815237550431</v>
      </c>
      <c r="P201" s="108">
        <f>IF(TrRoad_act!P89=0,"",TrRoad_emi!P59/TrRoad_tech!P174)</f>
        <v>1.1489136615868727</v>
      </c>
      <c r="Q201" s="108">
        <f>IF(TrRoad_act!Q89=0,"",TrRoad_emi!Q59/TrRoad_tech!Q174)</f>
        <v>1.1763768804990573</v>
      </c>
    </row>
    <row r="202" spans="1:17" ht="11.45" customHeight="1" x14ac:dyDescent="0.25">
      <c r="A202" s="62" t="s">
        <v>57</v>
      </c>
      <c r="B202" s="108">
        <f>IF(TrRoad_act!B90=0,"",TrRoad_emi!B60/TrRoad_tech!B175)</f>
        <v>1.10000000000673</v>
      </c>
      <c r="C202" s="108">
        <f>IF(TrRoad_act!C90=0,"",TrRoad_emi!C60/TrRoad_tech!C175)</f>
        <v>1.1003299385095764</v>
      </c>
      <c r="D202" s="108">
        <f>IF(TrRoad_act!D90=0,"",TrRoad_emi!D60/TrRoad_tech!D175)</f>
        <v>1.0815989824350645</v>
      </c>
      <c r="E202" s="108">
        <f>IF(TrRoad_act!E90=0,"",TrRoad_emi!E60/TrRoad_tech!E175)</f>
        <v>1.0923700829679703</v>
      </c>
      <c r="F202" s="108">
        <f>IF(TrRoad_act!F90=0,"",TrRoad_emi!F60/TrRoad_tech!F175)</f>
        <v>1.0939285895101265</v>
      </c>
      <c r="G202" s="108">
        <f>IF(TrRoad_act!G90=0,"",TrRoad_emi!G60/TrRoad_tech!G175)</f>
        <v>1.1029171770021997</v>
      </c>
      <c r="H202" s="108">
        <f>IF(TrRoad_act!H90=0,"",TrRoad_emi!H60/TrRoad_tech!H175)</f>
        <v>1.1048891406914196</v>
      </c>
      <c r="I202" s="108">
        <f>IF(TrRoad_act!I90=0,"",TrRoad_emi!I60/TrRoad_tech!I175)</f>
        <v>1.0546245821912279</v>
      </c>
      <c r="J202" s="108">
        <f>IF(TrRoad_act!J90=0,"",TrRoad_emi!J60/TrRoad_tech!J175)</f>
        <v>1.1285179651780082</v>
      </c>
      <c r="K202" s="108">
        <f>IF(TrRoad_act!K90=0,"",TrRoad_emi!K60/TrRoad_tech!K175)</f>
        <v>1.1226884347520958</v>
      </c>
      <c r="L202" s="108">
        <f>IF(TrRoad_act!L90=0,"",TrRoad_emi!L60/TrRoad_tech!L175)</f>
        <v>1.1301412374262614</v>
      </c>
      <c r="M202" s="108">
        <f>IF(TrRoad_act!M90=0,"",TrRoad_emi!M60/TrRoad_tech!M175)</f>
        <v>1.1363529703122539</v>
      </c>
      <c r="N202" s="108">
        <f>IF(TrRoad_act!N90=0,"",TrRoad_emi!N60/TrRoad_tech!N175)</f>
        <v>1.12826930155725</v>
      </c>
      <c r="O202" s="108">
        <f>IF(TrRoad_act!O90=0,"",TrRoad_emi!O60/TrRoad_tech!O175)</f>
        <v>1.1472351015477729</v>
      </c>
      <c r="P202" s="108">
        <f>IF(TrRoad_act!P90=0,"",TrRoad_emi!P60/TrRoad_tech!P175)</f>
        <v>1.1203436247357366</v>
      </c>
      <c r="Q202" s="108">
        <f>IF(TrRoad_act!Q90=0,"",TrRoad_emi!Q60/TrRoad_tech!Q175)</f>
        <v>1.1555231926350289</v>
      </c>
    </row>
    <row r="203" spans="1:17" ht="11.45" customHeight="1" x14ac:dyDescent="0.25">
      <c r="A203" s="62" t="s">
        <v>56</v>
      </c>
      <c r="B203" s="108" t="str">
        <f>IF(TrRoad_act!B91=0,"",TrRoad_emi!B61/TrRoad_tech!B176)</f>
        <v/>
      </c>
      <c r="C203" s="108" t="str">
        <f>IF(TrRoad_act!C91=0,"",TrRoad_emi!C61/TrRoad_tech!C176)</f>
        <v/>
      </c>
      <c r="D203" s="108" t="str">
        <f>IF(TrRoad_act!D91=0,"",TrRoad_emi!D61/TrRoad_tech!D176)</f>
        <v/>
      </c>
      <c r="E203" s="108" t="str">
        <f>IF(TrRoad_act!E91=0,"",TrRoad_emi!E61/TrRoad_tech!E176)</f>
        <v/>
      </c>
      <c r="F203" s="108" t="str">
        <f>IF(TrRoad_act!F91=0,"",TrRoad_emi!F61/TrRoad_tech!F176)</f>
        <v/>
      </c>
      <c r="G203" s="108" t="str">
        <f>IF(TrRoad_act!G91=0,"",TrRoad_emi!G61/TrRoad_tech!G176)</f>
        <v/>
      </c>
      <c r="H203" s="108" t="str">
        <f>IF(TrRoad_act!H91=0,"",TrRoad_emi!H61/TrRoad_tech!H176)</f>
        <v/>
      </c>
      <c r="I203" s="108" t="str">
        <f>IF(TrRoad_act!I91=0,"",TrRoad_emi!I61/TrRoad_tech!I176)</f>
        <v/>
      </c>
      <c r="J203" s="108" t="str">
        <f>IF(TrRoad_act!J91=0,"",TrRoad_emi!J61/TrRoad_tech!J176)</f>
        <v/>
      </c>
      <c r="K203" s="108" t="str">
        <f>IF(TrRoad_act!K91=0,"",TrRoad_emi!K61/TrRoad_tech!K176)</f>
        <v/>
      </c>
      <c r="L203" s="108" t="str">
        <f>IF(TrRoad_act!L91=0,"",TrRoad_emi!L61/TrRoad_tech!L176)</f>
        <v/>
      </c>
      <c r="M203" s="108" t="str">
        <f>IF(TrRoad_act!M91=0,"",TrRoad_emi!M61/TrRoad_tech!M176)</f>
        <v/>
      </c>
      <c r="N203" s="108" t="str">
        <f>IF(TrRoad_act!N91=0,"",TrRoad_emi!N61/TrRoad_tech!N176)</f>
        <v/>
      </c>
      <c r="O203" s="108" t="str">
        <f>IF(TrRoad_act!O91=0,"",TrRoad_emi!O61/TrRoad_tech!O176)</f>
        <v/>
      </c>
      <c r="P203" s="108" t="str">
        <f>IF(TrRoad_act!P91=0,"",TrRoad_emi!P61/TrRoad_tech!P176)</f>
        <v/>
      </c>
      <c r="Q203" s="108" t="str">
        <f>IF(TrRoad_act!Q91=0,"",TrRoad_emi!Q61/TrRoad_tech!Q176)</f>
        <v/>
      </c>
    </row>
    <row r="204" spans="1:17" ht="11.45" customHeight="1" x14ac:dyDescent="0.25">
      <c r="A204" s="62" t="s">
        <v>60</v>
      </c>
      <c r="B204" s="108" t="str">
        <f>IF(TrRoad_act!B92=0,"",TrRoad_emi!B62/TrRoad_tech!B177)</f>
        <v/>
      </c>
      <c r="C204" s="108" t="str">
        <f>IF(TrRoad_act!C92=0,"",TrRoad_emi!C62/TrRoad_tech!C177)</f>
        <v/>
      </c>
      <c r="D204" s="108" t="str">
        <f>IF(TrRoad_act!D92=0,"",TrRoad_emi!D62/TrRoad_tech!D177)</f>
        <v/>
      </c>
      <c r="E204" s="108" t="str">
        <f>IF(TrRoad_act!E92=0,"",TrRoad_emi!E62/TrRoad_tech!E177)</f>
        <v/>
      </c>
      <c r="F204" s="108" t="str">
        <f>IF(TrRoad_act!F92=0,"",TrRoad_emi!F62/TrRoad_tech!F177)</f>
        <v/>
      </c>
      <c r="G204" s="108" t="str">
        <f>IF(TrRoad_act!G92=0,"",TrRoad_emi!G62/TrRoad_tech!G177)</f>
        <v/>
      </c>
      <c r="H204" s="108" t="str">
        <f>IF(TrRoad_act!H92=0,"",TrRoad_emi!H62/TrRoad_tech!H177)</f>
        <v/>
      </c>
      <c r="I204" s="108" t="str">
        <f>IF(TrRoad_act!I92=0,"",TrRoad_emi!I62/TrRoad_tech!I177)</f>
        <v/>
      </c>
      <c r="J204" s="108" t="str">
        <f>IF(TrRoad_act!J92=0,"",TrRoad_emi!J62/TrRoad_tech!J177)</f>
        <v/>
      </c>
      <c r="K204" s="108" t="str">
        <f>IF(TrRoad_act!K92=0,"",TrRoad_emi!K62/TrRoad_tech!K177)</f>
        <v/>
      </c>
      <c r="L204" s="108" t="str">
        <f>IF(TrRoad_act!L92=0,"",TrRoad_emi!L62/TrRoad_tech!L177)</f>
        <v/>
      </c>
      <c r="M204" s="108" t="str">
        <f>IF(TrRoad_act!M92=0,"",TrRoad_emi!M62/TrRoad_tech!M177)</f>
        <v/>
      </c>
      <c r="N204" s="108" t="str">
        <f>IF(TrRoad_act!N92=0,"",TrRoad_emi!N62/TrRoad_tech!N177)</f>
        <v/>
      </c>
      <c r="O204" s="108">
        <f>IF(TrRoad_act!O92=0,"",TrRoad_emi!O62/TrRoad_tech!O177)</f>
        <v>1.2181639217979516</v>
      </c>
      <c r="P204" s="108">
        <f>IF(TrRoad_act!P92=0,"",TrRoad_emi!P62/TrRoad_tech!P177)</f>
        <v>1.2381539910629547</v>
      </c>
      <c r="Q204" s="108">
        <f>IF(TrRoad_act!Q92=0,"",TrRoad_emi!Q62/TrRoad_tech!Q177)</f>
        <v>1.2539982052816718</v>
      </c>
    </row>
    <row r="205" spans="1:17" ht="11.45" customHeight="1" x14ac:dyDescent="0.25">
      <c r="A205" s="62" t="s">
        <v>55</v>
      </c>
      <c r="B205" s="108" t="str">
        <f>""</f>
        <v/>
      </c>
      <c r="C205" s="108" t="str">
        <f>""</f>
        <v/>
      </c>
      <c r="D205" s="108" t="str">
        <f>""</f>
        <v/>
      </c>
      <c r="E205" s="108" t="str">
        <f>""</f>
        <v/>
      </c>
      <c r="F205" s="108" t="str">
        <f>""</f>
        <v/>
      </c>
      <c r="G205" s="108" t="str">
        <f>""</f>
        <v/>
      </c>
      <c r="H205" s="108" t="str">
        <f>""</f>
        <v/>
      </c>
      <c r="I205" s="108" t="str">
        <f>""</f>
        <v/>
      </c>
      <c r="J205" s="108" t="str">
        <f>""</f>
        <v/>
      </c>
      <c r="K205" s="108" t="str">
        <f>""</f>
        <v/>
      </c>
      <c r="L205" s="108" t="str">
        <f>""</f>
        <v/>
      </c>
      <c r="M205" s="108" t="str">
        <f>""</f>
        <v/>
      </c>
      <c r="N205" s="108" t="str">
        <f>""</f>
        <v/>
      </c>
      <c r="O205" s="108" t="str">
        <f>""</f>
        <v/>
      </c>
      <c r="P205" s="108" t="str">
        <f>""</f>
        <v/>
      </c>
      <c r="Q205" s="108" t="str">
        <f>""</f>
        <v/>
      </c>
    </row>
    <row r="206" spans="1:17" ht="11.45" customHeight="1" x14ac:dyDescent="0.25">
      <c r="A206" s="19" t="s">
        <v>28</v>
      </c>
      <c r="B206" s="107">
        <f>IF(TrRoad_act!B94=0,"",TrRoad_emi!B64/TrRoad_tech!B179)</f>
        <v>1.0992289445300332</v>
      </c>
      <c r="C206" s="107">
        <f>IF(TrRoad_act!C94=0,"",TrRoad_emi!C64/TrRoad_tech!C179)</f>
        <v>1.0994624611077193</v>
      </c>
      <c r="D206" s="107">
        <f>IF(TrRoad_act!D94=0,"",TrRoad_emi!D64/TrRoad_tech!D179)</f>
        <v>1.1001901972232502</v>
      </c>
      <c r="E206" s="107">
        <f>IF(TrRoad_act!E94=0,"",TrRoad_emi!E64/TrRoad_tech!E179)</f>
        <v>1.1011229683717603</v>
      </c>
      <c r="F206" s="107">
        <f>IF(TrRoad_act!F94=0,"",TrRoad_emi!F64/TrRoad_tech!F179)</f>
        <v>1.1014323256156324</v>
      </c>
      <c r="G206" s="107">
        <f>IF(TrRoad_act!G94=0,"",TrRoad_emi!G64/TrRoad_tech!G179)</f>
        <v>1.1026045892678633</v>
      </c>
      <c r="H206" s="107">
        <f>IF(TrRoad_act!H94=0,"",TrRoad_emi!H64/TrRoad_tech!H179)</f>
        <v>1.0983579448907475</v>
      </c>
      <c r="I206" s="107">
        <f>IF(TrRoad_act!I94=0,"",TrRoad_emi!I64/TrRoad_tech!I179)</f>
        <v>1.0939966709920006</v>
      </c>
      <c r="J206" s="107">
        <f>IF(TrRoad_act!J94=0,"",TrRoad_emi!J64/TrRoad_tech!J179)</f>
        <v>1.0798184610048764</v>
      </c>
      <c r="K206" s="107">
        <f>IF(TrRoad_act!K94=0,"",TrRoad_emi!K64/TrRoad_tech!K179)</f>
        <v>1.0700717301892531</v>
      </c>
      <c r="L206" s="107">
        <f>IF(TrRoad_act!L94=0,"",TrRoad_emi!L64/TrRoad_tech!L179)</f>
        <v>1.0758712747227592</v>
      </c>
      <c r="M206" s="107">
        <f>IF(TrRoad_act!M94=0,"",TrRoad_emi!M64/TrRoad_tech!M179)</f>
        <v>1.0841795956144085</v>
      </c>
      <c r="N206" s="107">
        <f>IF(TrRoad_act!N94=0,"",TrRoad_emi!N64/TrRoad_tech!N179)</f>
        <v>1.1008308936695328</v>
      </c>
      <c r="O206" s="107">
        <f>IF(TrRoad_act!O94=0,"",TrRoad_emi!O64/TrRoad_tech!O179)</f>
        <v>1.0984029222278553</v>
      </c>
      <c r="P206" s="107">
        <f>IF(TrRoad_act!P94=0,"",TrRoad_emi!P64/TrRoad_tech!P179)</f>
        <v>1.0977058311827848</v>
      </c>
      <c r="Q206" s="107">
        <f>IF(TrRoad_act!Q94=0,"",TrRoad_emi!Q64/TrRoad_tech!Q179)</f>
        <v>1.1441024494076459</v>
      </c>
    </row>
    <row r="207" spans="1:17" ht="11.45" customHeight="1" x14ac:dyDescent="0.25">
      <c r="A207" s="62" t="s">
        <v>59</v>
      </c>
      <c r="B207" s="106" t="str">
        <f>IF(TrRoad_act!B95=0,"",TrRoad_emi!B65/TrRoad_tech!B180)</f>
        <v/>
      </c>
      <c r="C207" s="106" t="str">
        <f>IF(TrRoad_act!C95=0,"",TrRoad_emi!C65/TrRoad_tech!C180)</f>
        <v/>
      </c>
      <c r="D207" s="106" t="str">
        <f>IF(TrRoad_act!D95=0,"",TrRoad_emi!D65/TrRoad_tech!D180)</f>
        <v/>
      </c>
      <c r="E207" s="106" t="str">
        <f>IF(TrRoad_act!E95=0,"",TrRoad_emi!E65/TrRoad_tech!E180)</f>
        <v/>
      </c>
      <c r="F207" s="106" t="str">
        <f>IF(TrRoad_act!F95=0,"",TrRoad_emi!F65/TrRoad_tech!F180)</f>
        <v/>
      </c>
      <c r="G207" s="106" t="str">
        <f>IF(TrRoad_act!G95=0,"",TrRoad_emi!G65/TrRoad_tech!G180)</f>
        <v/>
      </c>
      <c r="H207" s="106" t="str">
        <f>IF(TrRoad_act!H95=0,"",TrRoad_emi!H65/TrRoad_tech!H180)</f>
        <v/>
      </c>
      <c r="I207" s="106" t="str">
        <f>IF(TrRoad_act!I95=0,"",TrRoad_emi!I65/TrRoad_tech!I180)</f>
        <v/>
      </c>
      <c r="J207" s="106" t="str">
        <f>IF(TrRoad_act!J95=0,"",TrRoad_emi!J65/TrRoad_tech!J180)</f>
        <v/>
      </c>
      <c r="K207" s="106" t="str">
        <f>IF(TrRoad_act!K95=0,"",TrRoad_emi!K65/TrRoad_tech!K180)</f>
        <v/>
      </c>
      <c r="L207" s="106" t="str">
        <f>IF(TrRoad_act!L95=0,"",TrRoad_emi!L65/TrRoad_tech!L180)</f>
        <v/>
      </c>
      <c r="M207" s="106" t="str">
        <f>IF(TrRoad_act!M95=0,"",TrRoad_emi!M65/TrRoad_tech!M180)</f>
        <v/>
      </c>
      <c r="N207" s="106" t="str">
        <f>IF(TrRoad_act!N95=0,"",TrRoad_emi!N65/TrRoad_tech!N180)</f>
        <v/>
      </c>
      <c r="O207" s="106" t="str">
        <f>IF(TrRoad_act!O95=0,"",TrRoad_emi!O65/TrRoad_tech!O180)</f>
        <v/>
      </c>
      <c r="P207" s="106" t="str">
        <f>IF(TrRoad_act!P95=0,"",TrRoad_emi!P65/TrRoad_tech!P180)</f>
        <v/>
      </c>
      <c r="Q207" s="106" t="str">
        <f>IF(TrRoad_act!Q95=0,"",TrRoad_emi!Q65/TrRoad_tech!Q180)</f>
        <v/>
      </c>
    </row>
    <row r="208" spans="1:17" ht="11.45" customHeight="1" x14ac:dyDescent="0.25">
      <c r="A208" s="62" t="s">
        <v>58</v>
      </c>
      <c r="B208" s="106">
        <f>IF(TrRoad_act!B96=0,"",TrRoad_emi!B66/TrRoad_tech!B181)</f>
        <v>1.1000000000133243</v>
      </c>
      <c r="C208" s="106">
        <f>IF(TrRoad_act!C96=0,"",TrRoad_emi!C66/TrRoad_tech!C181)</f>
        <v>1.1002222833520623</v>
      </c>
      <c r="D208" s="106">
        <f>IF(TrRoad_act!D96=0,"",TrRoad_emi!D66/TrRoad_tech!D181)</f>
        <v>1.100613353505375</v>
      </c>
      <c r="E208" s="106">
        <f>IF(TrRoad_act!E96=0,"",TrRoad_emi!E66/TrRoad_tech!E181)</f>
        <v>1.1008400258587139</v>
      </c>
      <c r="F208" s="106">
        <f>IF(TrRoad_act!F96=0,"",TrRoad_emi!F66/TrRoad_tech!F181)</f>
        <v>1.1019161473817447</v>
      </c>
      <c r="G208" s="106">
        <f>IF(TrRoad_act!G96=0,"",TrRoad_emi!G66/TrRoad_tech!G181)</f>
        <v>1.1025591949910614</v>
      </c>
      <c r="H208" s="106">
        <f>IF(TrRoad_act!H96=0,"",TrRoad_emi!H66/TrRoad_tech!H181)</f>
        <v>1.098816929326389</v>
      </c>
      <c r="I208" s="106">
        <f>IF(TrRoad_act!I96=0,"",TrRoad_emi!I66/TrRoad_tech!I181)</f>
        <v>1.0944060697220619</v>
      </c>
      <c r="J208" s="106">
        <f>IF(TrRoad_act!J96=0,"",TrRoad_emi!J66/TrRoad_tech!J181)</f>
        <v>1.0757913369422027</v>
      </c>
      <c r="K208" s="106">
        <f>IF(TrRoad_act!K96=0,"",TrRoad_emi!K66/TrRoad_tech!K181)</f>
        <v>1.070827099897911</v>
      </c>
      <c r="L208" s="106">
        <f>IF(TrRoad_act!L96=0,"",TrRoad_emi!L66/TrRoad_tech!L181)</f>
        <v>1.0747159265593589</v>
      </c>
      <c r="M208" s="106">
        <f>IF(TrRoad_act!M96=0,"",TrRoad_emi!M66/TrRoad_tech!M181)</f>
        <v>1.0831539956982885</v>
      </c>
      <c r="N208" s="106">
        <f>IF(TrRoad_act!N96=0,"",TrRoad_emi!N66/TrRoad_tech!N181)</f>
        <v>1.0992176649337817</v>
      </c>
      <c r="O208" s="106">
        <f>IF(TrRoad_act!O96=0,"",TrRoad_emi!O66/TrRoad_tech!O181)</f>
        <v>1.099262666362858</v>
      </c>
      <c r="P208" s="106">
        <f>IF(TrRoad_act!P96=0,"",TrRoad_emi!P66/TrRoad_tech!P181)</f>
        <v>1.0985451300497939</v>
      </c>
      <c r="Q208" s="106">
        <f>IF(TrRoad_act!Q96=0,"",TrRoad_emi!Q66/TrRoad_tech!Q181)</f>
        <v>1.1153905267682231</v>
      </c>
    </row>
    <row r="209" spans="1:17" ht="11.45" customHeight="1" x14ac:dyDescent="0.25">
      <c r="A209" s="62" t="s">
        <v>57</v>
      </c>
      <c r="B209" s="106" t="str">
        <f>IF(TrRoad_act!B97=0,"",TrRoad_emi!B67/TrRoad_tech!B182)</f>
        <v/>
      </c>
      <c r="C209" s="106" t="str">
        <f>IF(TrRoad_act!C97=0,"",TrRoad_emi!C67/TrRoad_tech!C182)</f>
        <v/>
      </c>
      <c r="D209" s="106" t="str">
        <f>IF(TrRoad_act!D97=0,"",TrRoad_emi!D67/TrRoad_tech!D182)</f>
        <v/>
      </c>
      <c r="E209" s="106" t="str">
        <f>IF(TrRoad_act!E97=0,"",TrRoad_emi!E67/TrRoad_tech!E182)</f>
        <v/>
      </c>
      <c r="F209" s="106" t="str">
        <f>IF(TrRoad_act!F97=0,"",TrRoad_emi!F67/TrRoad_tech!F182)</f>
        <v/>
      </c>
      <c r="G209" s="106" t="str">
        <f>IF(TrRoad_act!G97=0,"",TrRoad_emi!G67/TrRoad_tech!G182)</f>
        <v/>
      </c>
      <c r="H209" s="106" t="str">
        <f>IF(TrRoad_act!H97=0,"",TrRoad_emi!H67/TrRoad_tech!H182)</f>
        <v/>
      </c>
      <c r="I209" s="106" t="str">
        <f>IF(TrRoad_act!I97=0,"",TrRoad_emi!I67/TrRoad_tech!I182)</f>
        <v/>
      </c>
      <c r="J209" s="106" t="str">
        <f>IF(TrRoad_act!J97=0,"",TrRoad_emi!J67/TrRoad_tech!J182)</f>
        <v/>
      </c>
      <c r="K209" s="106" t="str">
        <f>IF(TrRoad_act!K97=0,"",TrRoad_emi!K67/TrRoad_tech!K182)</f>
        <v/>
      </c>
      <c r="L209" s="106" t="str">
        <f>IF(TrRoad_act!L97=0,"",TrRoad_emi!L67/TrRoad_tech!L182)</f>
        <v/>
      </c>
      <c r="M209" s="106" t="str">
        <f>IF(TrRoad_act!M97=0,"",TrRoad_emi!M67/TrRoad_tech!M182)</f>
        <v/>
      </c>
      <c r="N209" s="106" t="str">
        <f>IF(TrRoad_act!N97=0,"",TrRoad_emi!N67/TrRoad_tech!N182)</f>
        <v/>
      </c>
      <c r="O209" s="106" t="str">
        <f>IF(TrRoad_act!O97=0,"",TrRoad_emi!O67/TrRoad_tech!O182)</f>
        <v/>
      </c>
      <c r="P209" s="106" t="str">
        <f>IF(TrRoad_act!P97=0,"",TrRoad_emi!P67/TrRoad_tech!P182)</f>
        <v/>
      </c>
      <c r="Q209" s="106" t="str">
        <f>IF(TrRoad_act!Q97=0,"",TrRoad_emi!Q67/TrRoad_tech!Q182)</f>
        <v/>
      </c>
    </row>
    <row r="210" spans="1:17" ht="11.45" customHeight="1" x14ac:dyDescent="0.25">
      <c r="A210" s="62" t="s">
        <v>56</v>
      </c>
      <c r="B210" s="106" t="str">
        <f>IF(TrRoad_act!B98=0,"",TrRoad_emi!B68/TrRoad_tech!B183)</f>
        <v/>
      </c>
      <c r="C210" s="106" t="str">
        <f>IF(TrRoad_act!C98=0,"",TrRoad_emi!C68/TrRoad_tech!C183)</f>
        <v/>
      </c>
      <c r="D210" s="106" t="str">
        <f>IF(TrRoad_act!D98=0,"",TrRoad_emi!D68/TrRoad_tech!D183)</f>
        <v/>
      </c>
      <c r="E210" s="106" t="str">
        <f>IF(TrRoad_act!E98=0,"",TrRoad_emi!E68/TrRoad_tech!E183)</f>
        <v/>
      </c>
      <c r="F210" s="106" t="str">
        <f>IF(TrRoad_act!F98=0,"",TrRoad_emi!F68/TrRoad_tech!F183)</f>
        <v/>
      </c>
      <c r="G210" s="106" t="str">
        <f>IF(TrRoad_act!G98=0,"",TrRoad_emi!G68/TrRoad_tech!G183)</f>
        <v/>
      </c>
      <c r="H210" s="106" t="str">
        <f>IF(TrRoad_act!H98=0,"",TrRoad_emi!H68/TrRoad_tech!H183)</f>
        <v/>
      </c>
      <c r="I210" s="106" t="str">
        <f>IF(TrRoad_act!I98=0,"",TrRoad_emi!I68/TrRoad_tech!I183)</f>
        <v/>
      </c>
      <c r="J210" s="106" t="str">
        <f>IF(TrRoad_act!J98=0,"",TrRoad_emi!J68/TrRoad_tech!J183)</f>
        <v/>
      </c>
      <c r="K210" s="106" t="str">
        <f>IF(TrRoad_act!K98=0,"",TrRoad_emi!K68/TrRoad_tech!K183)</f>
        <v/>
      </c>
      <c r="L210" s="106" t="str">
        <f>IF(TrRoad_act!L98=0,"",TrRoad_emi!L68/TrRoad_tech!L183)</f>
        <v/>
      </c>
      <c r="M210" s="106" t="str">
        <f>IF(TrRoad_act!M98=0,"",TrRoad_emi!M68/TrRoad_tech!M183)</f>
        <v/>
      </c>
      <c r="N210" s="106" t="str">
        <f>IF(TrRoad_act!N98=0,"",TrRoad_emi!N68/TrRoad_tech!N183)</f>
        <v/>
      </c>
      <c r="O210" s="106" t="str">
        <f>IF(TrRoad_act!O98=0,"",TrRoad_emi!O68/TrRoad_tech!O183)</f>
        <v/>
      </c>
      <c r="P210" s="106" t="str">
        <f>IF(TrRoad_act!P98=0,"",TrRoad_emi!P68/TrRoad_tech!P183)</f>
        <v/>
      </c>
      <c r="Q210" s="106" t="str">
        <f>IF(TrRoad_act!Q98=0,"",TrRoad_emi!Q68/TrRoad_tech!Q183)</f>
        <v/>
      </c>
    </row>
    <row r="211" spans="1:17" ht="11.45" customHeight="1" x14ac:dyDescent="0.25">
      <c r="A211" s="62" t="s">
        <v>55</v>
      </c>
      <c r="B211" s="106" t="str">
        <f>""</f>
        <v/>
      </c>
      <c r="C211" s="106" t="str">
        <f>""</f>
        <v/>
      </c>
      <c r="D211" s="106" t="str">
        <f>""</f>
        <v/>
      </c>
      <c r="E211" s="106" t="str">
        <f>""</f>
        <v/>
      </c>
      <c r="F211" s="106" t="str">
        <f>""</f>
        <v/>
      </c>
      <c r="G211" s="106" t="str">
        <f>""</f>
        <v/>
      </c>
      <c r="H211" s="106" t="str">
        <f>""</f>
        <v/>
      </c>
      <c r="I211" s="106" t="str">
        <f>""</f>
        <v/>
      </c>
      <c r="J211" s="106" t="str">
        <f>""</f>
        <v/>
      </c>
      <c r="K211" s="106" t="str">
        <f>""</f>
        <v/>
      </c>
      <c r="L211" s="106" t="str">
        <f>""</f>
        <v/>
      </c>
      <c r="M211" s="106" t="str">
        <f>""</f>
        <v/>
      </c>
      <c r="N211" s="106" t="str">
        <f>""</f>
        <v/>
      </c>
      <c r="O211" s="106" t="str">
        <f>""</f>
        <v/>
      </c>
      <c r="P211" s="106" t="str">
        <f>""</f>
        <v/>
      </c>
      <c r="Q211" s="106" t="str">
        <f>""</f>
        <v/>
      </c>
    </row>
    <row r="212" spans="1:17" ht="11.45" customHeight="1" x14ac:dyDescent="0.25">
      <c r="A212" s="25" t="s">
        <v>18</v>
      </c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</row>
    <row r="213" spans="1:17" ht="11.45" customHeight="1" x14ac:dyDescent="0.25">
      <c r="A213" s="23" t="s">
        <v>27</v>
      </c>
      <c r="B213" s="109">
        <f>IF(TrRoad_act!B101=0,"",TrRoad_emi!B71/TrRoad_tech!B186)</f>
        <v>1.0906427122008195</v>
      </c>
      <c r="C213" s="109">
        <f>IF(TrRoad_act!C101=0,"",TrRoad_emi!C71/TrRoad_tech!C186)</f>
        <v>1.1264070739393539</v>
      </c>
      <c r="D213" s="109">
        <f>IF(TrRoad_act!D101=0,"",TrRoad_emi!D71/TrRoad_tech!D186)</f>
        <v>1.1291634844430749</v>
      </c>
      <c r="E213" s="109">
        <f>IF(TrRoad_act!E101=0,"",TrRoad_emi!E71/TrRoad_tech!E186)</f>
        <v>1.1173723398626552</v>
      </c>
      <c r="F213" s="109">
        <f>IF(TrRoad_act!F101=0,"",TrRoad_emi!F71/TrRoad_tech!F186)</f>
        <v>1.1139098651524628</v>
      </c>
      <c r="G213" s="109">
        <f>IF(TrRoad_act!G101=0,"",TrRoad_emi!G71/TrRoad_tech!G186)</f>
        <v>1.1088304119115708</v>
      </c>
      <c r="H213" s="109">
        <f>IF(TrRoad_act!H101=0,"",TrRoad_emi!H71/TrRoad_tech!H186)</f>
        <v>1.0917076717616951</v>
      </c>
      <c r="I213" s="109">
        <f>IF(TrRoad_act!I101=0,"",TrRoad_emi!I71/TrRoad_tech!I186)</f>
        <v>1.0911612421675745</v>
      </c>
      <c r="J213" s="109">
        <f>IF(TrRoad_act!J101=0,"",TrRoad_emi!J71/TrRoad_tech!J186)</f>
        <v>1.0998157467691141</v>
      </c>
      <c r="K213" s="109">
        <f>IF(TrRoad_act!K101=0,"",TrRoad_emi!K71/TrRoad_tech!K186)</f>
        <v>1.1133648473759261</v>
      </c>
      <c r="L213" s="109">
        <f>IF(TrRoad_act!L101=0,"",TrRoad_emi!L71/TrRoad_tech!L186)</f>
        <v>1.147558821991931</v>
      </c>
      <c r="M213" s="109">
        <f>IF(TrRoad_act!M101=0,"",TrRoad_emi!M71/TrRoad_tech!M186)</f>
        <v>1.1922856941865574</v>
      </c>
      <c r="N213" s="109">
        <f>IF(TrRoad_act!N101=0,"",TrRoad_emi!N71/TrRoad_tech!N186)</f>
        <v>1.2393517498126907</v>
      </c>
      <c r="O213" s="109">
        <f>IF(TrRoad_act!O101=0,"",TrRoad_emi!O71/TrRoad_tech!O186)</f>
        <v>1.2201522258772071</v>
      </c>
      <c r="P213" s="109">
        <f>IF(TrRoad_act!P101=0,"",TrRoad_emi!P71/TrRoad_tech!P186)</f>
        <v>1.2039644113565162</v>
      </c>
      <c r="Q213" s="109">
        <f>IF(TrRoad_act!Q101=0,"",TrRoad_emi!Q71/TrRoad_tech!Q186)</f>
        <v>1.1912249228161347</v>
      </c>
    </row>
    <row r="214" spans="1:17" ht="11.45" customHeight="1" x14ac:dyDescent="0.25">
      <c r="A214" s="62" t="s">
        <v>59</v>
      </c>
      <c r="B214" s="108">
        <f>IF(TrRoad_act!B102=0,"",TrRoad_emi!B72/TrRoad_tech!B187)</f>
        <v>1.10000000000673</v>
      </c>
      <c r="C214" s="108">
        <f>IF(TrRoad_act!C102=0,"",TrRoad_emi!C72/TrRoad_tech!C187)</f>
        <v>1.1000091317325613</v>
      </c>
      <c r="D214" s="108">
        <f>IF(TrRoad_act!D102=0,"",TrRoad_emi!D72/TrRoad_tech!D187)</f>
        <v>1.1000305239641495</v>
      </c>
      <c r="E214" s="108">
        <f>IF(TrRoad_act!E102=0,"",TrRoad_emi!E72/TrRoad_tech!E187)</f>
        <v>1.1000643901785121</v>
      </c>
      <c r="F214" s="108">
        <f>IF(TrRoad_act!F102=0,"",TrRoad_emi!F72/TrRoad_tech!F187)</f>
        <v>1.1001112802485167</v>
      </c>
      <c r="G214" s="108">
        <f>IF(TrRoad_act!G102=0,"",TrRoad_emi!G72/TrRoad_tech!G187)</f>
        <v>1.0978180658877095</v>
      </c>
      <c r="H214" s="108">
        <f>IF(TrRoad_act!H102=0,"",TrRoad_emi!H72/TrRoad_tech!H187)</f>
        <v>1.0974683004444621</v>
      </c>
      <c r="I214" s="108">
        <f>IF(TrRoad_act!I102=0,"",TrRoad_emi!I72/TrRoad_tech!I187)</f>
        <v>1.0957872490881815</v>
      </c>
      <c r="J214" s="108">
        <f>IF(TrRoad_act!J102=0,"",TrRoad_emi!J72/TrRoad_tech!J187)</f>
        <v>1.0946256510389465</v>
      </c>
      <c r="K214" s="108">
        <f>IF(TrRoad_act!K102=0,"",TrRoad_emi!K72/TrRoad_tech!K187)</f>
        <v>1.0923103882933725</v>
      </c>
      <c r="L214" s="108">
        <f>IF(TrRoad_act!L102=0,"",TrRoad_emi!L72/TrRoad_tech!L187)</f>
        <v>1.0853262554290437</v>
      </c>
      <c r="M214" s="108">
        <f>IF(TrRoad_act!M102=0,"",TrRoad_emi!M72/TrRoad_tech!M187)</f>
        <v>1.0923997435805295</v>
      </c>
      <c r="N214" s="108">
        <f>IF(TrRoad_act!N102=0,"",TrRoad_emi!N72/TrRoad_tech!N187)</f>
        <v>1.0962465885645289</v>
      </c>
      <c r="O214" s="108">
        <f>IF(TrRoad_act!O102=0,"",TrRoad_emi!O72/TrRoad_tech!O187)</f>
        <v>1.1024273956665087</v>
      </c>
      <c r="P214" s="108">
        <f>IF(TrRoad_act!P102=0,"",TrRoad_emi!P72/TrRoad_tech!P187)</f>
        <v>1.1106188261026462</v>
      </c>
      <c r="Q214" s="108">
        <f>IF(TrRoad_act!Q102=0,"",TrRoad_emi!Q72/TrRoad_tech!Q187)</f>
        <v>1.1182886623690491</v>
      </c>
    </row>
    <row r="215" spans="1:17" ht="11.45" customHeight="1" x14ac:dyDescent="0.25">
      <c r="A215" s="62" t="s">
        <v>58</v>
      </c>
      <c r="B215" s="108">
        <f>IF(TrRoad_act!B103=0,"",TrRoad_emi!B73/TrRoad_tech!B188)</f>
        <v>1.1000000000067305</v>
      </c>
      <c r="C215" s="108">
        <f>IF(TrRoad_act!C103=0,"",TrRoad_emi!C73/TrRoad_tech!C188)</f>
        <v>1.1003721900958636</v>
      </c>
      <c r="D215" s="108">
        <f>IF(TrRoad_act!D103=0,"",TrRoad_emi!D73/TrRoad_tech!D188)</f>
        <v>1.1010302249137369</v>
      </c>
      <c r="E215" s="108">
        <f>IF(TrRoad_act!E103=0,"",TrRoad_emi!E73/TrRoad_tech!E188)</f>
        <v>1.1017380755640132</v>
      </c>
      <c r="F215" s="108">
        <f>IF(TrRoad_act!F103=0,"",TrRoad_emi!F73/TrRoad_tech!F188)</f>
        <v>1.103977606321161</v>
      </c>
      <c r="G215" s="108">
        <f>IF(TrRoad_act!G103=0,"",TrRoad_emi!G73/TrRoad_tech!G188)</f>
        <v>1.1059923524381892</v>
      </c>
      <c r="H215" s="108">
        <f>IF(TrRoad_act!H103=0,"",TrRoad_emi!H73/TrRoad_tech!H188)</f>
        <v>1.1033916655855829</v>
      </c>
      <c r="I215" s="108">
        <f>IF(TrRoad_act!I103=0,"",TrRoad_emi!I73/TrRoad_tech!I188)</f>
        <v>1.1011300350275961</v>
      </c>
      <c r="J215" s="108">
        <f>IF(TrRoad_act!J103=0,"",TrRoad_emi!J73/TrRoad_tech!J188)</f>
        <v>1.0843015758077676</v>
      </c>
      <c r="K215" s="108">
        <f>IF(TrRoad_act!K103=0,"",TrRoad_emi!K73/TrRoad_tech!K188)</f>
        <v>1.0833347709517269</v>
      </c>
      <c r="L215" s="108">
        <f>IF(TrRoad_act!L103=0,"",TrRoad_emi!L73/TrRoad_tech!L188)</f>
        <v>1.091662964862677</v>
      </c>
      <c r="M215" s="108">
        <f>IF(TrRoad_act!M103=0,"",TrRoad_emi!M73/TrRoad_tech!M188)</f>
        <v>1.1066131232461425</v>
      </c>
      <c r="N215" s="108">
        <f>IF(TrRoad_act!N103=0,"",TrRoad_emi!N73/TrRoad_tech!N188)</f>
        <v>1.1294054363596393</v>
      </c>
      <c r="O215" s="108">
        <f>IF(TrRoad_act!O103=0,"",TrRoad_emi!O73/TrRoad_tech!O188)</f>
        <v>1.1367730638098312</v>
      </c>
      <c r="P215" s="108">
        <f>IF(TrRoad_act!P103=0,"",TrRoad_emi!P73/TrRoad_tech!P188)</f>
        <v>1.1447371643319417</v>
      </c>
      <c r="Q215" s="108">
        <f>IF(TrRoad_act!Q103=0,"",TrRoad_emi!Q73/TrRoad_tech!Q188)</f>
        <v>1.1726664572176566</v>
      </c>
    </row>
    <row r="216" spans="1:17" ht="11.45" customHeight="1" x14ac:dyDescent="0.25">
      <c r="A216" s="62" t="s">
        <v>57</v>
      </c>
      <c r="B216" s="108">
        <f>IF(TrRoad_act!B104=0,"",TrRoad_emi!B74/TrRoad_tech!B189)</f>
        <v>1.10000000000673</v>
      </c>
      <c r="C216" s="108">
        <f>IF(TrRoad_act!C104=0,"",TrRoad_emi!C74/TrRoad_tech!C189)</f>
        <v>1.1000031921700069</v>
      </c>
      <c r="D216" s="108">
        <f>IF(TrRoad_act!D104=0,"",TrRoad_emi!D74/TrRoad_tech!D189)</f>
        <v>1.1000059791471177</v>
      </c>
      <c r="E216" s="108">
        <f>IF(TrRoad_act!E104=0,"",TrRoad_emi!E74/TrRoad_tech!E189)</f>
        <v>1.10000808762647</v>
      </c>
      <c r="F216" s="108">
        <f>IF(TrRoad_act!F104=0,"",TrRoad_emi!F74/TrRoad_tech!F189)</f>
        <v>1.1000103133806827</v>
      </c>
      <c r="G216" s="108">
        <f>IF(TrRoad_act!G104=0,"",TrRoad_emi!G74/TrRoad_tech!G189)</f>
        <v>1.1000128449843956</v>
      </c>
      <c r="H216" s="108">
        <f>IF(TrRoad_act!H104=0,"",TrRoad_emi!H74/TrRoad_tech!H189)</f>
        <v>1.1002835319069317</v>
      </c>
      <c r="I216" s="108">
        <f>IF(TrRoad_act!I104=0,"",TrRoad_emi!I74/TrRoad_tech!I189)</f>
        <v>1.1007058596545802</v>
      </c>
      <c r="J216" s="108">
        <f>IF(TrRoad_act!J104=0,"",TrRoad_emi!J74/TrRoad_tech!J189)</f>
        <v>1.1015933244199836</v>
      </c>
      <c r="K216" s="108">
        <f>IF(TrRoad_act!K104=0,"",TrRoad_emi!K74/TrRoad_tech!K189)</f>
        <v>1.1019097752273543</v>
      </c>
      <c r="L216" s="108">
        <f>IF(TrRoad_act!L104=0,"",TrRoad_emi!L74/TrRoad_tech!L189)</f>
        <v>1.1019845256931746</v>
      </c>
      <c r="M216" s="108">
        <f>IF(TrRoad_act!M104=0,"",TrRoad_emi!M74/TrRoad_tech!M189)</f>
        <v>1.1021078761126548</v>
      </c>
      <c r="N216" s="108">
        <f>IF(TrRoad_act!N104=0,"",TrRoad_emi!N74/TrRoad_tech!N189)</f>
        <v>1.1021919267818192</v>
      </c>
      <c r="O216" s="108">
        <f>IF(TrRoad_act!O104=0,"",TrRoad_emi!O74/TrRoad_tech!O189)</f>
        <v>1.1102326791848234</v>
      </c>
      <c r="P216" s="108">
        <f>IF(TrRoad_act!P104=0,"",TrRoad_emi!P74/TrRoad_tech!P189)</f>
        <v>1.1134917593505929</v>
      </c>
      <c r="Q216" s="108">
        <f>IF(TrRoad_act!Q104=0,"",TrRoad_emi!Q74/TrRoad_tech!Q189)</f>
        <v>1.1167094375609583</v>
      </c>
    </row>
    <row r="217" spans="1:17" ht="11.45" customHeight="1" x14ac:dyDescent="0.25">
      <c r="A217" s="62" t="s">
        <v>56</v>
      </c>
      <c r="B217" s="108" t="str">
        <f>IF(TrRoad_act!B105=0,"",TrRoad_emi!B75/TrRoad_tech!B190)</f>
        <v/>
      </c>
      <c r="C217" s="108" t="str">
        <f>IF(TrRoad_act!C105=0,"",TrRoad_emi!C75/TrRoad_tech!C190)</f>
        <v/>
      </c>
      <c r="D217" s="108" t="str">
        <f>IF(TrRoad_act!D105=0,"",TrRoad_emi!D75/TrRoad_tech!D190)</f>
        <v/>
      </c>
      <c r="E217" s="108" t="str">
        <f>IF(TrRoad_act!E105=0,"",TrRoad_emi!E75/TrRoad_tech!E190)</f>
        <v/>
      </c>
      <c r="F217" s="108" t="str">
        <f>IF(TrRoad_act!F105=0,"",TrRoad_emi!F75/TrRoad_tech!F190)</f>
        <v/>
      </c>
      <c r="G217" s="108" t="str">
        <f>IF(TrRoad_act!G105=0,"",TrRoad_emi!G75/TrRoad_tech!G190)</f>
        <v/>
      </c>
      <c r="H217" s="108" t="str">
        <f>IF(TrRoad_act!H105=0,"",TrRoad_emi!H75/TrRoad_tech!H190)</f>
        <v/>
      </c>
      <c r="I217" s="108" t="str">
        <f>IF(TrRoad_act!I105=0,"",TrRoad_emi!I75/TrRoad_tech!I190)</f>
        <v/>
      </c>
      <c r="J217" s="108" t="str">
        <f>IF(TrRoad_act!J105=0,"",TrRoad_emi!J75/TrRoad_tech!J190)</f>
        <v/>
      </c>
      <c r="K217" s="108" t="str">
        <f>IF(TrRoad_act!K105=0,"",TrRoad_emi!K75/TrRoad_tech!K190)</f>
        <v/>
      </c>
      <c r="L217" s="108" t="str">
        <f>IF(TrRoad_act!L105=0,"",TrRoad_emi!L75/TrRoad_tech!L190)</f>
        <v/>
      </c>
      <c r="M217" s="108" t="str">
        <f>IF(TrRoad_act!M105=0,"",TrRoad_emi!M75/TrRoad_tech!M190)</f>
        <v/>
      </c>
      <c r="N217" s="108" t="str">
        <f>IF(TrRoad_act!N105=0,"",TrRoad_emi!N75/TrRoad_tech!N190)</f>
        <v/>
      </c>
      <c r="O217" s="108" t="str">
        <f>IF(TrRoad_act!O105=0,"",TrRoad_emi!O75/TrRoad_tech!O190)</f>
        <v/>
      </c>
      <c r="P217" s="108" t="str">
        <f>IF(TrRoad_act!P105=0,"",TrRoad_emi!P75/TrRoad_tech!P190)</f>
        <v/>
      </c>
      <c r="Q217" s="108" t="str">
        <f>IF(TrRoad_act!Q105=0,"",TrRoad_emi!Q75/TrRoad_tech!Q190)</f>
        <v/>
      </c>
    </row>
    <row r="218" spans="1:17" ht="11.45" customHeight="1" x14ac:dyDescent="0.25">
      <c r="A218" s="62" t="s">
        <v>55</v>
      </c>
      <c r="B218" s="108" t="str">
        <f>""</f>
        <v/>
      </c>
      <c r="C218" s="108" t="str">
        <f>""</f>
        <v/>
      </c>
      <c r="D218" s="108" t="str">
        <f>""</f>
        <v/>
      </c>
      <c r="E218" s="108" t="str">
        <f>""</f>
        <v/>
      </c>
      <c r="F218" s="108" t="str">
        <f>""</f>
        <v/>
      </c>
      <c r="G218" s="108" t="str">
        <f>""</f>
        <v/>
      </c>
      <c r="H218" s="108" t="str">
        <f>""</f>
        <v/>
      </c>
      <c r="I218" s="108" t="str">
        <f>""</f>
        <v/>
      </c>
      <c r="J218" s="108" t="str">
        <f>""</f>
        <v/>
      </c>
      <c r="K218" s="108" t="str">
        <f>""</f>
        <v/>
      </c>
      <c r="L218" s="108" t="str">
        <f>""</f>
        <v/>
      </c>
      <c r="M218" s="108" t="str">
        <f>""</f>
        <v/>
      </c>
      <c r="N218" s="108" t="str">
        <f>""</f>
        <v/>
      </c>
      <c r="O218" s="108" t="str">
        <f>""</f>
        <v/>
      </c>
      <c r="P218" s="108" t="str">
        <f>""</f>
        <v/>
      </c>
      <c r="Q218" s="108" t="str">
        <f>""</f>
        <v/>
      </c>
    </row>
    <row r="219" spans="1:17" ht="11.45" customHeight="1" x14ac:dyDescent="0.25">
      <c r="A219" s="19" t="s">
        <v>24</v>
      </c>
      <c r="B219" s="107">
        <f>IF(TrRoad_act!B107=0,"",TrRoad_emi!B77/TrRoad_tech!B192)</f>
        <v>1.0265841629947394</v>
      </c>
      <c r="C219" s="107">
        <f>IF(TrRoad_act!C107=0,"",TrRoad_emi!C77/TrRoad_tech!C192)</f>
        <v>1.0372521867188447</v>
      </c>
      <c r="D219" s="107">
        <f>IF(TrRoad_act!D107=0,"",TrRoad_emi!D77/TrRoad_tech!D192)</f>
        <v>1.0367893551423637</v>
      </c>
      <c r="E219" s="107">
        <f>IF(TrRoad_act!E107=0,"",TrRoad_emi!E77/TrRoad_tech!E192)</f>
        <v>1.0305989764163008</v>
      </c>
      <c r="F219" s="107">
        <f>IF(TrRoad_act!F107=0,"",TrRoad_emi!F77/TrRoad_tech!F192)</f>
        <v>1.0469829523214107</v>
      </c>
      <c r="G219" s="107">
        <f>IF(TrRoad_act!G107=0,"",TrRoad_emi!G77/TrRoad_tech!G192)</f>
        <v>1.0672250212847882</v>
      </c>
      <c r="H219" s="107">
        <f>IF(TrRoad_act!H107=0,"",TrRoad_emi!H77/TrRoad_tech!H192)</f>
        <v>1.0402500118701716</v>
      </c>
      <c r="I219" s="107">
        <f>IF(TrRoad_act!I107=0,"",TrRoad_emi!I77/TrRoad_tech!I192)</f>
        <v>1.0946097318281369</v>
      </c>
      <c r="J219" s="107">
        <f>IF(TrRoad_act!J107=0,"",TrRoad_emi!J77/TrRoad_tech!J192)</f>
        <v>1.0708798280239813</v>
      </c>
      <c r="K219" s="107">
        <f>IF(TrRoad_act!K107=0,"",TrRoad_emi!K77/TrRoad_tech!K192)</f>
        <v>1.1203090167086451</v>
      </c>
      <c r="L219" s="107">
        <f>IF(TrRoad_act!L107=0,"",TrRoad_emi!L77/TrRoad_tech!L192)</f>
        <v>1.151871113406054</v>
      </c>
      <c r="M219" s="107">
        <f>IF(TrRoad_act!M107=0,"",TrRoad_emi!M77/TrRoad_tech!M192)</f>
        <v>1.0870216151759635</v>
      </c>
      <c r="N219" s="107">
        <f>IF(TrRoad_act!N107=0,"",TrRoad_emi!N77/TrRoad_tech!N192)</f>
        <v>1.1343279179960892</v>
      </c>
      <c r="O219" s="107">
        <f>IF(TrRoad_act!O107=0,"",TrRoad_emi!O77/TrRoad_tech!O192)</f>
        <v>1.1375537869914643</v>
      </c>
      <c r="P219" s="107">
        <f>IF(TrRoad_act!P107=0,"",TrRoad_emi!P77/TrRoad_tech!P192)</f>
        <v>1.1715713439169388</v>
      </c>
      <c r="Q219" s="107">
        <f>IF(TrRoad_act!Q107=0,"",TrRoad_emi!Q77/TrRoad_tech!Q192)</f>
        <v>1.1560254806789574</v>
      </c>
    </row>
    <row r="220" spans="1:17" ht="11.45" customHeight="1" x14ac:dyDescent="0.25">
      <c r="A220" s="17" t="s">
        <v>23</v>
      </c>
      <c r="B220" s="106">
        <f>IF(TrRoad_act!B108=0,"",TrRoad_emi!B78/TrRoad_tech!B193)</f>
        <v>1.0220008264560434</v>
      </c>
      <c r="C220" s="106">
        <f>IF(TrRoad_act!C108=0,"",TrRoad_emi!C78/TrRoad_tech!C193)</f>
        <v>1.0340557474204832</v>
      </c>
      <c r="D220" s="106">
        <f>IF(TrRoad_act!D108=0,"",TrRoad_emi!D78/TrRoad_tech!D193)</f>
        <v>1.0343014745091634</v>
      </c>
      <c r="E220" s="106">
        <f>IF(TrRoad_act!E108=0,"",TrRoad_emi!E78/TrRoad_tech!E193)</f>
        <v>1.0287086695675243</v>
      </c>
      <c r="F220" s="106">
        <f>IF(TrRoad_act!F108=0,"",TrRoad_emi!F78/TrRoad_tech!F193)</f>
        <v>1.0450654355873616</v>
      </c>
      <c r="G220" s="106">
        <f>IF(TrRoad_act!G108=0,"",TrRoad_emi!G78/TrRoad_tech!G193)</f>
        <v>1.0653503329168252</v>
      </c>
      <c r="H220" s="106">
        <f>IF(TrRoad_act!H108=0,"",TrRoad_emi!H78/TrRoad_tech!H193)</f>
        <v>1.038294322227483</v>
      </c>
      <c r="I220" s="106">
        <f>IF(TrRoad_act!I108=0,"",TrRoad_emi!I78/TrRoad_tech!I193)</f>
        <v>1.0924132295956377</v>
      </c>
      <c r="J220" s="106">
        <f>IF(TrRoad_act!J108=0,"",TrRoad_emi!J78/TrRoad_tech!J193)</f>
        <v>1.0684698028430148</v>
      </c>
      <c r="K220" s="106">
        <f>IF(TrRoad_act!K108=0,"",TrRoad_emi!K78/TrRoad_tech!K193)</f>
        <v>1.1177600554605989</v>
      </c>
      <c r="L220" s="106">
        <f>IF(TrRoad_act!L108=0,"",TrRoad_emi!L78/TrRoad_tech!L193)</f>
        <v>1.1489867596329593</v>
      </c>
      <c r="M220" s="106">
        <f>IF(TrRoad_act!M108=0,"",TrRoad_emi!M78/TrRoad_tech!M193)</f>
        <v>1.0833134897367183</v>
      </c>
      <c r="N220" s="106">
        <f>IF(TrRoad_act!N108=0,"",TrRoad_emi!N78/TrRoad_tech!N193)</f>
        <v>1.1291718173590548</v>
      </c>
      <c r="O220" s="106">
        <f>IF(TrRoad_act!O108=0,"",TrRoad_emi!O78/TrRoad_tech!O193)</f>
        <v>1.1318914257703201</v>
      </c>
      <c r="P220" s="106">
        <f>IF(TrRoad_act!P108=0,"",TrRoad_emi!P78/TrRoad_tech!P193)</f>
        <v>1.1652078645232149</v>
      </c>
      <c r="Q220" s="106">
        <f>IF(TrRoad_act!Q108=0,"",TrRoad_emi!Q78/TrRoad_tech!Q193)</f>
        <v>1.1493325979109248</v>
      </c>
    </row>
    <row r="221" spans="1:17" ht="11.45" customHeight="1" x14ac:dyDescent="0.25">
      <c r="A221" s="15" t="s">
        <v>22</v>
      </c>
      <c r="B221" s="105">
        <f>IF(TrRoad_act!B109=0,"",TrRoad_emi!B79/TrRoad_tech!B194)</f>
        <v>1.0220008264560438</v>
      </c>
      <c r="C221" s="105">
        <f>IF(TrRoad_act!C109=0,"",TrRoad_emi!C79/TrRoad_tech!C194)</f>
        <v>1.0346129004652627</v>
      </c>
      <c r="D221" s="105">
        <f>IF(TrRoad_act!D109=0,"",TrRoad_emi!D79/TrRoad_tech!D194)</f>
        <v>1.0358889611957904</v>
      </c>
      <c r="E221" s="105">
        <f>IF(TrRoad_act!E109=0,"",TrRoad_emi!E79/TrRoad_tech!E194)</f>
        <v>1.0315502333588928</v>
      </c>
      <c r="F221" s="105">
        <f>IF(TrRoad_act!F109=0,"",TrRoad_emi!F79/TrRoad_tech!F194)</f>
        <v>1.0502736144438884</v>
      </c>
      <c r="G221" s="105">
        <f>IF(TrRoad_act!G109=0,"",TrRoad_emi!G79/TrRoad_tech!G194)</f>
        <v>1.0724497912756872</v>
      </c>
      <c r="H221" s="105">
        <f>IF(TrRoad_act!H109=0,"",TrRoad_emi!H79/TrRoad_tech!H194)</f>
        <v>1.0469630158816043</v>
      </c>
      <c r="I221" s="105">
        <f>IF(TrRoad_act!I109=0,"",TrRoad_emi!I79/TrRoad_tech!I194)</f>
        <v>1.1037445568861748</v>
      </c>
      <c r="J221" s="105">
        <f>IF(TrRoad_act!J109=0,"",TrRoad_emi!J79/TrRoad_tech!J194)</f>
        <v>1.0817113172925668</v>
      </c>
      <c r="K221" s="105">
        <f>IF(TrRoad_act!K109=0,"",TrRoad_emi!K79/TrRoad_tech!K194)</f>
        <v>1.1311574027593372</v>
      </c>
      <c r="L221" s="105">
        <f>IF(TrRoad_act!L109=0,"",TrRoad_emi!L79/TrRoad_tech!L194)</f>
        <v>1.1668383891674978</v>
      </c>
      <c r="M221" s="105">
        <f>IF(TrRoad_act!M109=0,"",TrRoad_emi!M79/TrRoad_tech!M194)</f>
        <v>1.1071587311733191</v>
      </c>
      <c r="N221" s="105">
        <f>IF(TrRoad_act!N109=0,"",TrRoad_emi!N79/TrRoad_tech!N194)</f>
        <v>1.1578944429543867</v>
      </c>
      <c r="O221" s="105">
        <f>IF(TrRoad_act!O109=0,"",TrRoad_emi!O79/TrRoad_tech!O194)</f>
        <v>1.1593889274407425</v>
      </c>
      <c r="P221" s="105">
        <f>IF(TrRoad_act!P109=0,"",TrRoad_emi!P79/TrRoad_tech!P194)</f>
        <v>1.1930955911207994</v>
      </c>
      <c r="Q221" s="105">
        <f>IF(TrRoad_act!Q109=0,"",TrRoad_emi!Q79/TrRoad_tech!Q194)</f>
        <v>1.1718884896785895</v>
      </c>
    </row>
    <row r="223" spans="1:17" ht="11.45" customHeight="1" x14ac:dyDescent="0.25">
      <c r="A223" s="27" t="s">
        <v>102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 spans="1:17" ht="11.45" customHeight="1" x14ac:dyDescent="0.25">
      <c r="A224" s="25" t="s">
        <v>39</v>
      </c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</row>
    <row r="225" spans="1:17" ht="11.45" customHeight="1" x14ac:dyDescent="0.25">
      <c r="A225" s="23" t="s">
        <v>30</v>
      </c>
      <c r="B225" s="78">
        <v>109.02514983478677</v>
      </c>
      <c r="C225" s="78">
        <v>107.78072515283061</v>
      </c>
      <c r="D225" s="78">
        <v>106.41468300894179</v>
      </c>
      <c r="E225" s="78">
        <v>104.63882822188626</v>
      </c>
      <c r="F225" s="78">
        <v>104.22901557871961</v>
      </c>
      <c r="G225" s="78">
        <v>102.86297343483076</v>
      </c>
      <c r="H225" s="78">
        <v>100.67730600460857</v>
      </c>
      <c r="I225" s="78">
        <v>98.764847003164178</v>
      </c>
      <c r="J225" s="78">
        <v>95.076533214664266</v>
      </c>
      <c r="K225" s="78">
        <v>88.792739352775527</v>
      </c>
      <c r="L225" s="78">
        <v>86.33386349377561</v>
      </c>
      <c r="M225" s="78">
        <v>83.172954826216809</v>
      </c>
      <c r="N225" s="78">
        <v>79.692416634350408</v>
      </c>
      <c r="O225" s="78">
        <v>76.83083038250038</v>
      </c>
      <c r="P225" s="78">
        <v>75.055008588066002</v>
      </c>
      <c r="Q225" s="78">
        <v>73.275023037341398</v>
      </c>
    </row>
    <row r="226" spans="1:17" ht="11.45" customHeight="1" x14ac:dyDescent="0.25">
      <c r="A226" s="19" t="s">
        <v>29</v>
      </c>
      <c r="B226" s="76">
        <v>178.57317598979822</v>
      </c>
      <c r="C226" s="76">
        <v>176.57801203966054</v>
      </c>
      <c r="D226" s="76">
        <v>173.94167952887193</v>
      </c>
      <c r="E226" s="76">
        <v>171.68100227849754</v>
      </c>
      <c r="F226" s="76">
        <v>170.63179899176168</v>
      </c>
      <c r="G226" s="76">
        <v>169.27397123529192</v>
      </c>
      <c r="H226" s="76">
        <v>167.27094416575932</v>
      </c>
      <c r="I226" s="76">
        <v>164.34630881808434</v>
      </c>
      <c r="J226" s="76">
        <v>158.1320268049277</v>
      </c>
      <c r="K226" s="76">
        <v>149.55533475152231</v>
      </c>
      <c r="L226" s="76">
        <v>144.20330847432854</v>
      </c>
      <c r="M226" s="76">
        <v>138.12149190336174</v>
      </c>
      <c r="N226" s="76">
        <v>132.9169499977169</v>
      </c>
      <c r="O226" s="76">
        <v>128.31799822423582</v>
      </c>
      <c r="P226" s="76">
        <v>124.62394817927911</v>
      </c>
      <c r="Q226" s="76">
        <v>121.26324575499754</v>
      </c>
    </row>
    <row r="227" spans="1:17" ht="11.45" customHeight="1" x14ac:dyDescent="0.25">
      <c r="A227" s="62" t="s">
        <v>59</v>
      </c>
      <c r="B227" s="77">
        <v>181.70858305797793</v>
      </c>
      <c r="C227" s="77">
        <v>179.63454192138437</v>
      </c>
      <c r="D227" s="77">
        <v>177.35780501490297</v>
      </c>
      <c r="E227" s="77">
        <v>174.3980470364771</v>
      </c>
      <c r="F227" s="77">
        <v>173.71502596453269</v>
      </c>
      <c r="G227" s="77">
        <v>171.43828905805125</v>
      </c>
      <c r="H227" s="77">
        <v>167.79551000768095</v>
      </c>
      <c r="I227" s="77">
        <v>164.60807833860693</v>
      </c>
      <c r="J227" s="77">
        <v>158.46088869110707</v>
      </c>
      <c r="K227" s="77">
        <v>147.98789892129255</v>
      </c>
      <c r="L227" s="77">
        <v>143.88977248962601</v>
      </c>
      <c r="M227" s="77">
        <v>138.620947816447</v>
      </c>
      <c r="N227" s="77">
        <v>132.82065623154099</v>
      </c>
      <c r="O227" s="77">
        <v>128.05995923687601</v>
      </c>
      <c r="P227" s="77">
        <v>125.61825856538699</v>
      </c>
      <c r="Q227" s="77">
        <v>123.266011462161</v>
      </c>
    </row>
    <row r="228" spans="1:17" ht="11.45" customHeight="1" x14ac:dyDescent="0.25">
      <c r="A228" s="62" t="s">
        <v>58</v>
      </c>
      <c r="B228" s="77">
        <v>166.4565995103728</v>
      </c>
      <c r="C228" s="77">
        <v>164.76422686986075</v>
      </c>
      <c r="D228" s="77">
        <v>162.90398559874941</v>
      </c>
      <c r="E228" s="77">
        <v>164.49847811684484</v>
      </c>
      <c r="F228" s="77">
        <v>164.23272936382887</v>
      </c>
      <c r="G228" s="77">
        <v>165.29572437589252</v>
      </c>
      <c r="H228" s="77">
        <v>166.35871938795611</v>
      </c>
      <c r="I228" s="77">
        <v>163.96698061081298</v>
      </c>
      <c r="J228" s="77">
        <v>157.32326178541538</v>
      </c>
      <c r="K228" s="77">
        <v>151.74253797208144</v>
      </c>
      <c r="L228" s="77">
        <v>144.56732164065301</v>
      </c>
      <c r="M228" s="77">
        <v>137.785084425186</v>
      </c>
      <c r="N228" s="77">
        <v>133.18145016331999</v>
      </c>
      <c r="O228" s="77">
        <v>128.86950509163901</v>
      </c>
      <c r="P228" s="77">
        <v>124.84427566780001</v>
      </c>
      <c r="Q228" s="77">
        <v>121.311942643065</v>
      </c>
    </row>
    <row r="229" spans="1:17" ht="11.45" customHeight="1" x14ac:dyDescent="0.25">
      <c r="A229" s="62" t="s">
        <v>57</v>
      </c>
      <c r="B229" s="77">
        <v>203.9644733880175</v>
      </c>
      <c r="C229" s="77">
        <v>201.89075630252088</v>
      </c>
      <c r="D229" s="77">
        <v>199.61134453781497</v>
      </c>
      <c r="E229" s="77">
        <v>201.56512605041999</v>
      </c>
      <c r="F229" s="77">
        <v>201.23949579831915</v>
      </c>
      <c r="G229" s="77">
        <v>202.54201680672253</v>
      </c>
      <c r="H229" s="77">
        <v>203.8445378151259</v>
      </c>
      <c r="I229" s="77">
        <v>0</v>
      </c>
      <c r="J229" s="77">
        <v>192.77310924369735</v>
      </c>
      <c r="K229" s="77">
        <v>0</v>
      </c>
      <c r="L229" s="77">
        <v>177.142857142857</v>
      </c>
      <c r="M229" s="77">
        <v>170.28048780487799</v>
      </c>
      <c r="N229" s="77">
        <v>166.470588235294</v>
      </c>
      <c r="O229" s="77">
        <v>147.45454545454501</v>
      </c>
      <c r="P229" s="77">
        <v>148.69999999999999</v>
      </c>
      <c r="Q229" s="77">
        <v>116.5</v>
      </c>
    </row>
    <row r="230" spans="1:17" ht="11.45" customHeight="1" x14ac:dyDescent="0.25">
      <c r="A230" s="62" t="s">
        <v>56</v>
      </c>
      <c r="B230" s="77">
        <v>0</v>
      </c>
      <c r="C230" s="77">
        <v>0</v>
      </c>
      <c r="D230" s="77">
        <v>0</v>
      </c>
      <c r="E230" s="77">
        <v>0</v>
      </c>
      <c r="F230" s="77">
        <v>0</v>
      </c>
      <c r="G230" s="77">
        <v>0</v>
      </c>
      <c r="H230" s="77">
        <v>0</v>
      </c>
      <c r="I230" s="77">
        <v>0</v>
      </c>
      <c r="J230" s="77">
        <v>0</v>
      </c>
      <c r="K230" s="77">
        <v>0</v>
      </c>
      <c r="L230" s="77">
        <v>0</v>
      </c>
      <c r="M230" s="77">
        <v>0</v>
      </c>
      <c r="N230" s="77">
        <v>0</v>
      </c>
      <c r="O230" s="77">
        <v>0</v>
      </c>
      <c r="P230" s="77">
        <v>0</v>
      </c>
      <c r="Q230" s="77">
        <v>0</v>
      </c>
    </row>
    <row r="231" spans="1:17" ht="11.45" customHeight="1" x14ac:dyDescent="0.25">
      <c r="A231" s="62" t="s">
        <v>60</v>
      </c>
      <c r="B231" s="77">
        <v>0</v>
      </c>
      <c r="C231" s="77">
        <v>0</v>
      </c>
      <c r="D231" s="77">
        <v>0</v>
      </c>
      <c r="E231" s="77">
        <v>0</v>
      </c>
      <c r="F231" s="77">
        <v>0</v>
      </c>
      <c r="G231" s="77">
        <v>0</v>
      </c>
      <c r="H231" s="77">
        <v>0</v>
      </c>
      <c r="I231" s="77">
        <v>0</v>
      </c>
      <c r="J231" s="77">
        <v>0</v>
      </c>
      <c r="K231" s="77">
        <v>0</v>
      </c>
      <c r="L231" s="77">
        <v>0</v>
      </c>
      <c r="M231" s="77">
        <v>0</v>
      </c>
      <c r="N231" s="77">
        <v>0</v>
      </c>
      <c r="O231" s="77">
        <v>13</v>
      </c>
      <c r="P231" s="77">
        <v>41.3982740585774</v>
      </c>
      <c r="Q231" s="77">
        <v>44.044730423953098</v>
      </c>
    </row>
    <row r="232" spans="1:17" ht="11.45" customHeight="1" x14ac:dyDescent="0.25">
      <c r="A232" s="62" t="s">
        <v>55</v>
      </c>
      <c r="B232" s="77">
        <v>0</v>
      </c>
      <c r="C232" s="77">
        <v>0</v>
      </c>
      <c r="D232" s="77">
        <v>0</v>
      </c>
      <c r="E232" s="77">
        <v>0</v>
      </c>
      <c r="F232" s="77">
        <v>0</v>
      </c>
      <c r="G232" s="77">
        <v>0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  <c r="M232" s="77">
        <v>0</v>
      </c>
      <c r="N232" s="77">
        <v>0</v>
      </c>
      <c r="O232" s="77">
        <v>0</v>
      </c>
      <c r="P232" s="77">
        <v>0</v>
      </c>
      <c r="Q232" s="77">
        <v>0</v>
      </c>
    </row>
    <row r="233" spans="1:17" ht="11.45" customHeight="1" x14ac:dyDescent="0.25">
      <c r="A233" s="19" t="s">
        <v>28</v>
      </c>
      <c r="B233" s="76">
        <v>0</v>
      </c>
      <c r="C233" s="76">
        <v>1477.9406468678565</v>
      </c>
      <c r="D233" s="76">
        <v>1472.4491632962893</v>
      </c>
      <c r="E233" s="76">
        <v>1464.4688484120106</v>
      </c>
      <c r="F233" s="76">
        <v>1464.5569312848152</v>
      </c>
      <c r="G233" s="76">
        <v>1458.4160659099612</v>
      </c>
      <c r="H233" s="76">
        <v>1452.8133955265178</v>
      </c>
      <c r="I233" s="76">
        <v>1445.8142945157224</v>
      </c>
      <c r="J233" s="76">
        <v>1421.2973439505913</v>
      </c>
      <c r="K233" s="76">
        <v>1407.0334028720724</v>
      </c>
      <c r="L233" s="76">
        <v>1392.5661102349748</v>
      </c>
      <c r="M233" s="76">
        <v>1379.4400454592299</v>
      </c>
      <c r="N233" s="76">
        <v>1362.9275185371012</v>
      </c>
      <c r="O233" s="76">
        <v>1356.3599608374973</v>
      </c>
      <c r="P233" s="76">
        <v>1348.3841772943504</v>
      </c>
      <c r="Q233" s="76">
        <v>1279.1692324977598</v>
      </c>
    </row>
    <row r="234" spans="1:17" ht="11.45" customHeight="1" x14ac:dyDescent="0.25">
      <c r="A234" s="62" t="s">
        <v>59</v>
      </c>
      <c r="B234" s="75">
        <v>0</v>
      </c>
      <c r="C234" s="75">
        <v>0</v>
      </c>
      <c r="D234" s="75">
        <v>0</v>
      </c>
      <c r="E234" s="75">
        <v>0</v>
      </c>
      <c r="F234" s="75">
        <v>0</v>
      </c>
      <c r="G234" s="75">
        <v>0</v>
      </c>
      <c r="H234" s="75">
        <v>0</v>
      </c>
      <c r="I234" s="75">
        <v>0</v>
      </c>
      <c r="J234" s="75">
        <v>0</v>
      </c>
      <c r="K234" s="75">
        <v>0</v>
      </c>
      <c r="L234" s="75">
        <v>0</v>
      </c>
      <c r="M234" s="75">
        <v>0</v>
      </c>
      <c r="N234" s="75">
        <v>0</v>
      </c>
      <c r="O234" s="75">
        <v>0</v>
      </c>
      <c r="P234" s="75">
        <v>0</v>
      </c>
      <c r="Q234" s="75">
        <v>0</v>
      </c>
    </row>
    <row r="235" spans="1:17" ht="11.45" customHeight="1" x14ac:dyDescent="0.25">
      <c r="A235" s="62" t="s">
        <v>58</v>
      </c>
      <c r="B235" s="75">
        <v>0</v>
      </c>
      <c r="C235" s="75">
        <v>1477.9406468678565</v>
      </c>
      <c r="D235" s="75">
        <v>1473.2127497249649</v>
      </c>
      <c r="E235" s="75">
        <v>1466.9885814615839</v>
      </c>
      <c r="F235" s="75">
        <v>1465.5480034765153</v>
      </c>
      <c r="G235" s="75">
        <v>1460.6984071711661</v>
      </c>
      <c r="H235" s="75">
        <v>1452.8133955265178</v>
      </c>
      <c r="I235" s="75">
        <v>1445.8142945157224</v>
      </c>
      <c r="J235" s="75">
        <v>1431.9270707690396</v>
      </c>
      <c r="K235" s="75">
        <v>1407.0334028720724</v>
      </c>
      <c r="L235" s="75">
        <v>1397.0857982956004</v>
      </c>
      <c r="M235" s="75">
        <v>1383.9369975226666</v>
      </c>
      <c r="N235" s="75">
        <v>1368.9894645053907</v>
      </c>
      <c r="O235" s="75">
        <v>1356.3599608374973</v>
      </c>
      <c r="P235" s="75">
        <v>1348.3841772943504</v>
      </c>
      <c r="Q235" s="75">
        <v>1340.2449215971562</v>
      </c>
    </row>
    <row r="236" spans="1:17" ht="11.45" customHeight="1" x14ac:dyDescent="0.25">
      <c r="A236" s="62" t="s">
        <v>57</v>
      </c>
      <c r="B236" s="75">
        <v>0</v>
      </c>
      <c r="C236" s="75">
        <v>0</v>
      </c>
      <c r="D236" s="75">
        <v>0</v>
      </c>
      <c r="E236" s="75">
        <v>0</v>
      </c>
      <c r="F236" s="75">
        <v>0</v>
      </c>
      <c r="G236" s="75">
        <v>0</v>
      </c>
      <c r="H236" s="75">
        <v>0</v>
      </c>
      <c r="I236" s="75">
        <v>0</v>
      </c>
      <c r="J236" s="75">
        <v>0</v>
      </c>
      <c r="K236" s="75">
        <v>0</v>
      </c>
      <c r="L236" s="75">
        <v>0</v>
      </c>
      <c r="M236" s="75">
        <v>0</v>
      </c>
      <c r="N236" s="75">
        <v>0</v>
      </c>
      <c r="O236" s="75">
        <v>0</v>
      </c>
      <c r="P236" s="75">
        <v>0</v>
      </c>
      <c r="Q236" s="75">
        <v>0</v>
      </c>
    </row>
    <row r="237" spans="1:17" ht="11.45" customHeight="1" x14ac:dyDescent="0.25">
      <c r="A237" s="62" t="s">
        <v>56</v>
      </c>
      <c r="B237" s="75">
        <v>0</v>
      </c>
      <c r="C237" s="75">
        <v>0</v>
      </c>
      <c r="D237" s="75">
        <v>0</v>
      </c>
      <c r="E237" s="75">
        <v>0</v>
      </c>
      <c r="F237" s="75">
        <v>0</v>
      </c>
      <c r="G237" s="75">
        <v>0</v>
      </c>
      <c r="H237" s="75">
        <v>0</v>
      </c>
      <c r="I237" s="75">
        <v>0</v>
      </c>
      <c r="J237" s="75">
        <v>0</v>
      </c>
      <c r="K237" s="75">
        <v>0</v>
      </c>
      <c r="L237" s="75">
        <v>0</v>
      </c>
      <c r="M237" s="75">
        <v>0</v>
      </c>
      <c r="N237" s="75">
        <v>0</v>
      </c>
      <c r="O237" s="75">
        <v>0</v>
      </c>
      <c r="P237" s="75">
        <v>0</v>
      </c>
      <c r="Q237" s="75">
        <v>0</v>
      </c>
    </row>
    <row r="238" spans="1:17" ht="11.45" customHeight="1" x14ac:dyDescent="0.25">
      <c r="A238" s="62" t="s">
        <v>55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</row>
    <row r="239" spans="1:17" ht="11.45" customHeight="1" x14ac:dyDescent="0.25">
      <c r="A239" s="25" t="s">
        <v>18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</row>
    <row r="240" spans="1:17" ht="11.45" customHeight="1" x14ac:dyDescent="0.25">
      <c r="A240" s="23" t="s">
        <v>27</v>
      </c>
      <c r="B240" s="78">
        <v>0</v>
      </c>
      <c r="C240" s="78">
        <v>230.92176219214625</v>
      </c>
      <c r="D240" s="78">
        <v>228.33631651269084</v>
      </c>
      <c r="E240" s="78">
        <v>229.83858881552447</v>
      </c>
      <c r="F240" s="78">
        <v>228.98281345546965</v>
      </c>
      <c r="G240" s="78">
        <v>230.70345465986406</v>
      </c>
      <c r="H240" s="78">
        <v>233.22867553398791</v>
      </c>
      <c r="I240" s="78">
        <v>229.67619092736771</v>
      </c>
      <c r="J240" s="78">
        <v>219.8111553107783</v>
      </c>
      <c r="K240" s="78">
        <v>211.49218041508749</v>
      </c>
      <c r="L240" s="78">
        <v>201.17323579336804</v>
      </c>
      <c r="M240" s="78">
        <v>191.21358271471581</v>
      </c>
      <c r="N240" s="78">
        <v>186.29695983265731</v>
      </c>
      <c r="O240" s="78">
        <v>185.2277774795854</v>
      </c>
      <c r="P240" s="78">
        <v>181.08044493372506</v>
      </c>
      <c r="Q240" s="78">
        <v>178.33562641460753</v>
      </c>
    </row>
    <row r="241" spans="1:17" ht="11.45" customHeight="1" x14ac:dyDescent="0.25">
      <c r="A241" s="62" t="s">
        <v>59</v>
      </c>
      <c r="B241" s="77">
        <v>0</v>
      </c>
      <c r="C241" s="77">
        <v>225.40983133388184</v>
      </c>
      <c r="D241" s="77">
        <v>222.552925993782</v>
      </c>
      <c r="E241" s="77">
        <v>218.83894905165209</v>
      </c>
      <c r="F241" s="77">
        <v>217.98187744962215</v>
      </c>
      <c r="G241" s="77">
        <v>215.12497210952225</v>
      </c>
      <c r="H241" s="77">
        <v>0</v>
      </c>
      <c r="I241" s="77">
        <v>206.55425608922252</v>
      </c>
      <c r="J241" s="77">
        <v>198.8406116709528</v>
      </c>
      <c r="K241" s="77">
        <v>185.69884710649328</v>
      </c>
      <c r="L241" s="77">
        <v>180.55641749431348</v>
      </c>
      <c r="M241" s="77">
        <v>173.9457745560151</v>
      </c>
      <c r="N241" s="77">
        <v>166.666666666667</v>
      </c>
      <c r="O241" s="77">
        <v>157.460921843687</v>
      </c>
      <c r="P241" s="77">
        <v>148.724014336918</v>
      </c>
      <c r="Q241" s="77">
        <v>158.330345710627</v>
      </c>
    </row>
    <row r="242" spans="1:17" ht="11.45" customHeight="1" x14ac:dyDescent="0.25">
      <c r="A242" s="62" t="s">
        <v>58</v>
      </c>
      <c r="B242" s="77">
        <v>0</v>
      </c>
      <c r="C242" s="77">
        <v>230.79870723860526</v>
      </c>
      <c r="D242" s="77">
        <v>228.19291538268553</v>
      </c>
      <c r="E242" s="77">
        <v>230.42645125918816</v>
      </c>
      <c r="F242" s="77">
        <v>230.05419527977099</v>
      </c>
      <c r="G242" s="77">
        <v>231.54321919743947</v>
      </c>
      <c r="H242" s="77">
        <v>233.03224311510789</v>
      </c>
      <c r="I242" s="77">
        <v>229.68193930035395</v>
      </c>
      <c r="J242" s="77">
        <v>220.37553981492633</v>
      </c>
      <c r="K242" s="77">
        <v>212.55816424716713</v>
      </c>
      <c r="L242" s="77">
        <v>202.50725280290527</v>
      </c>
      <c r="M242" s="77">
        <v>193.00681929708432</v>
      </c>
      <c r="N242" s="77">
        <v>186.55813285328901</v>
      </c>
      <c r="O242" s="77">
        <v>185.41708327975999</v>
      </c>
      <c r="P242" s="77">
        <v>181.493209775834</v>
      </c>
      <c r="Q242" s="77">
        <v>178.78490219097901</v>
      </c>
    </row>
    <row r="243" spans="1:17" ht="11.45" customHeight="1" x14ac:dyDescent="0.25">
      <c r="A243" s="62" t="s">
        <v>57</v>
      </c>
      <c r="B243" s="77">
        <v>0</v>
      </c>
      <c r="C243" s="77">
        <v>245.05114766754667</v>
      </c>
      <c r="D243" s="77">
        <v>242.28444116162279</v>
      </c>
      <c r="E243" s="77">
        <v>244.65590388098613</v>
      </c>
      <c r="F243" s="77">
        <v>244.2606600944255</v>
      </c>
      <c r="G243" s="77">
        <v>245.84163524066776</v>
      </c>
      <c r="H243" s="77">
        <v>247.42261038691001</v>
      </c>
      <c r="I243" s="77">
        <v>243.86541630786499</v>
      </c>
      <c r="J243" s="77">
        <v>233.98432164385096</v>
      </c>
      <c r="K243" s="77">
        <v>0</v>
      </c>
      <c r="L243" s="77">
        <v>0</v>
      </c>
      <c r="M243" s="77">
        <v>0</v>
      </c>
      <c r="N243" s="77">
        <v>0</v>
      </c>
      <c r="O243" s="77">
        <v>148.68118032860929</v>
      </c>
      <c r="P243" s="77">
        <v>214.5</v>
      </c>
      <c r="Q243" s="77">
        <v>247</v>
      </c>
    </row>
    <row r="244" spans="1:17" ht="11.45" customHeight="1" x14ac:dyDescent="0.25">
      <c r="A244" s="62" t="s">
        <v>56</v>
      </c>
      <c r="B244" s="77">
        <v>0</v>
      </c>
      <c r="C244" s="77">
        <v>0</v>
      </c>
      <c r="D244" s="77">
        <v>0</v>
      </c>
      <c r="E244" s="77">
        <v>0</v>
      </c>
      <c r="F244" s="77">
        <v>0</v>
      </c>
      <c r="G244" s="77">
        <v>0</v>
      </c>
      <c r="H244" s="77">
        <v>0</v>
      </c>
      <c r="I244" s="77">
        <v>0</v>
      </c>
      <c r="J244" s="77">
        <v>0</v>
      </c>
      <c r="K244" s="77">
        <v>0</v>
      </c>
      <c r="L244" s="77">
        <v>0</v>
      </c>
      <c r="M244" s="77">
        <v>0</v>
      </c>
      <c r="N244" s="77">
        <v>0</v>
      </c>
      <c r="O244" s="77">
        <v>0</v>
      </c>
      <c r="P244" s="77">
        <v>0</v>
      </c>
      <c r="Q244" s="77">
        <v>0</v>
      </c>
    </row>
    <row r="245" spans="1:17" ht="11.45" customHeight="1" x14ac:dyDescent="0.25">
      <c r="A245" s="62" t="s">
        <v>55</v>
      </c>
      <c r="B245" s="77">
        <v>0</v>
      </c>
      <c r="C245" s="77">
        <v>0</v>
      </c>
      <c r="D245" s="77">
        <v>0</v>
      </c>
      <c r="E245" s="77">
        <v>0</v>
      </c>
      <c r="F245" s="77">
        <v>0</v>
      </c>
      <c r="G245" s="77">
        <v>0</v>
      </c>
      <c r="H245" s="77">
        <v>0</v>
      </c>
      <c r="I245" s="77">
        <v>0</v>
      </c>
      <c r="J245" s="77">
        <v>0</v>
      </c>
      <c r="K245" s="77">
        <v>0</v>
      </c>
      <c r="L245" s="77">
        <v>0</v>
      </c>
      <c r="M245" s="77">
        <v>0</v>
      </c>
      <c r="N245" s="77">
        <v>0</v>
      </c>
      <c r="O245" s="77">
        <v>0</v>
      </c>
      <c r="P245" s="77">
        <v>0</v>
      </c>
      <c r="Q245" s="77">
        <v>0</v>
      </c>
    </row>
    <row r="246" spans="1:17" ht="11.45" customHeight="1" x14ac:dyDescent="0.25">
      <c r="A246" s="19" t="s">
        <v>24</v>
      </c>
      <c r="B246" s="76">
        <v>1208.0775358773885</v>
      </c>
      <c r="C246" s="76">
        <v>1206.2124190867319</v>
      </c>
      <c r="D246" s="76">
        <v>1197.8572167458649</v>
      </c>
      <c r="E246" s="76">
        <v>1192.3085379428635</v>
      </c>
      <c r="F246" s="76">
        <v>1195.8613803246574</v>
      </c>
      <c r="G246" s="76">
        <v>1188.7974828005047</v>
      </c>
      <c r="H246" s="76">
        <v>1180.7606880443245</v>
      </c>
      <c r="I246" s="76">
        <v>1176.0759763356775</v>
      </c>
      <c r="J246" s="76">
        <v>1171.4395681370877</v>
      </c>
      <c r="K246" s="76">
        <v>1159.2049205758083</v>
      </c>
      <c r="L246" s="76">
        <v>1158.8800846879228</v>
      </c>
      <c r="M246" s="76">
        <v>1157.1649544651036</v>
      </c>
      <c r="N246" s="76">
        <v>1150.9057492208594</v>
      </c>
      <c r="O246" s="76">
        <v>1137.3933840635173</v>
      </c>
      <c r="P246" s="76">
        <v>1131.3562118281664</v>
      </c>
      <c r="Q246" s="76">
        <v>1120.5254306248116</v>
      </c>
    </row>
    <row r="247" spans="1:17" ht="11.45" customHeight="1" x14ac:dyDescent="0.25">
      <c r="A247" s="17" t="s">
        <v>23</v>
      </c>
      <c r="B247" s="75">
        <v>0</v>
      </c>
      <c r="C247" s="75">
        <v>1187.3948242244396</v>
      </c>
      <c r="D247" s="75">
        <v>1185.3581264124973</v>
      </c>
      <c r="E247" s="75">
        <v>1182.8220585343468</v>
      </c>
      <c r="F247" s="75">
        <v>1179.7930647862333</v>
      </c>
      <c r="G247" s="75">
        <v>1176.278787571953</v>
      </c>
      <c r="H247" s="75">
        <v>1172.2880198450373</v>
      </c>
      <c r="I247" s="75">
        <v>1167.8306509480653</v>
      </c>
      <c r="J247" s="75">
        <v>1162.9176065605818</v>
      </c>
      <c r="K247" s="75">
        <v>1157.5607834146995</v>
      </c>
      <c r="L247" s="75">
        <v>1151.7729794974468</v>
      </c>
      <c r="M247" s="75">
        <v>1145.5678204701153</v>
      </c>
      <c r="N247" s="75">
        <v>1138.9596830631558</v>
      </c>
      <c r="O247" s="75">
        <v>1131.9636162140521</v>
      </c>
      <c r="P247" s="75">
        <v>1124.5952606975331</v>
      </c>
      <c r="Q247" s="75">
        <v>1116.8707679976299</v>
      </c>
    </row>
    <row r="248" spans="1:17" ht="11.45" customHeight="1" x14ac:dyDescent="0.25">
      <c r="A248" s="15" t="s">
        <v>22</v>
      </c>
      <c r="B248" s="74">
        <v>1297.342739061781</v>
      </c>
      <c r="C248" s="74">
        <v>1295.3398082448432</v>
      </c>
      <c r="D248" s="74">
        <v>1293.1179560863609</v>
      </c>
      <c r="E248" s="74">
        <v>1290.3513365829238</v>
      </c>
      <c r="F248" s="74">
        <v>1287.0469797667995</v>
      </c>
      <c r="G248" s="74">
        <v>1283.2132228057665</v>
      </c>
      <c r="H248" s="74">
        <v>1278.859658012768</v>
      </c>
      <c r="I248" s="74">
        <v>1273.9970737615261</v>
      </c>
      <c r="J248" s="74">
        <v>1268.6373889751799</v>
      </c>
      <c r="K248" s="74">
        <v>1262.7935819069451</v>
      </c>
      <c r="L248" s="74">
        <v>1256.479613997215</v>
      </c>
      <c r="M248" s="74">
        <v>1249.7103496037621</v>
      </c>
      <c r="N248" s="74">
        <v>1242.5014724325335</v>
      </c>
      <c r="O248" s="74">
        <v>1234.8693995062392</v>
      </c>
      <c r="P248" s="74">
        <v>1226.8311934882181</v>
      </c>
      <c r="Q248" s="74">
        <v>1218.4044741792329</v>
      </c>
    </row>
  </sheetData>
  <mergeCells count="1">
    <mergeCell ref="B57:Q57"/>
  </mergeCells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40">
        <f t="shared" ref="B4" si="0">SUM(B5,B6,B9)</f>
        <v>46745.1</v>
      </c>
      <c r="C4" s="40">
        <f t="shared" ref="C4:Q4" si="1">SUM(C5,C6,C9)</f>
        <v>47726.7</v>
      </c>
      <c r="D4" s="40">
        <f t="shared" si="1"/>
        <v>48251.299999999996</v>
      </c>
      <c r="E4" s="40">
        <f t="shared" si="1"/>
        <v>49463.999999999993</v>
      </c>
      <c r="F4" s="40">
        <f t="shared" si="1"/>
        <v>52159</v>
      </c>
      <c r="G4" s="40">
        <f t="shared" si="1"/>
        <v>53328</v>
      </c>
      <c r="H4" s="40">
        <f t="shared" si="1"/>
        <v>56421</v>
      </c>
      <c r="I4" s="40">
        <f t="shared" si="1"/>
        <v>59950.400000000001</v>
      </c>
      <c r="J4" s="40">
        <f t="shared" si="1"/>
        <v>62899</v>
      </c>
      <c r="K4" s="40">
        <f t="shared" si="1"/>
        <v>62493</v>
      </c>
      <c r="L4" s="40">
        <f t="shared" si="1"/>
        <v>66016</v>
      </c>
      <c r="M4" s="40">
        <f t="shared" si="1"/>
        <v>69349.744566000008</v>
      </c>
      <c r="N4" s="40">
        <f t="shared" si="1"/>
        <v>72341.659799999994</v>
      </c>
      <c r="O4" s="40">
        <f t="shared" si="1"/>
        <v>73897.100000000006</v>
      </c>
      <c r="P4" s="40">
        <f t="shared" si="1"/>
        <v>77204.100000000006</v>
      </c>
      <c r="Q4" s="40">
        <f t="shared" si="1"/>
        <v>79619.980883199998</v>
      </c>
    </row>
    <row r="5" spans="1:17" ht="11.45" customHeight="1" x14ac:dyDescent="0.25">
      <c r="A5" s="91" t="s">
        <v>21</v>
      </c>
      <c r="B5" s="121">
        <v>8339</v>
      </c>
      <c r="C5" s="121">
        <v>8346</v>
      </c>
      <c r="D5" s="121">
        <v>8328</v>
      </c>
      <c r="E5" s="121">
        <v>8300</v>
      </c>
      <c r="F5" s="121">
        <v>8685</v>
      </c>
      <c r="G5" s="121">
        <v>8686</v>
      </c>
      <c r="H5" s="121">
        <v>9124</v>
      </c>
      <c r="I5" s="121">
        <v>9476.4</v>
      </c>
      <c r="J5" s="121">
        <v>9897</v>
      </c>
      <c r="K5" s="121">
        <v>9728.0000000000018</v>
      </c>
      <c r="L5" s="121">
        <v>10185</v>
      </c>
      <c r="M5" s="121">
        <v>10887.744565999999</v>
      </c>
      <c r="N5" s="121">
        <v>11558.659800000001</v>
      </c>
      <c r="O5" s="121">
        <v>11947.1</v>
      </c>
      <c r="P5" s="121">
        <v>12493.099999999999</v>
      </c>
      <c r="Q5" s="121">
        <v>13220.9808832</v>
      </c>
    </row>
    <row r="6" spans="1:17" ht="11.45" customHeight="1" x14ac:dyDescent="0.25">
      <c r="A6" s="19" t="s">
        <v>20</v>
      </c>
      <c r="B6" s="38">
        <f t="shared" ref="B6" si="2">SUM(B7:B8)</f>
        <v>38406.1</v>
      </c>
      <c r="C6" s="38">
        <f t="shared" ref="C6:Q6" si="3">SUM(C7:C8)</f>
        <v>39380.699999999997</v>
      </c>
      <c r="D6" s="38">
        <f t="shared" si="3"/>
        <v>39923.299999999996</v>
      </c>
      <c r="E6" s="38">
        <f t="shared" si="3"/>
        <v>41163.999999999993</v>
      </c>
      <c r="F6" s="38">
        <f t="shared" si="3"/>
        <v>43034</v>
      </c>
      <c r="G6" s="38">
        <f t="shared" si="3"/>
        <v>44192</v>
      </c>
      <c r="H6" s="38">
        <f t="shared" si="3"/>
        <v>46393</v>
      </c>
      <c r="I6" s="38">
        <f t="shared" si="3"/>
        <v>49082</v>
      </c>
      <c r="J6" s="38">
        <f t="shared" si="3"/>
        <v>52009</v>
      </c>
      <c r="K6" s="38">
        <f t="shared" si="3"/>
        <v>51751</v>
      </c>
      <c r="L6" s="38">
        <f t="shared" si="3"/>
        <v>54817</v>
      </c>
      <c r="M6" s="38">
        <f t="shared" si="3"/>
        <v>54098</v>
      </c>
      <c r="N6" s="38">
        <f t="shared" si="3"/>
        <v>56419</v>
      </c>
      <c r="O6" s="38">
        <f t="shared" si="3"/>
        <v>57586</v>
      </c>
      <c r="P6" s="38">
        <f t="shared" si="3"/>
        <v>60351</v>
      </c>
      <c r="Q6" s="38">
        <f t="shared" si="3"/>
        <v>62039</v>
      </c>
    </row>
    <row r="7" spans="1:17" ht="11.45" customHeight="1" x14ac:dyDescent="0.25">
      <c r="A7" s="62" t="s">
        <v>116</v>
      </c>
      <c r="B7" s="42">
        <v>14380.170454684785</v>
      </c>
      <c r="C7" s="42">
        <v>15253.737098684276</v>
      </c>
      <c r="D7" s="42">
        <v>15807.808090370463</v>
      </c>
      <c r="E7" s="42">
        <v>16645.71167296814</v>
      </c>
      <c r="F7" s="42">
        <v>21736.958079308726</v>
      </c>
      <c r="G7" s="42">
        <v>22117.374723307566</v>
      </c>
      <c r="H7" s="42">
        <v>22930.345062325581</v>
      </c>
      <c r="I7" s="42">
        <v>24652.387948092739</v>
      </c>
      <c r="J7" s="42">
        <v>26266.181901776003</v>
      </c>
      <c r="K7" s="42">
        <v>25117.577026035568</v>
      </c>
      <c r="L7" s="42">
        <v>26812.923710251718</v>
      </c>
      <c r="M7" s="42">
        <v>28820.351455917385</v>
      </c>
      <c r="N7" s="42">
        <v>32556.153262749111</v>
      </c>
      <c r="O7" s="42">
        <v>34845.060723567331</v>
      </c>
      <c r="P7" s="42">
        <v>38009.283541665849</v>
      </c>
      <c r="Q7" s="42">
        <v>39380.971188174786</v>
      </c>
    </row>
    <row r="8" spans="1:17" ht="11.45" customHeight="1" x14ac:dyDescent="0.25">
      <c r="A8" s="62" t="s">
        <v>16</v>
      </c>
      <c r="B8" s="42">
        <v>24025.929545315215</v>
      </c>
      <c r="C8" s="42">
        <v>24126.962901315721</v>
      </c>
      <c r="D8" s="42">
        <v>24115.491909629534</v>
      </c>
      <c r="E8" s="42">
        <v>24518.288327031853</v>
      </c>
      <c r="F8" s="42">
        <v>21297.041920691274</v>
      </c>
      <c r="G8" s="42">
        <v>22074.625276692434</v>
      </c>
      <c r="H8" s="42">
        <v>23462.654937674419</v>
      </c>
      <c r="I8" s="42">
        <v>24429.612051907261</v>
      </c>
      <c r="J8" s="42">
        <v>25742.818098223997</v>
      </c>
      <c r="K8" s="42">
        <v>26633.422973964432</v>
      </c>
      <c r="L8" s="42">
        <v>28004.076289748282</v>
      </c>
      <c r="M8" s="42">
        <v>25277.648544082615</v>
      </c>
      <c r="N8" s="42">
        <v>23862.846737250889</v>
      </c>
      <c r="O8" s="42">
        <v>22740.939276432669</v>
      </c>
      <c r="P8" s="42">
        <v>22341.716458334151</v>
      </c>
      <c r="Q8" s="42">
        <v>22658.028811825214</v>
      </c>
    </row>
    <row r="9" spans="1:17" ht="11.45" customHeight="1" x14ac:dyDescent="0.25">
      <c r="A9" s="118" t="s">
        <v>19</v>
      </c>
      <c r="B9" s="120">
        <v>0</v>
      </c>
      <c r="C9" s="120">
        <v>0</v>
      </c>
      <c r="D9" s="120">
        <v>0</v>
      </c>
      <c r="E9" s="120">
        <v>0</v>
      </c>
      <c r="F9" s="120">
        <v>440</v>
      </c>
      <c r="G9" s="120">
        <v>450</v>
      </c>
      <c r="H9" s="120">
        <v>904</v>
      </c>
      <c r="I9" s="120">
        <v>1392</v>
      </c>
      <c r="J9" s="120">
        <v>993</v>
      </c>
      <c r="K9" s="120">
        <v>1014</v>
      </c>
      <c r="L9" s="120">
        <v>1014</v>
      </c>
      <c r="M9" s="120">
        <v>4364</v>
      </c>
      <c r="N9" s="120">
        <v>4364</v>
      </c>
      <c r="O9" s="120">
        <v>4364</v>
      </c>
      <c r="P9" s="120">
        <v>4360</v>
      </c>
      <c r="Q9" s="120">
        <v>4360</v>
      </c>
    </row>
    <row r="10" spans="1:17" ht="11.45" customHeight="1" x14ac:dyDescent="0.25">
      <c r="A10" s="25" t="s">
        <v>51</v>
      </c>
      <c r="B10" s="40">
        <f t="shared" ref="B10" si="4">SUM(B11:B12)</f>
        <v>18100</v>
      </c>
      <c r="C10" s="40">
        <f t="shared" ref="C10:Q10" si="5">SUM(C11:C12)</f>
        <v>19400</v>
      </c>
      <c r="D10" s="40">
        <f t="shared" si="5"/>
        <v>18500</v>
      </c>
      <c r="E10" s="40">
        <f t="shared" si="5"/>
        <v>18734</v>
      </c>
      <c r="F10" s="40">
        <f t="shared" si="5"/>
        <v>22552</v>
      </c>
      <c r="G10" s="40">
        <f t="shared" si="5"/>
        <v>21427</v>
      </c>
      <c r="H10" s="40">
        <f t="shared" si="5"/>
        <v>21919</v>
      </c>
      <c r="I10" s="40">
        <f t="shared" si="5"/>
        <v>21265</v>
      </c>
      <c r="J10" s="40">
        <f t="shared" si="5"/>
        <v>21077</v>
      </c>
      <c r="K10" s="40">
        <f t="shared" si="5"/>
        <v>19171</v>
      </c>
      <c r="L10" s="40">
        <f t="shared" si="5"/>
        <v>18576</v>
      </c>
      <c r="M10" s="40">
        <f t="shared" si="5"/>
        <v>20974</v>
      </c>
      <c r="N10" s="40">
        <f t="shared" si="5"/>
        <v>21444</v>
      </c>
      <c r="O10" s="40">
        <f t="shared" si="5"/>
        <v>22401</v>
      </c>
      <c r="P10" s="40">
        <f t="shared" si="5"/>
        <v>22143</v>
      </c>
      <c r="Q10" s="40">
        <f t="shared" si="5"/>
        <v>21990</v>
      </c>
    </row>
    <row r="11" spans="1:17" ht="11.45" customHeight="1" x14ac:dyDescent="0.25">
      <c r="A11" s="116" t="s">
        <v>116</v>
      </c>
      <c r="B11" s="42">
        <v>7676.5915569324789</v>
      </c>
      <c r="C11" s="42">
        <v>8292.0882594935047</v>
      </c>
      <c r="D11" s="42">
        <v>8065.8306444249702</v>
      </c>
      <c r="E11" s="42">
        <v>8324.0216054132306</v>
      </c>
      <c r="F11" s="42">
        <v>11964.788247714803</v>
      </c>
      <c r="G11" s="42">
        <v>11277.788976042266</v>
      </c>
      <c r="H11" s="42">
        <v>12194.403426049221</v>
      </c>
      <c r="I11" s="42">
        <v>11164.235339212399</v>
      </c>
      <c r="J11" s="42">
        <v>11147.495256805631</v>
      </c>
      <c r="K11" s="42">
        <v>10047.405033790184</v>
      </c>
      <c r="L11" s="42">
        <v>10242.738669235461</v>
      </c>
      <c r="M11" s="42">
        <v>10753.552016678672</v>
      </c>
      <c r="N11" s="42">
        <v>12738.961579592213</v>
      </c>
      <c r="O11" s="42">
        <v>13158.111795906523</v>
      </c>
      <c r="P11" s="42">
        <v>12944.840019129599</v>
      </c>
      <c r="Q11" s="42">
        <v>12823.158721809914</v>
      </c>
    </row>
    <row r="12" spans="1:17" ht="11.45" customHeight="1" x14ac:dyDescent="0.25">
      <c r="A12" s="93" t="s">
        <v>16</v>
      </c>
      <c r="B12" s="36">
        <v>10423.408443067521</v>
      </c>
      <c r="C12" s="36">
        <v>11107.911740506495</v>
      </c>
      <c r="D12" s="36">
        <v>10434.16935557503</v>
      </c>
      <c r="E12" s="36">
        <v>10409.978394586769</v>
      </c>
      <c r="F12" s="36">
        <v>10587.211752285197</v>
      </c>
      <c r="G12" s="36">
        <v>10149.211023957734</v>
      </c>
      <c r="H12" s="36">
        <v>9724.5965739507792</v>
      </c>
      <c r="I12" s="36">
        <v>10100.764660787601</v>
      </c>
      <c r="J12" s="36">
        <v>9929.5047431943694</v>
      </c>
      <c r="K12" s="36">
        <v>9123.5949662098155</v>
      </c>
      <c r="L12" s="36">
        <v>8333.2613307645388</v>
      </c>
      <c r="M12" s="36">
        <v>10220.447983321328</v>
      </c>
      <c r="N12" s="36">
        <v>8705.0384204077873</v>
      </c>
      <c r="O12" s="36">
        <v>9242.8882040934768</v>
      </c>
      <c r="P12" s="36">
        <v>9198.1599808704013</v>
      </c>
      <c r="Q12" s="36">
        <v>9166.8412781900861</v>
      </c>
    </row>
    <row r="14" spans="1:17" ht="11.45" customHeight="1" x14ac:dyDescent="0.25">
      <c r="A14" s="27" t="s">
        <v>115</v>
      </c>
      <c r="B14" s="68">
        <f t="shared" ref="B14" si="6">B15+B21</f>
        <v>576.46927401626533</v>
      </c>
      <c r="C14" s="68">
        <f t="shared" ref="C14:Q14" si="7">C15+C21</f>
        <v>617.78755406715379</v>
      </c>
      <c r="D14" s="68">
        <f t="shared" si="7"/>
        <v>611.45943072249656</v>
      </c>
      <c r="E14" s="68">
        <f t="shared" si="7"/>
        <v>641.14323413395778</v>
      </c>
      <c r="F14" s="68">
        <f t="shared" si="7"/>
        <v>514.45281175050729</v>
      </c>
      <c r="G14" s="68">
        <f t="shared" si="7"/>
        <v>515.72738136337603</v>
      </c>
      <c r="H14" s="68">
        <f t="shared" si="7"/>
        <v>523.13850619592461</v>
      </c>
      <c r="I14" s="68">
        <f t="shared" si="7"/>
        <v>534.85872977795032</v>
      </c>
      <c r="J14" s="68">
        <f t="shared" si="7"/>
        <v>550.68758043093396</v>
      </c>
      <c r="K14" s="68">
        <f t="shared" si="7"/>
        <v>563.93156533966419</v>
      </c>
      <c r="L14" s="68">
        <f t="shared" si="7"/>
        <v>589.31296286861107</v>
      </c>
      <c r="M14" s="68">
        <f t="shared" si="7"/>
        <v>610.04625673098974</v>
      </c>
      <c r="N14" s="68">
        <f t="shared" si="7"/>
        <v>650.83231170440854</v>
      </c>
      <c r="O14" s="68">
        <f t="shared" si="7"/>
        <v>685.64676024904941</v>
      </c>
      <c r="P14" s="68">
        <f t="shared" si="7"/>
        <v>718.59090740583224</v>
      </c>
      <c r="Q14" s="68">
        <f t="shared" si="7"/>
        <v>732.78825621114947</v>
      </c>
    </row>
    <row r="15" spans="1:17" ht="11.45" customHeight="1" x14ac:dyDescent="0.25">
      <c r="A15" s="25" t="s">
        <v>39</v>
      </c>
      <c r="B15" s="79">
        <f t="shared" ref="B15" si="8">SUM(B16,B17,B20)</f>
        <v>546.36605014424049</v>
      </c>
      <c r="C15" s="79">
        <f t="shared" ref="C15:Q15" si="9">SUM(C16,C17,C20)</f>
        <v>583.90895349957668</v>
      </c>
      <c r="D15" s="79">
        <f t="shared" si="9"/>
        <v>579.15251781011625</v>
      </c>
      <c r="E15" s="79">
        <f t="shared" si="9"/>
        <v>604.79262113092284</v>
      </c>
      <c r="F15" s="79">
        <f t="shared" si="9"/>
        <v>475.06981175050731</v>
      </c>
      <c r="G15" s="79">
        <f t="shared" si="9"/>
        <v>469.77138136337607</v>
      </c>
      <c r="H15" s="79">
        <f t="shared" si="9"/>
        <v>479.09564905306746</v>
      </c>
      <c r="I15" s="79">
        <f t="shared" si="9"/>
        <v>493.14672977795027</v>
      </c>
      <c r="J15" s="79">
        <f t="shared" si="9"/>
        <v>510.14858043093392</v>
      </c>
      <c r="K15" s="79">
        <f t="shared" si="9"/>
        <v>527.0895653396642</v>
      </c>
      <c r="L15" s="79">
        <f t="shared" si="9"/>
        <v>554.99096286861106</v>
      </c>
      <c r="M15" s="79">
        <f t="shared" si="9"/>
        <v>572.54025673098977</v>
      </c>
      <c r="N15" s="79">
        <f t="shared" si="9"/>
        <v>613.14431170440855</v>
      </c>
      <c r="O15" s="79">
        <f t="shared" si="9"/>
        <v>646.66476024904944</v>
      </c>
      <c r="P15" s="79">
        <f t="shared" si="9"/>
        <v>680.32190740583223</v>
      </c>
      <c r="Q15" s="79">
        <f t="shared" si="9"/>
        <v>695.2102562111495</v>
      </c>
    </row>
    <row r="16" spans="1:17" ht="11.45" customHeight="1" x14ac:dyDescent="0.25">
      <c r="A16" s="91" t="s">
        <v>21</v>
      </c>
      <c r="B16" s="123">
        <v>109.32469066620516</v>
      </c>
      <c r="C16" s="123">
        <v>109.41646100253607</v>
      </c>
      <c r="D16" s="123">
        <v>109.18048013768515</v>
      </c>
      <c r="E16" s="123">
        <v>108.81339879236153</v>
      </c>
      <c r="F16" s="123">
        <v>113.57157138374575</v>
      </c>
      <c r="G16" s="123">
        <v>113.13525165457568</v>
      </c>
      <c r="H16" s="123">
        <v>117.51825184644622</v>
      </c>
      <c r="I16" s="123">
        <v>120.26947164430841</v>
      </c>
      <c r="J16" s="123">
        <v>125.10182367652031</v>
      </c>
      <c r="K16" s="123">
        <v>125.18294357253652</v>
      </c>
      <c r="L16" s="123">
        <v>129.74286609322905</v>
      </c>
      <c r="M16" s="123">
        <v>137.4818278940879</v>
      </c>
      <c r="N16" s="123">
        <v>145.05889957774656</v>
      </c>
      <c r="O16" s="123">
        <v>149.1529679062476</v>
      </c>
      <c r="P16" s="123">
        <v>154.57290740583218</v>
      </c>
      <c r="Q16" s="123">
        <v>163.02425621114949</v>
      </c>
    </row>
    <row r="17" spans="1:17" ht="11.45" customHeight="1" x14ac:dyDescent="0.25">
      <c r="A17" s="19" t="s">
        <v>20</v>
      </c>
      <c r="B17" s="76">
        <f t="shared" ref="B17" si="10">SUM(B18:B19)</f>
        <v>437.04135947803536</v>
      </c>
      <c r="C17" s="76">
        <f t="shared" ref="C17:Q17" si="11">SUM(C18:C19)</f>
        <v>474.49249249704059</v>
      </c>
      <c r="D17" s="76">
        <f t="shared" si="11"/>
        <v>469.97203767243116</v>
      </c>
      <c r="E17" s="76">
        <f t="shared" si="11"/>
        <v>495.97922233856127</v>
      </c>
      <c r="F17" s="76">
        <f t="shared" si="11"/>
        <v>360.16254378744782</v>
      </c>
      <c r="G17" s="76">
        <f t="shared" si="11"/>
        <v>355.27548116479835</v>
      </c>
      <c r="H17" s="76">
        <f t="shared" si="11"/>
        <v>358.874411173515</v>
      </c>
      <c r="I17" s="76">
        <f t="shared" si="11"/>
        <v>368.77609939253728</v>
      </c>
      <c r="J17" s="76">
        <f t="shared" si="11"/>
        <v>382.13292384357447</v>
      </c>
      <c r="K17" s="76">
        <f t="shared" si="11"/>
        <v>398.87751293148909</v>
      </c>
      <c r="L17" s="76">
        <f t="shared" si="11"/>
        <v>422.24951612309047</v>
      </c>
      <c r="M17" s="76">
        <f t="shared" si="11"/>
        <v>422.26616401630605</v>
      </c>
      <c r="N17" s="76">
        <f t="shared" si="11"/>
        <v>455.37156561114932</v>
      </c>
      <c r="O17" s="76">
        <f t="shared" si="11"/>
        <v>484.86415314396277</v>
      </c>
      <c r="P17" s="76">
        <f t="shared" si="11"/>
        <v>513.22609822713207</v>
      </c>
      <c r="Q17" s="76">
        <f t="shared" si="11"/>
        <v>519.70554655083015</v>
      </c>
    </row>
    <row r="18" spans="1:17" ht="11.45" customHeight="1" x14ac:dyDescent="0.25">
      <c r="A18" s="62" t="s">
        <v>17</v>
      </c>
      <c r="B18" s="77">
        <v>172.6142357108186</v>
      </c>
      <c r="C18" s="77">
        <v>183.0201908022122</v>
      </c>
      <c r="D18" s="77">
        <v>189.45305831936864</v>
      </c>
      <c r="E18" s="77">
        <v>199.27422685775056</v>
      </c>
      <c r="F18" s="77">
        <v>223.82472831269928</v>
      </c>
      <c r="G18" s="77">
        <v>217.88839848624272</v>
      </c>
      <c r="H18" s="77">
        <v>217.55898482226218</v>
      </c>
      <c r="I18" s="77">
        <v>232.54314938222873</v>
      </c>
      <c r="J18" s="77">
        <v>242.19246861284202</v>
      </c>
      <c r="K18" s="77">
        <v>249.12731631925783</v>
      </c>
      <c r="L18" s="77">
        <v>255.54235830293163</v>
      </c>
      <c r="M18" s="77">
        <v>275.68781010732442</v>
      </c>
      <c r="N18" s="77">
        <v>302.73815076064125</v>
      </c>
      <c r="O18" s="77">
        <v>317.19803214457835</v>
      </c>
      <c r="P18" s="77">
        <v>332.96614388616263</v>
      </c>
      <c r="Q18" s="77">
        <v>339.91446009200615</v>
      </c>
    </row>
    <row r="19" spans="1:17" ht="11.45" customHeight="1" x14ac:dyDescent="0.25">
      <c r="A19" s="62" t="s">
        <v>16</v>
      </c>
      <c r="B19" s="77">
        <v>264.42712376721676</v>
      </c>
      <c r="C19" s="77">
        <v>291.47230169482839</v>
      </c>
      <c r="D19" s="77">
        <v>280.51897935306249</v>
      </c>
      <c r="E19" s="77">
        <v>296.70499548081068</v>
      </c>
      <c r="F19" s="77">
        <v>136.33781547474854</v>
      </c>
      <c r="G19" s="77">
        <v>137.38708267855563</v>
      </c>
      <c r="H19" s="77">
        <v>141.31542635125282</v>
      </c>
      <c r="I19" s="77">
        <v>136.23295001030854</v>
      </c>
      <c r="J19" s="77">
        <v>139.94045523073245</v>
      </c>
      <c r="K19" s="77">
        <v>149.75019661223126</v>
      </c>
      <c r="L19" s="77">
        <v>166.70715782015884</v>
      </c>
      <c r="M19" s="77">
        <v>146.57835390898163</v>
      </c>
      <c r="N19" s="77">
        <v>152.63341485050807</v>
      </c>
      <c r="O19" s="77">
        <v>167.66612099938439</v>
      </c>
      <c r="P19" s="77">
        <v>180.25995434096944</v>
      </c>
      <c r="Q19" s="77">
        <v>179.791086458824</v>
      </c>
    </row>
    <row r="20" spans="1:17" ht="11.45" customHeight="1" x14ac:dyDescent="0.25">
      <c r="A20" s="118" t="s">
        <v>19</v>
      </c>
      <c r="B20" s="122">
        <v>0</v>
      </c>
      <c r="C20" s="122">
        <v>0</v>
      </c>
      <c r="D20" s="122">
        <v>0</v>
      </c>
      <c r="E20" s="122">
        <v>0</v>
      </c>
      <c r="F20" s="122">
        <v>1.3356965793137296</v>
      </c>
      <c r="G20" s="122">
        <v>1.3606485440019813</v>
      </c>
      <c r="H20" s="122">
        <v>2.7029860331062423</v>
      </c>
      <c r="I20" s="122">
        <v>4.1011587411046024</v>
      </c>
      <c r="J20" s="122">
        <v>2.9138329108391439</v>
      </c>
      <c r="K20" s="122">
        <v>3.0291088356386124</v>
      </c>
      <c r="L20" s="122">
        <v>2.9985806522914387</v>
      </c>
      <c r="M20" s="122">
        <v>12.792264820595799</v>
      </c>
      <c r="N20" s="122">
        <v>12.71384651551273</v>
      </c>
      <c r="O20" s="122">
        <v>12.647639198839107</v>
      </c>
      <c r="P20" s="122">
        <v>12.522901772868007</v>
      </c>
      <c r="Q20" s="122">
        <v>12.480453449169847</v>
      </c>
    </row>
    <row r="21" spans="1:17" ht="11.45" customHeight="1" x14ac:dyDescent="0.25">
      <c r="A21" s="25" t="s">
        <v>18</v>
      </c>
      <c r="B21" s="79">
        <f t="shared" ref="B21" si="12">SUM(B22:B23)</f>
        <v>30.103223872024866</v>
      </c>
      <c r="C21" s="79">
        <f t="shared" ref="C21:Q21" si="13">SUM(C22:C23)</f>
        <v>33.878600567577159</v>
      </c>
      <c r="D21" s="79">
        <f t="shared" si="13"/>
        <v>32.306912912380277</v>
      </c>
      <c r="E21" s="79">
        <f t="shared" si="13"/>
        <v>36.350613003034965</v>
      </c>
      <c r="F21" s="79">
        <f t="shared" si="13"/>
        <v>39.383000000000003</v>
      </c>
      <c r="G21" s="79">
        <f t="shared" si="13"/>
        <v>45.956000000000003</v>
      </c>
      <c r="H21" s="79">
        <f t="shared" si="13"/>
        <v>44.04285714285713</v>
      </c>
      <c r="I21" s="79">
        <f t="shared" si="13"/>
        <v>41.712000000000003</v>
      </c>
      <c r="J21" s="79">
        <f t="shared" si="13"/>
        <v>40.539000000000001</v>
      </c>
      <c r="K21" s="79">
        <f t="shared" si="13"/>
        <v>36.841999999999999</v>
      </c>
      <c r="L21" s="79">
        <f t="shared" si="13"/>
        <v>34.322000000000003</v>
      </c>
      <c r="M21" s="79">
        <f t="shared" si="13"/>
        <v>37.506</v>
      </c>
      <c r="N21" s="79">
        <f t="shared" si="13"/>
        <v>37.688000000000002</v>
      </c>
      <c r="O21" s="79">
        <f t="shared" si="13"/>
        <v>38.981999999999999</v>
      </c>
      <c r="P21" s="79">
        <f t="shared" si="13"/>
        <v>38.268999999999998</v>
      </c>
      <c r="Q21" s="79">
        <f t="shared" si="13"/>
        <v>37.578000000000003</v>
      </c>
    </row>
    <row r="22" spans="1:17" ht="11.45" customHeight="1" x14ac:dyDescent="0.25">
      <c r="A22" s="116" t="s">
        <v>17</v>
      </c>
      <c r="B22" s="77">
        <v>12.80417976956911</v>
      </c>
      <c r="C22" s="77">
        <v>13.83625969227648</v>
      </c>
      <c r="D22" s="77">
        <v>13.472503935269</v>
      </c>
      <c r="E22" s="77">
        <v>13.917636252732194</v>
      </c>
      <c r="F22" s="77">
        <v>20.400484329872018</v>
      </c>
      <c r="G22" s="77">
        <v>23.602705554714753</v>
      </c>
      <c r="H22" s="77">
        <v>25.080306849038553</v>
      </c>
      <c r="I22" s="77">
        <v>21.364909532500587</v>
      </c>
      <c r="J22" s="77">
        <v>20.929238152388759</v>
      </c>
      <c r="K22" s="77">
        <v>18.835347483758895</v>
      </c>
      <c r="L22" s="77">
        <v>18.436809966055296</v>
      </c>
      <c r="M22" s="77">
        <v>18.72855272573829</v>
      </c>
      <c r="N22" s="77">
        <v>21.82693823937224</v>
      </c>
      <c r="O22" s="77">
        <v>22.30483645129355</v>
      </c>
      <c r="P22" s="77">
        <v>21.785559372007853</v>
      </c>
      <c r="Q22" s="77">
        <v>21.334738992820654</v>
      </c>
    </row>
    <row r="23" spans="1:17" ht="11.45" customHeight="1" x14ac:dyDescent="0.25">
      <c r="A23" s="93" t="s">
        <v>16</v>
      </c>
      <c r="B23" s="74">
        <v>17.299044102455756</v>
      </c>
      <c r="C23" s="74">
        <v>20.042340875300678</v>
      </c>
      <c r="D23" s="74">
        <v>18.834408977111277</v>
      </c>
      <c r="E23" s="74">
        <v>22.432976750302771</v>
      </c>
      <c r="F23" s="74">
        <v>18.982515670127984</v>
      </c>
      <c r="G23" s="74">
        <v>22.35329444528525</v>
      </c>
      <c r="H23" s="74">
        <v>18.96255029381858</v>
      </c>
      <c r="I23" s="74">
        <v>20.347090467499417</v>
      </c>
      <c r="J23" s="74">
        <v>19.609761847611242</v>
      </c>
      <c r="K23" s="74">
        <v>18.006652516241104</v>
      </c>
      <c r="L23" s="74">
        <v>15.885190033944706</v>
      </c>
      <c r="M23" s="74">
        <v>18.777447274261711</v>
      </c>
      <c r="N23" s="74">
        <v>15.861061760627763</v>
      </c>
      <c r="O23" s="74">
        <v>16.677163548706449</v>
      </c>
      <c r="P23" s="74">
        <v>16.483440627992145</v>
      </c>
      <c r="Q23" s="74">
        <v>16.243261007179349</v>
      </c>
    </row>
    <row r="25" spans="1:17" ht="11.45" customHeight="1" x14ac:dyDescent="0.25">
      <c r="A25" s="27" t="s">
        <v>114</v>
      </c>
      <c r="B25" s="68">
        <f t="shared" ref="B25:Q25" si="14">B26+B32</f>
        <v>2892.5</v>
      </c>
      <c r="C25" s="68">
        <f t="shared" si="14"/>
        <v>2979.5</v>
      </c>
      <c r="D25" s="68">
        <f t="shared" si="14"/>
        <v>3014</v>
      </c>
      <c r="E25" s="68">
        <f t="shared" si="14"/>
        <v>3073.5</v>
      </c>
      <c r="F25" s="68">
        <f t="shared" si="14"/>
        <v>2707.5</v>
      </c>
      <c r="G25" s="68">
        <f t="shared" si="14"/>
        <v>2740</v>
      </c>
      <c r="H25" s="68">
        <f t="shared" si="14"/>
        <v>2792.5</v>
      </c>
      <c r="I25" s="68">
        <f t="shared" si="14"/>
        <v>2846</v>
      </c>
      <c r="J25" s="68">
        <f t="shared" si="14"/>
        <v>2940.5</v>
      </c>
      <c r="K25" s="68">
        <f t="shared" si="14"/>
        <v>2984</v>
      </c>
      <c r="L25" s="68">
        <f t="shared" si="14"/>
        <v>3093.5</v>
      </c>
      <c r="M25" s="68">
        <f t="shared" si="14"/>
        <v>3250.5</v>
      </c>
      <c r="N25" s="68">
        <f t="shared" si="14"/>
        <v>3404.5</v>
      </c>
      <c r="O25" s="68">
        <f t="shared" si="14"/>
        <v>3497.5</v>
      </c>
      <c r="P25" s="68">
        <f t="shared" si="14"/>
        <v>3644.5</v>
      </c>
      <c r="Q25" s="68">
        <f t="shared" si="14"/>
        <v>3736.5</v>
      </c>
    </row>
    <row r="26" spans="1:17" ht="11.45" customHeight="1" x14ac:dyDescent="0.25">
      <c r="A26" s="25" t="s">
        <v>39</v>
      </c>
      <c r="B26" s="79">
        <f t="shared" ref="B26:Q26" si="15">SUM(B27,B28,B31)</f>
        <v>2658.5</v>
      </c>
      <c r="C26" s="79">
        <f t="shared" si="15"/>
        <v>2718.5</v>
      </c>
      <c r="D26" s="79">
        <f t="shared" si="15"/>
        <v>2753</v>
      </c>
      <c r="E26" s="79">
        <f t="shared" si="15"/>
        <v>2797.5</v>
      </c>
      <c r="F26" s="79">
        <f t="shared" si="15"/>
        <v>2365</v>
      </c>
      <c r="G26" s="79">
        <f t="shared" si="15"/>
        <v>2365</v>
      </c>
      <c r="H26" s="79">
        <f t="shared" si="15"/>
        <v>2402</v>
      </c>
      <c r="I26" s="79">
        <f t="shared" si="15"/>
        <v>2460.5</v>
      </c>
      <c r="J26" s="79">
        <f t="shared" si="15"/>
        <v>2555</v>
      </c>
      <c r="K26" s="79">
        <f t="shared" si="15"/>
        <v>2598.5</v>
      </c>
      <c r="L26" s="79">
        <f t="shared" si="15"/>
        <v>2708</v>
      </c>
      <c r="M26" s="79">
        <f t="shared" si="15"/>
        <v>2865</v>
      </c>
      <c r="N26" s="79">
        <f t="shared" si="15"/>
        <v>3031.5</v>
      </c>
      <c r="O26" s="79">
        <f t="shared" si="15"/>
        <v>3124.5</v>
      </c>
      <c r="P26" s="79">
        <f t="shared" si="15"/>
        <v>3276.5</v>
      </c>
      <c r="Q26" s="79">
        <f t="shared" si="15"/>
        <v>3374.5</v>
      </c>
    </row>
    <row r="27" spans="1:17" ht="11.45" customHeight="1" x14ac:dyDescent="0.25">
      <c r="A27" s="91" t="s">
        <v>21</v>
      </c>
      <c r="B27" s="123">
        <v>961</v>
      </c>
      <c r="C27" s="123">
        <v>962</v>
      </c>
      <c r="D27" s="123">
        <v>962</v>
      </c>
      <c r="E27" s="123">
        <v>962</v>
      </c>
      <c r="F27" s="123">
        <v>998.5</v>
      </c>
      <c r="G27" s="123">
        <v>998.5</v>
      </c>
      <c r="H27" s="123">
        <v>1033</v>
      </c>
      <c r="I27" s="123">
        <v>1057.5</v>
      </c>
      <c r="J27" s="123">
        <v>1100</v>
      </c>
      <c r="K27" s="123">
        <v>1100.5</v>
      </c>
      <c r="L27" s="123">
        <v>1140.5</v>
      </c>
      <c r="M27" s="123">
        <v>1208.5</v>
      </c>
      <c r="N27" s="123">
        <v>1275.5</v>
      </c>
      <c r="O27" s="123">
        <v>1311.5</v>
      </c>
      <c r="P27" s="123">
        <v>1359</v>
      </c>
      <c r="Q27" s="123">
        <v>1433</v>
      </c>
    </row>
    <row r="28" spans="1:17" ht="11.45" customHeight="1" x14ac:dyDescent="0.25">
      <c r="A28" s="19" t="s">
        <v>20</v>
      </c>
      <c r="B28" s="76">
        <f t="shared" ref="B28:Q28" si="16">SUM(B29:B30)</f>
        <v>1697.5</v>
      </c>
      <c r="C28" s="76">
        <f t="shared" si="16"/>
        <v>1756.5</v>
      </c>
      <c r="D28" s="76">
        <f t="shared" si="16"/>
        <v>1791</v>
      </c>
      <c r="E28" s="76">
        <f t="shared" si="16"/>
        <v>1835.5</v>
      </c>
      <c r="F28" s="76">
        <f t="shared" si="16"/>
        <v>1364</v>
      </c>
      <c r="G28" s="76">
        <f t="shared" si="16"/>
        <v>1364</v>
      </c>
      <c r="H28" s="76">
        <f t="shared" si="16"/>
        <v>1364</v>
      </c>
      <c r="I28" s="76">
        <f t="shared" si="16"/>
        <v>1396</v>
      </c>
      <c r="J28" s="76">
        <f t="shared" si="16"/>
        <v>1448</v>
      </c>
      <c r="K28" s="76">
        <f t="shared" si="16"/>
        <v>1491</v>
      </c>
      <c r="L28" s="76">
        <f t="shared" si="16"/>
        <v>1560.5</v>
      </c>
      <c r="M28" s="76">
        <f t="shared" si="16"/>
        <v>1634.5</v>
      </c>
      <c r="N28" s="76">
        <f t="shared" si="16"/>
        <v>1734</v>
      </c>
      <c r="O28" s="76">
        <f t="shared" si="16"/>
        <v>1791</v>
      </c>
      <c r="P28" s="76">
        <f t="shared" si="16"/>
        <v>1895.5</v>
      </c>
      <c r="Q28" s="76">
        <f t="shared" si="16"/>
        <v>1919.5</v>
      </c>
    </row>
    <row r="29" spans="1:17" ht="11.45" customHeight="1" x14ac:dyDescent="0.25">
      <c r="A29" s="62" t="s">
        <v>17</v>
      </c>
      <c r="B29" s="77">
        <v>636</v>
      </c>
      <c r="C29" s="77">
        <v>674.5</v>
      </c>
      <c r="D29" s="77">
        <v>698</v>
      </c>
      <c r="E29" s="77">
        <v>734</v>
      </c>
      <c r="F29" s="77">
        <v>824.5</v>
      </c>
      <c r="G29" s="77">
        <v>824.5</v>
      </c>
      <c r="H29" s="77">
        <v>824.5</v>
      </c>
      <c r="I29" s="77">
        <v>856.5</v>
      </c>
      <c r="J29" s="77">
        <v>892.5</v>
      </c>
      <c r="K29" s="77">
        <v>918</v>
      </c>
      <c r="L29" s="77">
        <v>941.5</v>
      </c>
      <c r="M29" s="77">
        <v>1015.5</v>
      </c>
      <c r="N29" s="77">
        <v>1115</v>
      </c>
      <c r="O29" s="77">
        <v>1168.5</v>
      </c>
      <c r="P29" s="77">
        <v>1226.5</v>
      </c>
      <c r="Q29" s="77">
        <v>1252</v>
      </c>
    </row>
    <row r="30" spans="1:17" ht="11.45" customHeight="1" x14ac:dyDescent="0.25">
      <c r="A30" s="62" t="s">
        <v>16</v>
      </c>
      <c r="B30" s="77">
        <v>1061.5</v>
      </c>
      <c r="C30" s="77">
        <v>1082</v>
      </c>
      <c r="D30" s="77">
        <v>1093</v>
      </c>
      <c r="E30" s="77">
        <v>1101.5</v>
      </c>
      <c r="F30" s="77">
        <v>539.5</v>
      </c>
      <c r="G30" s="77">
        <v>539.5</v>
      </c>
      <c r="H30" s="77">
        <v>539.5</v>
      </c>
      <c r="I30" s="77">
        <v>539.5</v>
      </c>
      <c r="J30" s="77">
        <v>555.5</v>
      </c>
      <c r="K30" s="77">
        <v>573</v>
      </c>
      <c r="L30" s="77">
        <v>619</v>
      </c>
      <c r="M30" s="77">
        <v>619</v>
      </c>
      <c r="N30" s="77">
        <v>619</v>
      </c>
      <c r="O30" s="77">
        <v>622.5</v>
      </c>
      <c r="P30" s="77">
        <v>669</v>
      </c>
      <c r="Q30" s="77">
        <v>667.5</v>
      </c>
    </row>
    <row r="31" spans="1:17" ht="11.45" customHeight="1" x14ac:dyDescent="0.25">
      <c r="A31" s="118" t="s">
        <v>19</v>
      </c>
      <c r="B31" s="122">
        <v>0</v>
      </c>
      <c r="C31" s="122">
        <v>0</v>
      </c>
      <c r="D31" s="122">
        <v>0</v>
      </c>
      <c r="E31" s="122">
        <v>0</v>
      </c>
      <c r="F31" s="122">
        <v>2.5</v>
      </c>
      <c r="G31" s="122">
        <v>2.5</v>
      </c>
      <c r="H31" s="122">
        <v>5</v>
      </c>
      <c r="I31" s="122">
        <v>7</v>
      </c>
      <c r="J31" s="122">
        <v>7</v>
      </c>
      <c r="K31" s="122">
        <v>7</v>
      </c>
      <c r="L31" s="122">
        <v>7</v>
      </c>
      <c r="M31" s="122">
        <v>22</v>
      </c>
      <c r="N31" s="122">
        <v>22</v>
      </c>
      <c r="O31" s="122">
        <v>22</v>
      </c>
      <c r="P31" s="122">
        <v>22</v>
      </c>
      <c r="Q31" s="122">
        <v>22</v>
      </c>
    </row>
    <row r="32" spans="1:17" ht="11.45" customHeight="1" x14ac:dyDescent="0.25">
      <c r="A32" s="25" t="s">
        <v>18</v>
      </c>
      <c r="B32" s="79">
        <f t="shared" ref="B32:Q32" si="17">SUM(B33:B34)</f>
        <v>234</v>
      </c>
      <c r="C32" s="79">
        <f t="shared" si="17"/>
        <v>261</v>
      </c>
      <c r="D32" s="79">
        <f t="shared" si="17"/>
        <v>261</v>
      </c>
      <c r="E32" s="79">
        <f t="shared" si="17"/>
        <v>276</v>
      </c>
      <c r="F32" s="79">
        <f t="shared" si="17"/>
        <v>342.5</v>
      </c>
      <c r="G32" s="79">
        <f t="shared" si="17"/>
        <v>375</v>
      </c>
      <c r="H32" s="79">
        <f t="shared" si="17"/>
        <v>390.5</v>
      </c>
      <c r="I32" s="79">
        <f t="shared" si="17"/>
        <v>385.5</v>
      </c>
      <c r="J32" s="79">
        <f t="shared" si="17"/>
        <v>385.5</v>
      </c>
      <c r="K32" s="79">
        <f t="shared" si="17"/>
        <v>385.5</v>
      </c>
      <c r="L32" s="79">
        <f t="shared" si="17"/>
        <v>385.5</v>
      </c>
      <c r="M32" s="79">
        <f t="shared" si="17"/>
        <v>385.5</v>
      </c>
      <c r="N32" s="79">
        <f t="shared" si="17"/>
        <v>373</v>
      </c>
      <c r="O32" s="79">
        <f t="shared" si="17"/>
        <v>373</v>
      </c>
      <c r="P32" s="79">
        <f t="shared" si="17"/>
        <v>368</v>
      </c>
      <c r="Q32" s="79">
        <f t="shared" si="17"/>
        <v>362</v>
      </c>
    </row>
    <row r="33" spans="1:17" ht="11.45" customHeight="1" x14ac:dyDescent="0.25">
      <c r="A33" s="116" t="s">
        <v>17</v>
      </c>
      <c r="B33" s="77">
        <v>131.5</v>
      </c>
      <c r="C33" s="77">
        <v>142</v>
      </c>
      <c r="D33" s="77">
        <v>142</v>
      </c>
      <c r="E33" s="77">
        <v>143</v>
      </c>
      <c r="F33" s="77">
        <v>209.5</v>
      </c>
      <c r="G33" s="77">
        <v>242</v>
      </c>
      <c r="H33" s="77">
        <v>257.5</v>
      </c>
      <c r="I33" s="77">
        <v>252.5</v>
      </c>
      <c r="J33" s="77">
        <v>252.5</v>
      </c>
      <c r="K33" s="77">
        <v>252.5</v>
      </c>
      <c r="L33" s="77">
        <v>252.5</v>
      </c>
      <c r="M33" s="77">
        <v>252.5</v>
      </c>
      <c r="N33" s="77">
        <v>252.5</v>
      </c>
      <c r="O33" s="77">
        <v>252.5</v>
      </c>
      <c r="P33" s="77">
        <v>248.5</v>
      </c>
      <c r="Q33" s="77">
        <v>244</v>
      </c>
    </row>
    <row r="34" spans="1:17" ht="11.45" customHeight="1" x14ac:dyDescent="0.25">
      <c r="A34" s="93" t="s">
        <v>16</v>
      </c>
      <c r="B34" s="74">
        <v>102.5</v>
      </c>
      <c r="C34" s="74">
        <v>119</v>
      </c>
      <c r="D34" s="74">
        <v>119</v>
      </c>
      <c r="E34" s="74">
        <v>133</v>
      </c>
      <c r="F34" s="74">
        <v>133</v>
      </c>
      <c r="G34" s="74">
        <v>133</v>
      </c>
      <c r="H34" s="74">
        <v>133</v>
      </c>
      <c r="I34" s="74">
        <v>133</v>
      </c>
      <c r="J34" s="74">
        <v>133</v>
      </c>
      <c r="K34" s="74">
        <v>133</v>
      </c>
      <c r="L34" s="74">
        <v>133</v>
      </c>
      <c r="M34" s="74">
        <v>133</v>
      </c>
      <c r="N34" s="74">
        <v>120.5</v>
      </c>
      <c r="O34" s="74">
        <v>120.5</v>
      </c>
      <c r="P34" s="74">
        <v>119.5</v>
      </c>
      <c r="Q34" s="74">
        <v>118</v>
      </c>
    </row>
    <row r="36" spans="1:17" ht="11.45" customHeight="1" x14ac:dyDescent="0.25">
      <c r="A36" s="27" t="s">
        <v>113</v>
      </c>
      <c r="B36" s="68">
        <f t="shared" ref="B36:Q36" si="18">B37+B43</f>
        <v>2892.5</v>
      </c>
      <c r="C36" s="68">
        <f t="shared" si="18"/>
        <v>2979.5</v>
      </c>
      <c r="D36" s="68">
        <f t="shared" si="18"/>
        <v>3014</v>
      </c>
      <c r="E36" s="68">
        <f t="shared" si="18"/>
        <v>3073.5</v>
      </c>
      <c r="F36" s="68">
        <f t="shared" si="18"/>
        <v>2707.5</v>
      </c>
      <c r="G36" s="68">
        <f t="shared" si="18"/>
        <v>2740</v>
      </c>
      <c r="H36" s="68">
        <f t="shared" si="18"/>
        <v>2792.5</v>
      </c>
      <c r="I36" s="68">
        <f t="shared" si="18"/>
        <v>2846</v>
      </c>
      <c r="J36" s="68">
        <f t="shared" si="18"/>
        <v>2940.5</v>
      </c>
      <c r="K36" s="68">
        <f t="shared" si="18"/>
        <v>2984</v>
      </c>
      <c r="L36" s="68">
        <f t="shared" si="18"/>
        <v>3093.5</v>
      </c>
      <c r="M36" s="68">
        <f t="shared" si="18"/>
        <v>3250.5</v>
      </c>
      <c r="N36" s="68">
        <f t="shared" si="18"/>
        <v>3404.5</v>
      </c>
      <c r="O36" s="68">
        <f t="shared" si="18"/>
        <v>3497.5</v>
      </c>
      <c r="P36" s="68">
        <f t="shared" si="18"/>
        <v>3644.5</v>
      </c>
      <c r="Q36" s="68">
        <f t="shared" si="18"/>
        <v>3736.5</v>
      </c>
    </row>
    <row r="37" spans="1:17" ht="11.45" customHeight="1" x14ac:dyDescent="0.25">
      <c r="A37" s="25" t="s">
        <v>39</v>
      </c>
      <c r="B37" s="79">
        <f t="shared" ref="B37:Q37" si="19">SUM(B38,B39,B42)</f>
        <v>2658.5</v>
      </c>
      <c r="C37" s="79">
        <f t="shared" si="19"/>
        <v>2718.5</v>
      </c>
      <c r="D37" s="79">
        <f t="shared" si="19"/>
        <v>2753</v>
      </c>
      <c r="E37" s="79">
        <f t="shared" si="19"/>
        <v>2797.5</v>
      </c>
      <c r="F37" s="79">
        <f t="shared" si="19"/>
        <v>2365</v>
      </c>
      <c r="G37" s="79">
        <f t="shared" si="19"/>
        <v>2365</v>
      </c>
      <c r="H37" s="79">
        <f t="shared" si="19"/>
        <v>2402</v>
      </c>
      <c r="I37" s="79">
        <f t="shared" si="19"/>
        <v>2460.5</v>
      </c>
      <c r="J37" s="79">
        <f t="shared" si="19"/>
        <v>2555</v>
      </c>
      <c r="K37" s="79">
        <f t="shared" si="19"/>
        <v>2598.5</v>
      </c>
      <c r="L37" s="79">
        <f t="shared" si="19"/>
        <v>2708</v>
      </c>
      <c r="M37" s="79">
        <f t="shared" si="19"/>
        <v>2865</v>
      </c>
      <c r="N37" s="79">
        <f t="shared" si="19"/>
        <v>3031.5</v>
      </c>
      <c r="O37" s="79">
        <f t="shared" si="19"/>
        <v>3124.5</v>
      </c>
      <c r="P37" s="79">
        <f t="shared" si="19"/>
        <v>3276.5</v>
      </c>
      <c r="Q37" s="79">
        <f t="shared" si="19"/>
        <v>3374.5</v>
      </c>
    </row>
    <row r="38" spans="1:17" ht="11.45" customHeight="1" x14ac:dyDescent="0.25">
      <c r="A38" s="91" t="s">
        <v>21</v>
      </c>
      <c r="B38" s="123">
        <v>961</v>
      </c>
      <c r="C38" s="123">
        <v>962</v>
      </c>
      <c r="D38" s="123">
        <v>962</v>
      </c>
      <c r="E38" s="123">
        <v>962</v>
      </c>
      <c r="F38" s="123">
        <v>998.5</v>
      </c>
      <c r="G38" s="123">
        <v>998.5</v>
      </c>
      <c r="H38" s="123">
        <v>1033</v>
      </c>
      <c r="I38" s="123">
        <v>1057.5</v>
      </c>
      <c r="J38" s="123">
        <v>1100</v>
      </c>
      <c r="K38" s="123">
        <v>1100.5</v>
      </c>
      <c r="L38" s="123">
        <v>1140.5</v>
      </c>
      <c r="M38" s="123">
        <v>1208.5</v>
      </c>
      <c r="N38" s="123">
        <v>1275.5</v>
      </c>
      <c r="O38" s="123">
        <v>1311.5</v>
      </c>
      <c r="P38" s="123">
        <v>1359</v>
      </c>
      <c r="Q38" s="123">
        <v>1433</v>
      </c>
    </row>
    <row r="39" spans="1:17" ht="11.45" customHeight="1" x14ac:dyDescent="0.25">
      <c r="A39" s="19" t="s">
        <v>20</v>
      </c>
      <c r="B39" s="76">
        <f t="shared" ref="B39:Q39" si="20">SUM(B40:B41)</f>
        <v>1697.5</v>
      </c>
      <c r="C39" s="76">
        <f t="shared" si="20"/>
        <v>1756.5</v>
      </c>
      <c r="D39" s="76">
        <f t="shared" si="20"/>
        <v>1791</v>
      </c>
      <c r="E39" s="76">
        <f t="shared" si="20"/>
        <v>1835.5</v>
      </c>
      <c r="F39" s="76">
        <f t="shared" si="20"/>
        <v>1364</v>
      </c>
      <c r="G39" s="76">
        <f t="shared" si="20"/>
        <v>1364</v>
      </c>
      <c r="H39" s="76">
        <f t="shared" si="20"/>
        <v>1364</v>
      </c>
      <c r="I39" s="76">
        <f t="shared" si="20"/>
        <v>1396</v>
      </c>
      <c r="J39" s="76">
        <f t="shared" si="20"/>
        <v>1448</v>
      </c>
      <c r="K39" s="76">
        <f t="shared" si="20"/>
        <v>1491</v>
      </c>
      <c r="L39" s="76">
        <f t="shared" si="20"/>
        <v>1560.5</v>
      </c>
      <c r="M39" s="76">
        <f t="shared" si="20"/>
        <v>1634.5</v>
      </c>
      <c r="N39" s="76">
        <f t="shared" si="20"/>
        <v>1734</v>
      </c>
      <c r="O39" s="76">
        <f t="shared" si="20"/>
        <v>1791</v>
      </c>
      <c r="P39" s="76">
        <f t="shared" si="20"/>
        <v>1895.5</v>
      </c>
      <c r="Q39" s="76">
        <f t="shared" si="20"/>
        <v>1919.5</v>
      </c>
    </row>
    <row r="40" spans="1:17" ht="11.45" customHeight="1" x14ac:dyDescent="0.25">
      <c r="A40" s="62" t="s">
        <v>17</v>
      </c>
      <c r="B40" s="77">
        <v>636</v>
      </c>
      <c r="C40" s="77">
        <v>674.5</v>
      </c>
      <c r="D40" s="77">
        <v>698</v>
      </c>
      <c r="E40" s="77">
        <v>734</v>
      </c>
      <c r="F40" s="77">
        <v>824.5</v>
      </c>
      <c r="G40" s="77">
        <v>824.5</v>
      </c>
      <c r="H40" s="77">
        <v>824.5</v>
      </c>
      <c r="I40" s="77">
        <v>856.5</v>
      </c>
      <c r="J40" s="77">
        <v>892.5</v>
      </c>
      <c r="K40" s="77">
        <v>918</v>
      </c>
      <c r="L40" s="77">
        <v>941.5</v>
      </c>
      <c r="M40" s="77">
        <v>1015.5</v>
      </c>
      <c r="N40" s="77">
        <v>1115</v>
      </c>
      <c r="O40" s="77">
        <v>1168.5</v>
      </c>
      <c r="P40" s="77">
        <v>1226.5</v>
      </c>
      <c r="Q40" s="77">
        <v>1252</v>
      </c>
    </row>
    <row r="41" spans="1:17" ht="11.45" customHeight="1" x14ac:dyDescent="0.25">
      <c r="A41" s="62" t="s">
        <v>16</v>
      </c>
      <c r="B41" s="77">
        <v>1061.5</v>
      </c>
      <c r="C41" s="77">
        <v>1082</v>
      </c>
      <c r="D41" s="77">
        <v>1093</v>
      </c>
      <c r="E41" s="77">
        <v>1101.5</v>
      </c>
      <c r="F41" s="77">
        <v>539.5</v>
      </c>
      <c r="G41" s="77">
        <v>539.5</v>
      </c>
      <c r="H41" s="77">
        <v>539.5</v>
      </c>
      <c r="I41" s="77">
        <v>539.5</v>
      </c>
      <c r="J41" s="77">
        <v>555.5</v>
      </c>
      <c r="K41" s="77">
        <v>573</v>
      </c>
      <c r="L41" s="77">
        <v>619</v>
      </c>
      <c r="M41" s="77">
        <v>619</v>
      </c>
      <c r="N41" s="77">
        <v>619</v>
      </c>
      <c r="O41" s="77">
        <v>622.5</v>
      </c>
      <c r="P41" s="77">
        <v>669</v>
      </c>
      <c r="Q41" s="77">
        <v>667.5</v>
      </c>
    </row>
    <row r="42" spans="1:17" ht="11.45" customHeight="1" x14ac:dyDescent="0.25">
      <c r="A42" s="118" t="s">
        <v>19</v>
      </c>
      <c r="B42" s="122">
        <v>0</v>
      </c>
      <c r="C42" s="122">
        <v>0</v>
      </c>
      <c r="D42" s="122">
        <v>0</v>
      </c>
      <c r="E42" s="122">
        <v>0</v>
      </c>
      <c r="F42" s="122">
        <v>2.5</v>
      </c>
      <c r="G42" s="122">
        <v>2.5</v>
      </c>
      <c r="H42" s="122">
        <v>5</v>
      </c>
      <c r="I42" s="122">
        <v>7</v>
      </c>
      <c r="J42" s="122">
        <v>7</v>
      </c>
      <c r="K42" s="122">
        <v>7</v>
      </c>
      <c r="L42" s="122">
        <v>7</v>
      </c>
      <c r="M42" s="122">
        <v>22</v>
      </c>
      <c r="N42" s="122">
        <v>22</v>
      </c>
      <c r="O42" s="122">
        <v>22</v>
      </c>
      <c r="P42" s="122">
        <v>22</v>
      </c>
      <c r="Q42" s="122">
        <v>22</v>
      </c>
    </row>
    <row r="43" spans="1:17" ht="11.45" customHeight="1" x14ac:dyDescent="0.25">
      <c r="A43" s="25" t="s">
        <v>18</v>
      </c>
      <c r="B43" s="79">
        <f t="shared" ref="B43:Q43" si="21">SUM(B44:B45)</f>
        <v>234</v>
      </c>
      <c r="C43" s="79">
        <f t="shared" si="21"/>
        <v>261</v>
      </c>
      <c r="D43" s="79">
        <f t="shared" si="21"/>
        <v>261</v>
      </c>
      <c r="E43" s="79">
        <f t="shared" si="21"/>
        <v>276</v>
      </c>
      <c r="F43" s="79">
        <f t="shared" si="21"/>
        <v>342.5</v>
      </c>
      <c r="G43" s="79">
        <f t="shared" si="21"/>
        <v>375</v>
      </c>
      <c r="H43" s="79">
        <f t="shared" si="21"/>
        <v>390.5</v>
      </c>
      <c r="I43" s="79">
        <f t="shared" si="21"/>
        <v>385.5</v>
      </c>
      <c r="J43" s="79">
        <f t="shared" si="21"/>
        <v>385.5</v>
      </c>
      <c r="K43" s="79">
        <f t="shared" si="21"/>
        <v>385.5</v>
      </c>
      <c r="L43" s="79">
        <f t="shared" si="21"/>
        <v>385.5</v>
      </c>
      <c r="M43" s="79">
        <f t="shared" si="21"/>
        <v>385.5</v>
      </c>
      <c r="N43" s="79">
        <f t="shared" si="21"/>
        <v>373</v>
      </c>
      <c r="O43" s="79">
        <f t="shared" si="21"/>
        <v>373</v>
      </c>
      <c r="P43" s="79">
        <f t="shared" si="21"/>
        <v>368</v>
      </c>
      <c r="Q43" s="79">
        <f t="shared" si="21"/>
        <v>362</v>
      </c>
    </row>
    <row r="44" spans="1:17" ht="11.45" customHeight="1" x14ac:dyDescent="0.25">
      <c r="A44" s="116" t="s">
        <v>17</v>
      </c>
      <c r="B44" s="77">
        <v>131.5</v>
      </c>
      <c r="C44" s="77">
        <v>142</v>
      </c>
      <c r="D44" s="77">
        <v>142</v>
      </c>
      <c r="E44" s="77">
        <v>143</v>
      </c>
      <c r="F44" s="77">
        <v>209.5</v>
      </c>
      <c r="G44" s="77">
        <v>242</v>
      </c>
      <c r="H44" s="77">
        <v>257.5</v>
      </c>
      <c r="I44" s="77">
        <v>252.5</v>
      </c>
      <c r="J44" s="77">
        <v>252.5</v>
      </c>
      <c r="K44" s="77">
        <v>252.5</v>
      </c>
      <c r="L44" s="77">
        <v>252.5</v>
      </c>
      <c r="M44" s="77">
        <v>252.5</v>
      </c>
      <c r="N44" s="77">
        <v>252.5</v>
      </c>
      <c r="O44" s="77">
        <v>252.5</v>
      </c>
      <c r="P44" s="77">
        <v>248.5</v>
      </c>
      <c r="Q44" s="77">
        <v>244</v>
      </c>
    </row>
    <row r="45" spans="1:17" ht="11.45" customHeight="1" x14ac:dyDescent="0.25">
      <c r="A45" s="93" t="s">
        <v>16</v>
      </c>
      <c r="B45" s="74">
        <v>102.5</v>
      </c>
      <c r="C45" s="74">
        <v>119</v>
      </c>
      <c r="D45" s="74">
        <v>119</v>
      </c>
      <c r="E45" s="74">
        <v>133</v>
      </c>
      <c r="F45" s="74">
        <v>133</v>
      </c>
      <c r="G45" s="74">
        <v>133</v>
      </c>
      <c r="H45" s="74">
        <v>133</v>
      </c>
      <c r="I45" s="74">
        <v>133</v>
      </c>
      <c r="J45" s="74">
        <v>133</v>
      </c>
      <c r="K45" s="74">
        <v>133</v>
      </c>
      <c r="L45" s="74">
        <v>133</v>
      </c>
      <c r="M45" s="74">
        <v>133</v>
      </c>
      <c r="N45" s="74">
        <v>120.5</v>
      </c>
      <c r="O45" s="74">
        <v>120.5</v>
      </c>
      <c r="P45" s="74">
        <v>119.5</v>
      </c>
      <c r="Q45" s="74">
        <v>118</v>
      </c>
    </row>
    <row r="47" spans="1:17" ht="11.45" customHeight="1" x14ac:dyDescent="0.25">
      <c r="A47" s="27" t="s">
        <v>112</v>
      </c>
      <c r="B47" s="41"/>
      <c r="C47" s="68">
        <f t="shared" ref="C47:Q47" si="22">C48+C54</f>
        <v>87</v>
      </c>
      <c r="D47" s="68">
        <f t="shared" si="22"/>
        <v>34.5</v>
      </c>
      <c r="E47" s="68">
        <f t="shared" si="22"/>
        <v>59.5</v>
      </c>
      <c r="F47" s="68">
        <f t="shared" si="22"/>
        <v>196</v>
      </c>
      <c r="G47" s="68">
        <f t="shared" si="22"/>
        <v>32.5</v>
      </c>
      <c r="H47" s="68">
        <f t="shared" si="22"/>
        <v>52.5</v>
      </c>
      <c r="I47" s="68">
        <f t="shared" si="22"/>
        <v>58.5</v>
      </c>
      <c r="J47" s="68">
        <f t="shared" si="22"/>
        <v>94.5</v>
      </c>
      <c r="K47" s="68">
        <f t="shared" si="22"/>
        <v>43.5</v>
      </c>
      <c r="L47" s="68">
        <f t="shared" si="22"/>
        <v>109.5</v>
      </c>
      <c r="M47" s="68">
        <f t="shared" si="22"/>
        <v>157</v>
      </c>
      <c r="N47" s="68">
        <f t="shared" si="22"/>
        <v>166.5</v>
      </c>
      <c r="O47" s="68">
        <f t="shared" si="22"/>
        <v>93</v>
      </c>
      <c r="P47" s="68">
        <f t="shared" si="22"/>
        <v>152</v>
      </c>
      <c r="Q47" s="68">
        <f t="shared" si="22"/>
        <v>99.5</v>
      </c>
    </row>
    <row r="48" spans="1:17" ht="11.45" customHeight="1" x14ac:dyDescent="0.25">
      <c r="A48" s="25" t="s">
        <v>39</v>
      </c>
      <c r="B48" s="40"/>
      <c r="C48" s="79">
        <f t="shared" ref="C48:Q48" si="23">SUM(C49,C50,C53)</f>
        <v>60</v>
      </c>
      <c r="D48" s="79">
        <f t="shared" si="23"/>
        <v>34.5</v>
      </c>
      <c r="E48" s="79">
        <f t="shared" si="23"/>
        <v>44.5</v>
      </c>
      <c r="F48" s="79">
        <f t="shared" si="23"/>
        <v>129.5</v>
      </c>
      <c r="G48" s="79">
        <f t="shared" si="23"/>
        <v>0</v>
      </c>
      <c r="H48" s="79">
        <f t="shared" si="23"/>
        <v>37</v>
      </c>
      <c r="I48" s="79">
        <f t="shared" si="23"/>
        <v>58.5</v>
      </c>
      <c r="J48" s="79">
        <f t="shared" si="23"/>
        <v>94.5</v>
      </c>
      <c r="K48" s="79">
        <f t="shared" si="23"/>
        <v>43.5</v>
      </c>
      <c r="L48" s="79">
        <f t="shared" si="23"/>
        <v>109.5</v>
      </c>
      <c r="M48" s="79">
        <f t="shared" si="23"/>
        <v>157</v>
      </c>
      <c r="N48" s="79">
        <f t="shared" si="23"/>
        <v>166.5</v>
      </c>
      <c r="O48" s="79">
        <f t="shared" si="23"/>
        <v>93</v>
      </c>
      <c r="P48" s="79">
        <f t="shared" si="23"/>
        <v>152</v>
      </c>
      <c r="Q48" s="79">
        <f t="shared" si="23"/>
        <v>99.5</v>
      </c>
    </row>
    <row r="49" spans="1:17" ht="11.45" customHeight="1" x14ac:dyDescent="0.25">
      <c r="A49" s="91" t="s">
        <v>21</v>
      </c>
      <c r="B49" s="121"/>
      <c r="C49" s="123">
        <v>1</v>
      </c>
      <c r="D49" s="123">
        <v>0</v>
      </c>
      <c r="E49" s="123">
        <v>0</v>
      </c>
      <c r="F49" s="123">
        <v>36.5</v>
      </c>
      <c r="G49" s="123">
        <v>0</v>
      </c>
      <c r="H49" s="123">
        <v>34.5</v>
      </c>
      <c r="I49" s="123">
        <v>24.5</v>
      </c>
      <c r="J49" s="123">
        <v>42.5</v>
      </c>
      <c r="K49" s="123">
        <v>0.5</v>
      </c>
      <c r="L49" s="123">
        <v>40</v>
      </c>
      <c r="M49" s="123">
        <v>68</v>
      </c>
      <c r="N49" s="123">
        <v>67</v>
      </c>
      <c r="O49" s="123">
        <v>36</v>
      </c>
      <c r="P49" s="123">
        <v>47.5</v>
      </c>
      <c r="Q49" s="123">
        <v>74</v>
      </c>
    </row>
    <row r="50" spans="1:17" ht="11.45" customHeight="1" x14ac:dyDescent="0.25">
      <c r="A50" s="19" t="s">
        <v>20</v>
      </c>
      <c r="B50" s="38"/>
      <c r="C50" s="76">
        <f t="shared" ref="C50:Q50" si="24">SUM(C51:C52)</f>
        <v>59</v>
      </c>
      <c r="D50" s="76">
        <f t="shared" si="24"/>
        <v>34.5</v>
      </c>
      <c r="E50" s="76">
        <f t="shared" si="24"/>
        <v>44.5</v>
      </c>
      <c r="F50" s="76">
        <f t="shared" si="24"/>
        <v>90.5</v>
      </c>
      <c r="G50" s="76">
        <f t="shared" si="24"/>
        <v>0</v>
      </c>
      <c r="H50" s="76">
        <f t="shared" si="24"/>
        <v>0</v>
      </c>
      <c r="I50" s="76">
        <f t="shared" si="24"/>
        <v>32</v>
      </c>
      <c r="J50" s="76">
        <f t="shared" si="24"/>
        <v>52</v>
      </c>
      <c r="K50" s="76">
        <f t="shared" si="24"/>
        <v>43</v>
      </c>
      <c r="L50" s="76">
        <f t="shared" si="24"/>
        <v>69.5</v>
      </c>
      <c r="M50" s="76">
        <f t="shared" si="24"/>
        <v>74</v>
      </c>
      <c r="N50" s="76">
        <f t="shared" si="24"/>
        <v>99.5</v>
      </c>
      <c r="O50" s="76">
        <f t="shared" si="24"/>
        <v>57</v>
      </c>
      <c r="P50" s="76">
        <f t="shared" si="24"/>
        <v>104.5</v>
      </c>
      <c r="Q50" s="76">
        <f t="shared" si="24"/>
        <v>25.5</v>
      </c>
    </row>
    <row r="51" spans="1:17" ht="11.45" customHeight="1" x14ac:dyDescent="0.25">
      <c r="A51" s="62" t="s">
        <v>17</v>
      </c>
      <c r="B51" s="42"/>
      <c r="C51" s="77">
        <v>38.5</v>
      </c>
      <c r="D51" s="77">
        <v>23.5</v>
      </c>
      <c r="E51" s="77">
        <v>36</v>
      </c>
      <c r="F51" s="77">
        <v>90.5</v>
      </c>
      <c r="G51" s="77">
        <v>0</v>
      </c>
      <c r="H51" s="77">
        <v>0</v>
      </c>
      <c r="I51" s="77">
        <v>32</v>
      </c>
      <c r="J51" s="77">
        <v>36</v>
      </c>
      <c r="K51" s="77">
        <v>25.5</v>
      </c>
      <c r="L51" s="77">
        <v>23.5</v>
      </c>
      <c r="M51" s="77">
        <v>74</v>
      </c>
      <c r="N51" s="77">
        <v>99.5</v>
      </c>
      <c r="O51" s="77">
        <v>53.5</v>
      </c>
      <c r="P51" s="77">
        <v>58</v>
      </c>
      <c r="Q51" s="77">
        <v>25.5</v>
      </c>
    </row>
    <row r="52" spans="1:17" ht="11.45" customHeight="1" x14ac:dyDescent="0.25">
      <c r="A52" s="62" t="s">
        <v>16</v>
      </c>
      <c r="B52" s="42"/>
      <c r="C52" s="77">
        <v>20.5</v>
      </c>
      <c r="D52" s="77">
        <v>11</v>
      </c>
      <c r="E52" s="77">
        <v>8.5</v>
      </c>
      <c r="F52" s="77">
        <v>0</v>
      </c>
      <c r="G52" s="77">
        <v>0</v>
      </c>
      <c r="H52" s="77">
        <v>0</v>
      </c>
      <c r="I52" s="77">
        <v>0</v>
      </c>
      <c r="J52" s="77">
        <v>16</v>
      </c>
      <c r="K52" s="77">
        <v>17.5</v>
      </c>
      <c r="L52" s="77">
        <v>46</v>
      </c>
      <c r="M52" s="77">
        <v>0</v>
      </c>
      <c r="N52" s="77">
        <v>0</v>
      </c>
      <c r="O52" s="77">
        <v>3.5</v>
      </c>
      <c r="P52" s="77">
        <v>46.5</v>
      </c>
      <c r="Q52" s="77">
        <v>0</v>
      </c>
    </row>
    <row r="53" spans="1:17" ht="11.45" customHeight="1" x14ac:dyDescent="0.25">
      <c r="A53" s="118" t="s">
        <v>19</v>
      </c>
      <c r="B53" s="120"/>
      <c r="C53" s="122">
        <v>0</v>
      </c>
      <c r="D53" s="122">
        <v>0</v>
      </c>
      <c r="E53" s="122">
        <v>0</v>
      </c>
      <c r="F53" s="122">
        <v>2.5</v>
      </c>
      <c r="G53" s="122">
        <v>0</v>
      </c>
      <c r="H53" s="122">
        <v>2.5</v>
      </c>
      <c r="I53" s="122">
        <v>2</v>
      </c>
      <c r="J53" s="122">
        <v>0</v>
      </c>
      <c r="K53" s="122">
        <v>0</v>
      </c>
      <c r="L53" s="122">
        <v>0</v>
      </c>
      <c r="M53" s="122">
        <v>15</v>
      </c>
      <c r="N53" s="122">
        <v>0</v>
      </c>
      <c r="O53" s="122">
        <v>0</v>
      </c>
      <c r="P53" s="122">
        <v>0</v>
      </c>
      <c r="Q53" s="122">
        <v>0</v>
      </c>
    </row>
    <row r="54" spans="1:17" ht="11.45" customHeight="1" x14ac:dyDescent="0.25">
      <c r="A54" s="25" t="s">
        <v>18</v>
      </c>
      <c r="B54" s="40"/>
      <c r="C54" s="79">
        <f t="shared" ref="C54:Q54" si="25">SUM(C55:C56)</f>
        <v>27</v>
      </c>
      <c r="D54" s="79">
        <f t="shared" si="25"/>
        <v>0</v>
      </c>
      <c r="E54" s="79">
        <f t="shared" si="25"/>
        <v>15</v>
      </c>
      <c r="F54" s="79">
        <f t="shared" si="25"/>
        <v>66.5</v>
      </c>
      <c r="G54" s="79">
        <f t="shared" si="25"/>
        <v>32.5</v>
      </c>
      <c r="H54" s="79">
        <f t="shared" si="25"/>
        <v>15.5</v>
      </c>
      <c r="I54" s="79">
        <f t="shared" si="25"/>
        <v>0</v>
      </c>
      <c r="J54" s="79">
        <f t="shared" si="25"/>
        <v>0</v>
      </c>
      <c r="K54" s="79">
        <f t="shared" si="25"/>
        <v>0</v>
      </c>
      <c r="L54" s="79">
        <f t="shared" si="25"/>
        <v>0</v>
      </c>
      <c r="M54" s="79">
        <f t="shared" si="25"/>
        <v>0</v>
      </c>
      <c r="N54" s="79">
        <f t="shared" si="25"/>
        <v>0</v>
      </c>
      <c r="O54" s="79">
        <f t="shared" si="25"/>
        <v>0</v>
      </c>
      <c r="P54" s="79">
        <f t="shared" si="25"/>
        <v>0</v>
      </c>
      <c r="Q54" s="79">
        <f t="shared" si="25"/>
        <v>0</v>
      </c>
    </row>
    <row r="55" spans="1:17" ht="11.45" customHeight="1" x14ac:dyDescent="0.25">
      <c r="A55" s="116" t="s">
        <v>17</v>
      </c>
      <c r="B55" s="42"/>
      <c r="C55" s="77">
        <v>10.5</v>
      </c>
      <c r="D55" s="77">
        <v>0</v>
      </c>
      <c r="E55" s="77">
        <v>1</v>
      </c>
      <c r="F55" s="77">
        <v>66.5</v>
      </c>
      <c r="G55" s="77">
        <v>32.5</v>
      </c>
      <c r="H55" s="77">
        <v>15.5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1:17" ht="11.45" customHeight="1" x14ac:dyDescent="0.25">
      <c r="A56" s="93" t="s">
        <v>16</v>
      </c>
      <c r="B56" s="36"/>
      <c r="C56" s="74">
        <v>16.5</v>
      </c>
      <c r="D56" s="74">
        <v>0</v>
      </c>
      <c r="E56" s="74">
        <v>14</v>
      </c>
      <c r="F56" s="74">
        <v>0</v>
      </c>
      <c r="G56" s="74">
        <v>0</v>
      </c>
      <c r="H56" s="74">
        <v>0</v>
      </c>
      <c r="I56" s="74">
        <v>0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  <c r="P56" s="74">
        <v>0</v>
      </c>
      <c r="Q56" s="74">
        <v>0</v>
      </c>
    </row>
    <row r="58" spans="1:17" ht="11.45" customHeight="1" x14ac:dyDescent="0.25">
      <c r="A58" s="35" t="s">
        <v>45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60" spans="1:17" ht="11.45" customHeight="1" x14ac:dyDescent="0.25">
      <c r="A60" s="27" t="s">
        <v>68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</row>
    <row r="61" spans="1:17" ht="11.45" customHeight="1" x14ac:dyDescent="0.25">
      <c r="A61" s="25" t="s">
        <v>67</v>
      </c>
      <c r="B61" s="79">
        <f t="shared" ref="B61:Q61" si="26">IF(B4=0,0,B4/B15)</f>
        <v>85.556377428025229</v>
      </c>
      <c r="C61" s="79">
        <f t="shared" si="26"/>
        <v>81.736544223130494</v>
      </c>
      <c r="D61" s="79">
        <f t="shared" si="26"/>
        <v>83.313632447713715</v>
      </c>
      <c r="E61" s="79">
        <f t="shared" si="26"/>
        <v>81.786712125398509</v>
      </c>
      <c r="F61" s="79">
        <f t="shared" si="26"/>
        <v>109.79228464929776</v>
      </c>
      <c r="G61" s="79">
        <f t="shared" si="26"/>
        <v>113.51904802125418</v>
      </c>
      <c r="H61" s="79">
        <f t="shared" si="26"/>
        <v>117.7656280358966</v>
      </c>
      <c r="I61" s="79">
        <f t="shared" si="26"/>
        <v>121.56706387771027</v>
      </c>
      <c r="J61" s="79">
        <f t="shared" si="26"/>
        <v>123.29545236971512</v>
      </c>
      <c r="K61" s="79">
        <f t="shared" si="26"/>
        <v>118.56239263573468</v>
      </c>
      <c r="L61" s="79">
        <f t="shared" si="26"/>
        <v>118.94968461969114</v>
      </c>
      <c r="M61" s="79">
        <f t="shared" si="26"/>
        <v>121.12640770792865</v>
      </c>
      <c r="N61" s="79">
        <f t="shared" si="26"/>
        <v>117.98471977813156</v>
      </c>
      <c r="O61" s="79">
        <f t="shared" si="26"/>
        <v>114.27420286755704</v>
      </c>
      <c r="P61" s="79">
        <f t="shared" si="26"/>
        <v>113.48171969706316</v>
      </c>
      <c r="Q61" s="79">
        <f t="shared" si="26"/>
        <v>114.52647623054887</v>
      </c>
    </row>
    <row r="62" spans="1:17" ht="11.45" customHeight="1" x14ac:dyDescent="0.25">
      <c r="A62" s="91" t="s">
        <v>21</v>
      </c>
      <c r="B62" s="123">
        <f t="shared" ref="B62:Q62" si="27">IF(B5=0,0,B5/B16)</f>
        <v>76.277371096900637</v>
      </c>
      <c r="C62" s="123">
        <f t="shared" si="27"/>
        <v>76.277371096900637</v>
      </c>
      <c r="D62" s="123">
        <f t="shared" si="27"/>
        <v>76.277371096900637</v>
      </c>
      <c r="E62" s="123">
        <f t="shared" si="27"/>
        <v>76.277371096900637</v>
      </c>
      <c r="F62" s="123">
        <f t="shared" si="27"/>
        <v>76.471601952695963</v>
      </c>
      <c r="G62" s="123">
        <f t="shared" si="27"/>
        <v>76.775362877346822</v>
      </c>
      <c r="H62" s="123">
        <f t="shared" si="27"/>
        <v>77.639003785741835</v>
      </c>
      <c r="I62" s="123">
        <f t="shared" si="27"/>
        <v>78.793062532327653</v>
      </c>
      <c r="J62" s="123">
        <f t="shared" si="27"/>
        <v>79.11155656364356</v>
      </c>
      <c r="K62" s="123">
        <f t="shared" si="27"/>
        <v>77.710267248694066</v>
      </c>
      <c r="L62" s="123">
        <f t="shared" si="27"/>
        <v>78.501425987316992</v>
      </c>
      <c r="M62" s="123">
        <f t="shared" si="27"/>
        <v>79.194063192028608</v>
      </c>
      <c r="N62" s="123">
        <f t="shared" si="27"/>
        <v>79.682527812124746</v>
      </c>
      <c r="O62" s="123">
        <f t="shared" si="27"/>
        <v>80.099646475084128</v>
      </c>
      <c r="P62" s="123">
        <f t="shared" si="27"/>
        <v>80.823348733418612</v>
      </c>
      <c r="Q62" s="123">
        <f t="shared" si="27"/>
        <v>81.09824384707602</v>
      </c>
    </row>
    <row r="63" spans="1:17" ht="11.45" customHeight="1" x14ac:dyDescent="0.25">
      <c r="A63" s="19" t="s">
        <v>20</v>
      </c>
      <c r="B63" s="76">
        <f t="shared" ref="B63:Q63" si="28">IF(B6=0,0,B6/B17)</f>
        <v>87.877495269255391</v>
      </c>
      <c r="C63" s="76">
        <f t="shared" si="28"/>
        <v>82.995412198741192</v>
      </c>
      <c r="D63" s="76">
        <f t="shared" si="28"/>
        <v>84.948245426946855</v>
      </c>
      <c r="E63" s="76">
        <f t="shared" si="28"/>
        <v>82.995412198741178</v>
      </c>
      <c r="F63" s="76">
        <f t="shared" si="28"/>
        <v>119.4849401813332</v>
      </c>
      <c r="G63" s="76">
        <f t="shared" si="28"/>
        <v>124.38798156043048</v>
      </c>
      <c r="H63" s="76">
        <f t="shared" si="28"/>
        <v>129.27363600067068</v>
      </c>
      <c r="I63" s="76">
        <f t="shared" si="28"/>
        <v>133.09430866276267</v>
      </c>
      <c r="J63" s="76">
        <f t="shared" si="28"/>
        <v>136.10185554513959</v>
      </c>
      <c r="K63" s="76">
        <f t="shared" si="28"/>
        <v>129.74158312325997</v>
      </c>
      <c r="L63" s="76">
        <f t="shared" si="28"/>
        <v>129.82134474257214</v>
      </c>
      <c r="M63" s="76">
        <f t="shared" si="28"/>
        <v>128.11350899029404</v>
      </c>
      <c r="N63" s="76">
        <f t="shared" si="28"/>
        <v>123.89662477998745</v>
      </c>
      <c r="O63" s="76">
        <f t="shared" si="28"/>
        <v>118.76728693305139</v>
      </c>
      <c r="P63" s="76">
        <f t="shared" si="28"/>
        <v>117.59144791832314</v>
      </c>
      <c r="Q63" s="76">
        <f t="shared" si="28"/>
        <v>119.37336519061421</v>
      </c>
    </row>
    <row r="64" spans="1:17" ht="11.45" customHeight="1" x14ac:dyDescent="0.25">
      <c r="A64" s="62" t="s">
        <v>17</v>
      </c>
      <c r="B64" s="77">
        <f t="shared" ref="B64:Q64" si="29">IF(B7=0,0,B7/B18)</f>
        <v>83.308137335647956</v>
      </c>
      <c r="C64" s="77">
        <f t="shared" si="29"/>
        <v>83.344559044683834</v>
      </c>
      <c r="D64" s="77">
        <f t="shared" si="29"/>
        <v>83.439181349728358</v>
      </c>
      <c r="E64" s="77">
        <f t="shared" si="29"/>
        <v>83.531683627358774</v>
      </c>
      <c r="F64" s="77">
        <f t="shared" si="29"/>
        <v>97.115981076678125</v>
      </c>
      <c r="G64" s="77">
        <f t="shared" si="29"/>
        <v>101.50781260941729</v>
      </c>
      <c r="H64" s="77">
        <f t="shared" si="29"/>
        <v>105.39829040413497</v>
      </c>
      <c r="I64" s="77">
        <f t="shared" si="29"/>
        <v>106.01210146841122</v>
      </c>
      <c r="J64" s="77">
        <f t="shared" si="29"/>
        <v>108.45168742123001</v>
      </c>
      <c r="K64" s="77">
        <f t="shared" si="29"/>
        <v>100.82225183948626</v>
      </c>
      <c r="L64" s="77">
        <f t="shared" si="29"/>
        <v>104.92555476249636</v>
      </c>
      <c r="M64" s="77">
        <f t="shared" si="29"/>
        <v>104.53981060931824</v>
      </c>
      <c r="N64" s="77">
        <f t="shared" si="29"/>
        <v>107.53898436966244</v>
      </c>
      <c r="O64" s="77">
        <f t="shared" si="29"/>
        <v>109.85270144325804</v>
      </c>
      <c r="P64" s="77">
        <f t="shared" si="29"/>
        <v>114.15359861530185</v>
      </c>
      <c r="Q64" s="77">
        <f t="shared" si="29"/>
        <v>115.85553370549569</v>
      </c>
    </row>
    <row r="65" spans="1:17" ht="11.45" customHeight="1" x14ac:dyDescent="0.25">
      <c r="A65" s="62" t="s">
        <v>16</v>
      </c>
      <c r="B65" s="77">
        <f t="shared" ref="B65:Q65" si="30">IF(B8=0,0,B8/B19)</f>
        <v>90.860306624467057</v>
      </c>
      <c r="C65" s="77">
        <f t="shared" si="30"/>
        <v>82.77617722515761</v>
      </c>
      <c r="D65" s="77">
        <f t="shared" si="30"/>
        <v>85.967416412412021</v>
      </c>
      <c r="E65" s="77">
        <f t="shared" si="30"/>
        <v>82.635239380786118</v>
      </c>
      <c r="F65" s="77">
        <f t="shared" si="30"/>
        <v>156.2078858791437</v>
      </c>
      <c r="G65" s="77">
        <f t="shared" si="30"/>
        <v>160.67467804335291</v>
      </c>
      <c r="H65" s="77">
        <f t="shared" si="30"/>
        <v>166.03038708142009</v>
      </c>
      <c r="I65" s="77">
        <f t="shared" si="30"/>
        <v>179.32234492506188</v>
      </c>
      <c r="J65" s="77">
        <f t="shared" si="30"/>
        <v>183.95551204817428</v>
      </c>
      <c r="K65" s="77">
        <f t="shared" si="30"/>
        <v>177.85234060780573</v>
      </c>
      <c r="L65" s="77">
        <f t="shared" si="30"/>
        <v>167.98364662877077</v>
      </c>
      <c r="M65" s="77">
        <f t="shared" si="30"/>
        <v>172.45144231718459</v>
      </c>
      <c r="N65" s="77">
        <f t="shared" si="30"/>
        <v>156.34090844801312</v>
      </c>
      <c r="O65" s="77">
        <f t="shared" si="30"/>
        <v>135.63228600318229</v>
      </c>
      <c r="P65" s="77">
        <f t="shared" si="30"/>
        <v>123.94165159985471</v>
      </c>
      <c r="Q65" s="77">
        <f t="shared" si="30"/>
        <v>126.02420541584739</v>
      </c>
    </row>
    <row r="66" spans="1:17" ht="11.45" customHeight="1" x14ac:dyDescent="0.25">
      <c r="A66" s="118" t="s">
        <v>19</v>
      </c>
      <c r="B66" s="122">
        <f t="shared" ref="B66:Q66" si="31">IF(B9=0,0,B9/B20)</f>
        <v>0</v>
      </c>
      <c r="C66" s="122">
        <f t="shared" si="31"/>
        <v>0</v>
      </c>
      <c r="D66" s="122">
        <f t="shared" si="31"/>
        <v>0</v>
      </c>
      <c r="E66" s="122">
        <f t="shared" si="31"/>
        <v>0</v>
      </c>
      <c r="F66" s="122">
        <f t="shared" si="31"/>
        <v>329.41613148853651</v>
      </c>
      <c r="G66" s="122">
        <f t="shared" si="31"/>
        <v>330.72464008703247</v>
      </c>
      <c r="H66" s="122">
        <f t="shared" si="31"/>
        <v>334.44493938473408</v>
      </c>
      <c r="I66" s="122">
        <f t="shared" si="31"/>
        <v>339.41626937002684</v>
      </c>
      <c r="J66" s="122">
        <f t="shared" si="31"/>
        <v>340.78824365877233</v>
      </c>
      <c r="K66" s="122">
        <f t="shared" si="31"/>
        <v>334.75192045591297</v>
      </c>
      <c r="L66" s="122">
        <f t="shared" si="31"/>
        <v>338.1599888684425</v>
      </c>
      <c r="M66" s="122">
        <f t="shared" si="31"/>
        <v>341.14365682720029</v>
      </c>
      <c r="N66" s="122">
        <f t="shared" si="31"/>
        <v>343.24781211376819</v>
      </c>
      <c r="O66" s="122">
        <f t="shared" si="31"/>
        <v>345.04463096959313</v>
      </c>
      <c r="P66" s="122">
        <f t="shared" si="31"/>
        <v>348.16211762088017</v>
      </c>
      <c r="Q66" s="122">
        <f t="shared" si="31"/>
        <v>349.34628118740437</v>
      </c>
    </row>
    <row r="67" spans="1:17" ht="11.45" customHeight="1" x14ac:dyDescent="0.25">
      <c r="A67" s="25" t="s">
        <v>66</v>
      </c>
      <c r="B67" s="79">
        <f t="shared" ref="B67:Q67" si="32">IF(B10=0,0,B10/B21)</f>
        <v>601.26450498946247</v>
      </c>
      <c r="C67" s="79">
        <f t="shared" si="32"/>
        <v>572.63286189472603</v>
      </c>
      <c r="D67" s="79">
        <f t="shared" si="32"/>
        <v>572.63286189472615</v>
      </c>
      <c r="E67" s="79">
        <f t="shared" si="32"/>
        <v>515.36957570525351</v>
      </c>
      <c r="F67" s="79">
        <f t="shared" si="32"/>
        <v>572.63286189472615</v>
      </c>
      <c r="G67" s="79">
        <f t="shared" si="32"/>
        <v>466.25032639916441</v>
      </c>
      <c r="H67" s="79">
        <f t="shared" si="32"/>
        <v>497.67434317223496</v>
      </c>
      <c r="I67" s="79">
        <f t="shared" si="32"/>
        <v>509.80533179900266</v>
      </c>
      <c r="J67" s="79">
        <f t="shared" si="32"/>
        <v>519.91909025876316</v>
      </c>
      <c r="K67" s="79">
        <f t="shared" si="32"/>
        <v>520.35720102057439</v>
      </c>
      <c r="L67" s="79">
        <f t="shared" si="32"/>
        <v>541.22720121205055</v>
      </c>
      <c r="M67" s="79">
        <f t="shared" si="32"/>
        <v>559.21719191596014</v>
      </c>
      <c r="N67" s="79">
        <f t="shared" si="32"/>
        <v>568.98747611971976</v>
      </c>
      <c r="O67" s="79">
        <f t="shared" si="32"/>
        <v>574.64983838694786</v>
      </c>
      <c r="P67" s="79">
        <f t="shared" si="32"/>
        <v>578.614544409313</v>
      </c>
      <c r="Q67" s="79">
        <f t="shared" si="32"/>
        <v>585.18281973495129</v>
      </c>
    </row>
    <row r="68" spans="1:17" ht="11.45" customHeight="1" x14ac:dyDescent="0.25">
      <c r="A68" s="116" t="s">
        <v>17</v>
      </c>
      <c r="B68" s="77">
        <f t="shared" ref="B68:Q68" si="33">IF(B11=0,0,B11/B22)</f>
        <v>599.53793957008884</v>
      </c>
      <c r="C68" s="77">
        <f t="shared" si="33"/>
        <v>599.30128834761751</v>
      </c>
      <c r="D68" s="77">
        <f t="shared" si="33"/>
        <v>598.68831237152824</v>
      </c>
      <c r="E68" s="77">
        <f t="shared" si="33"/>
        <v>598.09161945722849</v>
      </c>
      <c r="F68" s="77">
        <f t="shared" si="33"/>
        <v>586.49530345684025</v>
      </c>
      <c r="G68" s="77">
        <f t="shared" si="33"/>
        <v>477.81763619846851</v>
      </c>
      <c r="H68" s="77">
        <f t="shared" si="33"/>
        <v>486.21428355916186</v>
      </c>
      <c r="I68" s="77">
        <f t="shared" si="33"/>
        <v>522.55008719925604</v>
      </c>
      <c r="J68" s="77">
        <f t="shared" si="33"/>
        <v>532.62785657266318</v>
      </c>
      <c r="K68" s="77">
        <f t="shared" si="33"/>
        <v>533.43348416872766</v>
      </c>
      <c r="L68" s="77">
        <f t="shared" si="33"/>
        <v>555.55916061909579</v>
      </c>
      <c r="M68" s="77">
        <f t="shared" si="33"/>
        <v>574.17955216049734</v>
      </c>
      <c r="N68" s="77">
        <f t="shared" si="33"/>
        <v>583.63483874312715</v>
      </c>
      <c r="O68" s="77">
        <f t="shared" si="33"/>
        <v>589.92191333209394</v>
      </c>
      <c r="P68" s="77">
        <f t="shared" si="33"/>
        <v>594.19360311502271</v>
      </c>
      <c r="Q68" s="77">
        <f t="shared" si="33"/>
        <v>601.04596199302136</v>
      </c>
    </row>
    <row r="69" spans="1:17" ht="11.45" customHeight="1" x14ac:dyDescent="0.25">
      <c r="A69" s="93" t="s">
        <v>16</v>
      </c>
      <c r="B69" s="74">
        <f t="shared" ref="B69:Q69" si="34">IF(B12=0,0,B12/B23)</f>
        <v>602.54245155591138</v>
      </c>
      <c r="C69" s="74">
        <f t="shared" si="34"/>
        <v>554.22227421525452</v>
      </c>
      <c r="D69" s="74">
        <f t="shared" si="34"/>
        <v>553.99505066791687</v>
      </c>
      <c r="E69" s="74">
        <f t="shared" si="34"/>
        <v>464.04801781137979</v>
      </c>
      <c r="F69" s="74">
        <f t="shared" si="34"/>
        <v>557.73491439524332</v>
      </c>
      <c r="G69" s="74">
        <f t="shared" si="34"/>
        <v>454.03647541977432</v>
      </c>
      <c r="H69" s="74">
        <f t="shared" si="34"/>
        <v>512.83168262028585</v>
      </c>
      <c r="I69" s="74">
        <f t="shared" si="34"/>
        <v>496.42304765497749</v>
      </c>
      <c r="J69" s="74">
        <f t="shared" si="34"/>
        <v>506.35519290632942</v>
      </c>
      <c r="K69" s="74">
        <f t="shared" si="34"/>
        <v>506.67912639402505</v>
      </c>
      <c r="L69" s="74">
        <f t="shared" si="34"/>
        <v>524.59311553449345</v>
      </c>
      <c r="M69" s="74">
        <f t="shared" si="34"/>
        <v>544.29379212426386</v>
      </c>
      <c r="N69" s="74">
        <f t="shared" si="34"/>
        <v>548.83074990707632</v>
      </c>
      <c r="O69" s="74">
        <f t="shared" si="34"/>
        <v>554.22423466071928</v>
      </c>
      <c r="P69" s="74">
        <f t="shared" si="34"/>
        <v>558.02427347905177</v>
      </c>
      <c r="Q69" s="74">
        <f t="shared" si="34"/>
        <v>564.34734836425025</v>
      </c>
    </row>
    <row r="71" spans="1:17" ht="11.45" customHeight="1" x14ac:dyDescent="0.25">
      <c r="A71" s="27" t="s">
        <v>176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</row>
    <row r="72" spans="1:17" ht="11.45" customHeight="1" x14ac:dyDescent="0.25">
      <c r="A72" s="25" t="s">
        <v>174</v>
      </c>
      <c r="B72" s="79">
        <f>IF(B37=0,0,(B38*B73+B39*B74+B42*B77)/B37)</f>
        <v>348.91856309949219</v>
      </c>
      <c r="C72" s="79">
        <f t="shared" ref="C72:Q72" si="35">IF(C37=0,0,(C38*C73+C39*C74+C42*C77)/C37)</f>
        <v>348.30972963031081</v>
      </c>
      <c r="D72" s="79">
        <f t="shared" si="35"/>
        <v>347.95495822738832</v>
      </c>
      <c r="E72" s="79">
        <f t="shared" si="35"/>
        <v>347.51027703306522</v>
      </c>
      <c r="F72" s="79">
        <f t="shared" si="35"/>
        <v>354.02959830866808</v>
      </c>
      <c r="G72" s="79">
        <f t="shared" si="35"/>
        <v>354.02959830866808</v>
      </c>
      <c r="H72" s="79">
        <f t="shared" si="35"/>
        <v>354.90424646128224</v>
      </c>
      <c r="I72" s="79">
        <f t="shared" si="35"/>
        <v>355.06604348709612</v>
      </c>
      <c r="J72" s="79">
        <f t="shared" si="35"/>
        <v>355.09980430528378</v>
      </c>
      <c r="K72" s="79">
        <f t="shared" si="35"/>
        <v>354.52761208389455</v>
      </c>
      <c r="L72" s="79">
        <f t="shared" si="35"/>
        <v>354.31314623338255</v>
      </c>
      <c r="M72" s="79">
        <f t="shared" si="35"/>
        <v>355.58813263525303</v>
      </c>
      <c r="N72" s="79">
        <f t="shared" si="35"/>
        <v>355.40161636153721</v>
      </c>
      <c r="O72" s="79">
        <f t="shared" si="35"/>
        <v>355.26964314290285</v>
      </c>
      <c r="P72" s="79">
        <f t="shared" si="35"/>
        <v>354.79322447733864</v>
      </c>
      <c r="Q72" s="79">
        <f t="shared" si="35"/>
        <v>355.53711660986812</v>
      </c>
    </row>
    <row r="73" spans="1:17" ht="11.45" customHeight="1" x14ac:dyDescent="0.25">
      <c r="A73" s="91" t="s">
        <v>21</v>
      </c>
      <c r="B73" s="123">
        <v>400</v>
      </c>
      <c r="C73" s="123">
        <v>400</v>
      </c>
      <c r="D73" s="123">
        <v>400</v>
      </c>
      <c r="E73" s="123">
        <v>400</v>
      </c>
      <c r="F73" s="123">
        <v>400</v>
      </c>
      <c r="G73" s="123">
        <v>400</v>
      </c>
      <c r="H73" s="123">
        <v>400</v>
      </c>
      <c r="I73" s="123">
        <v>400</v>
      </c>
      <c r="J73" s="123">
        <v>400</v>
      </c>
      <c r="K73" s="123">
        <v>400</v>
      </c>
      <c r="L73" s="123">
        <v>400</v>
      </c>
      <c r="M73" s="123">
        <v>400</v>
      </c>
      <c r="N73" s="123">
        <v>400</v>
      </c>
      <c r="O73" s="123">
        <v>400</v>
      </c>
      <c r="P73" s="123">
        <v>400</v>
      </c>
      <c r="Q73" s="123">
        <v>400</v>
      </c>
    </row>
    <row r="74" spans="1:17" ht="11.45" customHeight="1" x14ac:dyDescent="0.25">
      <c r="A74" s="19" t="s">
        <v>20</v>
      </c>
      <c r="B74" s="76">
        <f>IF(B39=0,0,SUMPRODUCT(B75:B76,B40:B41)/B39)</f>
        <v>320</v>
      </c>
      <c r="C74" s="76">
        <f t="shared" ref="C74:Q74" si="36">IF(C39=0,0,SUMPRODUCT(C75:C76,C40:C41)/C39)</f>
        <v>320</v>
      </c>
      <c r="D74" s="76">
        <f t="shared" si="36"/>
        <v>320</v>
      </c>
      <c r="E74" s="76">
        <f t="shared" si="36"/>
        <v>320</v>
      </c>
      <c r="F74" s="76">
        <f t="shared" si="36"/>
        <v>320</v>
      </c>
      <c r="G74" s="76">
        <f t="shared" si="36"/>
        <v>320</v>
      </c>
      <c r="H74" s="76">
        <f t="shared" si="36"/>
        <v>320</v>
      </c>
      <c r="I74" s="76">
        <f t="shared" si="36"/>
        <v>320</v>
      </c>
      <c r="J74" s="76">
        <f t="shared" si="36"/>
        <v>320</v>
      </c>
      <c r="K74" s="76">
        <f t="shared" si="36"/>
        <v>320</v>
      </c>
      <c r="L74" s="76">
        <f t="shared" si="36"/>
        <v>320</v>
      </c>
      <c r="M74" s="76">
        <f t="shared" si="36"/>
        <v>320</v>
      </c>
      <c r="N74" s="76">
        <f t="shared" si="36"/>
        <v>320</v>
      </c>
      <c r="O74" s="76">
        <f t="shared" si="36"/>
        <v>320</v>
      </c>
      <c r="P74" s="76">
        <f t="shared" si="36"/>
        <v>320</v>
      </c>
      <c r="Q74" s="76">
        <f t="shared" si="36"/>
        <v>320</v>
      </c>
    </row>
    <row r="75" spans="1:17" ht="11.45" customHeight="1" x14ac:dyDescent="0.25">
      <c r="A75" s="62" t="s">
        <v>17</v>
      </c>
      <c r="B75" s="77">
        <v>320</v>
      </c>
      <c r="C75" s="77">
        <v>320</v>
      </c>
      <c r="D75" s="77">
        <v>320</v>
      </c>
      <c r="E75" s="77">
        <v>320</v>
      </c>
      <c r="F75" s="77">
        <v>320</v>
      </c>
      <c r="G75" s="77">
        <v>320</v>
      </c>
      <c r="H75" s="77">
        <v>320</v>
      </c>
      <c r="I75" s="77">
        <v>320</v>
      </c>
      <c r="J75" s="77">
        <v>320</v>
      </c>
      <c r="K75" s="77">
        <v>320</v>
      </c>
      <c r="L75" s="77">
        <v>320</v>
      </c>
      <c r="M75" s="77">
        <v>320</v>
      </c>
      <c r="N75" s="77">
        <v>320</v>
      </c>
      <c r="O75" s="77">
        <v>320</v>
      </c>
      <c r="P75" s="77">
        <v>320</v>
      </c>
      <c r="Q75" s="77">
        <v>320</v>
      </c>
    </row>
    <row r="76" spans="1:17" ht="11.45" customHeight="1" x14ac:dyDescent="0.25">
      <c r="A76" s="62" t="s">
        <v>16</v>
      </c>
      <c r="B76" s="77">
        <v>320</v>
      </c>
      <c r="C76" s="77">
        <v>320</v>
      </c>
      <c r="D76" s="77">
        <v>320</v>
      </c>
      <c r="E76" s="77">
        <v>320</v>
      </c>
      <c r="F76" s="77">
        <v>320</v>
      </c>
      <c r="G76" s="77">
        <v>320</v>
      </c>
      <c r="H76" s="77">
        <v>320</v>
      </c>
      <c r="I76" s="77">
        <v>320</v>
      </c>
      <c r="J76" s="77">
        <v>320</v>
      </c>
      <c r="K76" s="77">
        <v>320</v>
      </c>
      <c r="L76" s="77">
        <v>320</v>
      </c>
      <c r="M76" s="77">
        <v>320</v>
      </c>
      <c r="N76" s="77">
        <v>320</v>
      </c>
      <c r="O76" s="77">
        <v>320</v>
      </c>
      <c r="P76" s="77">
        <v>320</v>
      </c>
      <c r="Q76" s="77">
        <v>320</v>
      </c>
    </row>
    <row r="77" spans="1:17" ht="11.45" customHeight="1" x14ac:dyDescent="0.25">
      <c r="A77" s="118" t="s">
        <v>19</v>
      </c>
      <c r="B77" s="122">
        <v>0</v>
      </c>
      <c r="C77" s="122">
        <v>0</v>
      </c>
      <c r="D77" s="122">
        <v>0</v>
      </c>
      <c r="E77" s="122">
        <v>0</v>
      </c>
      <c r="F77" s="122">
        <v>560</v>
      </c>
      <c r="G77" s="122">
        <v>560</v>
      </c>
      <c r="H77" s="122">
        <v>560</v>
      </c>
      <c r="I77" s="122">
        <v>560</v>
      </c>
      <c r="J77" s="122">
        <v>560</v>
      </c>
      <c r="K77" s="122">
        <v>560</v>
      </c>
      <c r="L77" s="122">
        <v>560</v>
      </c>
      <c r="M77" s="122">
        <v>560</v>
      </c>
      <c r="N77" s="122">
        <v>560</v>
      </c>
      <c r="O77" s="122">
        <v>560</v>
      </c>
      <c r="P77" s="122">
        <v>560</v>
      </c>
      <c r="Q77" s="122">
        <v>560</v>
      </c>
    </row>
    <row r="78" spans="1:17" ht="11.45" customHeight="1" x14ac:dyDescent="0.25">
      <c r="A78" s="25" t="s">
        <v>137</v>
      </c>
      <c r="B78" s="79">
        <f>IF(B43=0,0,SUMPRODUCT(B79:B80,B44:B45)/B43)</f>
        <v>2100</v>
      </c>
      <c r="C78" s="79">
        <f t="shared" ref="C78:Q78" si="37">IF(C43=0,0,SUMPRODUCT(C79:C80,C44:C45)/C43)</f>
        <v>2100</v>
      </c>
      <c r="D78" s="79">
        <f t="shared" si="37"/>
        <v>2100</v>
      </c>
      <c r="E78" s="79">
        <f t="shared" si="37"/>
        <v>2100</v>
      </c>
      <c r="F78" s="79">
        <f t="shared" si="37"/>
        <v>2100</v>
      </c>
      <c r="G78" s="79">
        <f t="shared" si="37"/>
        <v>2100</v>
      </c>
      <c r="H78" s="79">
        <f t="shared" si="37"/>
        <v>2100</v>
      </c>
      <c r="I78" s="79">
        <f t="shared" si="37"/>
        <v>2100</v>
      </c>
      <c r="J78" s="79">
        <f t="shared" si="37"/>
        <v>2100</v>
      </c>
      <c r="K78" s="79">
        <f t="shared" si="37"/>
        <v>2100</v>
      </c>
      <c r="L78" s="79">
        <f t="shared" si="37"/>
        <v>2100</v>
      </c>
      <c r="M78" s="79">
        <f t="shared" si="37"/>
        <v>2100</v>
      </c>
      <c r="N78" s="79">
        <f t="shared" si="37"/>
        <v>2100</v>
      </c>
      <c r="O78" s="79">
        <f t="shared" si="37"/>
        <v>2100</v>
      </c>
      <c r="P78" s="79">
        <f t="shared" si="37"/>
        <v>2100</v>
      </c>
      <c r="Q78" s="79">
        <f t="shared" si="37"/>
        <v>2100</v>
      </c>
    </row>
    <row r="79" spans="1:17" ht="11.45" customHeight="1" x14ac:dyDescent="0.25">
      <c r="A79" s="116" t="s">
        <v>17</v>
      </c>
      <c r="B79" s="77">
        <v>2100</v>
      </c>
      <c r="C79" s="77">
        <v>2100</v>
      </c>
      <c r="D79" s="77">
        <v>2100</v>
      </c>
      <c r="E79" s="77">
        <v>2100</v>
      </c>
      <c r="F79" s="77">
        <v>2100</v>
      </c>
      <c r="G79" s="77">
        <v>2100</v>
      </c>
      <c r="H79" s="77">
        <v>2100</v>
      </c>
      <c r="I79" s="77">
        <v>2100</v>
      </c>
      <c r="J79" s="77">
        <v>2100</v>
      </c>
      <c r="K79" s="77">
        <v>2100</v>
      </c>
      <c r="L79" s="77">
        <v>2100</v>
      </c>
      <c r="M79" s="77">
        <v>2100</v>
      </c>
      <c r="N79" s="77">
        <v>2100</v>
      </c>
      <c r="O79" s="77">
        <v>2100</v>
      </c>
      <c r="P79" s="77">
        <v>2100</v>
      </c>
      <c r="Q79" s="77">
        <v>2100</v>
      </c>
    </row>
    <row r="80" spans="1:17" ht="11.45" customHeight="1" x14ac:dyDescent="0.25">
      <c r="A80" s="93" t="s">
        <v>16</v>
      </c>
      <c r="B80" s="74">
        <v>2100</v>
      </c>
      <c r="C80" s="74">
        <v>2100</v>
      </c>
      <c r="D80" s="74">
        <v>2100</v>
      </c>
      <c r="E80" s="74">
        <v>2100</v>
      </c>
      <c r="F80" s="74">
        <v>2100</v>
      </c>
      <c r="G80" s="74">
        <v>2100</v>
      </c>
      <c r="H80" s="74">
        <v>2100</v>
      </c>
      <c r="I80" s="74">
        <v>2100</v>
      </c>
      <c r="J80" s="74">
        <v>2100</v>
      </c>
      <c r="K80" s="74">
        <v>2100</v>
      </c>
      <c r="L80" s="74">
        <v>2100</v>
      </c>
      <c r="M80" s="74">
        <v>2100</v>
      </c>
      <c r="N80" s="74">
        <v>2100</v>
      </c>
      <c r="O80" s="74">
        <v>2100</v>
      </c>
      <c r="P80" s="74">
        <v>2100</v>
      </c>
      <c r="Q80" s="74">
        <v>2100</v>
      </c>
    </row>
    <row r="82" spans="1:17" ht="11.45" customHeight="1" x14ac:dyDescent="0.25">
      <c r="A82" s="27" t="s">
        <v>175</v>
      </c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</row>
    <row r="83" spans="1:17" ht="11.45" customHeight="1" x14ac:dyDescent="0.25">
      <c r="A83" s="25" t="s">
        <v>39</v>
      </c>
      <c r="B83" s="168">
        <f>IF(B61=0,0,B61/B72)</f>
        <v>0.245204430134115</v>
      </c>
      <c r="C83" s="168">
        <f t="shared" ref="C83:Q83" si="38">IF(C61=0,0,C61/C72)</f>
        <v>0.23466626760580037</v>
      </c>
      <c r="D83" s="168">
        <f t="shared" si="38"/>
        <v>0.23943798034131852</v>
      </c>
      <c r="E83" s="168">
        <f t="shared" si="38"/>
        <v>0.23535048466384376</v>
      </c>
      <c r="F83" s="168">
        <f t="shared" si="38"/>
        <v>0.31012176714550593</v>
      </c>
      <c r="G83" s="168">
        <f t="shared" si="38"/>
        <v>0.3206484671439257</v>
      </c>
      <c r="H83" s="168">
        <f t="shared" si="38"/>
        <v>0.3318236657073757</v>
      </c>
      <c r="I83" s="168">
        <f t="shared" si="38"/>
        <v>0.34237873800547836</v>
      </c>
      <c r="J83" s="168">
        <f t="shared" si="38"/>
        <v>0.34721351821336532</v>
      </c>
      <c r="K83" s="168">
        <f t="shared" si="38"/>
        <v>0.33442357829008357</v>
      </c>
      <c r="L83" s="168">
        <f t="shared" si="38"/>
        <v>0.33571908320144622</v>
      </c>
      <c r="M83" s="168">
        <f t="shared" si="38"/>
        <v>0.34063681149948527</v>
      </c>
      <c r="N83" s="168">
        <f t="shared" si="38"/>
        <v>0.33197575460126771</v>
      </c>
      <c r="O83" s="168">
        <f t="shared" si="38"/>
        <v>0.32165484744665235</v>
      </c>
      <c r="P83" s="168">
        <f t="shared" si="38"/>
        <v>0.31985311969877106</v>
      </c>
      <c r="Q83" s="168">
        <f t="shared" si="38"/>
        <v>0.32212241951722609</v>
      </c>
    </row>
    <row r="84" spans="1:17" ht="11.45" customHeight="1" x14ac:dyDescent="0.25">
      <c r="A84" s="91" t="s">
        <v>21</v>
      </c>
      <c r="B84" s="169">
        <f t="shared" ref="B84:Q84" si="39">IF(B62=0,0,B62/B73)</f>
        <v>0.19069342774225159</v>
      </c>
      <c r="C84" s="169">
        <f t="shared" si="39"/>
        <v>0.19069342774225159</v>
      </c>
      <c r="D84" s="169">
        <f t="shared" si="39"/>
        <v>0.19069342774225159</v>
      </c>
      <c r="E84" s="169">
        <f t="shared" si="39"/>
        <v>0.19069342774225159</v>
      </c>
      <c r="F84" s="169">
        <f t="shared" si="39"/>
        <v>0.19117900488173992</v>
      </c>
      <c r="G84" s="169">
        <f t="shared" si="39"/>
        <v>0.19193840719336705</v>
      </c>
      <c r="H84" s="169">
        <f t="shared" si="39"/>
        <v>0.19409750946435458</v>
      </c>
      <c r="I84" s="169">
        <f t="shared" si="39"/>
        <v>0.19698265633081913</v>
      </c>
      <c r="J84" s="169">
        <f t="shared" si="39"/>
        <v>0.1977788914091089</v>
      </c>
      <c r="K84" s="169">
        <f t="shared" si="39"/>
        <v>0.19427566812173516</v>
      </c>
      <c r="L84" s="169">
        <f t="shared" si="39"/>
        <v>0.19625356496829249</v>
      </c>
      <c r="M84" s="169">
        <f t="shared" si="39"/>
        <v>0.19798515798007152</v>
      </c>
      <c r="N84" s="169">
        <f t="shared" si="39"/>
        <v>0.19920631953031187</v>
      </c>
      <c r="O84" s="169">
        <f t="shared" si="39"/>
        <v>0.20024911618771032</v>
      </c>
      <c r="P84" s="169">
        <f t="shared" si="39"/>
        <v>0.20205837183354652</v>
      </c>
      <c r="Q84" s="169">
        <f t="shared" si="39"/>
        <v>0.20274560961769006</v>
      </c>
    </row>
    <row r="85" spans="1:17" ht="11.45" customHeight="1" x14ac:dyDescent="0.25">
      <c r="A85" s="19" t="s">
        <v>20</v>
      </c>
      <c r="B85" s="170">
        <f t="shared" ref="B85:Q85" si="40">IF(B63=0,0,B63/B74)</f>
        <v>0.27461717271642311</v>
      </c>
      <c r="C85" s="170">
        <f t="shared" si="40"/>
        <v>0.2593606631210662</v>
      </c>
      <c r="D85" s="170">
        <f t="shared" si="40"/>
        <v>0.26546326695920891</v>
      </c>
      <c r="E85" s="170">
        <f t="shared" si="40"/>
        <v>0.2593606631210662</v>
      </c>
      <c r="F85" s="170">
        <f t="shared" si="40"/>
        <v>0.37339043806666627</v>
      </c>
      <c r="G85" s="170">
        <f t="shared" si="40"/>
        <v>0.38871244237634522</v>
      </c>
      <c r="H85" s="170">
        <f t="shared" si="40"/>
        <v>0.40398011250209587</v>
      </c>
      <c r="I85" s="170">
        <f t="shared" si="40"/>
        <v>0.41591971457113336</v>
      </c>
      <c r="J85" s="170">
        <f t="shared" si="40"/>
        <v>0.42531829857856118</v>
      </c>
      <c r="K85" s="170">
        <f t="shared" si="40"/>
        <v>0.40544244726018741</v>
      </c>
      <c r="L85" s="170">
        <f t="shared" si="40"/>
        <v>0.40569170232053792</v>
      </c>
      <c r="M85" s="170">
        <f t="shared" si="40"/>
        <v>0.40035471559466884</v>
      </c>
      <c r="N85" s="170">
        <f t="shared" si="40"/>
        <v>0.38717695243746075</v>
      </c>
      <c r="O85" s="170">
        <f t="shared" si="40"/>
        <v>0.37114777166578561</v>
      </c>
      <c r="P85" s="170">
        <f t="shared" si="40"/>
        <v>0.36747327474475983</v>
      </c>
      <c r="Q85" s="170">
        <f t="shared" si="40"/>
        <v>0.37304176622066942</v>
      </c>
    </row>
    <row r="86" spans="1:17" ht="11.45" customHeight="1" x14ac:dyDescent="0.25">
      <c r="A86" s="62" t="s">
        <v>17</v>
      </c>
      <c r="B86" s="171">
        <f t="shared" ref="B86:Q86" si="41">IF(B64=0,0,B64/B75)</f>
        <v>0.26033792917389986</v>
      </c>
      <c r="C86" s="171">
        <f t="shared" si="41"/>
        <v>0.26045174701463697</v>
      </c>
      <c r="D86" s="171">
        <f t="shared" si="41"/>
        <v>0.2607474417179011</v>
      </c>
      <c r="E86" s="171">
        <f t="shared" si="41"/>
        <v>0.26103651133549616</v>
      </c>
      <c r="F86" s="171">
        <f t="shared" si="41"/>
        <v>0.30348744086461915</v>
      </c>
      <c r="G86" s="171">
        <f t="shared" si="41"/>
        <v>0.31721191440442903</v>
      </c>
      <c r="H86" s="171">
        <f t="shared" si="41"/>
        <v>0.3293696575129218</v>
      </c>
      <c r="I86" s="171">
        <f t="shared" si="41"/>
        <v>0.33128781708878507</v>
      </c>
      <c r="J86" s="171">
        <f t="shared" si="41"/>
        <v>0.33891152319134377</v>
      </c>
      <c r="K86" s="171">
        <f t="shared" si="41"/>
        <v>0.31506953699839457</v>
      </c>
      <c r="L86" s="171">
        <f t="shared" si="41"/>
        <v>0.32789235863280114</v>
      </c>
      <c r="M86" s="171">
        <f t="shared" si="41"/>
        <v>0.32668690815411949</v>
      </c>
      <c r="N86" s="171">
        <f t="shared" si="41"/>
        <v>0.33605932615519513</v>
      </c>
      <c r="O86" s="171">
        <f t="shared" si="41"/>
        <v>0.34328969201018139</v>
      </c>
      <c r="P86" s="171">
        <f t="shared" si="41"/>
        <v>0.35672999567281827</v>
      </c>
      <c r="Q86" s="171">
        <f t="shared" si="41"/>
        <v>0.36204854282967402</v>
      </c>
    </row>
    <row r="87" spans="1:17" ht="11.45" customHeight="1" x14ac:dyDescent="0.25">
      <c r="A87" s="62" t="s">
        <v>16</v>
      </c>
      <c r="B87" s="171">
        <f t="shared" ref="B87:Q87" si="42">IF(B65=0,0,B65/B76)</f>
        <v>0.28393845820145958</v>
      </c>
      <c r="C87" s="171">
        <f t="shared" si="42"/>
        <v>0.25867555382861751</v>
      </c>
      <c r="D87" s="171">
        <f t="shared" si="42"/>
        <v>0.26864817628878757</v>
      </c>
      <c r="E87" s="171">
        <f t="shared" si="42"/>
        <v>0.25823512306495661</v>
      </c>
      <c r="F87" s="171">
        <f t="shared" si="42"/>
        <v>0.48814964337232408</v>
      </c>
      <c r="G87" s="171">
        <f t="shared" si="42"/>
        <v>0.50210836888547783</v>
      </c>
      <c r="H87" s="171">
        <f t="shared" si="42"/>
        <v>0.51884495962943777</v>
      </c>
      <c r="I87" s="171">
        <f t="shared" si="42"/>
        <v>0.56038232789081843</v>
      </c>
      <c r="J87" s="171">
        <f t="shared" si="42"/>
        <v>0.57486097515054468</v>
      </c>
      <c r="K87" s="171">
        <f t="shared" si="42"/>
        <v>0.55578856439939295</v>
      </c>
      <c r="L87" s="171">
        <f t="shared" si="42"/>
        <v>0.52494889571490866</v>
      </c>
      <c r="M87" s="171">
        <f t="shared" si="42"/>
        <v>0.53891075724120185</v>
      </c>
      <c r="N87" s="171">
        <f t="shared" si="42"/>
        <v>0.488565338900041</v>
      </c>
      <c r="O87" s="171">
        <f t="shared" si="42"/>
        <v>0.42385089375994467</v>
      </c>
      <c r="P87" s="171">
        <f t="shared" si="42"/>
        <v>0.38731766124954597</v>
      </c>
      <c r="Q87" s="171">
        <f t="shared" si="42"/>
        <v>0.39382564192452307</v>
      </c>
    </row>
    <row r="88" spans="1:17" ht="11.45" customHeight="1" x14ac:dyDescent="0.25">
      <c r="A88" s="118" t="s">
        <v>19</v>
      </c>
      <c r="B88" s="172">
        <f t="shared" ref="B88:Q88" si="43">IF(B66=0,0,B66/B77)</f>
        <v>0</v>
      </c>
      <c r="C88" s="172">
        <f t="shared" si="43"/>
        <v>0</v>
      </c>
      <c r="D88" s="172">
        <f t="shared" si="43"/>
        <v>0</v>
      </c>
      <c r="E88" s="172">
        <f t="shared" si="43"/>
        <v>0</v>
      </c>
      <c r="F88" s="172">
        <f t="shared" si="43"/>
        <v>0.58824309194381519</v>
      </c>
      <c r="G88" s="172">
        <f t="shared" si="43"/>
        <v>0.59057971444112944</v>
      </c>
      <c r="H88" s="172">
        <f t="shared" si="43"/>
        <v>0.59722310604416806</v>
      </c>
      <c r="I88" s="172">
        <f t="shared" si="43"/>
        <v>0.60610048101790504</v>
      </c>
      <c r="J88" s="172">
        <f t="shared" si="43"/>
        <v>0.60855043510495055</v>
      </c>
      <c r="K88" s="172">
        <f t="shared" si="43"/>
        <v>0.59777128652841605</v>
      </c>
      <c r="L88" s="172">
        <f t="shared" si="43"/>
        <v>0.60385712297936156</v>
      </c>
      <c r="M88" s="172">
        <f t="shared" si="43"/>
        <v>0.60918510147714333</v>
      </c>
      <c r="N88" s="172">
        <f t="shared" si="43"/>
        <v>0.61294252163172891</v>
      </c>
      <c r="O88" s="172">
        <f t="shared" si="43"/>
        <v>0.61615112673141625</v>
      </c>
      <c r="P88" s="172">
        <f t="shared" si="43"/>
        <v>0.62171806718014311</v>
      </c>
      <c r="Q88" s="172">
        <f t="shared" si="43"/>
        <v>0.62383264497750779</v>
      </c>
    </row>
    <row r="89" spans="1:17" ht="11.45" customHeight="1" x14ac:dyDescent="0.25">
      <c r="A89" s="25" t="s">
        <v>18</v>
      </c>
      <c r="B89" s="168">
        <f t="shared" ref="B89:Q89" si="44">IF(B67=0,0,B67/B78)</f>
        <v>0.28631643094736309</v>
      </c>
      <c r="C89" s="168">
        <f t="shared" si="44"/>
        <v>0.27268231518796476</v>
      </c>
      <c r="D89" s="168">
        <f t="shared" si="44"/>
        <v>0.27268231518796482</v>
      </c>
      <c r="E89" s="168">
        <f t="shared" si="44"/>
        <v>0.24541408366916834</v>
      </c>
      <c r="F89" s="168">
        <f t="shared" si="44"/>
        <v>0.27268231518796482</v>
      </c>
      <c r="G89" s="168">
        <f t="shared" si="44"/>
        <v>0.22202396495198304</v>
      </c>
      <c r="H89" s="168">
        <f t="shared" si="44"/>
        <v>0.23698778246296903</v>
      </c>
      <c r="I89" s="168">
        <f t="shared" si="44"/>
        <v>0.24276444371381078</v>
      </c>
      <c r="J89" s="168">
        <f t="shared" si="44"/>
        <v>0.24758051917083959</v>
      </c>
      <c r="K89" s="168">
        <f t="shared" si="44"/>
        <v>0.24778914334313065</v>
      </c>
      <c r="L89" s="168">
        <f t="shared" si="44"/>
        <v>0.25772723867240505</v>
      </c>
      <c r="M89" s="168">
        <f t="shared" si="44"/>
        <v>0.26629390091236199</v>
      </c>
      <c r="N89" s="168">
        <f t="shared" si="44"/>
        <v>0.27094641719986656</v>
      </c>
      <c r="O89" s="168">
        <f t="shared" si="44"/>
        <v>0.27364278018426091</v>
      </c>
      <c r="P89" s="168">
        <f t="shared" si="44"/>
        <v>0.27553073543300621</v>
      </c>
      <c r="Q89" s="168">
        <f t="shared" si="44"/>
        <v>0.27865848558807205</v>
      </c>
    </row>
    <row r="90" spans="1:17" ht="11.45" customHeight="1" x14ac:dyDescent="0.25">
      <c r="A90" s="116" t="s">
        <v>17</v>
      </c>
      <c r="B90" s="171">
        <f t="shared" ref="B90:Q90" si="45">IF(B68=0,0,B68/B79)</f>
        <v>0.28549425693813757</v>
      </c>
      <c r="C90" s="171">
        <f t="shared" si="45"/>
        <v>0.28538156587981789</v>
      </c>
      <c r="D90" s="171">
        <f t="shared" si="45"/>
        <v>0.2850896725578706</v>
      </c>
      <c r="E90" s="171">
        <f t="shared" si="45"/>
        <v>0.28480553307487072</v>
      </c>
      <c r="F90" s="171">
        <f t="shared" si="45"/>
        <v>0.27928347783659058</v>
      </c>
      <c r="G90" s="171">
        <f t="shared" si="45"/>
        <v>0.22753220771355642</v>
      </c>
      <c r="H90" s="171">
        <f t="shared" si="45"/>
        <v>0.23153061121864851</v>
      </c>
      <c r="I90" s="171">
        <f t="shared" si="45"/>
        <v>0.24883337485678858</v>
      </c>
      <c r="J90" s="171">
        <f t="shared" si="45"/>
        <v>0.25363231265364911</v>
      </c>
      <c r="K90" s="171">
        <f t="shared" si="45"/>
        <v>0.25401594484225126</v>
      </c>
      <c r="L90" s="171">
        <f t="shared" si="45"/>
        <v>0.26455198124718848</v>
      </c>
      <c r="M90" s="171">
        <f t="shared" si="45"/>
        <v>0.27341883436214159</v>
      </c>
      <c r="N90" s="171">
        <f t="shared" si="45"/>
        <v>0.27792135178244148</v>
      </c>
      <c r="O90" s="171">
        <f t="shared" si="45"/>
        <v>0.28091519682480665</v>
      </c>
      <c r="P90" s="171">
        <f t="shared" si="45"/>
        <v>0.2829493348166775</v>
      </c>
      <c r="Q90" s="171">
        <f t="shared" si="45"/>
        <v>0.28621236285381968</v>
      </c>
    </row>
    <row r="91" spans="1:17" ht="11.45" customHeight="1" x14ac:dyDescent="0.25">
      <c r="A91" s="93" t="s">
        <v>16</v>
      </c>
      <c r="B91" s="173">
        <f t="shared" ref="B91:Q91" si="46">IF(B69=0,0,B69/B80)</f>
        <v>0.28692497693138636</v>
      </c>
      <c r="C91" s="173">
        <f t="shared" si="46"/>
        <v>0.26391536867393073</v>
      </c>
      <c r="D91" s="173">
        <f t="shared" si="46"/>
        <v>0.26380716698472234</v>
      </c>
      <c r="E91" s="173">
        <f t="shared" si="46"/>
        <v>0.22097524657684753</v>
      </c>
      <c r="F91" s="173">
        <f t="shared" si="46"/>
        <v>0.26558805447392542</v>
      </c>
      <c r="G91" s="173">
        <f t="shared" si="46"/>
        <v>0.21620784543798777</v>
      </c>
      <c r="H91" s="173">
        <f t="shared" si="46"/>
        <v>0.24420556315251707</v>
      </c>
      <c r="I91" s="173">
        <f t="shared" si="46"/>
        <v>0.23639192745475118</v>
      </c>
      <c r="J91" s="173">
        <f t="shared" si="46"/>
        <v>0.24112152043158544</v>
      </c>
      <c r="K91" s="173">
        <f t="shared" si="46"/>
        <v>0.24127577447334525</v>
      </c>
      <c r="L91" s="173">
        <f t="shared" si="46"/>
        <v>0.24980624549261593</v>
      </c>
      <c r="M91" s="173">
        <f t="shared" si="46"/>
        <v>0.25918752005917328</v>
      </c>
      <c r="N91" s="173">
        <f t="shared" si="46"/>
        <v>0.26134797614622685</v>
      </c>
      <c r="O91" s="173">
        <f t="shared" si="46"/>
        <v>0.26391630221939011</v>
      </c>
      <c r="P91" s="173">
        <f t="shared" si="46"/>
        <v>0.26572584451383419</v>
      </c>
      <c r="Q91" s="173">
        <f t="shared" si="46"/>
        <v>0.26873683255440489</v>
      </c>
    </row>
    <row r="93" spans="1:17" ht="11.45" customHeight="1" x14ac:dyDescent="0.25">
      <c r="A93" s="27" t="s">
        <v>111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</row>
    <row r="94" spans="1:17" ht="11.45" customHeight="1" x14ac:dyDescent="0.25">
      <c r="A94" s="25" t="s">
        <v>39</v>
      </c>
      <c r="B94" s="40">
        <f t="shared" ref="B94:Q94" si="47">IF(B15=0,0,B15/B37*1000000)</f>
        <v>205516.66358632332</v>
      </c>
      <c r="C94" s="40">
        <f t="shared" si="47"/>
        <v>214790.86021687574</v>
      </c>
      <c r="D94" s="40">
        <f t="shared" si="47"/>
        <v>210371.41947334408</v>
      </c>
      <c r="E94" s="40">
        <f t="shared" si="47"/>
        <v>216190.39182517349</v>
      </c>
      <c r="F94" s="40">
        <f t="shared" si="47"/>
        <v>200875.18467251895</v>
      </c>
      <c r="G94" s="40">
        <f t="shared" si="47"/>
        <v>198634.83355745286</v>
      </c>
      <c r="H94" s="40">
        <f t="shared" si="47"/>
        <v>199456.97296131036</v>
      </c>
      <c r="I94" s="40">
        <f t="shared" si="47"/>
        <v>200425.4134435888</v>
      </c>
      <c r="J94" s="40">
        <f t="shared" si="47"/>
        <v>199666.76337805632</v>
      </c>
      <c r="K94" s="40">
        <f t="shared" si="47"/>
        <v>202843.78115823137</v>
      </c>
      <c r="L94" s="40">
        <f t="shared" si="47"/>
        <v>204944.96413168797</v>
      </c>
      <c r="M94" s="40">
        <f t="shared" si="47"/>
        <v>199839.53114519711</v>
      </c>
      <c r="N94" s="40">
        <f t="shared" si="47"/>
        <v>202257.73105868662</v>
      </c>
      <c r="O94" s="40">
        <f t="shared" si="47"/>
        <v>206965.83781374604</v>
      </c>
      <c r="P94" s="40">
        <f t="shared" si="47"/>
        <v>207636.77930896755</v>
      </c>
      <c r="Q94" s="40">
        <f t="shared" si="47"/>
        <v>206018.74535817144</v>
      </c>
    </row>
    <row r="95" spans="1:17" ht="11.45" customHeight="1" x14ac:dyDescent="0.25">
      <c r="A95" s="91" t="s">
        <v>21</v>
      </c>
      <c r="B95" s="121">
        <f t="shared" ref="B95:Q95" si="48">IF(B16=0,0,B16/B38*1000000)</f>
        <v>113761.38466826759</v>
      </c>
      <c r="C95" s="121">
        <f t="shared" si="48"/>
        <v>113738.5249506612</v>
      </c>
      <c r="D95" s="121">
        <f t="shared" si="48"/>
        <v>113493.22259634631</v>
      </c>
      <c r="E95" s="121">
        <f t="shared" si="48"/>
        <v>113111.64115630096</v>
      </c>
      <c r="F95" s="121">
        <f t="shared" si="48"/>
        <v>113742.18466073685</v>
      </c>
      <c r="G95" s="121">
        <f t="shared" si="48"/>
        <v>113305.20946877885</v>
      </c>
      <c r="H95" s="121">
        <f t="shared" si="48"/>
        <v>113764.03857352007</v>
      </c>
      <c r="I95" s="121">
        <f t="shared" si="48"/>
        <v>113729.99682676919</v>
      </c>
      <c r="J95" s="121">
        <f t="shared" si="48"/>
        <v>113728.93061501846</v>
      </c>
      <c r="K95" s="121">
        <f t="shared" si="48"/>
        <v>113750.97098822038</v>
      </c>
      <c r="L95" s="121">
        <f t="shared" si="48"/>
        <v>113759.63708305924</v>
      </c>
      <c r="M95" s="121">
        <f t="shared" si="48"/>
        <v>113762.37310226553</v>
      </c>
      <c r="N95" s="121">
        <f t="shared" si="48"/>
        <v>113727.08708565</v>
      </c>
      <c r="O95" s="121">
        <f t="shared" si="48"/>
        <v>113727.0056471579</v>
      </c>
      <c r="P95" s="121">
        <f t="shared" si="48"/>
        <v>113740.1820499133</v>
      </c>
      <c r="Q95" s="121">
        <f t="shared" si="48"/>
        <v>113764.30998684542</v>
      </c>
    </row>
    <row r="96" spans="1:17" ht="11.45" customHeight="1" x14ac:dyDescent="0.25">
      <c r="A96" s="19" t="s">
        <v>20</v>
      </c>
      <c r="B96" s="38">
        <f t="shared" ref="B96:Q96" si="49">IF(B17=0,0,B17/B39*1000000)</f>
        <v>257461.77288838607</v>
      </c>
      <c r="C96" s="38">
        <f t="shared" si="49"/>
        <v>270135.20779791666</v>
      </c>
      <c r="D96" s="38">
        <f t="shared" si="49"/>
        <v>262407.61455747136</v>
      </c>
      <c r="E96" s="38">
        <f t="shared" si="49"/>
        <v>270214.77653966838</v>
      </c>
      <c r="F96" s="38">
        <f t="shared" si="49"/>
        <v>264048.78576792363</v>
      </c>
      <c r="G96" s="38">
        <f t="shared" si="49"/>
        <v>260465.89528211023</v>
      </c>
      <c r="H96" s="38">
        <f t="shared" si="49"/>
        <v>263104.40701870603</v>
      </c>
      <c r="I96" s="38">
        <f t="shared" si="49"/>
        <v>264166.26030984049</v>
      </c>
      <c r="J96" s="38">
        <f t="shared" si="49"/>
        <v>263903.95293064532</v>
      </c>
      <c r="K96" s="38">
        <f t="shared" si="49"/>
        <v>267523.48285143467</v>
      </c>
      <c r="L96" s="38">
        <f t="shared" si="49"/>
        <v>270586.04045055463</v>
      </c>
      <c r="M96" s="38">
        <f t="shared" si="49"/>
        <v>258345.77180563234</v>
      </c>
      <c r="N96" s="38">
        <f t="shared" si="49"/>
        <v>262613.359637341</v>
      </c>
      <c r="O96" s="38">
        <f t="shared" si="49"/>
        <v>270722.58690338512</v>
      </c>
      <c r="P96" s="38">
        <f t="shared" si="49"/>
        <v>270760.27339864522</v>
      </c>
      <c r="Q96" s="38">
        <f t="shared" si="49"/>
        <v>270750.48009941663</v>
      </c>
    </row>
    <row r="97" spans="1:17" ht="11.45" customHeight="1" x14ac:dyDescent="0.25">
      <c r="A97" s="62" t="s">
        <v>17</v>
      </c>
      <c r="B97" s="42">
        <f t="shared" ref="B97:Q97" si="50">IF(B18=0,0,B18/B40*1000000)</f>
        <v>271406.03099185316</v>
      </c>
      <c r="C97" s="42">
        <f t="shared" si="50"/>
        <v>271342.01749772008</v>
      </c>
      <c r="D97" s="42">
        <f t="shared" si="50"/>
        <v>271422.71965525596</v>
      </c>
      <c r="E97" s="42">
        <f t="shared" si="50"/>
        <v>271490.7722857637</v>
      </c>
      <c r="F97" s="42">
        <f t="shared" si="50"/>
        <v>271467.22657695488</v>
      </c>
      <c r="G97" s="42">
        <f t="shared" si="50"/>
        <v>264267.31168737751</v>
      </c>
      <c r="H97" s="42">
        <f t="shared" si="50"/>
        <v>263867.78025744349</v>
      </c>
      <c r="I97" s="42">
        <f t="shared" si="50"/>
        <v>271503.96892262553</v>
      </c>
      <c r="J97" s="42">
        <f t="shared" si="50"/>
        <v>271364.11049057927</v>
      </c>
      <c r="K97" s="42">
        <f t="shared" si="50"/>
        <v>271380.51886629395</v>
      </c>
      <c r="L97" s="42">
        <f t="shared" si="50"/>
        <v>271420.45491548767</v>
      </c>
      <c r="M97" s="42">
        <f t="shared" si="50"/>
        <v>271479.87208993052</v>
      </c>
      <c r="N97" s="42">
        <f t="shared" si="50"/>
        <v>271514.03655662894</v>
      </c>
      <c r="O97" s="42">
        <f t="shared" si="50"/>
        <v>271457.45155719161</v>
      </c>
      <c r="P97" s="42">
        <f t="shared" si="50"/>
        <v>271476.67662956595</v>
      </c>
      <c r="Q97" s="42">
        <f t="shared" si="50"/>
        <v>271497.17259744898</v>
      </c>
    </row>
    <row r="98" spans="1:17" ht="11.45" customHeight="1" x14ac:dyDescent="0.25">
      <c r="A98" s="62" t="s">
        <v>16</v>
      </c>
      <c r="B98" s="42">
        <f t="shared" ref="B98:Q98" si="51">IF(B19=0,0,B19/B41*1000000)</f>
        <v>249107.04076044913</v>
      </c>
      <c r="C98" s="42">
        <f t="shared" si="51"/>
        <v>269382.90359965654</v>
      </c>
      <c r="D98" s="42">
        <f t="shared" si="51"/>
        <v>256650.48431204251</v>
      </c>
      <c r="E98" s="42">
        <f t="shared" si="51"/>
        <v>269364.49884776276</v>
      </c>
      <c r="F98" s="42">
        <f t="shared" si="51"/>
        <v>252711.42812743009</v>
      </c>
      <c r="G98" s="42">
        <f t="shared" si="51"/>
        <v>254656.31636432922</v>
      </c>
      <c r="H98" s="42">
        <f t="shared" si="51"/>
        <v>261937.76895505621</v>
      </c>
      <c r="I98" s="42">
        <f t="shared" si="51"/>
        <v>252517.05284579896</v>
      </c>
      <c r="J98" s="42">
        <f t="shared" si="51"/>
        <v>251918.01121644009</v>
      </c>
      <c r="K98" s="42">
        <f t="shared" si="51"/>
        <v>261344.14766532506</v>
      </c>
      <c r="L98" s="42">
        <f t="shared" si="51"/>
        <v>269316.8947013875</v>
      </c>
      <c r="M98" s="42">
        <f t="shared" si="51"/>
        <v>236798.63313244205</v>
      </c>
      <c r="N98" s="42">
        <f t="shared" si="51"/>
        <v>246580.63788450416</v>
      </c>
      <c r="O98" s="42">
        <f t="shared" si="51"/>
        <v>269343.1662640713</v>
      </c>
      <c r="P98" s="42">
        <f t="shared" si="51"/>
        <v>269446.86747529067</v>
      </c>
      <c r="Q98" s="42">
        <f t="shared" si="51"/>
        <v>269349.94226041046</v>
      </c>
    </row>
    <row r="99" spans="1:17" ht="11.45" customHeight="1" x14ac:dyDescent="0.25">
      <c r="A99" s="118" t="s">
        <v>19</v>
      </c>
      <c r="B99" s="120">
        <f t="shared" ref="B99:Q99" si="52">IF(B20=0,0,B20/B42*1000000)</f>
        <v>0</v>
      </c>
      <c r="C99" s="120">
        <f t="shared" si="52"/>
        <v>0</v>
      </c>
      <c r="D99" s="120">
        <f t="shared" si="52"/>
        <v>0</v>
      </c>
      <c r="E99" s="120">
        <f t="shared" si="52"/>
        <v>0</v>
      </c>
      <c r="F99" s="120">
        <f t="shared" si="52"/>
        <v>534278.63172549184</v>
      </c>
      <c r="G99" s="120">
        <f t="shared" si="52"/>
        <v>544259.4176007926</v>
      </c>
      <c r="H99" s="120">
        <f t="shared" si="52"/>
        <v>540597.20662124839</v>
      </c>
      <c r="I99" s="120">
        <f t="shared" si="52"/>
        <v>585879.82015780034</v>
      </c>
      <c r="J99" s="120">
        <f t="shared" si="52"/>
        <v>416261.84440559201</v>
      </c>
      <c r="K99" s="120">
        <f t="shared" si="52"/>
        <v>432729.83366265893</v>
      </c>
      <c r="L99" s="120">
        <f t="shared" si="52"/>
        <v>428368.66461306269</v>
      </c>
      <c r="M99" s="120">
        <f t="shared" si="52"/>
        <v>581466.58275435446</v>
      </c>
      <c r="N99" s="120">
        <f t="shared" si="52"/>
        <v>577902.11434148776</v>
      </c>
      <c r="O99" s="120">
        <f t="shared" si="52"/>
        <v>574892.690856323</v>
      </c>
      <c r="P99" s="120">
        <f t="shared" si="52"/>
        <v>569222.80785763671</v>
      </c>
      <c r="Q99" s="120">
        <f t="shared" si="52"/>
        <v>567293.33859862946</v>
      </c>
    </row>
    <row r="100" spans="1:17" ht="11.45" customHeight="1" x14ac:dyDescent="0.25">
      <c r="A100" s="25" t="s">
        <v>18</v>
      </c>
      <c r="B100" s="40">
        <f t="shared" ref="B100:Q100" si="53">IF(B21=0,0,B21/B43*1000000)</f>
        <v>128646.25586335412</v>
      </c>
      <c r="C100" s="40">
        <f t="shared" si="53"/>
        <v>129803.06730872474</v>
      </c>
      <c r="D100" s="40">
        <f t="shared" si="53"/>
        <v>123781.27552636122</v>
      </c>
      <c r="E100" s="40">
        <f t="shared" si="53"/>
        <v>131705.11957621365</v>
      </c>
      <c r="F100" s="40">
        <f t="shared" si="53"/>
        <v>114986.86131386862</v>
      </c>
      <c r="G100" s="40">
        <f t="shared" si="53"/>
        <v>122549.33333333334</v>
      </c>
      <c r="H100" s="40">
        <f t="shared" si="53"/>
        <v>112785.80574355219</v>
      </c>
      <c r="I100" s="40">
        <f t="shared" si="53"/>
        <v>108202.3346303502</v>
      </c>
      <c r="J100" s="40">
        <f t="shared" si="53"/>
        <v>105159.53307392995</v>
      </c>
      <c r="K100" s="40">
        <f t="shared" si="53"/>
        <v>95569.390402075223</v>
      </c>
      <c r="L100" s="40">
        <f t="shared" si="53"/>
        <v>89032.425421530483</v>
      </c>
      <c r="M100" s="40">
        <f t="shared" si="53"/>
        <v>97291.828793774315</v>
      </c>
      <c r="N100" s="40">
        <f t="shared" si="53"/>
        <v>101040.2144772118</v>
      </c>
      <c r="O100" s="40">
        <f t="shared" si="53"/>
        <v>104509.38337801609</v>
      </c>
      <c r="P100" s="40">
        <f t="shared" si="53"/>
        <v>103991.84782608695</v>
      </c>
      <c r="Q100" s="40">
        <f t="shared" si="53"/>
        <v>103806.62983425416</v>
      </c>
    </row>
    <row r="101" spans="1:17" ht="11.45" customHeight="1" x14ac:dyDescent="0.25">
      <c r="A101" s="116" t="s">
        <v>17</v>
      </c>
      <c r="B101" s="42">
        <f t="shared" ref="B101:Q101" si="54">IF(B22=0,0,B22/B44*1000000)</f>
        <v>97370.188361742286</v>
      </c>
      <c r="C101" s="42">
        <f t="shared" si="54"/>
        <v>97438.448537158314</v>
      </c>
      <c r="D101" s="42">
        <f t="shared" si="54"/>
        <v>94876.788276542255</v>
      </c>
      <c r="E101" s="42">
        <f t="shared" si="54"/>
        <v>97326.127641483879</v>
      </c>
      <c r="F101" s="42">
        <f t="shared" si="54"/>
        <v>97377.013507742333</v>
      </c>
      <c r="G101" s="42">
        <f t="shared" si="54"/>
        <v>97531.841135184921</v>
      </c>
      <c r="H101" s="42">
        <f t="shared" si="54"/>
        <v>97399.249899178845</v>
      </c>
      <c r="I101" s="42">
        <f t="shared" si="54"/>
        <v>84613.503099012218</v>
      </c>
      <c r="J101" s="42">
        <f t="shared" si="54"/>
        <v>82888.071890648542</v>
      </c>
      <c r="K101" s="42">
        <f t="shared" si="54"/>
        <v>74595.435579243145</v>
      </c>
      <c r="L101" s="42">
        <f t="shared" si="54"/>
        <v>73017.069172496223</v>
      </c>
      <c r="M101" s="42">
        <f t="shared" si="54"/>
        <v>74172.486042527875</v>
      </c>
      <c r="N101" s="42">
        <f t="shared" si="54"/>
        <v>86443.319759890059</v>
      </c>
      <c r="O101" s="42">
        <f t="shared" si="54"/>
        <v>88335.985945717024</v>
      </c>
      <c r="P101" s="42">
        <f t="shared" si="54"/>
        <v>87668.246969850516</v>
      </c>
      <c r="Q101" s="42">
        <f t="shared" si="54"/>
        <v>87437.454888609238</v>
      </c>
    </row>
    <row r="102" spans="1:17" ht="11.45" customHeight="1" x14ac:dyDescent="0.25">
      <c r="A102" s="93" t="s">
        <v>16</v>
      </c>
      <c r="B102" s="36">
        <f t="shared" ref="B102:Q102" si="55">IF(B23=0,0,B23/B45*1000000)</f>
        <v>168771.16197517811</v>
      </c>
      <c r="C102" s="36">
        <f t="shared" si="55"/>
        <v>168423.0325655519</v>
      </c>
      <c r="D102" s="36">
        <f t="shared" si="55"/>
        <v>158272.3443454729</v>
      </c>
      <c r="E102" s="36">
        <f t="shared" si="55"/>
        <v>168668.99812257721</v>
      </c>
      <c r="F102" s="36">
        <f t="shared" si="55"/>
        <v>142725.68173028561</v>
      </c>
      <c r="G102" s="36">
        <f t="shared" si="55"/>
        <v>168069.88304725752</v>
      </c>
      <c r="H102" s="36">
        <f t="shared" si="55"/>
        <v>142575.56611893669</v>
      </c>
      <c r="I102" s="36">
        <f t="shared" si="55"/>
        <v>152985.64261277756</v>
      </c>
      <c r="J102" s="36">
        <f t="shared" si="55"/>
        <v>147441.81840309204</v>
      </c>
      <c r="K102" s="36">
        <f t="shared" si="55"/>
        <v>135388.3647837677</v>
      </c>
      <c r="L102" s="36">
        <f t="shared" si="55"/>
        <v>119437.51905221584</v>
      </c>
      <c r="M102" s="36">
        <f t="shared" si="55"/>
        <v>141183.81409219332</v>
      </c>
      <c r="N102" s="36">
        <f t="shared" si="55"/>
        <v>131627.06855292749</v>
      </c>
      <c r="O102" s="36">
        <f t="shared" si="55"/>
        <v>138399.6974996386</v>
      </c>
      <c r="P102" s="36">
        <f t="shared" si="55"/>
        <v>137936.74165683804</v>
      </c>
      <c r="Q102" s="36">
        <f t="shared" si="55"/>
        <v>137654.75429813008</v>
      </c>
    </row>
    <row r="104" spans="1:17" ht="11.45" customHeight="1" x14ac:dyDescent="0.25">
      <c r="A104" s="27" t="s">
        <v>110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</row>
    <row r="105" spans="1:17" ht="11.45" customHeight="1" x14ac:dyDescent="0.25">
      <c r="A105" s="25" t="s">
        <v>63</v>
      </c>
      <c r="B105" s="40">
        <f t="shared" ref="B105:Q105" si="56">IF(B4=0,0,B4/B37*1000000)</f>
        <v>17583261.237539966</v>
      </c>
      <c r="C105" s="40">
        <f t="shared" si="56"/>
        <v>17556262.644840904</v>
      </c>
      <c r="D105" s="40">
        <f t="shared" si="56"/>
        <v>17526807.119505994</v>
      </c>
      <c r="E105" s="40">
        <f t="shared" si="56"/>
        <v>17681501.340482574</v>
      </c>
      <c r="F105" s="40">
        <f t="shared" si="56"/>
        <v>22054545.454545453</v>
      </c>
      <c r="G105" s="40">
        <f t="shared" si="56"/>
        <v>22548837.209302329</v>
      </c>
      <c r="H105" s="40">
        <f t="shared" si="56"/>
        <v>23489175.686927561</v>
      </c>
      <c r="I105" s="40">
        <f t="shared" si="56"/>
        <v>24365129.038813252</v>
      </c>
      <c r="J105" s="40">
        <f t="shared" si="56"/>
        <v>24618003.913894322</v>
      </c>
      <c r="K105" s="40">
        <f t="shared" si="56"/>
        <v>24049644.025399268</v>
      </c>
      <c r="L105" s="40">
        <f t="shared" si="56"/>
        <v>24378138.847858198</v>
      </c>
      <c r="M105" s="40">
        <f t="shared" si="56"/>
        <v>24205844.525654454</v>
      </c>
      <c r="N105" s="40">
        <f t="shared" si="56"/>
        <v>23863321.721919838</v>
      </c>
      <c r="O105" s="40">
        <f t="shared" si="56"/>
        <v>23650856.136981919</v>
      </c>
      <c r="P105" s="40">
        <f t="shared" si="56"/>
        <v>23562978.78834122</v>
      </c>
      <c r="Q105" s="40">
        <f t="shared" si="56"/>
        <v>23594600.943310119</v>
      </c>
    </row>
    <row r="106" spans="1:17" ht="11.45" customHeight="1" x14ac:dyDescent="0.25">
      <c r="A106" s="91" t="s">
        <v>21</v>
      </c>
      <c r="B106" s="121">
        <f t="shared" ref="B106:Q106" si="57">IF(B5=0,0,B5/B38*1000000)</f>
        <v>8677419.3548387103</v>
      </c>
      <c r="C106" s="121">
        <f t="shared" si="57"/>
        <v>8675675.6756756753</v>
      </c>
      <c r="D106" s="121">
        <f t="shared" si="57"/>
        <v>8656964.6569646578</v>
      </c>
      <c r="E106" s="121">
        <f t="shared" si="57"/>
        <v>8627858.6278586276</v>
      </c>
      <c r="F106" s="121">
        <f t="shared" si="57"/>
        <v>8698047.0706059095</v>
      </c>
      <c r="G106" s="121">
        <f t="shared" si="57"/>
        <v>8699048.5728592891</v>
      </c>
      <c r="H106" s="121">
        <f t="shared" si="57"/>
        <v>8832526.6214908026</v>
      </c>
      <c r="I106" s="121">
        <f t="shared" si="57"/>
        <v>8961134.7517730482</v>
      </c>
      <c r="J106" s="121">
        <f t="shared" si="57"/>
        <v>8997272.7272727285</v>
      </c>
      <c r="K106" s="121">
        <f t="shared" si="57"/>
        <v>8839618.3552930504</v>
      </c>
      <c r="L106" s="121">
        <f t="shared" si="57"/>
        <v>8930293.7308198158</v>
      </c>
      <c r="M106" s="121">
        <f t="shared" si="57"/>
        <v>9009304.5643359516</v>
      </c>
      <c r="N106" s="121">
        <f t="shared" si="57"/>
        <v>9062061.7796942387</v>
      </c>
      <c r="O106" s="121">
        <f t="shared" si="57"/>
        <v>9109492.9470072445</v>
      </c>
      <c r="P106" s="121">
        <f t="shared" si="57"/>
        <v>9192862.3988226615</v>
      </c>
      <c r="Q106" s="121">
        <f t="shared" si="57"/>
        <v>9226085.7524075359</v>
      </c>
    </row>
    <row r="107" spans="1:17" ht="11.45" customHeight="1" x14ac:dyDescent="0.25">
      <c r="A107" s="19" t="s">
        <v>20</v>
      </c>
      <c r="B107" s="38">
        <f t="shared" ref="B107:Q107" si="58">IF(B6=0,0,B6/B39*1000000)</f>
        <v>22625095.729013253</v>
      </c>
      <c r="C107" s="38">
        <f t="shared" si="58"/>
        <v>22419982.920580696</v>
      </c>
      <c r="D107" s="38">
        <f t="shared" si="58"/>
        <v>22291066.443327747</v>
      </c>
      <c r="E107" s="38">
        <f t="shared" si="58"/>
        <v>22426586.761100512</v>
      </c>
      <c r="F107" s="38">
        <f t="shared" si="58"/>
        <v>31549853.37243402</v>
      </c>
      <c r="G107" s="38">
        <f t="shared" si="58"/>
        <v>32398826.979472142</v>
      </c>
      <c r="H107" s="38">
        <f t="shared" si="58"/>
        <v>34012463.343108505</v>
      </c>
      <c r="I107" s="38">
        <f t="shared" si="58"/>
        <v>35159025.787965618</v>
      </c>
      <c r="J107" s="38">
        <f t="shared" si="58"/>
        <v>35917817.679558016</v>
      </c>
      <c r="K107" s="38">
        <f t="shared" si="58"/>
        <v>34708920.187793426</v>
      </c>
      <c r="L107" s="38">
        <f t="shared" si="58"/>
        <v>35127843.639859021</v>
      </c>
      <c r="M107" s="38">
        <f t="shared" si="58"/>
        <v>33097583.358825333</v>
      </c>
      <c r="N107" s="38">
        <f t="shared" si="58"/>
        <v>32536908.881199535</v>
      </c>
      <c r="O107" s="38">
        <f t="shared" si="58"/>
        <v>32152987.158012278</v>
      </c>
      <c r="P107" s="38">
        <f t="shared" si="58"/>
        <v>31839092.587707728</v>
      </c>
      <c r="Q107" s="38">
        <f t="shared" si="58"/>
        <v>32320395.936441783</v>
      </c>
    </row>
    <row r="108" spans="1:17" ht="11.45" customHeight="1" x14ac:dyDescent="0.25">
      <c r="A108" s="62" t="s">
        <v>17</v>
      </c>
      <c r="B108" s="42">
        <f t="shared" ref="B108:Q108" si="59">IF(B7=0,0,B7/B40*1000000)</f>
        <v>22610330.90359243</v>
      </c>
      <c r="C108" s="42">
        <f t="shared" si="59"/>
        <v>22614880.798642367</v>
      </c>
      <c r="D108" s="42">
        <f t="shared" si="59"/>
        <v>22647289.527751379</v>
      </c>
      <c r="E108" s="42">
        <f t="shared" si="59"/>
        <v>22678081.298321716</v>
      </c>
      <c r="F108" s="42">
        <f t="shared" si="59"/>
        <v>26363806.039185841</v>
      </c>
      <c r="G108" s="42">
        <f t="shared" si="59"/>
        <v>26825196.753556781</v>
      </c>
      <c r="H108" s="42">
        <f t="shared" si="59"/>
        <v>27811212.931868505</v>
      </c>
      <c r="I108" s="42">
        <f t="shared" si="59"/>
        <v>28782706.302501738</v>
      </c>
      <c r="J108" s="42">
        <f t="shared" si="59"/>
        <v>29429895.68826443</v>
      </c>
      <c r="K108" s="42">
        <f t="shared" si="59"/>
        <v>27361195.017467938</v>
      </c>
      <c r="L108" s="42">
        <f t="shared" si="59"/>
        <v>28478941.805896673</v>
      </c>
      <c r="M108" s="42">
        <f t="shared" si="59"/>
        <v>28380454.412523273</v>
      </c>
      <c r="N108" s="42">
        <f t="shared" si="59"/>
        <v>29198343.733407274</v>
      </c>
      <c r="O108" s="42">
        <f t="shared" si="59"/>
        <v>29820334.380459849</v>
      </c>
      <c r="P108" s="42">
        <f t="shared" si="59"/>
        <v>30990039.577387568</v>
      </c>
      <c r="Q108" s="42">
        <f t="shared" si="59"/>
        <v>31454449.830810532</v>
      </c>
    </row>
    <row r="109" spans="1:17" ht="11.45" customHeight="1" x14ac:dyDescent="0.25">
      <c r="A109" s="62" t="s">
        <v>16</v>
      </c>
      <c r="B109" s="42">
        <f t="shared" ref="B109:Q109" si="60">IF(B8=0,0,B8/B41*1000000)</f>
        <v>22633942.10580802</v>
      </c>
      <c r="C109" s="42">
        <f t="shared" si="60"/>
        <v>22298486.96979272</v>
      </c>
      <c r="D109" s="42">
        <f t="shared" si="60"/>
        <v>22063579.057300579</v>
      </c>
      <c r="E109" s="42">
        <f t="shared" si="60"/>
        <v>22258999.84297036</v>
      </c>
      <c r="F109" s="42">
        <f t="shared" si="60"/>
        <v>39475517.925285034</v>
      </c>
      <c r="G109" s="42">
        <f t="shared" si="60"/>
        <v>40916821.64354483</v>
      </c>
      <c r="H109" s="42">
        <f t="shared" si="60"/>
        <v>43489629.170851566</v>
      </c>
      <c r="I109" s="42">
        <f t="shared" si="60"/>
        <v>45281950.04987444</v>
      </c>
      <c r="J109" s="42">
        <f t="shared" si="60"/>
        <v>46341706.747477941</v>
      </c>
      <c r="K109" s="42">
        <f t="shared" si="60"/>
        <v>46480668.366430074</v>
      </c>
      <c r="L109" s="42">
        <f t="shared" si="60"/>
        <v>45240834.070675738</v>
      </c>
      <c r="M109" s="42">
        <f t="shared" si="60"/>
        <v>40836265.822427489</v>
      </c>
      <c r="N109" s="42">
        <f t="shared" si="60"/>
        <v>38550640.93255394</v>
      </c>
      <c r="O109" s="42">
        <f t="shared" si="60"/>
        <v>36531629.359731197</v>
      </c>
      <c r="P109" s="42">
        <f t="shared" si="60"/>
        <v>33395689.773294698</v>
      </c>
      <c r="Q109" s="42">
        <f t="shared" si="60"/>
        <v>33944612.452172607</v>
      </c>
    </row>
    <row r="110" spans="1:17" ht="11.45" customHeight="1" x14ac:dyDescent="0.25">
      <c r="A110" s="118" t="s">
        <v>19</v>
      </c>
      <c r="B110" s="120">
        <f t="shared" ref="B110:Q110" si="61">IF(B9=0,0,B9/B42*1000000)</f>
        <v>0</v>
      </c>
      <c r="C110" s="120">
        <f t="shared" si="61"/>
        <v>0</v>
      </c>
      <c r="D110" s="120">
        <f t="shared" si="61"/>
        <v>0</v>
      </c>
      <c r="E110" s="120">
        <f t="shared" si="61"/>
        <v>0</v>
      </c>
      <c r="F110" s="120">
        <f t="shared" si="61"/>
        <v>176000000</v>
      </c>
      <c r="G110" s="120">
        <f t="shared" si="61"/>
        <v>180000000</v>
      </c>
      <c r="H110" s="120">
        <f t="shared" si="61"/>
        <v>180800000</v>
      </c>
      <c r="I110" s="120">
        <f t="shared" si="61"/>
        <v>198857142.85714287</v>
      </c>
      <c r="J110" s="120">
        <f t="shared" si="61"/>
        <v>141857142.85714287</v>
      </c>
      <c r="K110" s="120">
        <f t="shared" si="61"/>
        <v>144857142.85714287</v>
      </c>
      <c r="L110" s="120">
        <f t="shared" si="61"/>
        <v>144857142.85714287</v>
      </c>
      <c r="M110" s="120">
        <f t="shared" si="61"/>
        <v>198363636.36363637</v>
      </c>
      <c r="N110" s="120">
        <f t="shared" si="61"/>
        <v>198363636.36363637</v>
      </c>
      <c r="O110" s="120">
        <f t="shared" si="61"/>
        <v>198363636.36363637</v>
      </c>
      <c r="P110" s="120">
        <f t="shared" si="61"/>
        <v>198181818.18181819</v>
      </c>
      <c r="Q110" s="120">
        <f t="shared" si="61"/>
        <v>198181818.18181819</v>
      </c>
    </row>
    <row r="111" spans="1:17" ht="11.45" customHeight="1" x14ac:dyDescent="0.25">
      <c r="A111" s="25" t="s">
        <v>62</v>
      </c>
      <c r="B111" s="40">
        <f t="shared" ref="B111:Q111" si="62">IF(B10=0,0,B10/B43*1000000)</f>
        <v>77350427.350427359</v>
      </c>
      <c r="C111" s="40">
        <f t="shared" si="62"/>
        <v>74329501.915708825</v>
      </c>
      <c r="D111" s="40">
        <f t="shared" si="62"/>
        <v>70881226.053639844</v>
      </c>
      <c r="E111" s="40">
        <f t="shared" si="62"/>
        <v>67876811.594202906</v>
      </c>
      <c r="F111" s="40">
        <f t="shared" si="62"/>
        <v>65845255.474452555</v>
      </c>
      <c r="G111" s="40">
        <f t="shared" si="62"/>
        <v>57138666.666666664</v>
      </c>
      <c r="H111" s="40">
        <f t="shared" si="62"/>
        <v>56130601.792573623</v>
      </c>
      <c r="I111" s="40">
        <f t="shared" si="62"/>
        <v>55162127.107652403</v>
      </c>
      <c r="J111" s="40">
        <f t="shared" si="62"/>
        <v>54674448.767833978</v>
      </c>
      <c r="K111" s="40">
        <f t="shared" si="62"/>
        <v>49730220.492866412</v>
      </c>
      <c r="L111" s="40">
        <f t="shared" si="62"/>
        <v>48186770.42801556</v>
      </c>
      <c r="M111" s="40">
        <f t="shared" si="62"/>
        <v>54407263.294422828</v>
      </c>
      <c r="N111" s="40">
        <f t="shared" si="62"/>
        <v>57490616.621983908</v>
      </c>
      <c r="O111" s="40">
        <f t="shared" si="62"/>
        <v>60056300.268096514</v>
      </c>
      <c r="P111" s="40">
        <f t="shared" si="62"/>
        <v>60171195.652173914</v>
      </c>
      <c r="Q111" s="40">
        <f t="shared" si="62"/>
        <v>60745856.353591159</v>
      </c>
    </row>
    <row r="112" spans="1:17" ht="11.45" customHeight="1" x14ac:dyDescent="0.25">
      <c r="A112" s="116" t="s">
        <v>17</v>
      </c>
      <c r="B112" s="42">
        <f t="shared" ref="B112:Q112" si="63">IF(B11=0,0,B11/B44*1000000)</f>
        <v>58377122.105950415</v>
      </c>
      <c r="C112" s="42">
        <f t="shared" si="63"/>
        <v>58394987.742912009</v>
      </c>
      <c r="D112" s="42">
        <f t="shared" si="63"/>
        <v>56801624.256513879</v>
      </c>
      <c r="E112" s="42">
        <f t="shared" si="63"/>
        <v>58209941.29659602</v>
      </c>
      <c r="F112" s="42">
        <f t="shared" si="63"/>
        <v>57111161.086944163</v>
      </c>
      <c r="G112" s="42">
        <f t="shared" si="63"/>
        <v>46602433.785298623</v>
      </c>
      <c r="H112" s="42">
        <f t="shared" si="63"/>
        <v>47356906.508929014</v>
      </c>
      <c r="I112" s="42">
        <f t="shared" si="63"/>
        <v>44214793.422623359</v>
      </c>
      <c r="J112" s="42">
        <f t="shared" si="63"/>
        <v>44148496.066556953</v>
      </c>
      <c r="K112" s="42">
        <f t="shared" si="63"/>
        <v>39791703.104119539</v>
      </c>
      <c r="L112" s="42">
        <f t="shared" si="63"/>
        <v>40565301.660338461</v>
      </c>
      <c r="M112" s="42">
        <f t="shared" si="63"/>
        <v>42588324.818529397</v>
      </c>
      <c r="N112" s="42">
        <f t="shared" si="63"/>
        <v>50451332.98848401</v>
      </c>
      <c r="O112" s="42">
        <f t="shared" si="63"/>
        <v>52111333.84517435</v>
      </c>
      <c r="P112" s="42">
        <f t="shared" si="63"/>
        <v>52091911.545793153</v>
      </c>
      <c r="Q112" s="42">
        <f t="shared" si="63"/>
        <v>52553929.187745549</v>
      </c>
    </row>
    <row r="113" spans="1:17" ht="11.45" customHeight="1" x14ac:dyDescent="0.25">
      <c r="A113" s="93" t="s">
        <v>16</v>
      </c>
      <c r="B113" s="36">
        <f t="shared" ref="B113:Q113" si="64">IF(B12=0,0,B12/B45*1000000)</f>
        <v>101691789.68846361</v>
      </c>
      <c r="C113" s="36">
        <f t="shared" si="64"/>
        <v>93343796.138710052</v>
      </c>
      <c r="D113" s="36">
        <f t="shared" si="64"/>
        <v>87682095.42500025</v>
      </c>
      <c r="E113" s="36">
        <f t="shared" si="64"/>
        <v>78270514.245013297</v>
      </c>
      <c r="F113" s="36">
        <f t="shared" si="64"/>
        <v>79603095.881843582</v>
      </c>
      <c r="G113" s="36">
        <f t="shared" si="64"/>
        <v>76309857.322990477</v>
      </c>
      <c r="H113" s="36">
        <f t="shared" si="64"/>
        <v>73117267.473314136</v>
      </c>
      <c r="I113" s="36">
        <f t="shared" si="64"/>
        <v>75945598.953290224</v>
      </c>
      <c r="J113" s="36">
        <f t="shared" si="64"/>
        <v>74657930.399957657</v>
      </c>
      <c r="K113" s="36">
        <f t="shared" si="64"/>
        <v>68598458.392554998</v>
      </c>
      <c r="L113" s="36">
        <f t="shared" si="64"/>
        <v>62656100.23131232</v>
      </c>
      <c r="M113" s="36">
        <f t="shared" si="64"/>
        <v>76845473.558806971</v>
      </c>
      <c r="N113" s="36">
        <f t="shared" si="64"/>
        <v>72240982.741973341</v>
      </c>
      <c r="O113" s="36">
        <f t="shared" si="64"/>
        <v>76704466.424012259</v>
      </c>
      <c r="P113" s="36">
        <f t="shared" si="64"/>
        <v>76972050.049124703</v>
      </c>
      <c r="Q113" s="36">
        <f t="shared" si="64"/>
        <v>77685095.577882081</v>
      </c>
    </row>
    <row r="115" spans="1:17" ht="11.45" customHeight="1" x14ac:dyDescent="0.25">
      <c r="A115" s="27" t="s">
        <v>44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1.45" customHeight="1" x14ac:dyDescent="0.25">
      <c r="A116" s="25" t="s">
        <v>43</v>
      </c>
      <c r="B116" s="32">
        <f t="shared" ref="B116:Q116" si="65">IF(B4=0,0,B4/B$4)</f>
        <v>1</v>
      </c>
      <c r="C116" s="32">
        <f t="shared" si="65"/>
        <v>1</v>
      </c>
      <c r="D116" s="32">
        <f t="shared" si="65"/>
        <v>1</v>
      </c>
      <c r="E116" s="32">
        <f t="shared" si="65"/>
        <v>1</v>
      </c>
      <c r="F116" s="32">
        <f t="shared" si="65"/>
        <v>1</v>
      </c>
      <c r="G116" s="32">
        <f t="shared" si="65"/>
        <v>1</v>
      </c>
      <c r="H116" s="32">
        <f t="shared" si="65"/>
        <v>1</v>
      </c>
      <c r="I116" s="32">
        <f t="shared" si="65"/>
        <v>1</v>
      </c>
      <c r="J116" s="32">
        <f t="shared" si="65"/>
        <v>1</v>
      </c>
      <c r="K116" s="32">
        <f t="shared" si="65"/>
        <v>1</v>
      </c>
      <c r="L116" s="32">
        <f t="shared" si="65"/>
        <v>1</v>
      </c>
      <c r="M116" s="32">
        <f t="shared" si="65"/>
        <v>1</v>
      </c>
      <c r="N116" s="32">
        <f t="shared" si="65"/>
        <v>1</v>
      </c>
      <c r="O116" s="32">
        <f t="shared" si="65"/>
        <v>1</v>
      </c>
      <c r="P116" s="32">
        <f t="shared" si="65"/>
        <v>1</v>
      </c>
      <c r="Q116" s="32">
        <f t="shared" si="65"/>
        <v>1</v>
      </c>
    </row>
    <row r="117" spans="1:17" ht="11.45" customHeight="1" x14ac:dyDescent="0.25">
      <c r="A117" s="91" t="s">
        <v>21</v>
      </c>
      <c r="B117" s="119">
        <f t="shared" ref="B117:Q117" si="66">IF(B5=0,0,B5/B$4)</f>
        <v>0.1783930294298226</v>
      </c>
      <c r="C117" s="119">
        <f t="shared" si="66"/>
        <v>0.17487066987660996</v>
      </c>
      <c r="D117" s="119">
        <f t="shared" si="66"/>
        <v>0.17259638600410768</v>
      </c>
      <c r="E117" s="119">
        <f t="shared" si="66"/>
        <v>0.16779880316998225</v>
      </c>
      <c r="F117" s="119">
        <f t="shared" si="66"/>
        <v>0.16651009413524032</v>
      </c>
      <c r="G117" s="119">
        <f t="shared" si="66"/>
        <v>0.16287878787878787</v>
      </c>
      <c r="H117" s="119">
        <f t="shared" si="66"/>
        <v>0.16171283741869164</v>
      </c>
      <c r="I117" s="119">
        <f t="shared" si="66"/>
        <v>0.15807067175531772</v>
      </c>
      <c r="J117" s="119">
        <f t="shared" si="66"/>
        <v>0.15734749360085215</v>
      </c>
      <c r="K117" s="119">
        <f t="shared" si="66"/>
        <v>0.15566543452866724</v>
      </c>
      <c r="L117" s="119">
        <f t="shared" si="66"/>
        <v>0.15428078041686863</v>
      </c>
      <c r="M117" s="119">
        <f t="shared" si="66"/>
        <v>0.15699761598455717</v>
      </c>
      <c r="N117" s="119">
        <f t="shared" si="66"/>
        <v>0.15977874757029009</v>
      </c>
      <c r="O117" s="119">
        <f t="shared" si="66"/>
        <v>0.16167210891902387</v>
      </c>
      <c r="P117" s="119">
        <f t="shared" si="66"/>
        <v>0.16181912618630354</v>
      </c>
      <c r="Q117" s="119">
        <f t="shared" si="66"/>
        <v>0.16605104317463681</v>
      </c>
    </row>
    <row r="118" spans="1:17" ht="11.45" customHeight="1" x14ac:dyDescent="0.25">
      <c r="A118" s="19" t="s">
        <v>20</v>
      </c>
      <c r="B118" s="30">
        <f t="shared" ref="B118:Q118" si="67">IF(B6=0,0,B6/B$4)</f>
        <v>0.8216069705701774</v>
      </c>
      <c r="C118" s="30">
        <f t="shared" si="67"/>
        <v>0.82512933012339007</v>
      </c>
      <c r="D118" s="30">
        <f t="shared" si="67"/>
        <v>0.82740361399589235</v>
      </c>
      <c r="E118" s="30">
        <f t="shared" si="67"/>
        <v>0.83220119683001781</v>
      </c>
      <c r="F118" s="30">
        <f t="shared" si="67"/>
        <v>0.82505416131444242</v>
      </c>
      <c r="G118" s="30">
        <f t="shared" si="67"/>
        <v>0.82868286828682869</v>
      </c>
      <c r="H118" s="30">
        <f t="shared" si="67"/>
        <v>0.8222647595753354</v>
      </c>
      <c r="I118" s="30">
        <f t="shared" si="67"/>
        <v>0.81871013371053403</v>
      </c>
      <c r="J118" s="30">
        <f t="shared" si="67"/>
        <v>0.8268652919760251</v>
      </c>
      <c r="K118" s="30">
        <f t="shared" si="67"/>
        <v>0.82810874817979618</v>
      </c>
      <c r="L118" s="30">
        <f t="shared" si="67"/>
        <v>0.83035930683470671</v>
      </c>
      <c r="M118" s="30">
        <f t="shared" si="67"/>
        <v>0.78007497127138004</v>
      </c>
      <c r="N118" s="30">
        <f t="shared" si="67"/>
        <v>0.77989639933586374</v>
      </c>
      <c r="O118" s="30">
        <f t="shared" si="67"/>
        <v>0.77927279960918627</v>
      </c>
      <c r="P118" s="30">
        <f t="shared" si="67"/>
        <v>0.78170718912596604</v>
      </c>
      <c r="Q118" s="30">
        <f t="shared" si="67"/>
        <v>0.7791888331524377</v>
      </c>
    </row>
    <row r="119" spans="1:17" ht="11.45" customHeight="1" x14ac:dyDescent="0.25">
      <c r="A119" s="62" t="s">
        <v>17</v>
      </c>
      <c r="B119" s="115">
        <f t="shared" ref="B119:Q119" si="68">IF(B7=0,0,B7/B$4)</f>
        <v>0.30762947249411776</v>
      </c>
      <c r="C119" s="115">
        <f t="shared" si="68"/>
        <v>0.31960594591045005</v>
      </c>
      <c r="D119" s="115">
        <f t="shared" si="68"/>
        <v>0.32761413869409661</v>
      </c>
      <c r="E119" s="115">
        <f t="shared" si="68"/>
        <v>0.33652174658272971</v>
      </c>
      <c r="F119" s="115">
        <f t="shared" si="68"/>
        <v>0.41674414922273673</v>
      </c>
      <c r="G119" s="115">
        <f t="shared" si="68"/>
        <v>0.41474225028704559</v>
      </c>
      <c r="H119" s="115">
        <f t="shared" si="68"/>
        <v>0.40641507705155139</v>
      </c>
      <c r="I119" s="115">
        <f t="shared" si="68"/>
        <v>0.41121306860492574</v>
      </c>
      <c r="J119" s="115">
        <f t="shared" si="68"/>
        <v>0.41759299673724548</v>
      </c>
      <c r="K119" s="115">
        <f t="shared" si="68"/>
        <v>0.40192624815636258</v>
      </c>
      <c r="L119" s="115">
        <f t="shared" si="68"/>
        <v>0.40615795731719156</v>
      </c>
      <c r="M119" s="115">
        <f t="shared" si="68"/>
        <v>0.41557977806953733</v>
      </c>
      <c r="N119" s="115">
        <f t="shared" si="68"/>
        <v>0.45003326372045882</v>
      </c>
      <c r="O119" s="115">
        <f t="shared" si="68"/>
        <v>0.47153488734425747</v>
      </c>
      <c r="P119" s="115">
        <f t="shared" si="68"/>
        <v>0.49232208576572806</v>
      </c>
      <c r="Q119" s="115">
        <f t="shared" si="68"/>
        <v>0.49461166344595625</v>
      </c>
    </row>
    <row r="120" spans="1:17" ht="11.45" customHeight="1" x14ac:dyDescent="0.25">
      <c r="A120" s="62" t="s">
        <v>16</v>
      </c>
      <c r="B120" s="115">
        <f t="shared" ref="B120:Q120" si="69">IF(B8=0,0,B8/B$4)</f>
        <v>0.51397749807605964</v>
      </c>
      <c r="C120" s="115">
        <f t="shared" si="69"/>
        <v>0.50552338421293996</v>
      </c>
      <c r="D120" s="115">
        <f t="shared" si="69"/>
        <v>0.49978947530179574</v>
      </c>
      <c r="E120" s="115">
        <f t="shared" si="69"/>
        <v>0.49567945024728804</v>
      </c>
      <c r="F120" s="115">
        <f t="shared" si="69"/>
        <v>0.40831001209170564</v>
      </c>
      <c r="G120" s="115">
        <f t="shared" si="69"/>
        <v>0.4139406179997831</v>
      </c>
      <c r="H120" s="115">
        <f t="shared" si="69"/>
        <v>0.41584968252378401</v>
      </c>
      <c r="I120" s="115">
        <f t="shared" si="69"/>
        <v>0.40749706510560829</v>
      </c>
      <c r="J120" s="115">
        <f t="shared" si="69"/>
        <v>0.40927229523877962</v>
      </c>
      <c r="K120" s="115">
        <f t="shared" si="69"/>
        <v>0.42618250002343355</v>
      </c>
      <c r="L120" s="115">
        <f t="shared" si="69"/>
        <v>0.4242013495175152</v>
      </c>
      <c r="M120" s="115">
        <f t="shared" si="69"/>
        <v>0.3644951932018427</v>
      </c>
      <c r="N120" s="115">
        <f t="shared" si="69"/>
        <v>0.32986313561540498</v>
      </c>
      <c r="O120" s="115">
        <f t="shared" si="69"/>
        <v>0.30773791226492875</v>
      </c>
      <c r="P120" s="115">
        <f t="shared" si="69"/>
        <v>0.28938510336023798</v>
      </c>
      <c r="Q120" s="115">
        <f t="shared" si="69"/>
        <v>0.28457716970648145</v>
      </c>
    </row>
    <row r="121" spans="1:17" ht="11.45" customHeight="1" x14ac:dyDescent="0.25">
      <c r="A121" s="118" t="s">
        <v>19</v>
      </c>
      <c r="B121" s="117">
        <f t="shared" ref="B121:Q121" si="70">IF(B9=0,0,B9/B$4)</f>
        <v>0</v>
      </c>
      <c r="C121" s="117">
        <f t="shared" si="70"/>
        <v>0</v>
      </c>
      <c r="D121" s="117">
        <f t="shared" si="70"/>
        <v>0</v>
      </c>
      <c r="E121" s="117">
        <f t="shared" si="70"/>
        <v>0</v>
      </c>
      <c r="F121" s="117">
        <f t="shared" si="70"/>
        <v>8.4357445503172989E-3</v>
      </c>
      <c r="G121" s="117">
        <f t="shared" si="70"/>
        <v>8.4383438343834383E-3</v>
      </c>
      <c r="H121" s="117">
        <f t="shared" si="70"/>
        <v>1.6022403005972952E-2</v>
      </c>
      <c r="I121" s="117">
        <f t="shared" si="70"/>
        <v>2.3219194534148228E-2</v>
      </c>
      <c r="J121" s="117">
        <f t="shared" si="70"/>
        <v>1.5787214423122784E-2</v>
      </c>
      <c r="K121" s="117">
        <f t="shared" si="70"/>
        <v>1.6225817291536652E-2</v>
      </c>
      <c r="L121" s="117">
        <f t="shared" si="70"/>
        <v>1.5359912748424624E-2</v>
      </c>
      <c r="M121" s="117">
        <f t="shared" si="70"/>
        <v>6.2927412744062675E-2</v>
      </c>
      <c r="N121" s="117">
        <f t="shared" si="70"/>
        <v>6.0324853093846213E-2</v>
      </c>
      <c r="O121" s="117">
        <f t="shared" si="70"/>
        <v>5.905509147178982E-2</v>
      </c>
      <c r="P121" s="117">
        <f t="shared" si="70"/>
        <v>5.6473684687730313E-2</v>
      </c>
      <c r="Q121" s="117">
        <f t="shared" si="70"/>
        <v>5.4760123672925549E-2</v>
      </c>
    </row>
    <row r="122" spans="1:17" ht="11.45" customHeight="1" x14ac:dyDescent="0.25">
      <c r="A122" s="25" t="s">
        <v>42</v>
      </c>
      <c r="B122" s="32">
        <f t="shared" ref="B122:Q122" si="71">IF(B10=0,0,B10/B$10)</f>
        <v>1</v>
      </c>
      <c r="C122" s="32">
        <f t="shared" si="71"/>
        <v>1</v>
      </c>
      <c r="D122" s="32">
        <f t="shared" si="71"/>
        <v>1</v>
      </c>
      <c r="E122" s="32">
        <f t="shared" si="71"/>
        <v>1</v>
      </c>
      <c r="F122" s="32">
        <f t="shared" si="71"/>
        <v>1</v>
      </c>
      <c r="G122" s="32">
        <f t="shared" si="71"/>
        <v>1</v>
      </c>
      <c r="H122" s="32">
        <f t="shared" si="71"/>
        <v>1</v>
      </c>
      <c r="I122" s="32">
        <f t="shared" si="71"/>
        <v>1</v>
      </c>
      <c r="J122" s="32">
        <f t="shared" si="71"/>
        <v>1</v>
      </c>
      <c r="K122" s="32">
        <f t="shared" si="71"/>
        <v>1</v>
      </c>
      <c r="L122" s="32">
        <f t="shared" si="71"/>
        <v>1</v>
      </c>
      <c r="M122" s="32">
        <f t="shared" si="71"/>
        <v>1</v>
      </c>
      <c r="N122" s="32">
        <f t="shared" si="71"/>
        <v>1</v>
      </c>
      <c r="O122" s="32">
        <f t="shared" si="71"/>
        <v>1</v>
      </c>
      <c r="P122" s="32">
        <f t="shared" si="71"/>
        <v>1</v>
      </c>
      <c r="Q122" s="32">
        <f t="shared" si="71"/>
        <v>1</v>
      </c>
    </row>
    <row r="123" spans="1:17" ht="11.45" customHeight="1" x14ac:dyDescent="0.25">
      <c r="A123" s="116" t="s">
        <v>17</v>
      </c>
      <c r="B123" s="115">
        <f t="shared" ref="B123:Q123" si="72">IF(B11=0,0,B11/B$10)</f>
        <v>0.42412108049350711</v>
      </c>
      <c r="C123" s="115">
        <f t="shared" si="72"/>
        <v>0.42742722987079923</v>
      </c>
      <c r="D123" s="115">
        <f t="shared" si="72"/>
        <v>0.43599084564459301</v>
      </c>
      <c r="E123" s="115">
        <f t="shared" si="72"/>
        <v>0.444326977976579</v>
      </c>
      <c r="F123" s="115">
        <f t="shared" si="72"/>
        <v>0.53054222453506572</v>
      </c>
      <c r="G123" s="115">
        <f t="shared" si="72"/>
        <v>0.5263354168125387</v>
      </c>
      <c r="H123" s="115">
        <f t="shared" si="72"/>
        <v>0.55633940535832938</v>
      </c>
      <c r="I123" s="115">
        <f t="shared" si="72"/>
        <v>0.52500518877086289</v>
      </c>
      <c r="J123" s="115">
        <f t="shared" si="72"/>
        <v>0.5288938300899384</v>
      </c>
      <c r="K123" s="115">
        <f t="shared" si="72"/>
        <v>0.52409394574045087</v>
      </c>
      <c r="L123" s="115">
        <f t="shared" si="72"/>
        <v>0.55139635385634478</v>
      </c>
      <c r="M123" s="115">
        <f t="shared" si="72"/>
        <v>0.51270868774094935</v>
      </c>
      <c r="N123" s="115">
        <f t="shared" si="72"/>
        <v>0.5940571525644569</v>
      </c>
      <c r="O123" s="115">
        <f t="shared" si="72"/>
        <v>0.58738948242964706</v>
      </c>
      <c r="P123" s="115">
        <f t="shared" si="72"/>
        <v>0.58460190665806799</v>
      </c>
      <c r="Q123" s="115">
        <f t="shared" si="72"/>
        <v>0.58313591276989152</v>
      </c>
    </row>
    <row r="124" spans="1:17" ht="11.45" customHeight="1" x14ac:dyDescent="0.25">
      <c r="A124" s="93" t="s">
        <v>16</v>
      </c>
      <c r="B124" s="28">
        <f t="shared" ref="B124:Q124" si="73">IF(B12=0,0,B12/B$10)</f>
        <v>0.57587891950649284</v>
      </c>
      <c r="C124" s="28">
        <f t="shared" si="73"/>
        <v>0.57257277012920083</v>
      </c>
      <c r="D124" s="28">
        <f t="shared" si="73"/>
        <v>0.56400915435540699</v>
      </c>
      <c r="E124" s="28">
        <f t="shared" si="73"/>
        <v>0.55567302202342106</v>
      </c>
      <c r="F124" s="28">
        <f t="shared" si="73"/>
        <v>0.46945777546493422</v>
      </c>
      <c r="G124" s="28">
        <f t="shared" si="73"/>
        <v>0.47366458318746135</v>
      </c>
      <c r="H124" s="28">
        <f t="shared" si="73"/>
        <v>0.44366059464167068</v>
      </c>
      <c r="I124" s="28">
        <f t="shared" si="73"/>
        <v>0.47499481122913711</v>
      </c>
      <c r="J124" s="28">
        <f t="shared" si="73"/>
        <v>0.47110616991006166</v>
      </c>
      <c r="K124" s="28">
        <f t="shared" si="73"/>
        <v>0.47590605425954907</v>
      </c>
      <c r="L124" s="28">
        <f t="shared" si="73"/>
        <v>0.44860364614365517</v>
      </c>
      <c r="M124" s="28">
        <f t="shared" si="73"/>
        <v>0.48729131225905065</v>
      </c>
      <c r="N124" s="28">
        <f t="shared" si="73"/>
        <v>0.40594284743554315</v>
      </c>
      <c r="O124" s="28">
        <f t="shared" si="73"/>
        <v>0.41261051757035294</v>
      </c>
      <c r="P124" s="28">
        <f t="shared" si="73"/>
        <v>0.41539809334193206</v>
      </c>
      <c r="Q124" s="28">
        <f t="shared" si="73"/>
        <v>0.41686408723010848</v>
      </c>
    </row>
    <row r="125" spans="1:17" ht="11.45" customHeight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ht="11.45" customHeight="1" x14ac:dyDescent="0.25">
      <c r="A126" s="27" t="s">
        <v>61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1:17" ht="11.45" customHeight="1" x14ac:dyDescent="0.25">
      <c r="A127" s="25" t="s">
        <v>39</v>
      </c>
      <c r="B127" s="32">
        <f t="shared" ref="B127:Q127" si="74">IF(B15=0,0,B15/B$15)</f>
        <v>1</v>
      </c>
      <c r="C127" s="32">
        <f t="shared" si="74"/>
        <v>1</v>
      </c>
      <c r="D127" s="32">
        <f t="shared" si="74"/>
        <v>1</v>
      </c>
      <c r="E127" s="32">
        <f t="shared" si="74"/>
        <v>1</v>
      </c>
      <c r="F127" s="32">
        <f t="shared" si="74"/>
        <v>1</v>
      </c>
      <c r="G127" s="32">
        <f t="shared" si="74"/>
        <v>1</v>
      </c>
      <c r="H127" s="32">
        <f t="shared" si="74"/>
        <v>1</v>
      </c>
      <c r="I127" s="32">
        <f t="shared" si="74"/>
        <v>1</v>
      </c>
      <c r="J127" s="32">
        <f t="shared" si="74"/>
        <v>1</v>
      </c>
      <c r="K127" s="32">
        <f t="shared" si="74"/>
        <v>1</v>
      </c>
      <c r="L127" s="32">
        <f t="shared" si="74"/>
        <v>1</v>
      </c>
      <c r="M127" s="32">
        <f t="shared" si="74"/>
        <v>1</v>
      </c>
      <c r="N127" s="32">
        <f t="shared" si="74"/>
        <v>1</v>
      </c>
      <c r="O127" s="32">
        <f t="shared" si="74"/>
        <v>1</v>
      </c>
      <c r="P127" s="32">
        <f t="shared" si="74"/>
        <v>1</v>
      </c>
      <c r="Q127" s="32">
        <f t="shared" si="74"/>
        <v>1</v>
      </c>
    </row>
    <row r="128" spans="1:17" ht="11.45" customHeight="1" x14ac:dyDescent="0.25">
      <c r="A128" s="91" t="s">
        <v>21</v>
      </c>
      <c r="B128" s="119">
        <f t="shared" ref="B128:Q128" si="75">IF(B16=0,0,B16/B$15)</f>
        <v>0.20009422371200308</v>
      </c>
      <c r="C128" s="119">
        <f t="shared" si="75"/>
        <v>0.18738616756390497</v>
      </c>
      <c r="D128" s="119">
        <f t="shared" si="75"/>
        <v>0.18851766465682809</v>
      </c>
      <c r="E128" s="119">
        <f t="shared" si="75"/>
        <v>0.17991852908007963</v>
      </c>
      <c r="F128" s="119">
        <f t="shared" si="75"/>
        <v>0.23906290943906619</v>
      </c>
      <c r="G128" s="119">
        <f t="shared" si="75"/>
        <v>0.24083044677228574</v>
      </c>
      <c r="H128" s="119">
        <f t="shared" si="75"/>
        <v>0.24529183698228327</v>
      </c>
      <c r="I128" s="119">
        <f t="shared" si="75"/>
        <v>0.24388171791884797</v>
      </c>
      <c r="J128" s="119">
        <f t="shared" si="75"/>
        <v>0.24522625069512885</v>
      </c>
      <c r="K128" s="119">
        <f t="shared" si="75"/>
        <v>0.23749842873832419</v>
      </c>
      <c r="L128" s="119">
        <f t="shared" si="75"/>
        <v>0.23377473647970817</v>
      </c>
      <c r="M128" s="119">
        <f t="shared" si="75"/>
        <v>0.24012604577198188</v>
      </c>
      <c r="N128" s="119">
        <f t="shared" si="75"/>
        <v>0.23658198699505864</v>
      </c>
      <c r="O128" s="119">
        <f t="shared" si="75"/>
        <v>0.23064959941346494</v>
      </c>
      <c r="P128" s="119">
        <f t="shared" si="75"/>
        <v>0.22720554155788025</v>
      </c>
      <c r="Q128" s="119">
        <f t="shared" si="75"/>
        <v>0.23449633366978939</v>
      </c>
    </row>
    <row r="129" spans="1:17" ht="11.45" customHeight="1" x14ac:dyDescent="0.25">
      <c r="A129" s="19" t="s">
        <v>20</v>
      </c>
      <c r="B129" s="30">
        <f t="shared" ref="B129:Q129" si="76">IF(B17=0,0,B17/B$15)</f>
        <v>0.79990577628799697</v>
      </c>
      <c r="C129" s="30">
        <f t="shared" si="76"/>
        <v>0.81261383243609497</v>
      </c>
      <c r="D129" s="30">
        <f t="shared" si="76"/>
        <v>0.81148233534317205</v>
      </c>
      <c r="E129" s="30">
        <f t="shared" si="76"/>
        <v>0.82008147091992034</v>
      </c>
      <c r="F129" s="30">
        <f t="shared" si="76"/>
        <v>0.75812551098615077</v>
      </c>
      <c r="G129" s="30">
        <f t="shared" si="76"/>
        <v>0.75627314744826224</v>
      </c>
      <c r="H129" s="30">
        <f t="shared" si="76"/>
        <v>0.74906631250530087</v>
      </c>
      <c r="I129" s="30">
        <f t="shared" si="76"/>
        <v>0.74780197682459848</v>
      </c>
      <c r="J129" s="30">
        <f t="shared" si="76"/>
        <v>0.74906201546376594</v>
      </c>
      <c r="K129" s="30">
        <f t="shared" si="76"/>
        <v>0.75675471335587263</v>
      </c>
      <c r="L129" s="30">
        <f t="shared" si="76"/>
        <v>0.7608223275214917</v>
      </c>
      <c r="M129" s="30">
        <f t="shared" si="76"/>
        <v>0.73753095795796486</v>
      </c>
      <c r="N129" s="30">
        <f t="shared" si="76"/>
        <v>0.74268252500837018</v>
      </c>
      <c r="O129" s="30">
        <f t="shared" si="76"/>
        <v>0.74979213798077915</v>
      </c>
      <c r="P129" s="30">
        <f t="shared" si="76"/>
        <v>0.75438714032323151</v>
      </c>
      <c r="Q129" s="30">
        <f t="shared" si="76"/>
        <v>0.74755161033324136</v>
      </c>
    </row>
    <row r="130" spans="1:17" ht="11.45" customHeight="1" x14ac:dyDescent="0.25">
      <c r="A130" s="62" t="s">
        <v>17</v>
      </c>
      <c r="B130" s="115">
        <f t="shared" ref="B130:Q130" si="77">IF(B18=0,0,B18/B$15)</f>
        <v>0.31593148158683815</v>
      </c>
      <c r="C130" s="115">
        <f t="shared" si="77"/>
        <v>0.31343960339245747</v>
      </c>
      <c r="D130" s="115">
        <f t="shared" si="77"/>
        <v>0.32712118568650278</v>
      </c>
      <c r="E130" s="115">
        <f t="shared" si="77"/>
        <v>0.32949182892661738</v>
      </c>
      <c r="F130" s="115">
        <f t="shared" si="77"/>
        <v>0.47114070980002709</v>
      </c>
      <c r="G130" s="115">
        <f t="shared" si="77"/>
        <v>0.46381794875176185</v>
      </c>
      <c r="H130" s="115">
        <f t="shared" si="77"/>
        <v>0.45410344521447338</v>
      </c>
      <c r="I130" s="115">
        <f t="shared" si="77"/>
        <v>0.47154961260097211</v>
      </c>
      <c r="J130" s="115">
        <f t="shared" si="77"/>
        <v>0.47474888278284855</v>
      </c>
      <c r="K130" s="115">
        <f t="shared" si="77"/>
        <v>0.47264702756677901</v>
      </c>
      <c r="L130" s="115">
        <f t="shared" si="77"/>
        <v>0.46044417909455021</v>
      </c>
      <c r="M130" s="115">
        <f t="shared" si="77"/>
        <v>0.48151690097986838</v>
      </c>
      <c r="N130" s="115">
        <f t="shared" si="77"/>
        <v>0.49374697763907271</v>
      </c>
      <c r="O130" s="115">
        <f t="shared" si="77"/>
        <v>0.49051386691060161</v>
      </c>
      <c r="P130" s="115">
        <f t="shared" si="77"/>
        <v>0.48942440374412111</v>
      </c>
      <c r="Q130" s="115">
        <f t="shared" si="77"/>
        <v>0.4889376372905051</v>
      </c>
    </row>
    <row r="131" spans="1:17" ht="11.45" customHeight="1" x14ac:dyDescent="0.25">
      <c r="A131" s="62" t="s">
        <v>16</v>
      </c>
      <c r="B131" s="115">
        <f t="shared" ref="B131:Q131" si="78">IF(B19=0,0,B19/B$15)</f>
        <v>0.48397429470115882</v>
      </c>
      <c r="C131" s="115">
        <f t="shared" si="78"/>
        <v>0.49917422904363751</v>
      </c>
      <c r="D131" s="115">
        <f t="shared" si="78"/>
        <v>0.48436114965666921</v>
      </c>
      <c r="E131" s="115">
        <f t="shared" si="78"/>
        <v>0.49058964199330285</v>
      </c>
      <c r="F131" s="115">
        <f t="shared" si="78"/>
        <v>0.28698480118612368</v>
      </c>
      <c r="G131" s="115">
        <f t="shared" si="78"/>
        <v>0.29245519869650044</v>
      </c>
      <c r="H131" s="115">
        <f t="shared" si="78"/>
        <v>0.29496286729082755</v>
      </c>
      <c r="I131" s="115">
        <f t="shared" si="78"/>
        <v>0.27625236422362631</v>
      </c>
      <c r="J131" s="115">
        <f t="shared" si="78"/>
        <v>0.27431313268091745</v>
      </c>
      <c r="K131" s="115">
        <f t="shared" si="78"/>
        <v>0.28410768578909362</v>
      </c>
      <c r="L131" s="115">
        <f t="shared" si="78"/>
        <v>0.30037814842694149</v>
      </c>
      <c r="M131" s="115">
        <f t="shared" si="78"/>
        <v>0.25601405697809654</v>
      </c>
      <c r="N131" s="115">
        <f t="shared" si="78"/>
        <v>0.24893554736929746</v>
      </c>
      <c r="O131" s="115">
        <f t="shared" si="78"/>
        <v>0.25927827107017754</v>
      </c>
      <c r="P131" s="115">
        <f t="shared" si="78"/>
        <v>0.26496273657911035</v>
      </c>
      <c r="Q131" s="115">
        <f t="shared" si="78"/>
        <v>0.25861397304273626</v>
      </c>
    </row>
    <row r="132" spans="1:17" ht="11.45" customHeight="1" x14ac:dyDescent="0.25">
      <c r="A132" s="118" t="s">
        <v>19</v>
      </c>
      <c r="B132" s="117">
        <f t="shared" ref="B132:Q132" si="79">IF(B20=0,0,B20/B$15)</f>
        <v>0</v>
      </c>
      <c r="C132" s="117">
        <f t="shared" si="79"/>
        <v>0</v>
      </c>
      <c r="D132" s="117">
        <f t="shared" si="79"/>
        <v>0</v>
      </c>
      <c r="E132" s="117">
        <f t="shared" si="79"/>
        <v>0</v>
      </c>
      <c r="F132" s="117">
        <f t="shared" si="79"/>
        <v>2.8115795747829966E-3</v>
      </c>
      <c r="G132" s="117">
        <f t="shared" si="79"/>
        <v>2.8964057794518923E-3</v>
      </c>
      <c r="H132" s="117">
        <f t="shared" si="79"/>
        <v>5.641850512415828E-3</v>
      </c>
      <c r="I132" s="117">
        <f t="shared" si="79"/>
        <v>8.3163052565536338E-3</v>
      </c>
      <c r="J132" s="117">
        <f t="shared" si="79"/>
        <v>5.7117338411052012E-3</v>
      </c>
      <c r="K132" s="117">
        <f t="shared" si="79"/>
        <v>5.7468579058031826E-3</v>
      </c>
      <c r="L132" s="117">
        <f t="shared" si="79"/>
        <v>5.4029359987999024E-3</v>
      </c>
      <c r="M132" s="117">
        <f t="shared" si="79"/>
        <v>2.2342996270053189E-2</v>
      </c>
      <c r="N132" s="117">
        <f t="shared" si="79"/>
        <v>2.0735487996571291E-2</v>
      </c>
      <c r="O132" s="117">
        <f t="shared" si="79"/>
        <v>1.9558262605755928E-2</v>
      </c>
      <c r="P132" s="117">
        <f t="shared" si="79"/>
        <v>1.8407318118888277E-2</v>
      </c>
      <c r="Q132" s="117">
        <f t="shared" si="79"/>
        <v>1.7952055996969182E-2</v>
      </c>
    </row>
    <row r="133" spans="1:17" ht="11.45" customHeight="1" x14ac:dyDescent="0.25">
      <c r="A133" s="25" t="s">
        <v>18</v>
      </c>
      <c r="B133" s="32">
        <f t="shared" ref="B133:Q133" si="80">IF(B21=0,0,B21/B$21)</f>
        <v>1</v>
      </c>
      <c r="C133" s="32">
        <f t="shared" si="80"/>
        <v>1</v>
      </c>
      <c r="D133" s="32">
        <f t="shared" si="80"/>
        <v>1</v>
      </c>
      <c r="E133" s="32">
        <f t="shared" si="80"/>
        <v>1</v>
      </c>
      <c r="F133" s="32">
        <f t="shared" si="80"/>
        <v>1</v>
      </c>
      <c r="G133" s="32">
        <f t="shared" si="80"/>
        <v>1</v>
      </c>
      <c r="H133" s="32">
        <f t="shared" si="80"/>
        <v>1</v>
      </c>
      <c r="I133" s="32">
        <f t="shared" si="80"/>
        <v>1</v>
      </c>
      <c r="J133" s="32">
        <f t="shared" si="80"/>
        <v>1</v>
      </c>
      <c r="K133" s="32">
        <f t="shared" si="80"/>
        <v>1</v>
      </c>
      <c r="L133" s="32">
        <f t="shared" si="80"/>
        <v>1</v>
      </c>
      <c r="M133" s="32">
        <f t="shared" si="80"/>
        <v>1</v>
      </c>
      <c r="N133" s="32">
        <f t="shared" si="80"/>
        <v>1</v>
      </c>
      <c r="O133" s="32">
        <f t="shared" si="80"/>
        <v>1</v>
      </c>
      <c r="P133" s="32">
        <f t="shared" si="80"/>
        <v>1</v>
      </c>
      <c r="Q133" s="32">
        <f t="shared" si="80"/>
        <v>1</v>
      </c>
    </row>
    <row r="134" spans="1:17" ht="11.45" customHeight="1" x14ac:dyDescent="0.25">
      <c r="A134" s="116" t="s">
        <v>17</v>
      </c>
      <c r="B134" s="115">
        <f t="shared" ref="B134:Q134" si="81">IF(B22=0,0,B22/B$21)</f>
        <v>0.42534247574287626</v>
      </c>
      <c r="C134" s="115">
        <f t="shared" si="81"/>
        <v>0.40840706110860425</v>
      </c>
      <c r="D134" s="115">
        <f t="shared" si="81"/>
        <v>0.41701613434275936</v>
      </c>
      <c r="E134" s="115">
        <f t="shared" si="81"/>
        <v>0.38287211969630858</v>
      </c>
      <c r="F134" s="115">
        <f t="shared" si="81"/>
        <v>0.51800229362598116</v>
      </c>
      <c r="G134" s="115">
        <f t="shared" si="81"/>
        <v>0.51359355807108431</v>
      </c>
      <c r="H134" s="115">
        <f t="shared" si="81"/>
        <v>0.56945231249844286</v>
      </c>
      <c r="I134" s="115">
        <f t="shared" si="81"/>
        <v>0.51220055457663471</v>
      </c>
      <c r="J134" s="115">
        <f t="shared" si="81"/>
        <v>0.51627415951031741</v>
      </c>
      <c r="K134" s="115">
        <f t="shared" si="81"/>
        <v>0.51124660669233202</v>
      </c>
      <c r="L134" s="115">
        <f t="shared" si="81"/>
        <v>0.53717178387201492</v>
      </c>
      <c r="M134" s="115">
        <f t="shared" si="81"/>
        <v>0.49934817697803791</v>
      </c>
      <c r="N134" s="115">
        <f t="shared" si="81"/>
        <v>0.57914822329049664</v>
      </c>
      <c r="O134" s="115">
        <f t="shared" si="81"/>
        <v>0.57218296781318434</v>
      </c>
      <c r="P134" s="115">
        <f t="shared" si="81"/>
        <v>0.56927433097305535</v>
      </c>
      <c r="Q134" s="115">
        <f t="shared" si="81"/>
        <v>0.56774546257971825</v>
      </c>
    </row>
    <row r="135" spans="1:17" ht="11.45" customHeight="1" x14ac:dyDescent="0.25">
      <c r="A135" s="93" t="s">
        <v>16</v>
      </c>
      <c r="B135" s="28">
        <f t="shared" ref="B135:Q135" si="82">IF(B23=0,0,B23/B$21)</f>
        <v>0.5746575242571238</v>
      </c>
      <c r="C135" s="28">
        <f t="shared" si="82"/>
        <v>0.59159293889139564</v>
      </c>
      <c r="D135" s="28">
        <f t="shared" si="82"/>
        <v>0.5829838656572407</v>
      </c>
      <c r="E135" s="28">
        <f t="shared" si="82"/>
        <v>0.61712788030369148</v>
      </c>
      <c r="F135" s="28">
        <f t="shared" si="82"/>
        <v>0.48199770637401884</v>
      </c>
      <c r="G135" s="28">
        <f t="shared" si="82"/>
        <v>0.48640644192891569</v>
      </c>
      <c r="H135" s="28">
        <f t="shared" si="82"/>
        <v>0.43054768750155725</v>
      </c>
      <c r="I135" s="28">
        <f t="shared" si="82"/>
        <v>0.48779944542336534</v>
      </c>
      <c r="J135" s="28">
        <f t="shared" si="82"/>
        <v>0.48372584048968259</v>
      </c>
      <c r="K135" s="28">
        <f t="shared" si="82"/>
        <v>0.48875339330766798</v>
      </c>
      <c r="L135" s="28">
        <f t="shared" si="82"/>
        <v>0.46282821612798514</v>
      </c>
      <c r="M135" s="28">
        <f t="shared" si="82"/>
        <v>0.50065182302196209</v>
      </c>
      <c r="N135" s="28">
        <f t="shared" si="82"/>
        <v>0.42085177670950336</v>
      </c>
      <c r="O135" s="28">
        <f t="shared" si="82"/>
        <v>0.42781703218681572</v>
      </c>
      <c r="P135" s="28">
        <f t="shared" si="82"/>
        <v>0.4307256690269447</v>
      </c>
      <c r="Q135" s="28">
        <f t="shared" si="82"/>
        <v>0.43225453742028175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7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166">
        <v>1342.9584566050528</v>
      </c>
      <c r="C4" s="166">
        <v>1384.1250199999999</v>
      </c>
      <c r="D4" s="166">
        <v>1348.8334</v>
      </c>
      <c r="E4" s="166">
        <v>1333.2051799999999</v>
      </c>
      <c r="F4" s="166">
        <v>1005.4052799999999</v>
      </c>
      <c r="G4" s="166">
        <v>989.6664336034861</v>
      </c>
      <c r="H4" s="166">
        <v>950.40266000000008</v>
      </c>
      <c r="I4" s="166">
        <v>961.25953000000004</v>
      </c>
      <c r="J4" s="166">
        <v>970.90278999999998</v>
      </c>
      <c r="K4" s="166">
        <v>977.19734999999991</v>
      </c>
      <c r="L4" s="166">
        <v>993.21686627802637</v>
      </c>
      <c r="M4" s="166">
        <v>986.11339457321174</v>
      </c>
      <c r="N4" s="166">
        <v>1012.7069989958288</v>
      </c>
      <c r="O4" s="166">
        <v>1010.9157358410982</v>
      </c>
      <c r="P4" s="166">
        <v>1029.5358602900751</v>
      </c>
      <c r="Q4" s="166">
        <v>1011.5115235303072</v>
      </c>
    </row>
    <row r="5" spans="1:17" ht="11.45" customHeight="1" x14ac:dyDescent="0.25">
      <c r="A5" s="91" t="s">
        <v>121</v>
      </c>
      <c r="B5" s="123">
        <v>0</v>
      </c>
      <c r="C5" s="123">
        <v>0</v>
      </c>
      <c r="D5" s="123">
        <v>0</v>
      </c>
      <c r="E5" s="123">
        <v>0</v>
      </c>
      <c r="F5" s="123">
        <v>0</v>
      </c>
      <c r="G5" s="123">
        <v>2.9139205611061931</v>
      </c>
      <c r="H5" s="123">
        <v>13.60089</v>
      </c>
      <c r="I5" s="123">
        <v>13.50013</v>
      </c>
      <c r="J5" s="123">
        <v>13.50034</v>
      </c>
      <c r="K5" s="123">
        <v>13.40053</v>
      </c>
      <c r="L5" s="123">
        <v>13.423256053387565</v>
      </c>
      <c r="M5" s="123">
        <v>10.676416023282481</v>
      </c>
      <c r="N5" s="123">
        <v>11.392905210571984</v>
      </c>
      <c r="O5" s="123">
        <v>10.055545516657835</v>
      </c>
      <c r="P5" s="123">
        <v>9.2912689511032625</v>
      </c>
      <c r="Q5" s="123">
        <v>9.3150597732390672</v>
      </c>
    </row>
    <row r="6" spans="1:17" ht="11.45" customHeight="1" x14ac:dyDescent="0.25">
      <c r="A6" s="95" t="s">
        <v>120</v>
      </c>
      <c r="B6" s="75">
        <v>601.50890792278722</v>
      </c>
      <c r="C6" s="75">
        <v>625.02672999999993</v>
      </c>
      <c r="D6" s="75">
        <v>621.92955999999992</v>
      </c>
      <c r="E6" s="75">
        <v>627.10209999999995</v>
      </c>
      <c r="F6" s="75">
        <v>658.10443999999995</v>
      </c>
      <c r="G6" s="75">
        <v>639.37493247390432</v>
      </c>
      <c r="H6" s="75">
        <v>594.30235000000005</v>
      </c>
      <c r="I6" s="75">
        <v>608.66071999999997</v>
      </c>
      <c r="J6" s="75">
        <v>619.89973999999995</v>
      </c>
      <c r="K6" s="75">
        <v>617.89787999999999</v>
      </c>
      <c r="L6" s="75">
        <v>615.81632221991606</v>
      </c>
      <c r="M6" s="75">
        <v>611.55552805111347</v>
      </c>
      <c r="N6" s="75">
        <v>637.09752163278563</v>
      </c>
      <c r="O6" s="75">
        <v>629.50241994822284</v>
      </c>
      <c r="P6" s="75">
        <v>638.73574345710495</v>
      </c>
      <c r="Q6" s="75">
        <v>625.65688382351141</v>
      </c>
    </row>
    <row r="7" spans="1:17" ht="11.45" customHeight="1" x14ac:dyDescent="0.25">
      <c r="A7" s="95" t="s">
        <v>25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</row>
    <row r="8" spans="1:17" ht="11.45" customHeight="1" x14ac:dyDescent="0.25">
      <c r="A8" s="95" t="s">
        <v>87</v>
      </c>
      <c r="B8" s="75">
        <v>0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</row>
    <row r="9" spans="1:17" ht="11.45" customHeight="1" x14ac:dyDescent="0.25">
      <c r="A9" s="17" t="s">
        <v>119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</row>
    <row r="10" spans="1:17" ht="11.45" customHeight="1" x14ac:dyDescent="0.25">
      <c r="A10" s="17" t="s">
        <v>86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</row>
    <row r="11" spans="1:17" ht="11.45" customHeight="1" x14ac:dyDescent="0.25">
      <c r="A11" s="17" t="s">
        <v>85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84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83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93" t="s">
        <v>82</v>
      </c>
      <c r="B14" s="74">
        <v>741.44954868226557</v>
      </c>
      <c r="C14" s="74">
        <v>759.09829000000002</v>
      </c>
      <c r="D14" s="74">
        <v>726.90383999999995</v>
      </c>
      <c r="E14" s="74">
        <v>706.10307999999998</v>
      </c>
      <c r="F14" s="74">
        <v>347.30083999999999</v>
      </c>
      <c r="G14" s="74">
        <v>347.37758056847554</v>
      </c>
      <c r="H14" s="74">
        <v>342.49941999999999</v>
      </c>
      <c r="I14" s="74">
        <v>339.09868</v>
      </c>
      <c r="J14" s="74">
        <v>337.50270999999998</v>
      </c>
      <c r="K14" s="74">
        <v>345.89893999999998</v>
      </c>
      <c r="L14" s="74">
        <v>363.97728800472271</v>
      </c>
      <c r="M14" s="74">
        <v>363.88145049881581</v>
      </c>
      <c r="N14" s="74">
        <v>364.21657215247126</v>
      </c>
      <c r="O14" s="74">
        <v>371.35777037621756</v>
      </c>
      <c r="P14" s="74">
        <v>381.50884788186704</v>
      </c>
      <c r="Q14" s="74">
        <v>376.53957993355658</v>
      </c>
    </row>
    <row r="16" spans="1:17" ht="11.45" customHeight="1" x14ac:dyDescent="0.25">
      <c r="A16" s="27" t="s">
        <v>81</v>
      </c>
      <c r="B16" s="68">
        <f t="shared" ref="B16" si="0">SUM(B17,B23)</f>
        <v>1342.9584566050528</v>
      </c>
      <c r="C16" s="68">
        <f t="shared" ref="C16:Q16" si="1">SUM(C17,C23)</f>
        <v>1384.1250199999999</v>
      </c>
      <c r="D16" s="68">
        <f t="shared" si="1"/>
        <v>1348.8334</v>
      </c>
      <c r="E16" s="68">
        <f t="shared" si="1"/>
        <v>1333.2051799999999</v>
      </c>
      <c r="F16" s="68">
        <f t="shared" si="1"/>
        <v>1005.4052800000001</v>
      </c>
      <c r="G16" s="68">
        <f t="shared" si="1"/>
        <v>989.6664336034861</v>
      </c>
      <c r="H16" s="68">
        <f t="shared" si="1"/>
        <v>950.40266000000008</v>
      </c>
      <c r="I16" s="68">
        <f t="shared" si="1"/>
        <v>961.25953000000004</v>
      </c>
      <c r="J16" s="68">
        <f t="shared" si="1"/>
        <v>970.90278999999987</v>
      </c>
      <c r="K16" s="68">
        <f t="shared" si="1"/>
        <v>977.1973499999998</v>
      </c>
      <c r="L16" s="68">
        <f t="shared" si="1"/>
        <v>993.21686627802637</v>
      </c>
      <c r="M16" s="68">
        <f t="shared" si="1"/>
        <v>986.11339457321162</v>
      </c>
      <c r="N16" s="68">
        <f t="shared" si="1"/>
        <v>1012.7069989958289</v>
      </c>
      <c r="O16" s="68">
        <f t="shared" si="1"/>
        <v>1010.9157358410981</v>
      </c>
      <c r="P16" s="68">
        <f t="shared" si="1"/>
        <v>1029.5358602900751</v>
      </c>
      <c r="Q16" s="68">
        <f t="shared" si="1"/>
        <v>1011.5115235303073</v>
      </c>
    </row>
    <row r="17" spans="1:17" ht="11.45" customHeight="1" x14ac:dyDescent="0.25">
      <c r="A17" s="25" t="s">
        <v>39</v>
      </c>
      <c r="B17" s="79">
        <f t="shared" ref="B17" si="2">SUM(B18,B19,B22)</f>
        <v>1237.6399253611592</v>
      </c>
      <c r="C17" s="79">
        <f t="shared" ref="C17:Q17" si="3">SUM(C18,C19,C22)</f>
        <v>1272.3687310734419</v>
      </c>
      <c r="D17" s="79">
        <f t="shared" si="3"/>
        <v>1243.7239967975399</v>
      </c>
      <c r="E17" s="79">
        <f t="shared" si="3"/>
        <v>1223.5092809385415</v>
      </c>
      <c r="F17" s="79">
        <f t="shared" si="3"/>
        <v>879.22851079337272</v>
      </c>
      <c r="G17" s="79">
        <f t="shared" si="3"/>
        <v>845.4756200315278</v>
      </c>
      <c r="H17" s="79">
        <f t="shared" si="3"/>
        <v>808.33364821701991</v>
      </c>
      <c r="I17" s="79">
        <f t="shared" si="3"/>
        <v>834.22161645204687</v>
      </c>
      <c r="J17" s="79">
        <f t="shared" si="3"/>
        <v>848.3097089364087</v>
      </c>
      <c r="K17" s="79">
        <f t="shared" si="3"/>
        <v>867.1022759833736</v>
      </c>
      <c r="L17" s="79">
        <f t="shared" si="3"/>
        <v>889.43173147186656</v>
      </c>
      <c r="M17" s="79">
        <f t="shared" si="3"/>
        <v>877.42562481980679</v>
      </c>
      <c r="N17" s="79">
        <f t="shared" si="3"/>
        <v>896.90778702279874</v>
      </c>
      <c r="O17" s="79">
        <f t="shared" si="3"/>
        <v>893.28948516645414</v>
      </c>
      <c r="P17" s="79">
        <f t="shared" si="3"/>
        <v>915.40505272451833</v>
      </c>
      <c r="Q17" s="79">
        <f t="shared" si="3"/>
        <v>900.65668948522568</v>
      </c>
    </row>
    <row r="18" spans="1:17" ht="11.45" customHeight="1" x14ac:dyDescent="0.25">
      <c r="A18" s="91" t="s">
        <v>21</v>
      </c>
      <c r="B18" s="123">
        <v>74.220748833402297</v>
      </c>
      <c r="C18" s="123">
        <v>72.177134799820266</v>
      </c>
      <c r="D18" s="123">
        <v>70.350101197150977</v>
      </c>
      <c r="E18" s="123">
        <v>67.742157512348371</v>
      </c>
      <c r="F18" s="123">
        <v>68.384594570564389</v>
      </c>
      <c r="G18" s="123">
        <v>67.237618054075071</v>
      </c>
      <c r="H18" s="123">
        <v>68.629241890943888</v>
      </c>
      <c r="I18" s="123">
        <v>69.06811074070302</v>
      </c>
      <c r="J18" s="123">
        <v>71.28571911260444</v>
      </c>
      <c r="K18" s="123">
        <v>70.127915807361319</v>
      </c>
      <c r="L18" s="123">
        <v>72.08757656475305</v>
      </c>
      <c r="M18" s="123">
        <v>73.622595516438281</v>
      </c>
      <c r="N18" s="123">
        <v>76.726092083427773</v>
      </c>
      <c r="O18" s="123">
        <v>78.037824200982641</v>
      </c>
      <c r="P18" s="123">
        <v>79.333231535145387</v>
      </c>
      <c r="Q18" s="123">
        <v>82.725619665514557</v>
      </c>
    </row>
    <row r="19" spans="1:17" ht="11.45" customHeight="1" x14ac:dyDescent="0.25">
      <c r="A19" s="19" t="s">
        <v>20</v>
      </c>
      <c r="B19" s="76">
        <f t="shared" ref="B19" si="4">SUM(B20:B21)</f>
        <v>1163.4191765277569</v>
      </c>
      <c r="C19" s="76">
        <f t="shared" ref="C19:Q19" si="5">SUM(C20:C21)</f>
        <v>1200.1915962736216</v>
      </c>
      <c r="D19" s="76">
        <f t="shared" si="5"/>
        <v>1173.373895600389</v>
      </c>
      <c r="E19" s="76">
        <f t="shared" si="5"/>
        <v>1155.7671234261932</v>
      </c>
      <c r="F19" s="76">
        <f t="shared" si="5"/>
        <v>806.73545727320027</v>
      </c>
      <c r="G19" s="76">
        <f t="shared" si="5"/>
        <v>774.1308757471121</v>
      </c>
      <c r="H19" s="76">
        <f t="shared" si="5"/>
        <v>731.75435379112901</v>
      </c>
      <c r="I19" s="76">
        <f t="shared" si="5"/>
        <v>753.19641423328471</v>
      </c>
      <c r="J19" s="76">
        <f t="shared" si="5"/>
        <v>768.63730770158691</v>
      </c>
      <c r="K19" s="76">
        <f t="shared" si="5"/>
        <v>788.57362173843626</v>
      </c>
      <c r="L19" s="76">
        <f t="shared" si="5"/>
        <v>809.22068412646092</v>
      </c>
      <c r="M19" s="76">
        <f t="shared" si="5"/>
        <v>769.6792700621836</v>
      </c>
      <c r="N19" s="76">
        <f t="shared" si="5"/>
        <v>786.55651628587395</v>
      </c>
      <c r="O19" s="76">
        <f t="shared" si="5"/>
        <v>782.32819149094428</v>
      </c>
      <c r="P19" s="76">
        <f t="shared" si="5"/>
        <v>803.92995581584842</v>
      </c>
      <c r="Q19" s="76">
        <f t="shared" si="5"/>
        <v>786.42160400036551</v>
      </c>
    </row>
    <row r="20" spans="1:17" ht="11.45" customHeight="1" x14ac:dyDescent="0.25">
      <c r="A20" s="62" t="s">
        <v>118</v>
      </c>
      <c r="B20" s="77">
        <v>536.38850342055719</v>
      </c>
      <c r="C20" s="77">
        <v>555.4179086958917</v>
      </c>
      <c r="D20" s="77">
        <v>556.23382656837475</v>
      </c>
      <c r="E20" s="77">
        <v>561.89002823983378</v>
      </c>
      <c r="F20" s="77">
        <v>566.81556437343534</v>
      </c>
      <c r="G20" s="77">
        <v>537.9820670000563</v>
      </c>
      <c r="H20" s="77">
        <v>498.96765860299791</v>
      </c>
      <c r="I20" s="77">
        <v>530.51916100339008</v>
      </c>
      <c r="J20" s="77">
        <v>544.53968658976203</v>
      </c>
      <c r="K20" s="77">
        <v>551.91564733960126</v>
      </c>
      <c r="L20" s="77">
        <v>552.05842048692477</v>
      </c>
      <c r="M20" s="77">
        <v>544.60483195796473</v>
      </c>
      <c r="N20" s="77">
        <v>558.69430443423312</v>
      </c>
      <c r="O20" s="77">
        <v>548.83424168746626</v>
      </c>
      <c r="P20" s="77">
        <v>560.08958834990051</v>
      </c>
      <c r="Q20" s="77">
        <v>549.86077991036962</v>
      </c>
    </row>
    <row r="21" spans="1:17" ht="11.45" customHeight="1" x14ac:dyDescent="0.25">
      <c r="A21" s="62" t="s">
        <v>16</v>
      </c>
      <c r="B21" s="77">
        <v>627.03067310719962</v>
      </c>
      <c r="C21" s="77">
        <v>644.77368757773002</v>
      </c>
      <c r="D21" s="77">
        <v>617.14006903201425</v>
      </c>
      <c r="E21" s="77">
        <v>593.87709518635938</v>
      </c>
      <c r="F21" s="77">
        <v>239.91989289976493</v>
      </c>
      <c r="G21" s="77">
        <v>236.1488087470558</v>
      </c>
      <c r="H21" s="77">
        <v>232.78669518813103</v>
      </c>
      <c r="I21" s="77">
        <v>222.67725322989463</v>
      </c>
      <c r="J21" s="77">
        <v>224.09762111182491</v>
      </c>
      <c r="K21" s="77">
        <v>236.65797439883499</v>
      </c>
      <c r="L21" s="77">
        <v>257.16226363953615</v>
      </c>
      <c r="M21" s="77">
        <v>225.0744381042189</v>
      </c>
      <c r="N21" s="77">
        <v>227.86221185164081</v>
      </c>
      <c r="O21" s="77">
        <v>233.49394980347802</v>
      </c>
      <c r="P21" s="77">
        <v>243.84036746594796</v>
      </c>
      <c r="Q21" s="77">
        <v>236.56082408999595</v>
      </c>
    </row>
    <row r="22" spans="1:17" ht="11.45" customHeight="1" x14ac:dyDescent="0.25">
      <c r="A22" s="118" t="s">
        <v>19</v>
      </c>
      <c r="B22" s="122">
        <v>0</v>
      </c>
      <c r="C22" s="122">
        <v>0</v>
      </c>
      <c r="D22" s="122">
        <v>0</v>
      </c>
      <c r="E22" s="122">
        <v>0</v>
      </c>
      <c r="F22" s="122">
        <v>4.1084589496079671</v>
      </c>
      <c r="G22" s="122">
        <v>4.1071262303406337</v>
      </c>
      <c r="H22" s="122">
        <v>7.9500525349470346</v>
      </c>
      <c r="I22" s="122">
        <v>11.957091478059198</v>
      </c>
      <c r="J22" s="122">
        <v>8.3866821222174295</v>
      </c>
      <c r="K22" s="122">
        <v>8.4007384375760523</v>
      </c>
      <c r="L22" s="122">
        <v>8.1234707806526085</v>
      </c>
      <c r="M22" s="122">
        <v>34.123759241184878</v>
      </c>
      <c r="N22" s="122">
        <v>33.625178653497031</v>
      </c>
      <c r="O22" s="122">
        <v>32.923469474527259</v>
      </c>
      <c r="P22" s="122">
        <v>32.141865373524581</v>
      </c>
      <c r="Q22" s="122">
        <v>31.509465819345522</v>
      </c>
    </row>
    <row r="23" spans="1:17" ht="11.45" customHeight="1" x14ac:dyDescent="0.25">
      <c r="A23" s="25" t="s">
        <v>18</v>
      </c>
      <c r="B23" s="79">
        <f t="shared" ref="B23" si="6">SUM(B24:B25)</f>
        <v>105.31853124389372</v>
      </c>
      <c r="C23" s="79">
        <f t="shared" ref="C23:Q23" si="7">SUM(C24:C25)</f>
        <v>111.75628892655797</v>
      </c>
      <c r="D23" s="79">
        <f t="shared" si="7"/>
        <v>105.10940320246007</v>
      </c>
      <c r="E23" s="79">
        <f t="shared" si="7"/>
        <v>109.69589906145836</v>
      </c>
      <c r="F23" s="79">
        <f t="shared" si="7"/>
        <v>126.17676920662734</v>
      </c>
      <c r="G23" s="79">
        <f t="shared" si="7"/>
        <v>144.19081357195827</v>
      </c>
      <c r="H23" s="79">
        <f t="shared" si="7"/>
        <v>142.06901178298014</v>
      </c>
      <c r="I23" s="79">
        <f t="shared" si="7"/>
        <v>127.03791354795311</v>
      </c>
      <c r="J23" s="79">
        <f t="shared" si="7"/>
        <v>122.59308106359117</v>
      </c>
      <c r="K23" s="79">
        <f t="shared" si="7"/>
        <v>110.09507401662623</v>
      </c>
      <c r="L23" s="79">
        <f t="shared" si="7"/>
        <v>103.78513480615982</v>
      </c>
      <c r="M23" s="79">
        <f t="shared" si="7"/>
        <v>108.68776975340487</v>
      </c>
      <c r="N23" s="79">
        <f t="shared" si="7"/>
        <v>115.79921197303015</v>
      </c>
      <c r="O23" s="79">
        <f t="shared" si="7"/>
        <v>117.626250674644</v>
      </c>
      <c r="P23" s="79">
        <f t="shared" si="7"/>
        <v>114.13080756555669</v>
      </c>
      <c r="Q23" s="79">
        <f t="shared" si="7"/>
        <v>110.85483404508162</v>
      </c>
    </row>
    <row r="24" spans="1:17" ht="11.45" customHeight="1" x14ac:dyDescent="0.25">
      <c r="A24" s="116" t="s">
        <v>118</v>
      </c>
      <c r="B24" s="77">
        <v>65.120404502230059</v>
      </c>
      <c r="C24" s="77">
        <v>69.608821304108233</v>
      </c>
      <c r="D24" s="77">
        <v>65.695733431625328</v>
      </c>
      <c r="E24" s="77">
        <v>65.21207176016614</v>
      </c>
      <c r="F24" s="77">
        <v>91.288875626564618</v>
      </c>
      <c r="G24" s="77">
        <v>104.30678603495424</v>
      </c>
      <c r="H24" s="77">
        <v>108.9355813970021</v>
      </c>
      <c r="I24" s="77">
        <v>91.641688996609957</v>
      </c>
      <c r="J24" s="77">
        <v>88.860393410238018</v>
      </c>
      <c r="K24" s="77">
        <v>79.382762660398654</v>
      </c>
      <c r="L24" s="77">
        <v>77.181157786378861</v>
      </c>
      <c r="M24" s="77">
        <v>77.627112116431078</v>
      </c>
      <c r="N24" s="77">
        <v>89.796122409124465</v>
      </c>
      <c r="O24" s="77">
        <v>90.723723777414392</v>
      </c>
      <c r="P24" s="77">
        <v>87.93742405830757</v>
      </c>
      <c r="Q24" s="77">
        <v>85.111163686381033</v>
      </c>
    </row>
    <row r="25" spans="1:17" ht="11.45" customHeight="1" x14ac:dyDescent="0.25">
      <c r="A25" s="93" t="s">
        <v>16</v>
      </c>
      <c r="B25" s="74">
        <v>40.198126741663657</v>
      </c>
      <c r="C25" s="74">
        <v>42.147467622449739</v>
      </c>
      <c r="D25" s="74">
        <v>39.413669770834744</v>
      </c>
      <c r="E25" s="74">
        <v>44.48382730129223</v>
      </c>
      <c r="F25" s="74">
        <v>34.88789358006273</v>
      </c>
      <c r="G25" s="74">
        <v>39.884027537004037</v>
      </c>
      <c r="H25" s="74">
        <v>33.133430385978038</v>
      </c>
      <c r="I25" s="74">
        <v>35.396224551343153</v>
      </c>
      <c r="J25" s="74">
        <v>33.73268765335316</v>
      </c>
      <c r="K25" s="74">
        <v>30.71231135622758</v>
      </c>
      <c r="L25" s="74">
        <v>26.603977019780949</v>
      </c>
      <c r="M25" s="74">
        <v>31.060657636973783</v>
      </c>
      <c r="N25" s="74">
        <v>26.003089563905693</v>
      </c>
      <c r="O25" s="74">
        <v>26.90252689722961</v>
      </c>
      <c r="P25" s="74">
        <v>26.193383507249116</v>
      </c>
      <c r="Q25" s="74">
        <v>25.74367035870058</v>
      </c>
    </row>
    <row r="27" spans="1:17" ht="11.45" customHeight="1" x14ac:dyDescent="0.25">
      <c r="A27" s="35" t="s">
        <v>45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9" spans="1:17" ht="11.45" customHeight="1" x14ac:dyDescent="0.25">
      <c r="A29" s="27" t="s">
        <v>117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1.45" customHeight="1" x14ac:dyDescent="0.25">
      <c r="A30" s="25" t="s">
        <v>39</v>
      </c>
      <c r="B30" s="79">
        <f>IF(B17=0,"",B17/TrRail_act!B15*100)</f>
        <v>226.5221137064469</v>
      </c>
      <c r="C30" s="79">
        <f>IF(C17=0,"",C17/TrRail_act!C15*100)</f>
        <v>217.90532983741349</v>
      </c>
      <c r="D30" s="79">
        <f>IF(D17=0,"",D17/TrRail_act!D15*100)</f>
        <v>214.74895792567605</v>
      </c>
      <c r="E30" s="79">
        <f>IF(E17=0,"",E17/TrRail_act!E15*100)</f>
        <v>202.30228316123612</v>
      </c>
      <c r="F30" s="79">
        <f>IF(F17=0,"",F17/TrRail_act!F15*100)</f>
        <v>185.07353846661965</v>
      </c>
      <c r="G30" s="79">
        <f>IF(G17=0,"",G17/TrRail_act!G15*100)</f>
        <v>179.97597418084058</v>
      </c>
      <c r="H30" s="79">
        <f>IF(H17=0,"",H17/TrRail_act!H15*100)</f>
        <v>168.7207241006449</v>
      </c>
      <c r="I30" s="79">
        <f>IF(I17=0,"",I17/TrRail_act!I15*100)</f>
        <v>169.16296227446804</v>
      </c>
      <c r="J30" s="79">
        <f>IF(J17=0,"",J17/TrRail_act!J15*100)</f>
        <v>166.28679202043892</v>
      </c>
      <c r="K30" s="79">
        <f>IF(K17=0,"",K17/TrRail_act!K15*100)</f>
        <v>164.50757764946462</v>
      </c>
      <c r="L30" s="79">
        <f>IF(L17=0,"",L17/TrRail_act!L15*100)</f>
        <v>160.26057917675161</v>
      </c>
      <c r="M30" s="79">
        <f>IF(M17=0,"",M17/TrRail_act!M15*100)</f>
        <v>153.25134163134811</v>
      </c>
      <c r="N30" s="79">
        <f>IF(N17=0,"",N17/TrRail_act!N15*100)</f>
        <v>146.28004694842377</v>
      </c>
      <c r="O30" s="79">
        <f>IF(O17=0,"",O17/TrRail_act!O15*100)</f>
        <v>138.13795649269991</v>
      </c>
      <c r="P30" s="79">
        <f>IF(P17=0,"",P17/TrRail_act!P15*100)</f>
        <v>134.55469282403277</v>
      </c>
      <c r="Q30" s="79">
        <f>IF(Q17=0,"",Q17/TrRail_act!Q15*100)</f>
        <v>129.55169769700262</v>
      </c>
    </row>
    <row r="31" spans="1:17" ht="11.45" customHeight="1" x14ac:dyDescent="0.25">
      <c r="A31" s="91" t="s">
        <v>21</v>
      </c>
      <c r="B31" s="123">
        <f>IF(B18=0,"",B18/TrRail_act!B16*100)</f>
        <v>67.890197887699742</v>
      </c>
      <c r="C31" s="123">
        <f>IF(C18=0,"",C18/TrRail_act!C16*100)</f>
        <v>65.965517563346637</v>
      </c>
      <c r="D31" s="123">
        <f>IF(D18=0,"",D18/TrRail_act!D16*100)</f>
        <v>64.434687508640721</v>
      </c>
      <c r="E31" s="123">
        <f>IF(E18=0,"",E18/TrRail_act!E16*100)</f>
        <v>62.255345632217974</v>
      </c>
      <c r="F31" s="123">
        <f>IF(F18=0,"",F18/TrRail_act!F16*100)</f>
        <v>60.212774849702853</v>
      </c>
      <c r="G31" s="123">
        <f>IF(G18=0,"",G18/TrRail_act!G16*100)</f>
        <v>59.431182651508863</v>
      </c>
      <c r="H31" s="123">
        <f>IF(H18=0,"",H18/TrRail_act!H16*100)</f>
        <v>58.398794070403156</v>
      </c>
      <c r="I31" s="123">
        <f>IF(I18=0,"",I18/TrRail_act!I16*100)</f>
        <v>57.427799254800817</v>
      </c>
      <c r="J31" s="123">
        <f>IF(J18=0,"",J18/TrRail_act!J16*100)</f>
        <v>56.982158227309419</v>
      </c>
      <c r="K31" s="123">
        <f>IF(K18=0,"",K18/TrRail_act!K16*100)</f>
        <v>56.020344150739767</v>
      </c>
      <c r="L31" s="123">
        <f>IF(L18=0,"",L18/TrRail_act!L16*100)</f>
        <v>55.56188076880715</v>
      </c>
      <c r="M31" s="123">
        <f>IF(M18=0,"",M18/TrRail_act!M16*100)</f>
        <v>53.550783142885649</v>
      </c>
      <c r="N31" s="123">
        <f>IF(N18=0,"",N18/TrRail_act!N16*100)</f>
        <v>52.893060892348245</v>
      </c>
      <c r="O31" s="123">
        <f>IF(O18=0,"",O18/TrRail_act!O16*100)</f>
        <v>52.320664681667296</v>
      </c>
      <c r="P31" s="123">
        <f>IF(P18=0,"",P18/TrRail_act!P16*100)</f>
        <v>51.324150439155204</v>
      </c>
      <c r="Q31" s="123">
        <f>IF(Q18=0,"",Q18/TrRail_act!Q16*100)</f>
        <v>50.744362580233513</v>
      </c>
    </row>
    <row r="32" spans="1:17" ht="11.45" customHeight="1" x14ac:dyDescent="0.25">
      <c r="A32" s="19" t="s">
        <v>20</v>
      </c>
      <c r="B32" s="76">
        <f>IF(B19=0,"",B19/TrRail_act!B17*100)</f>
        <v>266.2034499245666</v>
      </c>
      <c r="C32" s="76">
        <f>IF(C19=0,"",C19/TrRail_act!C17*100)</f>
        <v>252.94216773748158</v>
      </c>
      <c r="D32" s="76">
        <f>IF(D19=0,"",D19/TrRail_act!D17*100)</f>
        <v>249.66887421890118</v>
      </c>
      <c r="E32" s="76">
        <f>IF(E19=0,"",E19/TrRail_act!E17*100)</f>
        <v>233.02732682564934</v>
      </c>
      <c r="F32" s="76">
        <f>IF(F19=0,"",F19/TrRail_act!F17*100)</f>
        <v>223.99204780975231</v>
      </c>
      <c r="G32" s="76">
        <f>IF(G19=0,"",G19/TrRail_act!G17*100)</f>
        <v>217.89594745155608</v>
      </c>
      <c r="H32" s="76">
        <f>IF(H19=0,"",H19/TrRail_act!H17*100)</f>
        <v>203.90262749531269</v>
      </c>
      <c r="I32" s="76">
        <f>IF(I19=0,"",I19/TrRail_act!I17*100)</f>
        <v>204.24219885019119</v>
      </c>
      <c r="J32" s="76">
        <f>IF(J19=0,"",J19/TrRail_act!J17*100)</f>
        <v>201.14396319753581</v>
      </c>
      <c r="K32" s="76">
        <f>IF(K19=0,"",K19/TrRail_act!K17*100)</f>
        <v>197.69818958780988</v>
      </c>
      <c r="L32" s="76">
        <f>IF(L19=0,"",L19/TrRail_act!L17*100)</f>
        <v>191.64514184796934</v>
      </c>
      <c r="M32" s="76">
        <f>IF(M19=0,"",M19/TrRail_act!M17*100)</f>
        <v>182.27348901023052</v>
      </c>
      <c r="N32" s="76">
        <f>IF(N19=0,"",N19/TrRail_act!N17*100)</f>
        <v>172.7285091308336</v>
      </c>
      <c r="O32" s="76">
        <f>IF(O19=0,"",O19/TrRail_act!O17*100)</f>
        <v>161.3499753318865</v>
      </c>
      <c r="P32" s="76">
        <f>IF(P19=0,"",P19/TrRail_act!P17*100)</f>
        <v>156.64245419180986</v>
      </c>
      <c r="Q32" s="76">
        <f>IF(Q19=0,"",Q19/TrRail_act!Q17*100)</f>
        <v>151.32061014543146</v>
      </c>
    </row>
    <row r="33" spans="1:17" ht="11.45" customHeight="1" x14ac:dyDescent="0.25">
      <c r="A33" s="62" t="s">
        <v>17</v>
      </c>
      <c r="B33" s="77">
        <f>IF(B20=0,"",B20/TrRail_act!B18*100)</f>
        <v>310.74407114322321</v>
      </c>
      <c r="C33" s="77">
        <f>IF(C20=0,"",C20/TrRail_act!C18*100)</f>
        <v>303.47357100950978</v>
      </c>
      <c r="D33" s="77">
        <f>IF(D20=0,"",D20/TrRail_act!D18*100)</f>
        <v>293.59981385505478</v>
      </c>
      <c r="E33" s="77">
        <f>IF(E20=0,"",E20/TrRail_act!E18*100)</f>
        <v>281.9682389940632</v>
      </c>
      <c r="F33" s="77">
        <f>IF(F20=0,"",F20/TrRail_act!F18*100)</f>
        <v>253.24081420599475</v>
      </c>
      <c r="G33" s="77">
        <f>IF(G20=0,"",G20/TrRail_act!G18*100)</f>
        <v>246.90716474012913</v>
      </c>
      <c r="H33" s="77">
        <f>IF(H20=0,"",H20/TrRail_act!H18*100)</f>
        <v>229.34821975320233</v>
      </c>
      <c r="I33" s="77">
        <f>IF(I20=0,"",I20/TrRail_act!I18*100)</f>
        <v>228.13794446869787</v>
      </c>
      <c r="J33" s="77">
        <f>IF(J20=0,"",J20/TrRail_act!J18*100)</f>
        <v>224.83758050306619</v>
      </c>
      <c r="K33" s="77">
        <f>IF(K20=0,"",K20/TrRail_act!K18*100)</f>
        <v>221.53959489224326</v>
      </c>
      <c r="L33" s="77">
        <f>IF(L20=0,"",L20/TrRail_act!L18*100)</f>
        <v>216.03401649463115</v>
      </c>
      <c r="M33" s="77">
        <f>IF(M20=0,"",M20/TrRail_act!M18*100)</f>
        <v>197.54403785424961</v>
      </c>
      <c r="N33" s="77">
        <f>IF(N20=0,"",N20/TrRail_act!N18*100)</f>
        <v>184.54704272669045</v>
      </c>
      <c r="O33" s="77">
        <f>IF(O20=0,"",O20/TrRail_act!O18*100)</f>
        <v>173.02573978053826</v>
      </c>
      <c r="P33" s="77">
        <f>IF(P20=0,"",P20/TrRail_act!P18*100)</f>
        <v>168.21217371018625</v>
      </c>
      <c r="Q33" s="77">
        <f>IF(Q20=0,"",Q20/TrRail_act!Q18*100)</f>
        <v>161.76445678760956</v>
      </c>
    </row>
    <row r="34" spans="1:17" ht="11.45" customHeight="1" x14ac:dyDescent="0.25">
      <c r="A34" s="62" t="s">
        <v>16</v>
      </c>
      <c r="B34" s="77">
        <f>IF(B21=0,"",B21/TrRail_act!B19*100)</f>
        <v>237.12797090331543</v>
      </c>
      <c r="C34" s="77">
        <f>IF(C21=0,"",C21/TrRail_act!C19*100)</f>
        <v>221.21267915632282</v>
      </c>
      <c r="D34" s="77">
        <f>IF(D21=0,"",D21/TrRail_act!D19*100)</f>
        <v>219.99939913344647</v>
      </c>
      <c r="E34" s="77">
        <f>IF(E21=0,"",E21/TrRail_act!E19*100)</f>
        <v>200.15743052252324</v>
      </c>
      <c r="F34" s="77">
        <f>IF(F21=0,"",F21/TrRail_act!F19*100)</f>
        <v>175.97457613966324</v>
      </c>
      <c r="G34" s="77">
        <f>IF(G21=0,"",G21/TrRail_act!G19*100)</f>
        <v>171.88574365435275</v>
      </c>
      <c r="H34" s="77">
        <f>IF(H21=0,"",H21/TrRail_act!H19*100)</f>
        <v>164.72843850006706</v>
      </c>
      <c r="I34" s="77">
        <f>IF(I21=0,"",I21/TrRail_act!I19*100)</f>
        <v>163.45330055103776</v>
      </c>
      <c r="J34" s="77">
        <f>IF(J21=0,"",J21/TrRail_act!J19*100)</f>
        <v>160.13783915618606</v>
      </c>
      <c r="K34" s="77">
        <f>IF(K21=0,"",K21/TrRail_act!K19*100)</f>
        <v>158.03516773446779</v>
      </c>
      <c r="L34" s="77">
        <f>IF(L21=0,"",L21/TrRail_act!L19*100)</f>
        <v>154.25988122055256</v>
      </c>
      <c r="M34" s="77">
        <f>IF(M21=0,"",M21/TrRail_act!M19*100)</f>
        <v>153.55230298464105</v>
      </c>
      <c r="N34" s="77">
        <f>IF(N21=0,"",N21/TrRail_act!N19*100)</f>
        <v>149.2872396747548</v>
      </c>
      <c r="O34" s="77">
        <f>IF(O21=0,"",O21/TrRail_act!O19*100)</f>
        <v>139.26125827431491</v>
      </c>
      <c r="P34" s="77">
        <f>IF(P21=0,"",P21/TrRail_act!P19*100)</f>
        <v>135.27151294219982</v>
      </c>
      <c r="Q34" s="77">
        <f>IF(Q21=0,"",Q21/TrRail_act!Q19*100)</f>
        <v>131.57539049866827</v>
      </c>
    </row>
    <row r="35" spans="1:17" ht="11.45" customHeight="1" x14ac:dyDescent="0.25">
      <c r="A35" s="118" t="s">
        <v>19</v>
      </c>
      <c r="B35" s="122" t="str">
        <f>IF(B22=0,"",B22/TrRail_act!B20*100)</f>
        <v/>
      </c>
      <c r="C35" s="122" t="str">
        <f>IF(C22=0,"",C22/TrRail_act!C20*100)</f>
        <v/>
      </c>
      <c r="D35" s="122" t="str">
        <f>IF(D22=0,"",D22/TrRail_act!D20*100)</f>
        <v/>
      </c>
      <c r="E35" s="122" t="str">
        <f>IF(E22=0,"",E22/TrRail_act!E20*100)</f>
        <v/>
      </c>
      <c r="F35" s="122">
        <f>IF(F22=0,"",F22/TrRail_act!F20*100)</f>
        <v>307.58923944529835</v>
      </c>
      <c r="G35" s="122">
        <f>IF(G22=0,"",G22/TrRail_act!G20*100)</f>
        <v>301.85063207142588</v>
      </c>
      <c r="H35" s="122">
        <f>IF(H22=0,"",H22/TrRail_act!H20*100)</f>
        <v>294.12111041546598</v>
      </c>
      <c r="I35" s="122">
        <f>IF(I22=0,"",I22/TrRail_act!I20*100)</f>
        <v>291.55397859188167</v>
      </c>
      <c r="J35" s="122">
        <f>IF(J22=0,"",J22/TrRail_act!J20*100)</f>
        <v>287.8230282532632</v>
      </c>
      <c r="K35" s="122">
        <f>IF(K22=0,"",K22/TrRail_act!K20*100)</f>
        <v>277.33366126492996</v>
      </c>
      <c r="L35" s="122">
        <f>IF(L22=0,"",L22/TrRail_act!L20*100)</f>
        <v>270.91053143575976</v>
      </c>
      <c r="M35" s="122">
        <f>IF(M22=0,"",M22/TrRail_act!M20*100)</f>
        <v>266.75307085767133</v>
      </c>
      <c r="N35" s="122">
        <f>IF(N22=0,"",N22/TrRail_act!N20*100)</f>
        <v>264.47683328935472</v>
      </c>
      <c r="O35" s="122">
        <f>IF(O22=0,"",O22/TrRail_act!O20*100)</f>
        <v>260.31316166537403</v>
      </c>
      <c r="P35" s="122">
        <f>IF(P22=0,"",P22/TrRail_act!P20*100)</f>
        <v>256.66467689751289</v>
      </c>
      <c r="Q35" s="122">
        <f>IF(Q22=0,"",Q22/TrRail_act!Q20*100)</f>
        <v>252.47052078417403</v>
      </c>
    </row>
    <row r="36" spans="1:17" ht="11.45" customHeight="1" x14ac:dyDescent="0.25">
      <c r="A36" s="25" t="s">
        <v>18</v>
      </c>
      <c r="B36" s="79">
        <f>IF(B23=0,"",B23/TrRail_act!B21*100)</f>
        <v>349.85798096451373</v>
      </c>
      <c r="C36" s="79">
        <f>IF(C23=0,"",C23/TrRail_act!C21*100)</f>
        <v>329.87280186983907</v>
      </c>
      <c r="D36" s="79">
        <f>IF(D23=0,"",D23/TrRail_act!D21*100)</f>
        <v>325.34647766416975</v>
      </c>
      <c r="E36" s="79">
        <f>IF(E23=0,"",E23/TrRail_act!E21*100)</f>
        <v>301.77179970059842</v>
      </c>
      <c r="F36" s="79">
        <f>IF(F23=0,"",F23/TrRail_act!F21*100)</f>
        <v>320.38384380729588</v>
      </c>
      <c r="G36" s="79">
        <f>IF(G23=0,"",G23/TrRail_act!G21*100)</f>
        <v>313.758407111059</v>
      </c>
      <c r="H36" s="79">
        <f>IF(H23=0,"",H23/TrRail_act!H21*100)</f>
        <v>322.5699262020309</v>
      </c>
      <c r="I36" s="79">
        <f>IF(I23=0,"",I23/TrRail_act!I21*100)</f>
        <v>304.55963163586762</v>
      </c>
      <c r="J36" s="79">
        <f>IF(J23=0,"",J23/TrRail_act!J21*100)</f>
        <v>302.40775811833333</v>
      </c>
      <c r="K36" s="79">
        <f>IF(K23=0,"",K23/TrRail_act!K21*100)</f>
        <v>298.8303404175295</v>
      </c>
      <c r="L36" s="79">
        <f>IF(L23=0,"",L23/TrRail_act!L21*100)</f>
        <v>302.38661734793953</v>
      </c>
      <c r="M36" s="79">
        <f>IF(M23=0,"",M23/TrRail_act!M21*100)</f>
        <v>289.78768664588296</v>
      </c>
      <c r="N36" s="79">
        <f>IF(N23=0,"",N23/TrRail_act!N21*100)</f>
        <v>307.25751425660729</v>
      </c>
      <c r="O36" s="79">
        <f>IF(O23=0,"",O23/TrRail_act!O21*100)</f>
        <v>301.74503790119547</v>
      </c>
      <c r="P36" s="79">
        <f>IF(P23=0,"",P23/TrRail_act!P21*100)</f>
        <v>298.2330543404758</v>
      </c>
      <c r="Q36" s="79">
        <f>IF(Q23=0,"",Q23/TrRail_act!Q21*100)</f>
        <v>294.99929225898558</v>
      </c>
    </row>
    <row r="37" spans="1:17" ht="11.45" customHeight="1" x14ac:dyDescent="0.25">
      <c r="A37" s="116" t="s">
        <v>17</v>
      </c>
      <c r="B37" s="77">
        <f>IF(B24=0,"",B24/TrRail_act!B22*100)</f>
        <v>508.58708385989422</v>
      </c>
      <c r="C37" s="77">
        <f>IF(C24=0,"",C24/TrRail_act!C22*100)</f>
        <v>503.08987292978082</v>
      </c>
      <c r="D37" s="77">
        <f>IF(D24=0,"",D24/TrRail_act!D22*100)</f>
        <v>487.6282370914268</v>
      </c>
      <c r="E37" s="77">
        <f>IF(E24=0,"",E24/TrRail_act!E22*100)</f>
        <v>468.55709242554929</v>
      </c>
      <c r="F37" s="77">
        <f>IF(F24=0,"",F24/TrRail_act!F22*100)</f>
        <v>447.48386435557393</v>
      </c>
      <c r="G37" s="77">
        <f>IF(G24=0,"",G24/TrRail_act!G22*100)</f>
        <v>441.92724343891359</v>
      </c>
      <c r="H37" s="77">
        <f>IF(H24=0,"",H24/TrRail_act!H22*100)</f>
        <v>434.3470837605725</v>
      </c>
      <c r="I37" s="77">
        <f>IF(I24=0,"",I24/TrRail_act!I22*100)</f>
        <v>428.93553495840172</v>
      </c>
      <c r="J37" s="77">
        <f>IF(J24=0,"",J24/TrRail_act!J22*100)</f>
        <v>424.57538474756154</v>
      </c>
      <c r="K37" s="77">
        <f>IF(K24=0,"",K24/TrRail_act!K22*100)</f>
        <v>421.4563215722344</v>
      </c>
      <c r="L37" s="77">
        <f>IF(L24=0,"",L24/TrRail_act!L22*100)</f>
        <v>418.62533664164243</v>
      </c>
      <c r="M37" s="77">
        <f>IF(M24=0,"",M24/TrRail_act!M22*100)</f>
        <v>414.4853756358313</v>
      </c>
      <c r="N37" s="77">
        <f>IF(N24=0,"",N24/TrRail_act!N22*100)</f>
        <v>411.40045124215766</v>
      </c>
      <c r="O37" s="77">
        <f>IF(O24=0,"",O24/TrRail_act!O22*100)</f>
        <v>406.74462677870451</v>
      </c>
      <c r="P37" s="77">
        <f>IF(P24=0,"",P24/TrRail_act!P22*100)</f>
        <v>403.6500626708621</v>
      </c>
      <c r="Q37" s="77">
        <f>IF(Q24=0,"",Q24/TrRail_act!Q22*100)</f>
        <v>398.93229401597915</v>
      </c>
    </row>
    <row r="38" spans="1:17" ht="11.45" customHeight="1" x14ac:dyDescent="0.25">
      <c r="A38" s="93" t="s">
        <v>16</v>
      </c>
      <c r="B38" s="74">
        <f>IF(B25=0,"",B25/TrRail_act!B23*100)</f>
        <v>232.37195363850867</v>
      </c>
      <c r="C38" s="74">
        <f>IF(C25=0,"",C25/TrRail_act!C23*100)</f>
        <v>210.29214044747872</v>
      </c>
      <c r="D38" s="74">
        <f>IF(D25=0,"",D25/TrRail_act!D23*100)</f>
        <v>209.2641707989491</v>
      </c>
      <c r="E38" s="74">
        <f>IF(E25=0,"",E25/TrRail_act!E23*100)</f>
        <v>198.29658719140716</v>
      </c>
      <c r="F38" s="74">
        <f>IF(F25=0,"",F25/TrRail_act!F23*100)</f>
        <v>183.7896208612876</v>
      </c>
      <c r="G38" s="74">
        <f>IF(G25=0,"",G25/TrRail_act!G23*100)</f>
        <v>178.42572438093734</v>
      </c>
      <c r="H38" s="74">
        <f>IF(H25=0,"",H25/TrRail_act!H23*100)</f>
        <v>174.7308767680837</v>
      </c>
      <c r="I38" s="74">
        <f>IF(I25=0,"",I25/TrRail_act!I23*100)</f>
        <v>173.96209353805079</v>
      </c>
      <c r="J38" s="74">
        <f>IF(J25=0,"",J25/TrRail_act!J23*100)</f>
        <v>172.0198741600847</v>
      </c>
      <c r="K38" s="74">
        <f>IF(K25=0,"",K25/TrRail_act!K23*100)</f>
        <v>170.56091535351507</v>
      </c>
      <c r="L38" s="74">
        <f>IF(L25=0,"",L25/TrRail_act!L23*100)</f>
        <v>167.4766053344751</v>
      </c>
      <c r="M38" s="74">
        <f>IF(M25=0,"",M25/TrRail_act!M23*100)</f>
        <v>165.41469765993537</v>
      </c>
      <c r="N38" s="74">
        <f>IF(N25=0,"",N25/TrRail_act!N23*100)</f>
        <v>163.94293116274028</v>
      </c>
      <c r="O38" s="74">
        <f>IF(O25=0,"",O25/TrRail_act!O23*100)</f>
        <v>161.31356401620397</v>
      </c>
      <c r="P38" s="74">
        <f>IF(P25=0,"",P25/TrRail_act!P23*100)</f>
        <v>158.90725788624232</v>
      </c>
      <c r="Q38" s="74">
        <f>IF(Q25=0,"",Q25/TrRail_act!Q23*100)</f>
        <v>158.48831307532492</v>
      </c>
    </row>
    <row r="40" spans="1:17" ht="11.45" customHeight="1" x14ac:dyDescent="0.25">
      <c r="A40" s="27" t="s">
        <v>73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25" t="s">
        <v>37</v>
      </c>
      <c r="B41" s="79">
        <f>IF(B17=0,"",B17/TrRail_act!B4*1000)</f>
        <v>26.476356353097099</v>
      </c>
      <c r="C41" s="79">
        <f>IF(C17=0,"",C17/TrRail_act!C4*1000)</f>
        <v>26.65947427903966</v>
      </c>
      <c r="D41" s="79">
        <f>IF(D17=0,"",D17/TrRail_act!D4*1000)</f>
        <v>25.775968664005738</v>
      </c>
      <c r="E41" s="79">
        <f>IF(E17=0,"",E17/TrRail_act!E4*1000)</f>
        <v>24.735348555283473</v>
      </c>
      <c r="F41" s="79">
        <f>IF(F17=0,"",F17/TrRail_act!F4*1000)</f>
        <v>16.856697996383613</v>
      </c>
      <c r="G41" s="79">
        <f>IF(G17=0,"",G17/TrRail_act!G4*1000)</f>
        <v>15.854253300921238</v>
      </c>
      <c r="H41" s="79">
        <f>IF(H17=0,"",H17/TrRail_act!H4*1000)</f>
        <v>14.326822428121089</v>
      </c>
      <c r="I41" s="79">
        <f>IF(I17=0,"",I17/TrRail_act!I4*1000)</f>
        <v>13.9151968369193</v>
      </c>
      <c r="J41" s="79">
        <f>IF(J17=0,"",J17/TrRail_act!J4*1000)</f>
        <v>13.486855259009024</v>
      </c>
      <c r="K41" s="79">
        <f>IF(K17=0,"",K17/TrRail_act!K4*1000)</f>
        <v>13.875190437062928</v>
      </c>
      <c r="L41" s="79">
        <f>IF(L17=0,"",L17/TrRail_act!L4*1000)</f>
        <v>13.472972180560266</v>
      </c>
      <c r="M41" s="79">
        <f>IF(M17=0,"",M17/TrRail_act!M4*1000)</f>
        <v>12.652182503495201</v>
      </c>
      <c r="N41" s="79">
        <f>IF(N17=0,"",N17/TrRail_act!N4*1000)</f>
        <v>12.398219635856336</v>
      </c>
      <c r="O41" s="79">
        <f>IF(O17=0,"",O17/TrRail_act!O4*1000)</f>
        <v>12.088288784897568</v>
      </c>
      <c r="P41" s="79">
        <f>IF(P17=0,"",P17/TrRail_act!P4*1000)</f>
        <v>11.8569486947522</v>
      </c>
      <c r="Q41" s="79">
        <f>IF(Q17=0,"",Q17/TrRail_act!Q4*1000)</f>
        <v>11.311943051160243</v>
      </c>
    </row>
    <row r="42" spans="1:17" ht="11.45" customHeight="1" x14ac:dyDescent="0.25">
      <c r="A42" s="91" t="s">
        <v>21</v>
      </c>
      <c r="B42" s="123">
        <f>IF(B18=0,"",B18/TrRail_act!B5*1000)</f>
        <v>8.9004375624657985</v>
      </c>
      <c r="C42" s="123">
        <f>IF(C18=0,"",C18/TrRail_act!C5*1000)</f>
        <v>8.648111047186708</v>
      </c>
      <c r="D42" s="123">
        <f>IF(D18=0,"",D18/TrRail_act!D5*1000)</f>
        <v>8.4474184914926731</v>
      </c>
      <c r="E42" s="123">
        <f>IF(E18=0,"",E18/TrRail_act!E5*1000)</f>
        <v>8.1617057243793223</v>
      </c>
      <c r="F42" s="123">
        <f>IF(F18=0,"",F18/TrRail_act!F5*1000)</f>
        <v>7.8738738711070111</v>
      </c>
      <c r="G42" s="123">
        <f>IF(G18=0,"",G18/TrRail_act!G5*1000)</f>
        <v>7.7409184957489146</v>
      </c>
      <c r="H42" s="123">
        <f>IF(H18=0,"",H18/TrRail_act!H5*1000)</f>
        <v>7.5218371208838111</v>
      </c>
      <c r="I42" s="123">
        <f>IF(I18=0,"",I18/TrRail_act!I5*1000)</f>
        <v>7.288433449485356</v>
      </c>
      <c r="J42" s="123">
        <f>IF(J18=0,"",J18/TrRail_act!J5*1000)</f>
        <v>7.2027603427911933</v>
      </c>
      <c r="K42" s="123">
        <f>IF(K18=0,"",K18/TrRail_act!K5*1000)</f>
        <v>7.2088729242764504</v>
      </c>
      <c r="L42" s="123">
        <f>IF(L18=0,"",L18/TrRail_act!L5*1000)</f>
        <v>7.0778180230489003</v>
      </c>
      <c r="M42" s="123">
        <f>IF(M18=0,"",M18/TrRail_act!M5*1000)</f>
        <v>6.761969393215308</v>
      </c>
      <c r="N42" s="123">
        <f>IF(N18=0,"",N18/TrRail_act!N5*1000)</f>
        <v>6.6379747661945867</v>
      </c>
      <c r="O42" s="123">
        <f>IF(O18=0,"",O18/TrRail_act!O5*1000)</f>
        <v>6.5319470165130147</v>
      </c>
      <c r="P42" s="123">
        <f>IF(P18=0,"",P18/TrRail_act!P5*1000)</f>
        <v>6.3501638132365388</v>
      </c>
      <c r="Q42" s="123">
        <f>IF(Q18=0,"",Q18/TrRail_act!Q5*1000)</f>
        <v>6.257146908867754</v>
      </c>
    </row>
    <row r="43" spans="1:17" ht="11.45" customHeight="1" x14ac:dyDescent="0.25">
      <c r="A43" s="19" t="s">
        <v>20</v>
      </c>
      <c r="B43" s="76">
        <f>IF(B19=0,"",B19/TrRail_act!B6*1000)</f>
        <v>30.292562289005055</v>
      </c>
      <c r="C43" s="76">
        <f>IF(C19=0,"",C19/TrRail_act!C6*1000)</f>
        <v>30.476644556181625</v>
      </c>
      <c r="D43" s="76">
        <f>IF(D19=0,"",D19/TrRail_act!D6*1000)</f>
        <v>29.390704065054468</v>
      </c>
      <c r="E43" s="76">
        <f>IF(E19=0,"",E19/TrRail_act!E6*1000)</f>
        <v>28.077133500782075</v>
      </c>
      <c r="F43" s="76">
        <f>IF(F19=0,"",F19/TrRail_act!F6*1000)</f>
        <v>18.746466916233683</v>
      </c>
      <c r="G43" s="76">
        <f>IF(G19=0,"",G19/TrRail_act!G6*1000)</f>
        <v>17.517443785008872</v>
      </c>
      <c r="H43" s="76">
        <f>IF(H19=0,"",H19/TrRail_act!H6*1000)</f>
        <v>15.772947509131312</v>
      </c>
      <c r="I43" s="76">
        <f>IF(I19=0,"",I19/TrRail_act!I6*1000)</f>
        <v>15.345674875377629</v>
      </c>
      <c r="J43" s="76">
        <f>IF(J19=0,"",J19/TrRail_act!J6*1000)</f>
        <v>14.77892879504676</v>
      </c>
      <c r="K43" s="76">
        <f>IF(K19=0,"",K19/TrRail_act!K6*1000)</f>
        <v>15.237843167058342</v>
      </c>
      <c r="L43" s="76">
        <f>IF(L19=0,"",L19/TrRail_act!L6*1000)</f>
        <v>14.76222128402614</v>
      </c>
      <c r="M43" s="76">
        <f>IF(M19=0,"",M19/TrRail_act!M6*1000)</f>
        <v>14.227499539025169</v>
      </c>
      <c r="N43" s="76">
        <f>IF(N19=0,"",N19/TrRail_act!N6*1000)</f>
        <v>13.941340971762598</v>
      </c>
      <c r="O43" s="76">
        <f>IF(O19=0,"",O19/TrRail_act!O6*1000)</f>
        <v>13.585388662017579</v>
      </c>
      <c r="P43" s="76">
        <f>IF(P19=0,"",P19/TrRail_act!P6*1000)</f>
        <v>13.320905300920423</v>
      </c>
      <c r="Q43" s="76">
        <f>IF(Q19=0,"",Q19/TrRail_act!Q6*1000)</f>
        <v>12.676245651934519</v>
      </c>
    </row>
    <row r="44" spans="1:17" ht="11.45" customHeight="1" x14ac:dyDescent="0.25">
      <c r="A44" s="62" t="s">
        <v>17</v>
      </c>
      <c r="B44" s="77">
        <f>IF(B20=0,"",B20/TrRail_act!B7*1000)</f>
        <v>37.300566437014105</v>
      </c>
      <c r="C44" s="77">
        <f>IF(C20=0,"",C20/TrRail_act!C7*1000)</f>
        <v>36.411923524222772</v>
      </c>
      <c r="D44" s="77">
        <f>IF(D20=0,"",D20/TrRail_act!D7*1000)</f>
        <v>35.187283612533989</v>
      </c>
      <c r="E44" s="77">
        <f>IF(E20=0,"",E20/TrRail_act!E7*1000)</f>
        <v>33.755842902909158</v>
      </c>
      <c r="F44" s="77">
        <f>IF(F20=0,"",F20/TrRail_act!F7*1000)</f>
        <v>26.076121705041309</v>
      </c>
      <c r="G44" s="77">
        <f>IF(G20=0,"",G20/TrRail_act!G7*1000)</f>
        <v>24.323956786477197</v>
      </c>
      <c r="H44" s="77">
        <f>IF(H20=0,"",H20/TrRail_act!H7*1000)</f>
        <v>21.760146096658559</v>
      </c>
      <c r="I44" s="77">
        <f>IF(I20=0,"",I20/TrRail_act!I7*1000)</f>
        <v>21.519990766023717</v>
      </c>
      <c r="J44" s="77">
        <f>IF(J20=0,"",J20/TrRail_act!J7*1000)</f>
        <v>20.731588954424421</v>
      </c>
      <c r="K44" s="77">
        <f>IF(K20=0,"",K20/TrRail_act!K7*1000)</f>
        <v>21.973283759317802</v>
      </c>
      <c r="L44" s="77">
        <f>IF(L20=0,"",L20/TrRail_act!L7*1000)</f>
        <v>20.58926607380192</v>
      </c>
      <c r="M44" s="77">
        <f>IF(M20=0,"",M20/TrRail_act!M7*1000)</f>
        <v>18.896536802855216</v>
      </c>
      <c r="N44" s="77">
        <f>IF(N20=0,"",N20/TrRail_act!N7*1000)</f>
        <v>17.160943429809119</v>
      </c>
      <c r="O44" s="77">
        <f>IF(O20=0,"",O20/TrRail_act!O7*1000)</f>
        <v>15.750704125370177</v>
      </c>
      <c r="P44" s="77">
        <f>IF(P20=0,"",P20/TrRail_act!P7*1000)</f>
        <v>14.735599731469003</v>
      </c>
      <c r="Q44" s="77">
        <f>IF(Q20=0,"",Q20/TrRail_act!Q7*1000)</f>
        <v>13.962600802376361</v>
      </c>
    </row>
    <row r="45" spans="1:17" ht="11.45" customHeight="1" x14ac:dyDescent="0.25">
      <c r="A45" s="62" t="s">
        <v>16</v>
      </c>
      <c r="B45" s="77">
        <f>IF(B21=0,"",B21/TrRail_act!B8*1000)</f>
        <v>26.098081738088819</v>
      </c>
      <c r="C45" s="77">
        <f>IF(C21=0,"",C21/TrRail_act!C8*1000)</f>
        <v>26.724196087795551</v>
      </c>
      <c r="D45" s="77">
        <f>IF(D21=0,"",D21/TrRail_act!D8*1000)</f>
        <v>25.591021379314459</v>
      </c>
      <c r="E45" s="77">
        <f>IF(E21=0,"",E21/TrRail_act!E8*1000)</f>
        <v>24.221800774387631</v>
      </c>
      <c r="F45" s="77">
        <f>IF(F21=0,"",F21/TrRail_act!F8*1000)</f>
        <v>11.265409242899093</v>
      </c>
      <c r="G45" s="77">
        <f>IF(G21=0,"",G21/TrRail_act!G8*1000)</f>
        <v>10.697749374545184</v>
      </c>
      <c r="H45" s="77">
        <f>IF(H21=0,"",H21/TrRail_act!H8*1000)</f>
        <v>9.9215837170388212</v>
      </c>
      <c r="I45" s="77">
        <f>IF(I21=0,"",I21/TrRail_act!I8*1000)</f>
        <v>9.1150548259529103</v>
      </c>
      <c r="J45" s="77">
        <f>IF(J21=0,"",J21/TrRail_act!J8*1000)</f>
        <v>8.7052482077432476</v>
      </c>
      <c r="K45" s="77">
        <f>IF(K21=0,"",K21/TrRail_act!K8*1000)</f>
        <v>8.8857513594921897</v>
      </c>
      <c r="L45" s="77">
        <f>IF(L21=0,"",L21/TrRail_act!L8*1000)</f>
        <v>9.1830296767788049</v>
      </c>
      <c r="M45" s="77">
        <f>IF(M21=0,"",M21/TrRail_act!M8*1000)</f>
        <v>8.9040892277500951</v>
      </c>
      <c r="N45" s="77">
        <f>IF(N21=0,"",N21/TrRail_act!N8*1000)</f>
        <v>9.5488276969041799</v>
      </c>
      <c r="O45" s="77">
        <f>IF(O21=0,"",O21/TrRail_act!O8*1000)</f>
        <v>10.267559618588709</v>
      </c>
      <c r="P45" s="77">
        <f>IF(P21=0,"",P21/TrRail_act!P8*1000)</f>
        <v>10.914128640057465</v>
      </c>
      <c r="Q45" s="77">
        <f>IF(Q21=0,"",Q21/TrRail_act!Q8*1000)</f>
        <v>10.440485624527716</v>
      </c>
    </row>
    <row r="46" spans="1:17" ht="11.45" customHeight="1" x14ac:dyDescent="0.25">
      <c r="A46" s="118" t="s">
        <v>19</v>
      </c>
      <c r="B46" s="122" t="str">
        <f>IF(B22=0,"",B22/TrRail_act!B9*1000)</f>
        <v/>
      </c>
      <c r="C46" s="122" t="str">
        <f>IF(C22=0,"",C22/TrRail_act!C9*1000)</f>
        <v/>
      </c>
      <c r="D46" s="122" t="str">
        <f>IF(D22=0,"",D22/TrRail_act!D9*1000)</f>
        <v/>
      </c>
      <c r="E46" s="122" t="str">
        <f>IF(E22=0,"",E22/TrRail_act!E9*1000)</f>
        <v/>
      </c>
      <c r="F46" s="122">
        <f>IF(F22=0,"",F22/TrRail_act!F9*1000)</f>
        <v>9.3374067036544712</v>
      </c>
      <c r="G46" s="122">
        <f>IF(G22=0,"",G22/TrRail_act!G9*1000)</f>
        <v>9.126947178534742</v>
      </c>
      <c r="H46" s="122">
        <f>IF(H22=0,"",H22/TrRail_act!H9*1000)</f>
        <v>8.7943059014900822</v>
      </c>
      <c r="I46" s="122">
        <f>IF(I22=0,"",I22/TrRail_act!I9*1000)</f>
        <v>8.5898645675712633</v>
      </c>
      <c r="J46" s="122">
        <f>IF(J22=0,"",J22/TrRail_act!J9*1000)</f>
        <v>8.4458027414072792</v>
      </c>
      <c r="K46" s="122">
        <f>IF(K22=0,"",K22/TrRail_act!K9*1000)</f>
        <v>8.2847519108245091</v>
      </c>
      <c r="L46" s="122">
        <f>IF(L22=0,"",L22/TrRail_act!L9*1000)</f>
        <v>8.0113124069552342</v>
      </c>
      <c r="M46" s="122">
        <f>IF(M22=0,"",M22/TrRail_act!M9*1000)</f>
        <v>7.8193765447261407</v>
      </c>
      <c r="N46" s="122">
        <f>IF(N22=0,"",N22/TrRail_act!N9*1000)</f>
        <v>7.7051280140918958</v>
      </c>
      <c r="O46" s="122">
        <f>IF(O22=0,"",O22/TrRail_act!O9*1000)</f>
        <v>7.5443330601574834</v>
      </c>
      <c r="P46" s="122">
        <f>IF(P22=0,"",P22/TrRail_act!P9*1000)</f>
        <v>7.3719874709918765</v>
      </c>
      <c r="Q46" s="122">
        <f>IF(Q22=0,"",Q22/TrRail_act!Q9*1000)</f>
        <v>7.226941701684753</v>
      </c>
    </row>
    <row r="47" spans="1:17" ht="11.45" customHeight="1" x14ac:dyDescent="0.25">
      <c r="A47" s="25" t="s">
        <v>36</v>
      </c>
      <c r="B47" s="79">
        <f>IF(B23=0,"",B23/TrRail_act!B10*1000)</f>
        <v>5.8187033836405364</v>
      </c>
      <c r="C47" s="79">
        <f>IF(C23=0,"",C23/TrRail_act!C10*1000)</f>
        <v>5.760633449822576</v>
      </c>
      <c r="D47" s="79">
        <f>IF(D23=0,"",D23/TrRail_act!D10*1000)</f>
        <v>5.6815893622951394</v>
      </c>
      <c r="E47" s="79">
        <f>IF(E23=0,"",E23/TrRail_act!E10*1000)</f>
        <v>5.8554445959996988</v>
      </c>
      <c r="F47" s="79">
        <f>IF(F23=0,"",F23/TrRail_act!F10*1000)</f>
        <v>5.5949259137383534</v>
      </c>
      <c r="G47" s="79">
        <f>IF(G23=0,"",G23/TrRail_act!G10*1000)</f>
        <v>6.7293981225537065</v>
      </c>
      <c r="H47" s="79">
        <f>IF(H23=0,"",H23/TrRail_act!H10*1000)</f>
        <v>6.4815462285222933</v>
      </c>
      <c r="I47" s="79">
        <f>IF(I23=0,"",I23/TrRail_act!I10*1000)</f>
        <v>5.9740377873479007</v>
      </c>
      <c r="J47" s="79">
        <f>IF(J23=0,"",J23/TrRail_act!J10*1000)</f>
        <v>5.8164388225834402</v>
      </c>
      <c r="K47" s="79">
        <f>IF(K23=0,"",K23/TrRail_act!K10*1000)</f>
        <v>5.7427924477923025</v>
      </c>
      <c r="L47" s="79">
        <f>IF(L23=0,"",L23/TrRail_act!L10*1000)</f>
        <v>5.5870550606244525</v>
      </c>
      <c r="M47" s="79">
        <f>IF(M23=0,"",M23/TrRail_act!M10*1000)</f>
        <v>5.1820239226377831</v>
      </c>
      <c r="N47" s="79">
        <f>IF(N23=0,"",N23/TrRail_act!N10*1000)</f>
        <v>5.4000751712847492</v>
      </c>
      <c r="O47" s="79">
        <f>IF(O23=0,"",O23/TrRail_act!O10*1000)</f>
        <v>5.2509374882658806</v>
      </c>
      <c r="P47" s="79">
        <f>IF(P23=0,"",P23/TrRail_act!P10*1000)</f>
        <v>5.1542612819200961</v>
      </c>
      <c r="Q47" s="79">
        <f>IF(Q23=0,"",Q23/TrRail_act!Q10*1000)</f>
        <v>5.0411475236508245</v>
      </c>
    </row>
    <row r="48" spans="1:17" ht="11.45" customHeight="1" x14ac:dyDescent="0.25">
      <c r="A48" s="116" t="s">
        <v>17</v>
      </c>
      <c r="B48" s="77">
        <f>IF(B24=0,"",B24/TrRail_act!B11*1000)</f>
        <v>8.4829841498369092</v>
      </c>
      <c r="C48" s="77">
        <f>IF(C24=0,"",C24/TrRail_act!C11*1000)</f>
        <v>8.3946068982579867</v>
      </c>
      <c r="D48" s="77">
        <f>IF(D24=0,"",D24/TrRail_act!D11*1000)</f>
        <v>8.1449433205039625</v>
      </c>
      <c r="E48" s="77">
        <f>IF(E24=0,"",E24/TrRail_act!E11*1000)</f>
        <v>7.8342026067973922</v>
      </c>
      <c r="F48" s="77">
        <f>IF(F24=0,"",F24/TrRail_act!F11*1000)</f>
        <v>7.6297945050552984</v>
      </c>
      <c r="G48" s="77">
        <f>IF(G24=0,"",G24/TrRail_act!G11*1000)</f>
        <v>9.248868395794263</v>
      </c>
      <c r="H48" s="77">
        <f>IF(H24=0,"",H24/TrRail_act!H11*1000)</f>
        <v>8.933244012929574</v>
      </c>
      <c r="I48" s="77">
        <f>IF(I24=0,"",I24/TrRail_act!I11*1000)</f>
        <v>8.2085056622494115</v>
      </c>
      <c r="J48" s="77">
        <f>IF(J24=0,"",J24/TrRail_act!J11*1000)</f>
        <v>7.9713326952068515</v>
      </c>
      <c r="K48" s="77">
        <f>IF(K24=0,"",K24/TrRail_act!K11*1000)</f>
        <v>7.9008223907992576</v>
      </c>
      <c r="L48" s="77">
        <f>IF(L24=0,"",L24/TrRail_act!L11*1000)</f>
        <v>7.5352071627284642</v>
      </c>
      <c r="M48" s="77">
        <f>IF(M24=0,"",M24/TrRail_act!M11*1000)</f>
        <v>7.2187414908145753</v>
      </c>
      <c r="N48" s="77">
        <f>IF(N24=0,"",N24/TrRail_act!N11*1000)</f>
        <v>7.0489358059590703</v>
      </c>
      <c r="O48" s="77">
        <f>IF(O24=0,"",O24/TrRail_act!O11*1000)</f>
        <v>6.8948892656192857</v>
      </c>
      <c r="P48" s="77">
        <f>IF(P24=0,"",P24/TrRail_act!P11*1000)</f>
        <v>6.7932414713782165</v>
      </c>
      <c r="Q48" s="77">
        <f>IF(Q24=0,"",Q24/TrRail_act!Q11*1000)</f>
        <v>6.6373009593667485</v>
      </c>
    </row>
    <row r="49" spans="1:17" ht="11.45" customHeight="1" x14ac:dyDescent="0.25">
      <c r="A49" s="93" t="s">
        <v>16</v>
      </c>
      <c r="B49" s="74">
        <f>IF(B25=0,"",B25/TrRail_act!B12*1000)</f>
        <v>3.856524184121263</v>
      </c>
      <c r="C49" s="74">
        <f>IF(C25=0,"",C25/TrRail_act!C12*1000)</f>
        <v>3.7943646481051272</v>
      </c>
      <c r="D49" s="74">
        <f>IF(D25=0,"",D25/TrRail_act!D12*1000)</f>
        <v>3.7773653491426051</v>
      </c>
      <c r="E49" s="74">
        <f>IF(E25=0,"",E25/TrRail_act!E12*1000)</f>
        <v>4.2731911263546909</v>
      </c>
      <c r="F49" s="74">
        <f>IF(F25=0,"",F25/TrRail_act!F12*1000)</f>
        <v>3.2952862752114456</v>
      </c>
      <c r="G49" s="74">
        <f>IF(G25=0,"",G25/TrRail_act!G12*1000)</f>
        <v>3.9297663082239338</v>
      </c>
      <c r="H49" s="74">
        <f>IF(H25=0,"",H25/TrRail_act!H12*1000)</f>
        <v>3.4071778848628402</v>
      </c>
      <c r="I49" s="74">
        <f>IF(I25=0,"",I25/TrRail_act!I12*1000)</f>
        <v>3.5043113803804977</v>
      </c>
      <c r="J49" s="74">
        <f>IF(J25=0,"",J25/TrRail_act!J12*1000)</f>
        <v>3.3972175376091509</v>
      </c>
      <c r="K49" s="74">
        <f>IF(K25=0,"",K25/TrRail_act!K12*1000)</f>
        <v>3.366251074272129</v>
      </c>
      <c r="L49" s="74">
        <f>IF(L25=0,"",L25/TrRail_act!L12*1000)</f>
        <v>3.1925048265995226</v>
      </c>
      <c r="M49" s="74">
        <f>IF(M25=0,"",M25/TrRail_act!M12*1000)</f>
        <v>3.0390700767384593</v>
      </c>
      <c r="N49" s="74">
        <f>IF(N25=0,"",N25/TrRail_act!N12*1000)</f>
        <v>2.9871309359123517</v>
      </c>
      <c r="O49" s="74">
        <f>IF(O25=0,"",O25/TrRail_act!O12*1000)</f>
        <v>2.910619094723558</v>
      </c>
      <c r="P49" s="74">
        <f>IF(P25=0,"",P25/TrRail_act!P12*1000)</f>
        <v>2.8476764441718805</v>
      </c>
      <c r="Q49" s="74">
        <f>IF(Q25=0,"",Q25/TrRail_act!Q12*1000)</f>
        <v>2.8083469078874952</v>
      </c>
    </row>
    <row r="51" spans="1:17" ht="11.45" customHeight="1" x14ac:dyDescent="0.25">
      <c r="A51" s="27" t="s">
        <v>72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</row>
    <row r="52" spans="1:17" ht="11.45" customHeight="1" x14ac:dyDescent="0.25">
      <c r="A52" s="25" t="s">
        <v>39</v>
      </c>
      <c r="B52" s="40">
        <f>IF(B17=0,"",1000000*B17/TrRail_act!B37)</f>
        <v>465540.69037470722</v>
      </c>
      <c r="C52" s="40">
        <f>IF(C17=0,"",1000000*C17/TrRail_act!C37)</f>
        <v>468040.73241620086</v>
      </c>
      <c r="D52" s="40">
        <f>IF(D17=0,"",1000000*D17/TrRail_act!D37)</f>
        <v>451770.43109245913</v>
      </c>
      <c r="E52" s="40">
        <f>IF(E17=0,"",1000000*E17/TrRail_act!E37)</f>
        <v>437358.09863754833</v>
      </c>
      <c r="F52" s="40">
        <f>IF(F17=0,"",1000000*F17/TrRail_act!F37)</f>
        <v>371766.81217478763</v>
      </c>
      <c r="G52" s="40">
        <f>IF(G17=0,"",1000000*G17/TrRail_act!G37)</f>
        <v>357494.97675751703</v>
      </c>
      <c r="H52" s="40">
        <f>IF(H17=0,"",1000000*H17/TrRail_act!H37)</f>
        <v>336525.24904955033</v>
      </c>
      <c r="I52" s="40">
        <f>IF(I17=0,"",1000000*I17/TrRail_act!I37)</f>
        <v>339045.56653202476</v>
      </c>
      <c r="J52" s="40">
        <f>IF(J17=0,"",1000000*J17/TrRail_act!J37)</f>
        <v>332019.45555241045</v>
      </c>
      <c r="K52" s="40">
        <f>IF(K17=0,"",1000000*K17/TrRail_act!K37)</f>
        <v>333693.39079598757</v>
      </c>
      <c r="L52" s="40">
        <f>IF(L17=0,"",1000000*L17/TrRail_act!L37)</f>
        <v>328445.98651102901</v>
      </c>
      <c r="M52" s="40">
        <f>IF(M17=0,"",1000000*M17/TrRail_act!M37)</f>
        <v>306256.76258981042</v>
      </c>
      <c r="N52" s="40">
        <f>IF(N17=0,"",1000000*N17/TrRail_act!N37)</f>
        <v>295862.70394946355</v>
      </c>
      <c r="O52" s="40">
        <f>IF(O17=0,"",1000000*O17/TrRail_act!O37)</f>
        <v>285898.37899390439</v>
      </c>
      <c r="P52" s="40">
        <f>IF(P17=0,"",1000000*P17/TrRail_act!P37)</f>
        <v>279385.03058889619</v>
      </c>
      <c r="Q52" s="40">
        <f>IF(Q17=0,"",1000000*Q17/TrRail_act!Q37)</f>
        <v>266900.78218557587</v>
      </c>
    </row>
    <row r="53" spans="1:17" ht="11.45" customHeight="1" x14ac:dyDescent="0.25">
      <c r="A53" s="91" t="s">
        <v>21</v>
      </c>
      <c r="B53" s="121">
        <f>IF(B18=0,"",1000000*B18/TrRail_act!B38)</f>
        <v>77232.829171074191</v>
      </c>
      <c r="C53" s="121">
        <f>IF(C18=0,"",1000000*C18/TrRail_act!C38)</f>
        <v>75028.206652619818</v>
      </c>
      <c r="D53" s="121">
        <f>IF(D18=0,"",1000000*D18/TrRail_act!D38)</f>
        <v>73129.003323441764</v>
      </c>
      <c r="E53" s="121">
        <f>IF(E18=0,"",1000000*E18/TrRail_act!E38)</f>
        <v>70418.043152129278</v>
      </c>
      <c r="F53" s="121">
        <f>IF(F18=0,"",1000000*F18/TrRail_act!F38)</f>
        <v>68487.325558902739</v>
      </c>
      <c r="G53" s="121">
        <f>IF(G18=0,"",1000000*G18/TrRail_act!G38)</f>
        <v>67338.625993064677</v>
      </c>
      <c r="H53" s="121">
        <f>IF(H18=0,"",1000000*H18/TrRail_act!H38)</f>
        <v>66436.826612723991</v>
      </c>
      <c r="I53" s="121">
        <f>IF(I18=0,"",1000000*I18/TrRail_act!I38)</f>
        <v>65312.634270168339</v>
      </c>
      <c r="J53" s="121">
        <f>IF(J18=0,"",1000000*J18/TrRail_act!J38)</f>
        <v>64805.199193276763</v>
      </c>
      <c r="K53" s="121">
        <f>IF(K18=0,"",1000000*K18/TrRail_act!K38)</f>
        <v>63723.685422409195</v>
      </c>
      <c r="L53" s="121">
        <f>IF(L18=0,"",1000000*L18/TrRail_act!L38)</f>
        <v>63206.9939191171</v>
      </c>
      <c r="M53" s="121">
        <f>IF(M18=0,"",1000000*M18/TrRail_act!M38)</f>
        <v>60920.641718194682</v>
      </c>
      <c r="N53" s="121">
        <f>IF(N18=0,"",1000000*N18/TrRail_act!N38)</f>
        <v>60153.73742330676</v>
      </c>
      <c r="O53" s="121">
        <f>IF(O18=0,"",1000000*O18/TrRail_act!O38)</f>
        <v>59502.725277150319</v>
      </c>
      <c r="P53" s="121">
        <f>IF(P18=0,"",1000000*P18/TrRail_act!P38)</f>
        <v>58376.182145066508</v>
      </c>
      <c r="Q53" s="121">
        <f>IF(Q18=0,"",1000000*Q18/TrRail_act!Q38)</f>
        <v>57728.973946625651</v>
      </c>
    </row>
    <row r="54" spans="1:17" ht="11.45" customHeight="1" x14ac:dyDescent="0.25">
      <c r="A54" s="19" t="s">
        <v>20</v>
      </c>
      <c r="B54" s="38">
        <f>IF(B19=0,"",1000000*B19/TrRail_act!B39)</f>
        <v>685372.1216658362</v>
      </c>
      <c r="C54" s="38">
        <f>IF(C19=0,"",1000000*C19/TrRail_act!C39)</f>
        <v>683285.85042620066</v>
      </c>
      <c r="D54" s="38">
        <f>IF(D19=0,"",1000000*D19/TrRail_act!D39)</f>
        <v>655150.13713031216</v>
      </c>
      <c r="E54" s="38">
        <f>IF(E19=0,"",1000000*E19/TrRail_act!E39)</f>
        <v>629674.27045829105</v>
      </c>
      <c r="F54" s="38">
        <f>IF(F19=0,"",1000000*F19/TrRail_act!F39)</f>
        <v>591448.28245835798</v>
      </c>
      <c r="G54" s="38">
        <f>IF(G19=0,"",1000000*G19/TrRail_act!G39)</f>
        <v>567544.63031313207</v>
      </c>
      <c r="H54" s="38">
        <f>IF(H19=0,"",1000000*H19/TrRail_act!H39)</f>
        <v>536476.79896710336</v>
      </c>
      <c r="I54" s="38">
        <f>IF(I19=0,"",1000000*I19/TrRail_act!I39)</f>
        <v>539538.97867713799</v>
      </c>
      <c r="J54" s="38">
        <f>IF(J19=0,"",1000000*J19/TrRail_act!J39)</f>
        <v>530826.86995965953</v>
      </c>
      <c r="K54" s="38">
        <f>IF(K19=0,"",1000000*K19/TrRail_act!K39)</f>
        <v>528889.08231954137</v>
      </c>
      <c r="L54" s="38">
        <f>IF(L19=0,"",1000000*L19/TrRail_act!L39)</f>
        <v>518565.00104226911</v>
      </c>
      <c r="M54" s="38">
        <f>IF(M19=0,"",1000000*M19/TrRail_act!M39)</f>
        <v>470895.8519805345</v>
      </c>
      <c r="N54" s="38">
        <f>IF(N19=0,"",1000000*N19/TrRail_act!N39)</f>
        <v>453608.14087997348</v>
      </c>
      <c r="O54" s="38">
        <f>IF(O19=0,"",1000000*O19/TrRail_act!O39)</f>
        <v>436810.82718645688</v>
      </c>
      <c r="P54" s="38">
        <f>IF(P19=0,"",1000000*P19/TrRail_act!P39)</f>
        <v>424125.53722809203</v>
      </c>
      <c r="Q54" s="38">
        <f>IF(Q19=0,"",1000000*Q19/TrRail_act!Q39)</f>
        <v>409701.27845812216</v>
      </c>
    </row>
    <row r="55" spans="1:17" ht="11.45" customHeight="1" x14ac:dyDescent="0.25">
      <c r="A55" s="62" t="s">
        <v>17</v>
      </c>
      <c r="B55" s="42">
        <f>IF(B20=0,"",1000000*B20/TrRail_act!B40)</f>
        <v>843378.15003232262</v>
      </c>
      <c r="C55" s="42">
        <f>IF(C20=0,"",1000000*C20/TrRail_act!C40)</f>
        <v>823451.31014958001</v>
      </c>
      <c r="D55" s="42">
        <f>IF(D20=0,"",1000000*D20/TrRail_act!D40)</f>
        <v>796896.59966815868</v>
      </c>
      <c r="E55" s="42">
        <f>IF(E20=0,"",1000000*E20/TrRail_act!E40)</f>
        <v>765517.74964555015</v>
      </c>
      <c r="F55" s="42">
        <f>IF(F20=0,"",1000000*F20/TrRail_act!F40)</f>
        <v>687465.81488591316</v>
      </c>
      <c r="G55" s="42">
        <f>IF(G20=0,"",1000000*G20/TrRail_act!G40)</f>
        <v>652494.92662226351</v>
      </c>
      <c r="H55" s="42">
        <f>IF(H20=0,"",1000000*H20/TrRail_act!H40)</f>
        <v>605176.05652273854</v>
      </c>
      <c r="I55" s="42">
        <f>IF(I20=0,"",1000000*I20/TrRail_act!I40)</f>
        <v>619403.57385101006</v>
      </c>
      <c r="J55" s="42">
        <f>IF(J20=0,"",1000000*J20/TrRail_act!J40)</f>
        <v>610128.50038068567</v>
      </c>
      <c r="K55" s="42">
        <f>IF(K20=0,"",1000000*K20/TrRail_act!K40)</f>
        <v>601215.30211285537</v>
      </c>
      <c r="L55" s="42">
        <f>IF(L20=0,"",1000000*L20/TrRail_act!L40)</f>
        <v>586360.51034192753</v>
      </c>
      <c r="M55" s="42">
        <f>IF(M20=0,"",1000000*M20/TrRail_act!M40)</f>
        <v>536292.30128800077</v>
      </c>
      <c r="N55" s="42">
        <f>IF(N20=0,"",1000000*N20/TrRail_act!N40)</f>
        <v>501071.1250531238</v>
      </c>
      <c r="O55" s="42">
        <f>IF(O20=0,"",1000000*O20/TrRail_act!O40)</f>
        <v>469691.26374622702</v>
      </c>
      <c r="P55" s="42">
        <f>IF(P20=0,"",1000000*P20/TrRail_act!P40)</f>
        <v>456656.818874766</v>
      </c>
      <c r="Q55" s="42">
        <f>IF(Q20=0,"",1000000*Q20/TrRail_act!Q40)</f>
        <v>439185.92644598213</v>
      </c>
    </row>
    <row r="56" spans="1:17" ht="11.45" customHeight="1" x14ac:dyDescent="0.25">
      <c r="A56" s="62" t="s">
        <v>16</v>
      </c>
      <c r="B56" s="42">
        <f>IF(B21=0,"",1000000*B21/TrRail_act!B41)</f>
        <v>590702.47113254794</v>
      </c>
      <c r="C56" s="42">
        <f>IF(C21=0,"",1000000*C21/TrRail_act!C41)</f>
        <v>595909.13824189466</v>
      </c>
      <c r="D56" s="42">
        <f>IF(D21=0,"",1000000*D21/TrRail_act!D41)</f>
        <v>564629.52335957391</v>
      </c>
      <c r="E56" s="42">
        <f>IF(E21=0,"",1000000*E21/TrRail_act!E41)</f>
        <v>539153.05963355373</v>
      </c>
      <c r="F56" s="42">
        <f>IF(F21=0,"",1000000*F21/TrRail_act!F41)</f>
        <v>444707.8645037348</v>
      </c>
      <c r="G56" s="42">
        <f>IF(G21=0,"",1000000*G21/TrRail_act!G41)</f>
        <v>437717.90314560855</v>
      </c>
      <c r="H56" s="42">
        <f>IF(H21=0,"",1000000*H21/TrRail_act!H41)</f>
        <v>431485.99664157745</v>
      </c>
      <c r="I56" s="42">
        <f>IF(I21=0,"",1000000*I21/TrRail_act!I41)</f>
        <v>412747.4573306666</v>
      </c>
      <c r="J56" s="42">
        <f>IF(J21=0,"",1000000*J21/TrRail_act!J41)</f>
        <v>403416.05960724555</v>
      </c>
      <c r="K56" s="42">
        <f>IF(K21=0,"",1000000*K21/TrRail_act!K41)</f>
        <v>413015.66212711169</v>
      </c>
      <c r="L56" s="42">
        <f>IF(L21=0,"",1000000*L21/TrRail_act!L41)</f>
        <v>415447.92187324096</v>
      </c>
      <c r="M56" s="42">
        <f>IF(M21=0,"",1000000*M21/TrRail_act!M41)</f>
        <v>363609.75461101602</v>
      </c>
      <c r="N56" s="42">
        <f>IF(N21=0,"",1000000*N21/TrRail_act!N41)</f>
        <v>368113.427870179</v>
      </c>
      <c r="O56" s="42">
        <f>IF(O21=0,"",1000000*O21/TrRail_act!O41)</f>
        <v>375090.68241522572</v>
      </c>
      <c r="P56" s="42">
        <f>IF(P21=0,"",1000000*P21/TrRail_act!P41)</f>
        <v>364484.85420918977</v>
      </c>
      <c r="Q56" s="42">
        <f>IF(Q21=0,"",1000000*Q21/TrRail_act!Q41)</f>
        <v>354398.2383370726</v>
      </c>
    </row>
    <row r="57" spans="1:17" ht="11.45" customHeight="1" x14ac:dyDescent="0.25">
      <c r="A57" s="118" t="s">
        <v>19</v>
      </c>
      <c r="B57" s="120" t="str">
        <f>IF(B22=0,"",1000000*B22/TrRail_act!B42)</f>
        <v/>
      </c>
      <c r="C57" s="120" t="str">
        <f>IF(C22=0,"",1000000*C22/TrRail_act!C42)</f>
        <v/>
      </c>
      <c r="D57" s="120" t="str">
        <f>IF(D22=0,"",1000000*D22/TrRail_act!D42)</f>
        <v/>
      </c>
      <c r="E57" s="120" t="str">
        <f>IF(E22=0,"",1000000*E22/TrRail_act!E42)</f>
        <v/>
      </c>
      <c r="F57" s="120">
        <f>IF(F22=0,"",1000000*F22/TrRail_act!F42)</f>
        <v>1643383.5798431868</v>
      </c>
      <c r="G57" s="120">
        <f>IF(G22=0,"",1000000*G22/TrRail_act!G42)</f>
        <v>1642850.4921362535</v>
      </c>
      <c r="H57" s="120">
        <f>IF(H22=0,"",1000000*H22/TrRail_act!H42)</f>
        <v>1590010.5069894069</v>
      </c>
      <c r="I57" s="120">
        <f>IF(I22=0,"",1000000*I22/TrRail_act!I42)</f>
        <v>1708155.9254370281</v>
      </c>
      <c r="J57" s="120">
        <f>IF(J22=0,"",1000000*J22/TrRail_act!J42)</f>
        <v>1198097.4460310615</v>
      </c>
      <c r="K57" s="120">
        <f>IF(K22=0,"",1000000*K22/TrRail_act!K42)</f>
        <v>1200105.4910822932</v>
      </c>
      <c r="L57" s="120">
        <f>IF(L22=0,"",1000000*L22/TrRail_act!L42)</f>
        <v>1160495.8258075155</v>
      </c>
      <c r="M57" s="120">
        <f>IF(M22=0,"",1000000*M22/TrRail_act!M42)</f>
        <v>1551079.9655084035</v>
      </c>
      <c r="N57" s="120">
        <f>IF(N22=0,"",1000000*N22/TrRail_act!N42)</f>
        <v>1528417.2115225925</v>
      </c>
      <c r="O57" s="120">
        <f>IF(O22=0,"",1000000*O22/TrRail_act!O42)</f>
        <v>1496521.3397512389</v>
      </c>
      <c r="P57" s="120">
        <f>IF(P22=0,"",1000000*P22/TrRail_act!P42)</f>
        <v>1460993.8806147536</v>
      </c>
      <c r="Q57" s="120">
        <f>IF(Q22=0,"",1000000*Q22/TrRail_act!Q42)</f>
        <v>1432248.4463338873</v>
      </c>
    </row>
    <row r="58" spans="1:17" ht="11.45" customHeight="1" x14ac:dyDescent="0.25">
      <c r="A58" s="25" t="s">
        <v>18</v>
      </c>
      <c r="B58" s="40">
        <f>IF(B23=0,"",1000000*B23/TrRail_act!B43)</f>
        <v>450079.19334997312</v>
      </c>
      <c r="C58" s="40">
        <f>IF(C23=0,"",1000000*C23/TrRail_act!C43)</f>
        <v>428185.01504428341</v>
      </c>
      <c r="D58" s="40">
        <f>IF(D23=0,"",1000000*D23/TrRail_act!D43)</f>
        <v>402718.01993279718</v>
      </c>
      <c r="E58" s="40">
        <f>IF(E23=0,"",1000000*E23/TrRail_act!E43)</f>
        <v>397448.90964296507</v>
      </c>
      <c r="F58" s="40">
        <f>IF(F23=0,"",1000000*F23/TrRail_act!F43)</f>
        <v>368399.32615073677</v>
      </c>
      <c r="G58" s="40">
        <f>IF(G23=0,"",1000000*G23/TrRail_act!G43)</f>
        <v>384508.83619188872</v>
      </c>
      <c r="H58" s="40">
        <f>IF(H23=0,"",1000000*H23/TrRail_act!H43)</f>
        <v>363813.09035334224</v>
      </c>
      <c r="I58" s="40">
        <f>IF(I23=0,"",1000000*I23/TrRail_act!I43)</f>
        <v>329540.63177160342</v>
      </c>
      <c r="J58" s="40">
        <f>IF(J23=0,"",1000000*J23/TrRail_act!J43)</f>
        <v>318010.58641657891</v>
      </c>
      <c r="K58" s="40">
        <f>IF(K23=0,"",1000000*K23/TrRail_act!K43)</f>
        <v>285590.3346734792</v>
      </c>
      <c r="L58" s="40">
        <f>IF(L23=0,"",1000000*L23/TrRail_act!L43)</f>
        <v>269222.13957499305</v>
      </c>
      <c r="M58" s="40">
        <f>IF(M23=0,"",1000000*M23/TrRail_act!M43)</f>
        <v>281939.7399569517</v>
      </c>
      <c r="N58" s="40">
        <f>IF(N23=0,"",1000000*N23/TrRail_act!N43)</f>
        <v>310453.6514022256</v>
      </c>
      <c r="O58" s="40">
        <f>IF(O23=0,"",1000000*O23/TrRail_act!O43)</f>
        <v>315351.87848430022</v>
      </c>
      <c r="P58" s="40">
        <f>IF(P23=0,"",1000000*P23/TrRail_act!P43)</f>
        <v>310138.06403683883</v>
      </c>
      <c r="Q58" s="40">
        <f>IF(Q23=0,"",1000000*Q23/TrRail_act!Q43)</f>
        <v>306228.82332895475</v>
      </c>
    </row>
    <row r="59" spans="1:17" ht="11.45" customHeight="1" x14ac:dyDescent="0.25">
      <c r="A59" s="116" t="s">
        <v>17</v>
      </c>
      <c r="B59" s="42">
        <f>IF(B24=0,"",1000000*B24/TrRail_act!B44)</f>
        <v>495212.20153787115</v>
      </c>
      <c r="C59" s="42">
        <f>IF(C24=0,"",1000000*C24/TrRail_act!C44)</f>
        <v>490202.96693033964</v>
      </c>
      <c r="D59" s="42">
        <f>IF(D24=0,"",1000000*D24/TrRail_act!D44)</f>
        <v>462646.0100818685</v>
      </c>
      <c r="E59" s="42">
        <f>IF(E24=0,"",1000000*E24/TrRail_act!E44)</f>
        <v>456028.47384731565</v>
      </c>
      <c r="F59" s="42">
        <f>IF(F24=0,"",1000000*F24/TrRail_act!F44)</f>
        <v>435746.4230384946</v>
      </c>
      <c r="G59" s="42">
        <f>IF(G24=0,"",1000000*G24/TrRail_act!G44)</f>
        <v>431019.77700394316</v>
      </c>
      <c r="H59" s="42">
        <f>IF(H24=0,"",1000000*H24/TrRail_act!H44)</f>
        <v>423050.80154175573</v>
      </c>
      <c r="I59" s="42">
        <f>IF(I24=0,"",1000000*I24/TrRail_act!I44)</f>
        <v>362937.38216479192</v>
      </c>
      <c r="J59" s="42">
        <f>IF(J24=0,"",1000000*J24/TrRail_act!J44)</f>
        <v>351922.35013955651</v>
      </c>
      <c r="K59" s="42">
        <f>IF(K24=0,"",1000000*K24/TrRail_act!K44)</f>
        <v>314387.17885306396</v>
      </c>
      <c r="L59" s="42">
        <f>IF(L24=0,"",1000000*L24/TrRail_act!L44)</f>
        <v>305667.95162922319</v>
      </c>
      <c r="M59" s="42">
        <f>IF(M24=0,"",1000000*M24/TrRail_act!M44)</f>
        <v>307434.1073918062</v>
      </c>
      <c r="N59" s="42">
        <f>IF(N24=0,"",1000000*N24/TrRail_act!N44)</f>
        <v>355628.20756088896</v>
      </c>
      <c r="O59" s="42">
        <f>IF(O24=0,"",1000000*O24/TrRail_act!O44)</f>
        <v>359301.87634619564</v>
      </c>
      <c r="P59" s="42">
        <f>IF(P24=0,"",1000000*P24/TrRail_act!P44)</f>
        <v>353872.93383624777</v>
      </c>
      <c r="Q59" s="42">
        <f>IF(Q24=0,"",1000000*Q24/TrRail_act!Q44)</f>
        <v>348816.2446163157</v>
      </c>
    </row>
    <row r="60" spans="1:17" ht="11.45" customHeight="1" x14ac:dyDescent="0.25">
      <c r="A60" s="93" t="s">
        <v>16</v>
      </c>
      <c r="B60" s="36">
        <f>IF(B25=0,"",1000000*B25/TrRail_act!B45)</f>
        <v>392176.84626013326</v>
      </c>
      <c r="C60" s="36">
        <f>IF(C25=0,"",1000000*C25/TrRail_act!C45)</f>
        <v>354180.40018865326</v>
      </c>
      <c r="D60" s="36">
        <f>IF(D25=0,"",1000000*D25/TrRail_act!D45)</f>
        <v>331207.30899861129</v>
      </c>
      <c r="E60" s="36">
        <f>IF(E25=0,"",1000000*E25/TrRail_act!E45)</f>
        <v>334464.86692700925</v>
      </c>
      <c r="F60" s="36">
        <f>IF(F25=0,"",1000000*F25/TrRail_act!F45)</f>
        <v>262314.98932377994</v>
      </c>
      <c r="G60" s="36">
        <f>IF(G25=0,"",1000000*G25/TrRail_act!G45)</f>
        <v>299879.90629326343</v>
      </c>
      <c r="H60" s="36">
        <f>IF(H25=0,"",1000000*H25/TrRail_act!H45)</f>
        <v>249123.53673667699</v>
      </c>
      <c r="I60" s="36">
        <f>IF(I25=0,"",1000000*I25/TrRail_act!I45)</f>
        <v>266137.02670182817</v>
      </c>
      <c r="J60" s="36">
        <f>IF(J25=0,"",1000000*J25/TrRail_act!J45)</f>
        <v>253629.23047633955</v>
      </c>
      <c r="K60" s="36">
        <f>IF(K25=0,"",1000000*K25/TrRail_act!K45)</f>
        <v>230919.63425735023</v>
      </c>
      <c r="L60" s="36">
        <f>IF(L25=0,"",1000000*L25/TrRail_act!L45)</f>
        <v>200029.90240436804</v>
      </c>
      <c r="M60" s="36">
        <f>IF(M25=0,"",1000000*M25/TrRail_act!M45)</f>
        <v>233538.7792253668</v>
      </c>
      <c r="N60" s="36">
        <f>IF(N25=0,"",1000000*N25/TrRail_act!N45)</f>
        <v>215793.27438925888</v>
      </c>
      <c r="O60" s="36">
        <f>IF(O25=0,"",1000000*O25/TrRail_act!O45)</f>
        <v>223257.48462431211</v>
      </c>
      <c r="P60" s="36">
        <f>IF(P25=0,"",1000000*P25/TrRail_act!P45)</f>
        <v>219191.49378451143</v>
      </c>
      <c r="Q60" s="36">
        <f>IF(Q25=0,"",1000000*Q25/TrRail_act!Q45)</f>
        <v>218166.69795508968</v>
      </c>
    </row>
    <row r="62" spans="1:17" ht="11.45" customHeight="1" x14ac:dyDescent="0.25">
      <c r="A62" s="27" t="s">
        <v>41</v>
      </c>
      <c r="B62" s="33">
        <f t="shared" ref="B62:Q62" si="8">IF(B16=0,0,B16/B$16)</f>
        <v>1</v>
      </c>
      <c r="C62" s="33">
        <f t="shared" si="8"/>
        <v>1</v>
      </c>
      <c r="D62" s="33">
        <f t="shared" si="8"/>
        <v>1</v>
      </c>
      <c r="E62" s="33">
        <f t="shared" si="8"/>
        <v>1</v>
      </c>
      <c r="F62" s="33">
        <f t="shared" si="8"/>
        <v>1</v>
      </c>
      <c r="G62" s="33">
        <f t="shared" si="8"/>
        <v>1</v>
      </c>
      <c r="H62" s="33">
        <f t="shared" si="8"/>
        <v>1</v>
      </c>
      <c r="I62" s="33">
        <f t="shared" si="8"/>
        <v>1</v>
      </c>
      <c r="J62" s="33">
        <f t="shared" si="8"/>
        <v>1</v>
      </c>
      <c r="K62" s="33">
        <f t="shared" si="8"/>
        <v>1</v>
      </c>
      <c r="L62" s="33">
        <f t="shared" si="8"/>
        <v>1</v>
      </c>
      <c r="M62" s="33">
        <f t="shared" si="8"/>
        <v>1</v>
      </c>
      <c r="N62" s="33">
        <f t="shared" si="8"/>
        <v>1</v>
      </c>
      <c r="O62" s="33">
        <f t="shared" si="8"/>
        <v>1</v>
      </c>
      <c r="P62" s="33">
        <f t="shared" si="8"/>
        <v>1</v>
      </c>
      <c r="Q62" s="33">
        <f t="shared" si="8"/>
        <v>1</v>
      </c>
    </row>
    <row r="63" spans="1:17" ht="11.45" customHeight="1" x14ac:dyDescent="0.25">
      <c r="A63" s="25" t="s">
        <v>39</v>
      </c>
      <c r="B63" s="32">
        <f t="shared" ref="B63:Q63" si="9">IF(B17=0,0,B17/B$16)</f>
        <v>0.92157722323731828</v>
      </c>
      <c r="C63" s="32">
        <f t="shared" si="9"/>
        <v>0.91925852989308865</v>
      </c>
      <c r="D63" s="32">
        <f t="shared" si="9"/>
        <v>0.92207384306878815</v>
      </c>
      <c r="E63" s="32">
        <f t="shared" si="9"/>
        <v>0.91772016737779361</v>
      </c>
      <c r="F63" s="32">
        <f t="shared" si="9"/>
        <v>0.87450158486672425</v>
      </c>
      <c r="G63" s="32">
        <f t="shared" si="9"/>
        <v>0.85430362324511355</v>
      </c>
      <c r="H63" s="32">
        <f t="shared" si="9"/>
        <v>0.85051703055736383</v>
      </c>
      <c r="I63" s="32">
        <f t="shared" si="9"/>
        <v>0.86784223242192127</v>
      </c>
      <c r="J63" s="32">
        <f t="shared" si="9"/>
        <v>0.87373289857000902</v>
      </c>
      <c r="K63" s="32">
        <f t="shared" si="9"/>
        <v>0.88733588561550414</v>
      </c>
      <c r="L63" s="32">
        <f t="shared" si="9"/>
        <v>0.89550606888595896</v>
      </c>
      <c r="M63" s="32">
        <f t="shared" si="9"/>
        <v>0.88978167181225165</v>
      </c>
      <c r="N63" s="32">
        <f t="shared" si="9"/>
        <v>0.88565378526281213</v>
      </c>
      <c r="O63" s="32">
        <f t="shared" si="9"/>
        <v>0.88364386218918922</v>
      </c>
      <c r="P63" s="32">
        <f t="shared" si="9"/>
        <v>0.88914343640890758</v>
      </c>
      <c r="Q63" s="32">
        <f t="shared" si="9"/>
        <v>0.89040675121704616</v>
      </c>
    </row>
    <row r="64" spans="1:17" ht="11.45" customHeight="1" x14ac:dyDescent="0.25">
      <c r="A64" s="91" t="s">
        <v>21</v>
      </c>
      <c r="B64" s="119">
        <f t="shared" ref="B64:Q64" si="10">IF(B18=0,0,B18/B$16)</f>
        <v>5.5266600741343472E-2</v>
      </c>
      <c r="C64" s="119">
        <f t="shared" si="10"/>
        <v>5.2146398451651622E-2</v>
      </c>
      <c r="D64" s="119">
        <f t="shared" si="10"/>
        <v>5.2156256804695801E-2</v>
      </c>
      <c r="E64" s="119">
        <f t="shared" si="10"/>
        <v>5.0811501881764649E-2</v>
      </c>
      <c r="F64" s="119">
        <f t="shared" si="10"/>
        <v>6.8016943943803823E-2</v>
      </c>
      <c r="G64" s="119">
        <f t="shared" si="10"/>
        <v>6.7939677219581343E-2</v>
      </c>
      <c r="H64" s="119">
        <f t="shared" si="10"/>
        <v>7.2210700558165405E-2</v>
      </c>
      <c r="I64" s="119">
        <f t="shared" si="10"/>
        <v>7.1851678537536073E-2</v>
      </c>
      <c r="J64" s="119">
        <f t="shared" si="10"/>
        <v>7.342209729627458E-2</v>
      </c>
      <c r="K64" s="119">
        <f t="shared" si="10"/>
        <v>7.1764332769999148E-2</v>
      </c>
      <c r="L64" s="119">
        <f t="shared" si="10"/>
        <v>7.2579895702832256E-2</v>
      </c>
      <c r="M64" s="119">
        <f t="shared" si="10"/>
        <v>7.4659360598485769E-2</v>
      </c>
      <c r="N64" s="119">
        <f t="shared" si="10"/>
        <v>7.5763367054347552E-2</v>
      </c>
      <c r="O64" s="119">
        <f t="shared" si="10"/>
        <v>7.7195181986215611E-2</v>
      </c>
      <c r="P64" s="119">
        <f t="shared" si="10"/>
        <v>7.7057278522375108E-2</v>
      </c>
      <c r="Q64" s="119">
        <f t="shared" si="10"/>
        <v>8.1784159390286867E-2</v>
      </c>
    </row>
    <row r="65" spans="1:17" ht="11.45" customHeight="1" x14ac:dyDescent="0.25">
      <c r="A65" s="19" t="s">
        <v>20</v>
      </c>
      <c r="B65" s="30">
        <f t="shared" ref="B65:Q65" si="11">IF(B19=0,0,B19/B$16)</f>
        <v>0.8663106224959749</v>
      </c>
      <c r="C65" s="30">
        <f t="shared" si="11"/>
        <v>0.86711213144143706</v>
      </c>
      <c r="D65" s="30">
        <f t="shared" si="11"/>
        <v>0.86991758626409232</v>
      </c>
      <c r="E65" s="30">
        <f t="shared" si="11"/>
        <v>0.86690866549602907</v>
      </c>
      <c r="F65" s="30">
        <f t="shared" si="11"/>
        <v>0.80239826995259089</v>
      </c>
      <c r="G65" s="30">
        <f t="shared" si="11"/>
        <v>0.7822139353846882</v>
      </c>
      <c r="H65" s="30">
        <f t="shared" si="11"/>
        <v>0.76994139914457826</v>
      </c>
      <c r="I65" s="30">
        <f t="shared" si="11"/>
        <v>0.78355157033739331</v>
      </c>
      <c r="J65" s="30">
        <f t="shared" si="11"/>
        <v>0.79167277673760417</v>
      </c>
      <c r="K65" s="30">
        <f t="shared" si="11"/>
        <v>0.80697478532707489</v>
      </c>
      <c r="L65" s="30">
        <f t="shared" si="11"/>
        <v>0.81474722349302087</v>
      </c>
      <c r="M65" s="30">
        <f t="shared" si="11"/>
        <v>0.78051801577576141</v>
      </c>
      <c r="N65" s="30">
        <f t="shared" si="11"/>
        <v>0.7766871534074522</v>
      </c>
      <c r="O65" s="30">
        <f t="shared" si="11"/>
        <v>0.77388071404392045</v>
      </c>
      <c r="P65" s="30">
        <f t="shared" si="11"/>
        <v>0.78086639506596545</v>
      </c>
      <c r="Q65" s="30">
        <f t="shared" si="11"/>
        <v>0.77747172000142073</v>
      </c>
    </row>
    <row r="66" spans="1:17" ht="11.45" customHeight="1" x14ac:dyDescent="0.25">
      <c r="A66" s="62" t="s">
        <v>17</v>
      </c>
      <c r="B66" s="115">
        <f t="shared" ref="B66:Q66" si="12">IF(B20=0,0,B20/B$16)</f>
        <v>0.39940811332059117</v>
      </c>
      <c r="C66" s="115">
        <f t="shared" si="12"/>
        <v>0.40127726951709297</v>
      </c>
      <c r="D66" s="115">
        <f t="shared" si="12"/>
        <v>0.41238141535372325</v>
      </c>
      <c r="E66" s="115">
        <f t="shared" si="12"/>
        <v>0.42145802961839213</v>
      </c>
      <c r="F66" s="115">
        <f t="shared" si="12"/>
        <v>0.56376823918553054</v>
      </c>
      <c r="G66" s="115">
        <f t="shared" si="12"/>
        <v>0.54359938736247071</v>
      </c>
      <c r="H66" s="115">
        <f t="shared" si="12"/>
        <v>0.5250065888946458</v>
      </c>
      <c r="I66" s="115">
        <f t="shared" si="12"/>
        <v>0.55190002746021161</v>
      </c>
      <c r="J66" s="115">
        <f t="shared" si="12"/>
        <v>0.56085912225029455</v>
      </c>
      <c r="K66" s="115">
        <f t="shared" si="12"/>
        <v>0.56479445768001868</v>
      </c>
      <c r="L66" s="115">
        <f t="shared" si="12"/>
        <v>0.55582868075499414</v>
      </c>
      <c r="M66" s="115">
        <f t="shared" si="12"/>
        <v>0.55227404369014665</v>
      </c>
      <c r="N66" s="115">
        <f t="shared" si="12"/>
        <v>0.55168405569253331</v>
      </c>
      <c r="O66" s="115">
        <f t="shared" si="12"/>
        <v>0.54290800135861705</v>
      </c>
      <c r="P66" s="115">
        <f t="shared" si="12"/>
        <v>0.54402144689947318</v>
      </c>
      <c r="Q66" s="115">
        <f t="shared" si="12"/>
        <v>0.54360308026079995</v>
      </c>
    </row>
    <row r="67" spans="1:17" ht="11.45" customHeight="1" x14ac:dyDescent="0.25">
      <c r="A67" s="62" t="s">
        <v>16</v>
      </c>
      <c r="B67" s="115">
        <f t="shared" ref="B67:Q67" si="13">IF(B21=0,0,B21/B$16)</f>
        <v>0.46690250917538356</v>
      </c>
      <c r="C67" s="115">
        <f t="shared" si="13"/>
        <v>0.46583486192434409</v>
      </c>
      <c r="D67" s="115">
        <f t="shared" si="13"/>
        <v>0.45753617091036913</v>
      </c>
      <c r="E67" s="115">
        <f t="shared" si="13"/>
        <v>0.44545063587763695</v>
      </c>
      <c r="F67" s="115">
        <f t="shared" si="13"/>
        <v>0.23863003076706035</v>
      </c>
      <c r="G67" s="115">
        <f t="shared" si="13"/>
        <v>0.23861454802221754</v>
      </c>
      <c r="H67" s="115">
        <f t="shared" si="13"/>
        <v>0.24493481024993238</v>
      </c>
      <c r="I67" s="115">
        <f t="shared" si="13"/>
        <v>0.23165154287718179</v>
      </c>
      <c r="J67" s="115">
        <f t="shared" si="13"/>
        <v>0.23081365448730962</v>
      </c>
      <c r="K67" s="115">
        <f t="shared" si="13"/>
        <v>0.24218032764705619</v>
      </c>
      <c r="L67" s="115">
        <f t="shared" si="13"/>
        <v>0.25891854273802672</v>
      </c>
      <c r="M67" s="115">
        <f t="shared" si="13"/>
        <v>0.22824397208561473</v>
      </c>
      <c r="N67" s="115">
        <f t="shared" si="13"/>
        <v>0.22500309771491894</v>
      </c>
      <c r="O67" s="115">
        <f t="shared" si="13"/>
        <v>0.23097271268530339</v>
      </c>
      <c r="P67" s="115">
        <f t="shared" si="13"/>
        <v>0.23684494816649238</v>
      </c>
      <c r="Q67" s="115">
        <f t="shared" si="13"/>
        <v>0.23386863974062083</v>
      </c>
    </row>
    <row r="68" spans="1:17" ht="11.45" customHeight="1" x14ac:dyDescent="0.25">
      <c r="A68" s="118" t="s">
        <v>19</v>
      </c>
      <c r="B68" s="117">
        <f t="shared" ref="B68:Q68" si="14">IF(B22=0,0,B22/B$16)</f>
        <v>0</v>
      </c>
      <c r="C68" s="117">
        <f t="shared" si="14"/>
        <v>0</v>
      </c>
      <c r="D68" s="117">
        <f t="shared" si="14"/>
        <v>0</v>
      </c>
      <c r="E68" s="117">
        <f t="shared" si="14"/>
        <v>0</v>
      </c>
      <c r="F68" s="117">
        <f t="shared" si="14"/>
        <v>4.0863709703294641E-3</v>
      </c>
      <c r="G68" s="117">
        <f t="shared" si="14"/>
        <v>4.1500106408440349E-3</v>
      </c>
      <c r="H68" s="117">
        <f t="shared" si="14"/>
        <v>8.3649308546201191E-3</v>
      </c>
      <c r="I68" s="117">
        <f t="shared" si="14"/>
        <v>1.2438983546991932E-2</v>
      </c>
      <c r="J68" s="117">
        <f t="shared" si="14"/>
        <v>8.6380245361303686E-3</v>
      </c>
      <c r="K68" s="117">
        <f t="shared" si="14"/>
        <v>8.5967675184301859E-3</v>
      </c>
      <c r="L68" s="117">
        <f t="shared" si="14"/>
        <v>8.1789496901058922E-3</v>
      </c>
      <c r="M68" s="117">
        <f t="shared" si="14"/>
        <v>3.4604295438004459E-2</v>
      </c>
      <c r="N68" s="117">
        <f t="shared" si="14"/>
        <v>3.3203264801012322E-2</v>
      </c>
      <c r="O68" s="117">
        <f t="shared" si="14"/>
        <v>3.2567966159053212E-2</v>
      </c>
      <c r="P68" s="117">
        <f t="shared" si="14"/>
        <v>3.1219762820567033E-2</v>
      </c>
      <c r="Q68" s="117">
        <f t="shared" si="14"/>
        <v>3.1150871825338551E-2</v>
      </c>
    </row>
    <row r="69" spans="1:17" ht="11.45" customHeight="1" x14ac:dyDescent="0.25">
      <c r="A69" s="25" t="s">
        <v>18</v>
      </c>
      <c r="B69" s="32">
        <f t="shared" ref="B69:Q69" si="15">IF(B23=0,0,B23/B$16)</f>
        <v>7.8422776762681778E-2</v>
      </c>
      <c r="C69" s="32">
        <f t="shared" si="15"/>
        <v>8.0741470106911281E-2</v>
      </c>
      <c r="D69" s="32">
        <f t="shared" si="15"/>
        <v>7.7926156931211868E-2</v>
      </c>
      <c r="E69" s="32">
        <f t="shared" si="15"/>
        <v>8.2279832622206256E-2</v>
      </c>
      <c r="F69" s="32">
        <f t="shared" si="15"/>
        <v>0.12549841513327575</v>
      </c>
      <c r="G69" s="32">
        <f t="shared" si="15"/>
        <v>0.14569637675488639</v>
      </c>
      <c r="H69" s="32">
        <f t="shared" si="15"/>
        <v>0.14948296944263617</v>
      </c>
      <c r="I69" s="32">
        <f t="shared" si="15"/>
        <v>0.13215776757807862</v>
      </c>
      <c r="J69" s="32">
        <f t="shared" si="15"/>
        <v>0.12626710142999092</v>
      </c>
      <c r="K69" s="32">
        <f t="shared" si="15"/>
        <v>0.11266411438449588</v>
      </c>
      <c r="L69" s="32">
        <f t="shared" si="15"/>
        <v>0.10449393111404105</v>
      </c>
      <c r="M69" s="32">
        <f t="shared" si="15"/>
        <v>0.11021832818774839</v>
      </c>
      <c r="N69" s="32">
        <f t="shared" si="15"/>
        <v>0.11434621473718787</v>
      </c>
      <c r="O69" s="32">
        <f t="shared" si="15"/>
        <v>0.11635613781081078</v>
      </c>
      <c r="P69" s="32">
        <f t="shared" si="15"/>
        <v>0.11085656359109236</v>
      </c>
      <c r="Q69" s="32">
        <f t="shared" si="15"/>
        <v>0.10959324878295383</v>
      </c>
    </row>
    <row r="70" spans="1:17" ht="11.45" customHeight="1" x14ac:dyDescent="0.25">
      <c r="A70" s="116" t="s">
        <v>17</v>
      </c>
      <c r="B70" s="115">
        <f t="shared" ref="B70:Q70" si="16">IF(B24=0,0,B24/B$16)</f>
        <v>4.8490259830413468E-2</v>
      </c>
      <c r="C70" s="115">
        <f t="shared" si="16"/>
        <v>5.0290848224178647E-2</v>
      </c>
      <c r="D70" s="115">
        <f t="shared" si="16"/>
        <v>4.8705595095454579E-2</v>
      </c>
      <c r="E70" s="115">
        <f t="shared" si="16"/>
        <v>4.8913755165702358E-2</v>
      </c>
      <c r="F70" s="115">
        <f t="shared" si="16"/>
        <v>9.0798086545322912E-2</v>
      </c>
      <c r="G70" s="115">
        <f t="shared" si="16"/>
        <v>0.10539590158187095</v>
      </c>
      <c r="H70" s="115">
        <f t="shared" si="16"/>
        <v>0.11462045086974197</v>
      </c>
      <c r="I70" s="115">
        <f t="shared" si="16"/>
        <v>9.5335012175754408E-2</v>
      </c>
      <c r="J70" s="115">
        <f t="shared" si="16"/>
        <v>9.152347106782753E-2</v>
      </c>
      <c r="K70" s="115">
        <f t="shared" si="16"/>
        <v>8.1235139105113902E-2</v>
      </c>
      <c r="L70" s="115">
        <f t="shared" si="16"/>
        <v>7.7708263327833899E-2</v>
      </c>
      <c r="M70" s="115">
        <f t="shared" si="16"/>
        <v>7.8720269437195886E-2</v>
      </c>
      <c r="N70" s="115">
        <f t="shared" si="16"/>
        <v>8.8669400426938605E-2</v>
      </c>
      <c r="O70" s="115">
        <f t="shared" si="16"/>
        <v>8.9744100878923205E-2</v>
      </c>
      <c r="P70" s="115">
        <f t="shared" si="16"/>
        <v>8.5414629494820038E-2</v>
      </c>
      <c r="Q70" s="115">
        <f t="shared" si="16"/>
        <v>8.4142554688187793E-2</v>
      </c>
    </row>
    <row r="71" spans="1:17" ht="11.45" customHeight="1" x14ac:dyDescent="0.25">
      <c r="A71" s="93" t="s">
        <v>16</v>
      </c>
      <c r="B71" s="28">
        <f t="shared" ref="B71:Q71" si="17">IF(B25=0,0,B25/B$16)</f>
        <v>2.9932516932268307E-2</v>
      </c>
      <c r="C71" s="28">
        <f t="shared" si="17"/>
        <v>3.0450621882732631E-2</v>
      </c>
      <c r="D71" s="28">
        <f t="shared" si="17"/>
        <v>2.9220561835757289E-2</v>
      </c>
      <c r="E71" s="28">
        <f t="shared" si="17"/>
        <v>3.3366077456503905E-2</v>
      </c>
      <c r="F71" s="28">
        <f t="shared" si="17"/>
        <v>3.4700328587952842E-2</v>
      </c>
      <c r="G71" s="28">
        <f t="shared" si="17"/>
        <v>4.0300475173015451E-2</v>
      </c>
      <c r="H71" s="28">
        <f t="shared" si="17"/>
        <v>3.4862518572894186E-2</v>
      </c>
      <c r="I71" s="28">
        <f t="shared" si="17"/>
        <v>3.6822755402324228E-2</v>
      </c>
      <c r="J71" s="28">
        <f t="shared" si="17"/>
        <v>3.4743630362163408E-2</v>
      </c>
      <c r="K71" s="28">
        <f t="shared" si="17"/>
        <v>3.1428975279381988E-2</v>
      </c>
      <c r="L71" s="28">
        <f t="shared" si="17"/>
        <v>2.6785667786207154E-2</v>
      </c>
      <c r="M71" s="28">
        <f t="shared" si="17"/>
        <v>3.1498058750552504E-2</v>
      </c>
      <c r="N71" s="28">
        <f t="shared" si="17"/>
        <v>2.567681431024927E-2</v>
      </c>
      <c r="O71" s="28">
        <f t="shared" si="17"/>
        <v>2.6612036931887576E-2</v>
      </c>
      <c r="P71" s="28">
        <f t="shared" si="17"/>
        <v>2.5441934096272319E-2</v>
      </c>
      <c r="Q71" s="28">
        <f t="shared" si="17"/>
        <v>2.5450694094766028E-2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index</vt:lpstr>
      <vt:lpstr>Transport</vt:lpstr>
      <vt:lpstr>TrRoad_act</vt:lpstr>
      <vt:lpstr>TrRoad_ene</vt:lpstr>
      <vt:lpstr>TrRoad_emi</vt:lpstr>
      <vt:lpstr>TrRoad_tech</vt:lpstr>
      <vt:lpstr>TrRail_act</vt:lpstr>
      <vt:lpstr>TrRail_ene</vt:lpstr>
      <vt:lpstr>TrRail_emi</vt:lpstr>
      <vt:lpstr>TrAvia_act</vt:lpstr>
      <vt:lpstr>TrAvia_ene</vt:lpstr>
      <vt:lpstr>TrAvia_emi</vt:lpstr>
      <vt:lpstr>TrAvia_png</vt:lpstr>
      <vt:lpstr>TrNavi_act</vt:lpstr>
      <vt:lpstr>TrNavi_ene</vt:lpstr>
      <vt:lpstr>TrNavi_emi</vt:lpstr>
      <vt:lpstr>Transport!Print_Titles</vt:lpstr>
      <vt:lpstr>TrAvia_act!Print_Titles</vt:lpstr>
      <vt:lpstr>TrAvia_emi!Print_Titles</vt:lpstr>
      <vt:lpstr>TrAvia_ene!Print_Titles</vt:lpstr>
      <vt:lpstr>TrAvia_png!Print_Titles</vt:lpstr>
      <vt:lpstr>TrNavi_act!Print_Titles</vt:lpstr>
      <vt:lpstr>TrNavi_emi!Print_Titles</vt:lpstr>
      <vt:lpstr>TrNavi_ene!Print_Titles</vt:lpstr>
      <vt:lpstr>TrRail_act!Print_Titles</vt:lpstr>
      <vt:lpstr>TrRail_emi!Print_Titles</vt:lpstr>
      <vt:lpstr>TrRail_ene!Print_Titles</vt:lpstr>
      <vt:lpstr>TrRoad_act!Print_Titles</vt:lpstr>
      <vt:lpstr>TrRoad_emi!Print_Titles</vt:lpstr>
      <vt:lpstr>TrRoad_ene!Print_Titles</vt:lpstr>
      <vt:lpstr>TrRoad_tech!Print_Titles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2018-07-16T15:48:06Z</dcterms:created>
  <dcterms:modified xsi:type="dcterms:W3CDTF">2018-07-16T15:48:06Z</dcterms:modified>
</cp:coreProperties>
</file>