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110" r:id="rId1"/>
    <sheet name="index" sheetId="4" r:id="rId2"/>
    <sheet name="factors" sheetId="6" r:id="rId3"/>
    <sheet name="TOTAL" sheetId="7" r:id="rId4"/>
    <sheet name="TITOT" sheetId="8" r:id="rId5"/>
    <sheet name="tipgt" sheetId="9" r:id="rId6"/>
    <sheet name="tipgtele" sheetId="10" r:id="rId7"/>
    <sheet name="tipgtchp" sheetId="11" r:id="rId8"/>
    <sheet name="tidh" sheetId="12" r:id="rId9"/>
    <sheet name="CEN" sheetId="13" r:id="rId10"/>
    <sheet name="cenrf" sheetId="14" r:id="rId11"/>
    <sheet name="cenog" sheetId="15" r:id="rId12"/>
    <sheet name="cennu" sheetId="16" r:id="rId13"/>
    <sheet name="cencm" sheetId="17" r:id="rId14"/>
    <sheet name="cenck" sheetId="18" r:id="rId15"/>
    <sheet name="cenbf" sheetId="19" r:id="rId16"/>
    <sheet name="cengw" sheetId="20" r:id="rId17"/>
    <sheet name="cenpf" sheetId="21" r:id="rId18"/>
    <sheet name="cenbr" sheetId="22" r:id="rId19"/>
    <sheet name="cench" sheetId="23" r:id="rId20"/>
    <sheet name="cencl" sheetId="24" r:id="rId21"/>
    <sheet name="cenlr" sheetId="25" r:id="rId22"/>
    <sheet name="cenbg" sheetId="26" r:id="rId23"/>
    <sheet name="cengl" sheetId="27" r:id="rId24"/>
    <sheet name="cenns" sheetId="28" r:id="rId25"/>
    <sheet name="CF" sheetId="29" r:id="rId26"/>
    <sheet name="CIN" sheetId="30" r:id="rId27"/>
    <sheet name="cisi" sheetId="31" r:id="rId28"/>
    <sheet name="cisb" sheetId="32" r:id="rId29"/>
    <sheet name="cise" sheetId="33" r:id="rId30"/>
    <sheet name="cnfm" sheetId="34" r:id="rId31"/>
    <sheet name="cnfa" sheetId="35" r:id="rId32"/>
    <sheet name="cnfp" sheetId="36" r:id="rId33"/>
    <sheet name="cnfs" sheetId="37" r:id="rId34"/>
    <sheet name="cnfo" sheetId="38" r:id="rId35"/>
    <sheet name="cchi" sheetId="39" r:id="rId36"/>
    <sheet name="cbch" sheetId="40" r:id="rId37"/>
    <sheet name="coch" sheetId="41" r:id="rId38"/>
    <sheet name="cpha" sheetId="42" r:id="rId39"/>
    <sheet name="cnmm" sheetId="43" r:id="rId40"/>
    <sheet name="ccem" sheetId="44" r:id="rId41"/>
    <sheet name="ccer" sheetId="45" r:id="rId42"/>
    <sheet name="cgla" sheetId="46" r:id="rId43"/>
    <sheet name="cppa" sheetId="47" r:id="rId44"/>
    <sheet name="cpul" sheetId="48" r:id="rId45"/>
    <sheet name="cpap" sheetId="49" r:id="rId46"/>
    <sheet name="cprp" sheetId="50" r:id="rId47"/>
    <sheet name="cfbt" sheetId="51" r:id="rId48"/>
    <sheet name="ctre" sheetId="52" r:id="rId49"/>
    <sheet name="cmae" sheetId="53" r:id="rId50"/>
    <sheet name="ctel" sheetId="54" r:id="rId51"/>
    <sheet name="cwwp" sheetId="55" r:id="rId52"/>
    <sheet name="cmiq" sheetId="56" r:id="rId53"/>
    <sheet name="ccon" sheetId="57" r:id="rId54"/>
    <sheet name="cnsi" sheetId="58" r:id="rId55"/>
    <sheet name="CDM" sheetId="59" r:id="rId56"/>
    <sheet name="cres" sheetId="60" r:id="rId57"/>
    <sheet name="cressh" sheetId="61" r:id="rId58"/>
    <sheet name="cressc" sheetId="62" r:id="rId59"/>
    <sheet name="creswh" sheetId="63" r:id="rId60"/>
    <sheet name="cresco" sheetId="64" r:id="rId61"/>
    <sheet name="cresrf" sheetId="65" r:id="rId62"/>
    <sheet name="creswm" sheetId="66" r:id="rId63"/>
    <sheet name="cresdr" sheetId="67" r:id="rId64"/>
    <sheet name="cresdw" sheetId="68" r:id="rId65"/>
    <sheet name="crestv" sheetId="69" r:id="rId66"/>
    <sheet name="cresit" sheetId="70" r:id="rId67"/>
    <sheet name="cresli" sheetId="71" r:id="rId68"/>
    <sheet name="cresoa" sheetId="72" r:id="rId69"/>
    <sheet name="cser" sheetId="73" r:id="rId70"/>
    <sheet name="csersh" sheetId="74" r:id="rId71"/>
    <sheet name="csersc" sheetId="75" r:id="rId72"/>
    <sheet name="cserhw" sheetId="76" r:id="rId73"/>
    <sheet name="cserca" sheetId="77" r:id="rId74"/>
    <sheet name="cserve" sheetId="78" r:id="rId75"/>
    <sheet name="csersl" sheetId="79" r:id="rId76"/>
    <sheet name="cserbl" sheetId="80" r:id="rId77"/>
    <sheet name="csercr" sheetId="81" r:id="rId78"/>
    <sheet name="cserbt" sheetId="82" r:id="rId79"/>
    <sheet name="cserit" sheetId="83" r:id="rId80"/>
    <sheet name="cagr" sheetId="84" r:id="rId81"/>
    <sheet name="CTR" sheetId="85" r:id="rId82"/>
    <sheet name="ctro" sheetId="86" r:id="rId83"/>
    <sheet name="cp2w" sheetId="87" r:id="rId84"/>
    <sheet name="ccar" sheetId="88" r:id="rId85"/>
    <sheet name="cbus" sheetId="89" r:id="rId86"/>
    <sheet name="clcv" sheetId="90" r:id="rId87"/>
    <sheet name="chdv" sheetId="91" r:id="rId88"/>
    <sheet name="ctra" sheetId="92" r:id="rId89"/>
    <sheet name="crtp" sheetId="93" r:id="rId90"/>
    <sheet name="crth" sheetId="94" r:id="rId91"/>
    <sheet name="crtm" sheetId="95" r:id="rId92"/>
    <sheet name="crtf" sheetId="96" r:id="rId93"/>
    <sheet name="ctav" sheetId="97" r:id="rId94"/>
    <sheet name="capd" sheetId="98" r:id="rId95"/>
    <sheet name="capi" sheetId="99" r:id="rId96"/>
    <sheet name="cape" sheetId="100" r:id="rId97"/>
    <sheet name="cafi" sheetId="101" r:id="rId98"/>
    <sheet name="cafe" sheetId="102" r:id="rId99"/>
    <sheet name="ctdn" sheetId="103" r:id="rId100"/>
    <sheet name="cncs" sheetId="104" r:id="rId101"/>
    <sheet name="cniw" sheetId="105" r:id="rId102"/>
    <sheet name="ctpi" sheetId="106" r:id="rId103"/>
    <sheet name="BUN" sheetId="107" r:id="rId104"/>
    <sheet name="buni" sheetId="108" r:id="rId105"/>
    <sheet name="bune" sheetId="109" r:id="rId106"/>
  </sheets>
  <calcPr calcId="145621"/>
</workbook>
</file>

<file path=xl/calcChain.xml><?xml version="1.0" encoding="utf-8"?>
<calcChain xmlns="http://schemas.openxmlformats.org/spreadsheetml/2006/main">
  <c r="C5" i="4" l="1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B71" i="4"/>
  <c r="B7" i="4"/>
  <c r="B64" i="4"/>
  <c r="B92" i="4"/>
  <c r="B22" i="4"/>
  <c r="B31" i="4"/>
  <c r="B5" i="4"/>
  <c r="B84" i="4"/>
  <c r="B66" i="4"/>
  <c r="B95" i="4"/>
  <c r="B13" i="4"/>
  <c r="B26" i="4"/>
  <c r="B61" i="4"/>
  <c r="B101" i="4"/>
  <c r="B46" i="4"/>
  <c r="B40" i="4"/>
  <c r="B70" i="4"/>
  <c r="B30" i="4"/>
  <c r="B14" i="4"/>
  <c r="B107" i="4"/>
  <c r="B90" i="4"/>
  <c r="B60" i="4"/>
  <c r="B86" i="4"/>
  <c r="B18" i="4"/>
  <c r="B37" i="4"/>
  <c r="B33" i="4"/>
  <c r="B42" i="4"/>
  <c r="B50" i="4"/>
  <c r="B12" i="4"/>
  <c r="B19" i="4"/>
  <c r="B102" i="4"/>
  <c r="B98" i="4"/>
  <c r="B11" i="4"/>
  <c r="B9" i="4"/>
  <c r="B4" i="4"/>
  <c r="B78" i="4"/>
  <c r="B74" i="4"/>
  <c r="B35" i="4"/>
  <c r="B15" i="4"/>
  <c r="B106" i="4"/>
  <c r="B88" i="4"/>
  <c r="B59" i="4"/>
  <c r="B23" i="4"/>
  <c r="B56" i="4"/>
  <c r="B67" i="4"/>
  <c r="B79" i="4"/>
  <c r="B54" i="4"/>
  <c r="B75" i="4"/>
  <c r="B105" i="4"/>
  <c r="B52" i="4"/>
  <c r="B100" i="4"/>
  <c r="B39" i="4"/>
  <c r="B51" i="4"/>
  <c r="B85" i="4"/>
  <c r="B20" i="4"/>
  <c r="B48" i="4"/>
  <c r="B28" i="4"/>
  <c r="B17" i="4"/>
  <c r="B47" i="4"/>
  <c r="B80" i="4"/>
  <c r="B8" i="4"/>
  <c r="B25" i="4"/>
  <c r="B57" i="4"/>
  <c r="B44" i="4"/>
  <c r="B72" i="4"/>
  <c r="B65" i="4"/>
  <c r="B62" i="4"/>
  <c r="B87" i="4"/>
  <c r="B10" i="4"/>
  <c r="B68" i="4"/>
  <c r="B96" i="4"/>
  <c r="B24" i="4"/>
  <c r="B16" i="4"/>
  <c r="B43" i="4"/>
  <c r="B91" i="4"/>
  <c r="B82" i="4"/>
  <c r="B29" i="4"/>
  <c r="B81" i="4"/>
  <c r="B83" i="4"/>
  <c r="B99" i="4"/>
  <c r="B49" i="4"/>
  <c r="B93" i="4"/>
  <c r="B97" i="4"/>
  <c r="B63" i="4"/>
  <c r="B27" i="4"/>
  <c r="B69" i="4"/>
  <c r="B55" i="4"/>
  <c r="B6" i="4"/>
  <c r="B89" i="4"/>
  <c r="B3" i="4"/>
  <c r="B32" i="4"/>
  <c r="B53" i="4"/>
  <c r="B77" i="4"/>
  <c r="B41" i="4"/>
  <c r="B76" i="4"/>
  <c r="B21" i="4"/>
  <c r="B34" i="4"/>
  <c r="B104" i="4"/>
  <c r="B58" i="4"/>
  <c r="B73" i="4"/>
  <c r="B38" i="4"/>
  <c r="B36" i="4"/>
  <c r="B45" i="4"/>
  <c r="B94" i="4"/>
  <c r="R71" i="4" l="1"/>
  <c r="L71" i="4"/>
  <c r="K71" i="4"/>
  <c r="Q71" i="4"/>
  <c r="L73" i="4" l="1"/>
  <c r="G39" i="4"/>
  <c r="K22" i="4"/>
  <c r="M84" i="4"/>
  <c r="K97" i="4"/>
  <c r="H80" i="4"/>
  <c r="L43" i="4"/>
  <c r="M54" i="4"/>
  <c r="Q53" i="4"/>
  <c r="N85" i="4"/>
  <c r="M14" i="4"/>
  <c r="N14" i="4"/>
  <c r="H60" i="4"/>
  <c r="G37" i="4"/>
  <c r="O37" i="4"/>
  <c r="J22" i="4"/>
  <c r="F60" i="4"/>
  <c r="K73" i="4"/>
  <c r="J39" i="4"/>
  <c r="C49" i="4"/>
  <c r="E73" i="4"/>
  <c r="Q85" i="4"/>
  <c r="D49" i="4"/>
  <c r="D104" i="4"/>
  <c r="N53" i="4"/>
  <c r="E60" i="4"/>
  <c r="D24" i="4"/>
  <c r="K60" i="4"/>
  <c r="I104" i="4"/>
  <c r="E104" i="4"/>
  <c r="H99" i="4"/>
  <c r="N35" i="4"/>
  <c r="O94" i="4"/>
  <c r="H85" i="4"/>
  <c r="F98" i="4"/>
  <c r="G85" i="4"/>
  <c r="G100" i="4"/>
  <c r="J97" i="4"/>
  <c r="M85" i="4"/>
  <c r="G84" i="4"/>
  <c r="L94" i="4"/>
  <c r="K100" i="4"/>
  <c r="L83" i="4"/>
  <c r="F54" i="4"/>
  <c r="J83" i="4"/>
  <c r="L37" i="4"/>
  <c r="C50" i="4"/>
  <c r="J30" i="4"/>
  <c r="G83" i="4"/>
  <c r="E83" i="4"/>
  <c r="G34" i="4"/>
  <c r="N47" i="4"/>
  <c r="L40" i="4"/>
  <c r="P106" i="4"/>
  <c r="D21" i="4"/>
  <c r="K28" i="4"/>
  <c r="D18" i="4"/>
  <c r="D15" i="4"/>
  <c r="C12" i="4"/>
  <c r="O87" i="4"/>
  <c r="K21" i="4"/>
  <c r="P86" i="4"/>
  <c r="Q30" i="4"/>
  <c r="D83" i="4"/>
  <c r="K106" i="4"/>
  <c r="J54" i="4"/>
  <c r="N34" i="4"/>
  <c r="K30" i="4"/>
  <c r="C83" i="4"/>
  <c r="F95" i="4"/>
  <c r="I83" i="4"/>
  <c r="J19" i="4"/>
  <c r="J16" i="4"/>
  <c r="P11" i="4"/>
  <c r="C18" i="4"/>
  <c r="M87" i="4"/>
  <c r="H84" i="4"/>
  <c r="N45" i="4"/>
  <c r="D22" i="4"/>
  <c r="P23" i="4"/>
  <c r="M38" i="4"/>
  <c r="M46" i="4"/>
  <c r="E42" i="4"/>
  <c r="Q73" i="4"/>
  <c r="D41" i="4"/>
  <c r="D52" i="4"/>
  <c r="M13" i="4"/>
  <c r="O71" i="4"/>
  <c r="F83" i="4"/>
  <c r="N48" i="4"/>
  <c r="N71" i="4"/>
  <c r="L33" i="4"/>
  <c r="M36" i="4"/>
  <c r="J35" i="4"/>
  <c r="L87" i="4"/>
  <c r="G19" i="4"/>
  <c r="J84" i="4"/>
  <c r="H95" i="4"/>
  <c r="E44" i="4"/>
  <c r="K19" i="4"/>
  <c r="O22" i="4"/>
  <c r="O69" i="4"/>
  <c r="M37" i="4"/>
  <c r="H71" i="4"/>
  <c r="K94" i="4"/>
  <c r="C71" i="4"/>
  <c r="R83" i="4"/>
  <c r="O83" i="4"/>
  <c r="K105" i="4"/>
  <c r="J85" i="4"/>
  <c r="N30" i="4"/>
  <c r="P83" i="4"/>
  <c r="P71" i="4"/>
  <c r="C40" i="4"/>
  <c r="G17" i="4"/>
  <c r="E17" i="4"/>
  <c r="R12" i="4"/>
  <c r="G80" i="4"/>
  <c r="H40" i="4"/>
  <c r="O34" i="4"/>
  <c r="J71" i="4"/>
  <c r="M33" i="4"/>
  <c r="J100" i="4"/>
  <c r="G71" i="4"/>
  <c r="N22" i="4"/>
  <c r="N19" i="4"/>
  <c r="N16" i="4"/>
  <c r="O19" i="4"/>
  <c r="L106" i="4"/>
  <c r="I73" i="4"/>
  <c r="E23" i="4"/>
  <c r="E20" i="4"/>
  <c r="F71" i="4"/>
  <c r="M16" i="4"/>
  <c r="G23" i="4"/>
  <c r="G20" i="4"/>
  <c r="E71" i="4"/>
  <c r="N107" i="4"/>
  <c r="R84" i="4"/>
  <c r="D71" i="4"/>
  <c r="N37" i="4"/>
  <c r="R69" i="4"/>
  <c r="H88" i="4"/>
  <c r="O84" i="4"/>
  <c r="O80" i="4"/>
  <c r="N100" i="4"/>
  <c r="I71" i="4"/>
  <c r="H83" i="4"/>
  <c r="M71" i="4"/>
  <c r="O46" i="4" l="1"/>
  <c r="O38" i="4"/>
  <c r="O60" i="4"/>
  <c r="R24" i="4"/>
  <c r="L107" i="4"/>
  <c r="M48" i="4"/>
  <c r="K41" i="4"/>
  <c r="N18" i="4"/>
  <c r="M51" i="4"/>
  <c r="K48" i="4"/>
  <c r="C105" i="4"/>
  <c r="R89" i="4"/>
  <c r="K95" i="4"/>
  <c r="Q16" i="4"/>
  <c r="H53" i="4"/>
  <c r="H107" i="4"/>
  <c r="C54" i="4"/>
  <c r="G92" i="4"/>
  <c r="E43" i="4"/>
  <c r="D107" i="4"/>
  <c r="C104" i="4"/>
  <c r="L47" i="4"/>
  <c r="O44" i="4"/>
  <c r="J40" i="4"/>
  <c r="P60" i="4"/>
  <c r="E69" i="4"/>
  <c r="D23" i="4"/>
  <c r="N59" i="4"/>
  <c r="L21" i="4"/>
  <c r="N80" i="4"/>
  <c r="L24" i="4"/>
  <c r="P96" i="4"/>
  <c r="P88" i="4"/>
  <c r="F85" i="4"/>
  <c r="L18" i="4"/>
  <c r="D87" i="4"/>
  <c r="J46" i="4"/>
  <c r="J38" i="4"/>
  <c r="G105" i="4"/>
  <c r="N89" i="4"/>
  <c r="P38" i="4"/>
  <c r="P46" i="4"/>
  <c r="G40" i="4"/>
  <c r="D14" i="4"/>
  <c r="H11" i="4"/>
  <c r="I24" i="4"/>
  <c r="P16" i="4"/>
  <c r="O92" i="4"/>
  <c r="L59" i="4"/>
  <c r="D86" i="4"/>
  <c r="M107" i="4"/>
  <c r="J52" i="4"/>
  <c r="R14" i="4"/>
  <c r="H35" i="4"/>
  <c r="K43" i="4"/>
  <c r="F107" i="4"/>
  <c r="C72" i="4"/>
  <c r="C31" i="4"/>
  <c r="D102" i="4"/>
  <c r="G72" i="4"/>
  <c r="D60" i="4"/>
  <c r="I53" i="4"/>
  <c r="C46" i="4"/>
  <c r="L102" i="4"/>
  <c r="Q11" i="4"/>
  <c r="I107" i="4"/>
  <c r="J12" i="4"/>
  <c r="O95" i="4"/>
  <c r="Q95" i="4"/>
  <c r="R85" i="4"/>
  <c r="C86" i="4"/>
  <c r="Q89" i="4"/>
  <c r="Q87" i="4"/>
  <c r="K87" i="4"/>
  <c r="R101" i="4"/>
  <c r="C94" i="4"/>
  <c r="K84" i="4"/>
  <c r="G98" i="4"/>
  <c r="N87" i="4"/>
  <c r="C100" i="4"/>
  <c r="F86" i="4"/>
  <c r="D98" i="4"/>
  <c r="P57" i="4"/>
  <c r="R106" i="4"/>
  <c r="H37" i="4"/>
  <c r="H105" i="4"/>
  <c r="P105" i="4"/>
  <c r="H96" i="4"/>
  <c r="O41" i="4"/>
  <c r="L69" i="4"/>
  <c r="L52" i="4"/>
  <c r="L44" i="4"/>
  <c r="D30" i="4"/>
  <c r="Q88" i="4"/>
  <c r="P93" i="4"/>
  <c r="M94" i="4"/>
  <c r="N13" i="4"/>
  <c r="G57" i="4"/>
  <c r="I12" i="4"/>
  <c r="M105" i="4"/>
  <c r="M24" i="4"/>
  <c r="R32" i="4"/>
  <c r="F69" i="4"/>
  <c r="Q51" i="4"/>
  <c r="P50" i="4"/>
  <c r="P36" i="4"/>
  <c r="G48" i="4"/>
  <c r="G18" i="4"/>
  <c r="N101" i="4"/>
  <c r="N52" i="4"/>
  <c r="P87" i="4"/>
  <c r="P28" i="4"/>
  <c r="L49" i="4"/>
  <c r="J36" i="4"/>
  <c r="L50" i="4"/>
  <c r="R80" i="4"/>
  <c r="R23" i="4"/>
  <c r="Q48" i="4"/>
  <c r="E57" i="4"/>
  <c r="R44" i="4"/>
  <c r="L104" i="4"/>
  <c r="F14" i="4"/>
  <c r="N11" i="4"/>
  <c r="E12" i="4"/>
  <c r="M23" i="4"/>
  <c r="I35" i="4"/>
  <c r="P32" i="4"/>
  <c r="H42" i="4"/>
  <c r="F13" i="4"/>
  <c r="O99" i="4"/>
  <c r="P17" i="4"/>
  <c r="P33" i="4"/>
  <c r="P102" i="4"/>
  <c r="I14" i="4"/>
  <c r="H94" i="4"/>
  <c r="O11" i="4"/>
  <c r="G97" i="4"/>
  <c r="Q35" i="4"/>
  <c r="M88" i="4"/>
  <c r="K50" i="4"/>
  <c r="H45" i="4"/>
  <c r="K13" i="4"/>
  <c r="P24" i="4"/>
  <c r="O98" i="4"/>
  <c r="Q31" i="4"/>
  <c r="I43" i="4"/>
  <c r="Q32" i="4"/>
  <c r="D96" i="4"/>
  <c r="P41" i="4"/>
  <c r="Q92" i="4"/>
  <c r="E16" i="4"/>
  <c r="D19" i="4"/>
  <c r="D40" i="4"/>
  <c r="H104" i="4"/>
  <c r="L41" i="4"/>
  <c r="J42" i="4"/>
  <c r="I17" i="4"/>
  <c r="C36" i="4"/>
  <c r="C80" i="4"/>
  <c r="Q104" i="4"/>
  <c r="I20" i="4"/>
  <c r="I92" i="4"/>
  <c r="H93" i="4"/>
  <c r="D12" i="4"/>
  <c r="O14" i="4"/>
  <c r="L36" i="4"/>
  <c r="I93" i="4"/>
  <c r="J105" i="4"/>
  <c r="O23" i="4"/>
  <c r="O40" i="4"/>
  <c r="J51" i="4"/>
  <c r="Q44" i="4"/>
  <c r="G69" i="4"/>
  <c r="I11" i="4"/>
  <c r="J59" i="4"/>
  <c r="I52" i="4"/>
  <c r="H15" i="4"/>
  <c r="D45" i="4"/>
  <c r="D34" i="4"/>
  <c r="G102" i="4"/>
  <c r="H18" i="4"/>
  <c r="E102" i="4"/>
  <c r="C17" i="4"/>
  <c r="D16" i="4"/>
  <c r="C89" i="4"/>
  <c r="I89" i="4"/>
  <c r="F80" i="4"/>
  <c r="J50" i="4"/>
  <c r="I23" i="4"/>
  <c r="Q40" i="4"/>
  <c r="F20" i="4"/>
  <c r="M60" i="4"/>
  <c r="H101" i="4"/>
  <c r="K24" i="4"/>
  <c r="F105" i="4"/>
  <c r="P51" i="4"/>
  <c r="P47" i="4"/>
  <c r="R92" i="4"/>
  <c r="L17" i="4"/>
  <c r="H46" i="4"/>
  <c r="H38" i="4"/>
  <c r="E53" i="4"/>
  <c r="M102" i="4"/>
  <c r="Q34" i="4"/>
  <c r="P48" i="4"/>
  <c r="J15" i="4"/>
  <c r="R95" i="4"/>
  <c r="G42" i="4"/>
  <c r="D48" i="4"/>
  <c r="D100" i="4"/>
  <c r="R51" i="4"/>
  <c r="C35" i="4"/>
  <c r="J18" i="4"/>
  <c r="R13" i="4"/>
  <c r="N86" i="4"/>
  <c r="H33" i="4"/>
  <c r="R35" i="4"/>
  <c r="C42" i="4"/>
  <c r="M99" i="4"/>
  <c r="L105" i="4"/>
  <c r="D95" i="4"/>
  <c r="R16" i="4"/>
  <c r="M12" i="4"/>
  <c r="O52" i="4"/>
  <c r="R100" i="4"/>
  <c r="H72" i="4"/>
  <c r="D39" i="4"/>
  <c r="Q84" i="4"/>
  <c r="N44" i="4"/>
  <c r="Q83" i="4"/>
  <c r="H87" i="4"/>
  <c r="M42" i="4"/>
  <c r="P85" i="4"/>
  <c r="L86" i="4"/>
  <c r="J87" i="4"/>
  <c r="G99" i="4"/>
  <c r="E45" i="4"/>
  <c r="F22" i="4"/>
  <c r="O100" i="4"/>
  <c r="R34" i="4"/>
  <c r="H48" i="4"/>
  <c r="P45" i="4"/>
  <c r="N95" i="4"/>
  <c r="N92" i="4"/>
  <c r="D73" i="4"/>
  <c r="I87" i="4"/>
  <c r="F21" i="4"/>
  <c r="H69" i="4"/>
  <c r="R17" i="4"/>
  <c r="O107" i="4"/>
  <c r="N36" i="4"/>
  <c r="O59" i="4"/>
  <c r="K52" i="4"/>
  <c r="Q94" i="4"/>
  <c r="E70" i="4"/>
  <c r="F41" i="4"/>
  <c r="H51" i="4"/>
  <c r="J28" i="4"/>
  <c r="R19" i="4"/>
  <c r="Q97" i="4"/>
  <c r="N84" i="4"/>
  <c r="N99" i="4"/>
  <c r="Q14" i="4"/>
  <c r="K37" i="4"/>
  <c r="O28" i="4"/>
  <c r="E100" i="4"/>
  <c r="P80" i="4"/>
  <c r="Q36" i="4"/>
  <c r="J45" i="4"/>
  <c r="N105" i="4"/>
  <c r="I22" i="4"/>
  <c r="H34" i="4"/>
  <c r="G106" i="4"/>
  <c r="G59" i="4"/>
  <c r="N106" i="4"/>
  <c r="E84" i="4"/>
  <c r="H32" i="4"/>
  <c r="O96" i="4"/>
  <c r="G45" i="4"/>
  <c r="P98" i="4"/>
  <c r="J92" i="4"/>
  <c r="P94" i="4"/>
  <c r="H89" i="4"/>
  <c r="E37" i="4"/>
  <c r="N73" i="4"/>
  <c r="J80" i="4"/>
  <c r="Q39" i="4"/>
  <c r="F46" i="4"/>
  <c r="F38" i="4"/>
  <c r="M17" i="4"/>
  <c r="F100" i="4"/>
  <c r="I69" i="4"/>
  <c r="E39" i="4"/>
  <c r="C51" i="4"/>
  <c r="D42" i="4"/>
  <c r="H86" i="4"/>
  <c r="O97" i="4"/>
  <c r="P89" i="4"/>
  <c r="M104" i="4"/>
  <c r="L34" i="4"/>
  <c r="I51" i="4"/>
  <c r="F28" i="4"/>
  <c r="C97" i="4"/>
  <c r="Q45" i="4"/>
  <c r="E105" i="4"/>
  <c r="G11" i="4"/>
  <c r="N60" i="4"/>
  <c r="L101" i="4"/>
  <c r="C23" i="4"/>
  <c r="F40" i="4"/>
  <c r="M53" i="4"/>
  <c r="J98" i="4"/>
  <c r="N31" i="4"/>
  <c r="F99" i="4"/>
  <c r="P31" i="4"/>
  <c r="H44" i="4"/>
  <c r="O39" i="4"/>
  <c r="O54" i="4"/>
  <c r="L46" i="4"/>
  <c r="L38" i="4"/>
  <c r="F33" i="4"/>
  <c r="C41" i="4"/>
  <c r="K86" i="4"/>
  <c r="F87" i="4"/>
  <c r="M28" i="4"/>
  <c r="N69" i="4"/>
  <c r="G36" i="4"/>
  <c r="C53" i="4"/>
  <c r="R42" i="4"/>
  <c r="K23" i="4"/>
  <c r="R104" i="4"/>
  <c r="I50" i="4"/>
  <c r="F37" i="4"/>
  <c r="N104" i="4"/>
  <c r="G88" i="4"/>
  <c r="O48" i="4"/>
  <c r="H52" i="4"/>
  <c r="P15" i="4"/>
  <c r="K17" i="4"/>
  <c r="I37" i="4"/>
  <c r="L92" i="4"/>
  <c r="O12" i="4"/>
  <c r="M83" i="4"/>
  <c r="R99" i="4"/>
  <c r="D13" i="4"/>
  <c r="H13" i="4"/>
  <c r="Q22" i="4"/>
  <c r="L28" i="4"/>
  <c r="E93" i="4"/>
  <c r="O18" i="4"/>
  <c r="F35" i="4"/>
  <c r="Q41" i="4"/>
  <c r="R36" i="4"/>
  <c r="I105" i="4"/>
  <c r="D88" i="4"/>
  <c r="C13" i="4"/>
  <c r="P95" i="4"/>
  <c r="O30" i="4"/>
  <c r="R72" i="4"/>
  <c r="M73" i="4"/>
  <c r="M98" i="4"/>
  <c r="P42" i="4"/>
  <c r="N32" i="4"/>
  <c r="D31" i="4"/>
  <c r="I101" i="4"/>
  <c r="F24" i="4"/>
  <c r="H12" i="4"/>
  <c r="C88" i="4"/>
  <c r="M11" i="4"/>
  <c r="P18" i="4"/>
  <c r="G93" i="4"/>
  <c r="P19" i="4"/>
  <c r="N12" i="4"/>
  <c r="R102" i="4"/>
  <c r="Q12" i="4"/>
  <c r="R30" i="4"/>
  <c r="I32" i="4"/>
  <c r="P39" i="4"/>
  <c r="K45" i="4"/>
  <c r="E99" i="4"/>
  <c r="D37" i="4"/>
  <c r="I95" i="4"/>
  <c r="P40" i="4"/>
  <c r="P54" i="4"/>
  <c r="R105" i="4"/>
  <c r="E21" i="4"/>
  <c r="M106" i="4"/>
  <c r="P49" i="4"/>
  <c r="K98" i="4"/>
  <c r="O42" i="4"/>
  <c r="M21" i="4"/>
  <c r="E80" i="4"/>
  <c r="I46" i="4"/>
  <c r="I38" i="4"/>
  <c r="N96" i="4"/>
  <c r="D94" i="4"/>
  <c r="O15" i="4"/>
  <c r="Q107" i="4"/>
  <c r="L80" i="4"/>
  <c r="E24" i="4"/>
  <c r="K44" i="4"/>
  <c r="L14" i="4"/>
  <c r="J13" i="4"/>
  <c r="J21" i="4"/>
  <c r="E33" i="4"/>
  <c r="C92" i="4"/>
  <c r="O36" i="4"/>
  <c r="P97" i="4"/>
  <c r="G86" i="4"/>
  <c r="R53" i="4"/>
  <c r="Q21" i="4"/>
  <c r="N83" i="4"/>
  <c r="N97" i="4"/>
  <c r="H54" i="4"/>
  <c r="L12" i="4"/>
  <c r="C16" i="4"/>
  <c r="O31" i="4"/>
  <c r="D28" i="4"/>
  <c r="R73" i="4"/>
  <c r="P84" i="4"/>
  <c r="R28" i="4"/>
  <c r="M92" i="4"/>
  <c r="F106" i="4"/>
  <c r="K54" i="4"/>
  <c r="L30" i="4"/>
  <c r="L60" i="4"/>
  <c r="N15" i="4"/>
  <c r="N24" i="4"/>
  <c r="L16" i="4"/>
  <c r="G96" i="4"/>
  <c r="Q60" i="4"/>
  <c r="C102" i="4"/>
  <c r="E106" i="4"/>
  <c r="E50" i="4"/>
  <c r="O53" i="4"/>
  <c r="K83" i="4"/>
  <c r="C95" i="4"/>
  <c r="P53" i="4"/>
  <c r="P35" i="4"/>
  <c r="D85" i="4"/>
  <c r="E30" i="4"/>
  <c r="G21" i="4"/>
  <c r="Q24" i="4"/>
  <c r="F93" i="4"/>
  <c r="E48" i="4"/>
  <c r="F34" i="4"/>
  <c r="G33" i="4"/>
  <c r="M19" i="4"/>
  <c r="G43" i="4"/>
  <c r="D32" i="4"/>
  <c r="R57" i="4"/>
  <c r="J11" i="4"/>
  <c r="F73" i="4"/>
  <c r="R107" i="4"/>
  <c r="M41" i="4"/>
  <c r="L42" i="4"/>
  <c r="L19" i="4"/>
  <c r="P100" i="4"/>
  <c r="E41" i="4"/>
  <c r="J101" i="4"/>
  <c r="N21" i="4"/>
  <c r="D92" i="4"/>
  <c r="I59" i="4"/>
  <c r="I99" i="4"/>
  <c r="F23" i="4"/>
  <c r="C98" i="4"/>
  <c r="M101" i="4"/>
  <c r="M97" i="4"/>
  <c r="L70" i="4"/>
  <c r="G13" i="4"/>
  <c r="D53" i="4"/>
  <c r="I85" i="4"/>
  <c r="O13" i="4"/>
  <c r="O105" i="4"/>
  <c r="D106" i="4"/>
  <c r="M69" i="4"/>
  <c r="Q20" i="4"/>
  <c r="D69" i="4"/>
  <c r="G47" i="4"/>
  <c r="N20" i="4"/>
  <c r="R15" i="4"/>
  <c r="R43" i="4"/>
  <c r="J49" i="4"/>
  <c r="M31" i="4"/>
  <c r="O106" i="4"/>
  <c r="K51" i="4"/>
  <c r="L45" i="4"/>
  <c r="G95" i="4"/>
  <c r="M49" i="4"/>
  <c r="Q101" i="4"/>
  <c r="J17" i="4"/>
  <c r="F89" i="4"/>
  <c r="J41" i="4"/>
  <c r="G22" i="4"/>
  <c r="Q93" i="4"/>
  <c r="M30" i="4"/>
  <c r="K42" i="4"/>
  <c r="O33" i="4"/>
  <c r="I60" i="4"/>
  <c r="O86" i="4"/>
  <c r="F44" i="4"/>
  <c r="C101" i="4"/>
  <c r="C34" i="4"/>
  <c r="E96" i="4"/>
  <c r="M100" i="4"/>
  <c r="Q47" i="4"/>
  <c r="P107" i="4"/>
  <c r="H17" i="4"/>
  <c r="M47" i="4"/>
  <c r="R94" i="4"/>
  <c r="O89" i="4"/>
  <c r="D101" i="4"/>
  <c r="I70" i="4"/>
  <c r="I86" i="4"/>
  <c r="M39" i="4"/>
  <c r="E19" i="4"/>
  <c r="R18" i="4"/>
  <c r="R38" i="4"/>
  <c r="R46" i="4"/>
  <c r="O101" i="4"/>
  <c r="I39" i="4"/>
  <c r="H31" i="4"/>
  <c r="G52" i="4"/>
  <c r="H106" i="4"/>
  <c r="R52" i="4"/>
  <c r="M34" i="4"/>
  <c r="I31" i="4"/>
  <c r="F52" i="4"/>
  <c r="L22" i="4"/>
  <c r="N102" i="4"/>
  <c r="M40" i="4"/>
  <c r="N43" i="4"/>
  <c r="J99" i="4"/>
  <c r="E28" i="4"/>
  <c r="O57" i="4"/>
  <c r="F51" i="4"/>
  <c r="R96" i="4"/>
  <c r="E14" i="4"/>
  <c r="J107" i="4"/>
  <c r="I54" i="4"/>
  <c r="D17" i="4"/>
  <c r="G50" i="4"/>
  <c r="C15" i="4"/>
  <c r="I72" i="4"/>
  <c r="C44" i="4"/>
  <c r="O73" i="4"/>
  <c r="E86" i="4"/>
  <c r="N23" i="4"/>
  <c r="K49" i="4"/>
  <c r="G60" i="4"/>
  <c r="D105" i="4"/>
  <c r="K107" i="4"/>
  <c r="C107" i="4"/>
  <c r="D35" i="4"/>
  <c r="I34" i="4"/>
  <c r="I88" i="4"/>
  <c r="F43" i="4"/>
  <c r="J102" i="4"/>
  <c r="E32" i="4"/>
  <c r="K69" i="4"/>
  <c r="J44" i="4"/>
  <c r="G30" i="4"/>
  <c r="F53" i="4"/>
  <c r="J57" i="4"/>
  <c r="J53" i="4"/>
  <c r="D50" i="4"/>
  <c r="O16" i="4"/>
  <c r="H39" i="4"/>
  <c r="F42" i="4"/>
  <c r="F30" i="4"/>
  <c r="O35" i="4"/>
  <c r="Q98" i="4"/>
  <c r="Q59" i="4"/>
  <c r="G35" i="4"/>
  <c r="G44" i="4"/>
  <c r="Q80" i="4"/>
  <c r="M45" i="4"/>
  <c r="K33" i="4"/>
  <c r="K14" i="4"/>
  <c r="L98" i="4"/>
  <c r="C19" i="4"/>
  <c r="R21" i="4"/>
  <c r="D46" i="4"/>
  <c r="D38" i="4"/>
  <c r="O85" i="4"/>
  <c r="Q57" i="4"/>
  <c r="C47" i="4"/>
  <c r="J69" i="4"/>
  <c r="G107" i="4"/>
  <c r="E35" i="4"/>
  <c r="K85" i="4"/>
  <c r="M18" i="4"/>
  <c r="H97" i="4"/>
  <c r="G31" i="4"/>
  <c r="L35" i="4"/>
  <c r="R88" i="4"/>
  <c r="E49" i="4"/>
  <c r="G15" i="4"/>
  <c r="C106" i="4"/>
  <c r="H22" i="4"/>
  <c r="O20" i="4"/>
  <c r="C24" i="4"/>
  <c r="C45" i="4"/>
  <c r="D47" i="4"/>
  <c r="N98" i="4"/>
  <c r="F84" i="4"/>
  <c r="L31" i="4"/>
  <c r="M44" i="4"/>
  <c r="E107" i="4"/>
  <c r="F16" i="4"/>
  <c r="H49" i="4"/>
  <c r="L11" i="4"/>
  <c r="G14" i="4"/>
  <c r="H19" i="4"/>
  <c r="G24" i="4"/>
  <c r="N39" i="4"/>
  <c r="L32" i="4"/>
  <c r="M15" i="4"/>
  <c r="J48" i="4"/>
  <c r="H20" i="4"/>
  <c r="I28" i="4"/>
  <c r="P22" i="4"/>
  <c r="Q15" i="4"/>
  <c r="M86" i="4"/>
  <c r="Q69" i="4"/>
  <c r="Q100" i="4"/>
  <c r="C37" i="4"/>
  <c r="Q50" i="4"/>
  <c r="K34" i="4"/>
  <c r="J94" i="4"/>
  <c r="E18" i="4"/>
  <c r="Q105" i="4"/>
  <c r="M52" i="4"/>
  <c r="E92" i="4"/>
  <c r="O51" i="4"/>
  <c r="F19" i="4"/>
  <c r="L100" i="4"/>
  <c r="G51" i="4"/>
  <c r="H28" i="4"/>
  <c r="K80" i="4"/>
  <c r="K47" i="4"/>
  <c r="O43" i="4"/>
  <c r="I40" i="4"/>
  <c r="L95" i="4"/>
  <c r="F39" i="4"/>
  <c r="F48" i="4"/>
  <c r="H30" i="4"/>
  <c r="P69" i="4"/>
  <c r="H43" i="4"/>
  <c r="F49" i="4"/>
  <c r="R20" i="4"/>
  <c r="F18" i="4"/>
  <c r="I84" i="4"/>
  <c r="O50" i="4"/>
  <c r="I47" i="4"/>
  <c r="Q18" i="4"/>
  <c r="M93" i="4"/>
  <c r="P21" i="4"/>
  <c r="K40" i="4"/>
  <c r="M43" i="4"/>
  <c r="J24" i="4"/>
  <c r="F31" i="4"/>
  <c r="C43" i="4"/>
  <c r="N40" i="4"/>
  <c r="F32" i="4"/>
  <c r="R33" i="4"/>
  <c r="E98" i="4"/>
  <c r="E36" i="4"/>
  <c r="P12" i="4"/>
  <c r="L15" i="4"/>
  <c r="G54" i="4"/>
  <c r="H41" i="4"/>
  <c r="E88" i="4"/>
  <c r="R93" i="4"/>
  <c r="R97" i="4"/>
  <c r="G73" i="4"/>
  <c r="C93" i="4"/>
  <c r="G87" i="4"/>
  <c r="E31" i="4"/>
  <c r="J31" i="4"/>
  <c r="I13" i="4"/>
  <c r="H102" i="4"/>
  <c r="Q13" i="4"/>
  <c r="K99" i="4"/>
  <c r="P14" i="4"/>
  <c r="G16" i="4"/>
  <c r="E15" i="4"/>
  <c r="R11" i="4"/>
  <c r="O93" i="4"/>
  <c r="L13" i="4"/>
  <c r="D93" i="4"/>
  <c r="P13" i="4"/>
  <c r="F57" i="4"/>
  <c r="J86" i="4"/>
  <c r="E97" i="4"/>
  <c r="K38" i="4"/>
  <c r="K46" i="4"/>
  <c r="N38" i="4"/>
  <c r="N46" i="4"/>
  <c r="F50" i="4"/>
  <c r="E52" i="4"/>
  <c r="E101" i="4"/>
  <c r="N41" i="4"/>
  <c r="E11" i="4"/>
  <c r="F47" i="4"/>
  <c r="E59" i="4"/>
  <c r="D36" i="4"/>
  <c r="P104" i="4"/>
  <c r="G28" i="4"/>
  <c r="F88" i="4"/>
  <c r="N17" i="4"/>
  <c r="P44" i="4"/>
  <c r="E34" i="4"/>
  <c r="J34" i="4"/>
  <c r="J106" i="4"/>
  <c r="P52" i="4"/>
  <c r="C52" i="4"/>
  <c r="R86" i="4"/>
  <c r="R50" i="4"/>
  <c r="K31" i="4"/>
  <c r="E13" i="4"/>
  <c r="E85" i="4"/>
  <c r="O32" i="4"/>
  <c r="C87" i="4"/>
  <c r="G94" i="4"/>
  <c r="I16" i="4"/>
  <c r="E40" i="4"/>
  <c r="N88" i="4"/>
  <c r="Q42" i="4"/>
  <c r="H98" i="4"/>
  <c r="J88" i="4"/>
  <c r="M20" i="4"/>
  <c r="G89" i="4"/>
  <c r="H14" i="4"/>
  <c r="Q106" i="4"/>
  <c r="R45" i="4"/>
  <c r="Q86" i="4"/>
  <c r="C22" i="4"/>
  <c r="M96" i="4"/>
  <c r="G32" i="4"/>
  <c r="E22" i="4"/>
  <c r="G101" i="4"/>
  <c r="C85" i="4"/>
  <c r="Q19" i="4"/>
  <c r="J60" i="4"/>
  <c r="O45" i="4"/>
  <c r="D51" i="4"/>
  <c r="L97" i="4"/>
  <c r="N50" i="4"/>
  <c r="J37" i="4"/>
  <c r="M32" i="4"/>
  <c r="D33" i="4"/>
  <c r="N94" i="4"/>
  <c r="F104" i="4"/>
  <c r="L39" i="4"/>
  <c r="F45" i="4"/>
  <c r="O17" i="4"/>
  <c r="M59" i="4"/>
  <c r="I19" i="4"/>
  <c r="C32" i="4"/>
  <c r="L85" i="4"/>
  <c r="I48" i="4"/>
  <c r="J95" i="4"/>
  <c r="P43" i="4"/>
  <c r="F92" i="4"/>
  <c r="G49" i="4"/>
  <c r="F96" i="4"/>
  <c r="C33" i="4"/>
  <c r="E46" i="4"/>
  <c r="E38" i="4"/>
  <c r="O21" i="4"/>
  <c r="D11" i="4"/>
  <c r="M80" i="4"/>
  <c r="R47" i="4"/>
  <c r="K16" i="4"/>
  <c r="E87" i="4"/>
  <c r="L48" i="4"/>
  <c r="F94" i="4"/>
  <c r="D20" i="4"/>
  <c r="C73" i="4"/>
  <c r="H23" i="4"/>
  <c r="C14" i="4"/>
  <c r="N54" i="4"/>
  <c r="K12" i="4"/>
  <c r="K104" i="4"/>
  <c r="D44" i="4"/>
  <c r="R59" i="4"/>
  <c r="F11" i="4"/>
  <c r="D57" i="4"/>
  <c r="K36" i="4"/>
  <c r="R87" i="4"/>
  <c r="P30" i="4"/>
  <c r="G104" i="4"/>
  <c r="D80" i="4"/>
  <c r="C20" i="4"/>
  <c r="H16" i="4"/>
  <c r="P99" i="4"/>
  <c r="O24" i="4"/>
  <c r="N42" i="4"/>
  <c r="H59" i="4"/>
  <c r="K11" i="4"/>
  <c r="C11" i="4"/>
  <c r="G41" i="4"/>
  <c r="H47" i="4"/>
  <c r="K18" i="4"/>
  <c r="F36" i="4"/>
  <c r="L51" i="4"/>
  <c r="F97" i="4"/>
  <c r="Q54" i="4"/>
  <c r="E95" i="4"/>
  <c r="D43" i="4"/>
  <c r="J33" i="4"/>
  <c r="I30" i="4"/>
  <c r="O49" i="4"/>
  <c r="E51" i="4"/>
  <c r="J73" i="4"/>
  <c r="R60" i="4"/>
  <c r="G53" i="4"/>
  <c r="K32" i="4"/>
  <c r="R41" i="4"/>
  <c r="H92" i="4"/>
  <c r="N51" i="4"/>
  <c r="G12" i="4"/>
  <c r="N49" i="4"/>
  <c r="M22" i="4"/>
  <c r="K15" i="4"/>
  <c r="O88" i="4"/>
  <c r="L23" i="4"/>
  <c r="F15" i="4"/>
  <c r="Q33" i="4"/>
  <c r="Q28" i="4"/>
  <c r="R49" i="4"/>
  <c r="O102" i="4"/>
  <c r="C99" i="4"/>
  <c r="F12" i="4"/>
  <c r="M35" i="4"/>
  <c r="P73" i="4"/>
  <c r="J14" i="4"/>
  <c r="K39" i="4"/>
  <c r="O47" i="4"/>
  <c r="L20" i="4"/>
  <c r="N57" i="4"/>
  <c r="E89" i="4" l="1"/>
  <c r="P37" i="4"/>
  <c r="G46" i="4"/>
  <c r="G38" i="4"/>
  <c r="F101" i="4"/>
  <c r="K88" i="4"/>
  <c r="I98" i="4"/>
  <c r="P101" i="4"/>
  <c r="P34" i="4"/>
  <c r="G70" i="4"/>
  <c r="L84" i="4"/>
  <c r="H21" i="4"/>
  <c r="N33" i="4"/>
  <c r="I44" i="4"/>
  <c r="L54" i="4"/>
  <c r="C38" i="4"/>
  <c r="H24" i="4"/>
  <c r="C69" i="4"/>
  <c r="I106" i="4"/>
  <c r="J89" i="4"/>
  <c r="C96" i="4"/>
  <c r="P92" i="4"/>
  <c r="K96" i="4"/>
  <c r="K57" i="4"/>
  <c r="I97" i="4"/>
  <c r="O72" i="4"/>
  <c r="I100" i="4"/>
  <c r="K102" i="4"/>
  <c r="I102" i="4"/>
  <c r="I15" i="4"/>
  <c r="L96" i="4"/>
  <c r="D99" i="4"/>
  <c r="R39" i="4"/>
  <c r="M72" i="4"/>
  <c r="L93" i="4"/>
  <c r="Q38" i="4"/>
  <c r="Q46" i="4"/>
  <c r="C39" i="4"/>
  <c r="J43" i="4"/>
  <c r="Q102" i="4"/>
  <c r="R22" i="4"/>
  <c r="R31" i="4"/>
  <c r="I36" i="4"/>
  <c r="C60" i="4"/>
  <c r="C59" i="4"/>
  <c r="R70" i="4"/>
  <c r="I80" i="4"/>
  <c r="Q72" i="4"/>
  <c r="H70" i="4"/>
  <c r="Q23" i="4"/>
  <c r="I18" i="4"/>
  <c r="H73" i="4"/>
  <c r="D54" i="4"/>
  <c r="K35" i="4"/>
  <c r="H50" i="4"/>
  <c r="F70" i="4"/>
  <c r="Q52" i="4"/>
  <c r="K53" i="4"/>
  <c r="R40" i="4"/>
  <c r="N70" i="4"/>
  <c r="L53" i="4"/>
  <c r="P70" i="4"/>
  <c r="M95" i="4"/>
  <c r="L88" i="4"/>
  <c r="J93" i="4"/>
  <c r="E94" i="4"/>
  <c r="R37" i="4"/>
  <c r="H100" i="4"/>
  <c r="J23" i="4"/>
  <c r="E47" i="4"/>
  <c r="K92" i="4"/>
  <c r="O104" i="4"/>
  <c r="D70" i="4"/>
  <c r="D72" i="4"/>
  <c r="K93" i="4"/>
  <c r="D59" i="4"/>
  <c r="I42" i="4"/>
  <c r="K20" i="4"/>
  <c r="J32" i="4"/>
  <c r="J47" i="4"/>
  <c r="D97" i="4"/>
  <c r="H57" i="4"/>
  <c r="M89" i="4"/>
  <c r="I41" i="4"/>
  <c r="J70" i="4"/>
  <c r="N93" i="4"/>
  <c r="Q99" i="4"/>
  <c r="F72" i="4"/>
  <c r="M50" i="4"/>
  <c r="E54" i="4"/>
  <c r="N28" i="4"/>
  <c r="P20" i="4"/>
  <c r="C57" i="4"/>
  <c r="J20" i="4"/>
  <c r="R48" i="4"/>
  <c r="D89" i="4"/>
  <c r="C28" i="4"/>
  <c r="C21" i="4"/>
  <c r="M57" i="4"/>
  <c r="Q17" i="4"/>
  <c r="C84" i="4"/>
  <c r="I57" i="4"/>
  <c r="C30" i="4"/>
  <c r="K72" i="4"/>
  <c r="L99" i="4"/>
  <c r="N72" i="4"/>
  <c r="C70" i="4"/>
  <c r="Q49" i="4"/>
  <c r="R98" i="4"/>
  <c r="K101" i="4"/>
  <c r="R54" i="4"/>
  <c r="I96" i="4"/>
  <c r="L89" i="4"/>
  <c r="K89" i="4"/>
  <c r="P72" i="4"/>
  <c r="H36" i="4"/>
  <c r="E72" i="4"/>
  <c r="J72" i="4"/>
  <c r="P59" i="4"/>
  <c r="I94" i="4"/>
  <c r="O70" i="4"/>
  <c r="D84" i="4"/>
  <c r="I49" i="4"/>
  <c r="I45" i="4"/>
  <c r="M70" i="4"/>
  <c r="C48" i="4"/>
  <c r="F17" i="4"/>
  <c r="F102" i="4"/>
  <c r="J96" i="4"/>
  <c r="L57" i="4"/>
  <c r="Q70" i="4"/>
  <c r="Q96" i="4"/>
  <c r="J104" i="4"/>
  <c r="L72" i="4"/>
  <c r="I21" i="4"/>
  <c r="K70" i="4"/>
  <c r="I33" i="4"/>
  <c r="K59" i="4"/>
  <c r="Q43" i="4"/>
  <c r="Q37" i="4"/>
  <c r="F59" i="4"/>
  <c r="C27" i="4" l="1"/>
  <c r="F82" i="4"/>
  <c r="G56" i="4"/>
  <c r="M8" i="4"/>
  <c r="Q56" i="4"/>
  <c r="N10" i="4"/>
  <c r="D56" i="4"/>
  <c r="E56" i="4"/>
  <c r="E8" i="4"/>
  <c r="C8" i="4"/>
  <c r="L56" i="4"/>
  <c r="G27" i="4"/>
  <c r="C10" i="4"/>
  <c r="L82" i="4"/>
  <c r="G10" i="4"/>
  <c r="R56" i="4"/>
  <c r="G8" i="4"/>
  <c r="I10" i="4"/>
  <c r="Q27" i="4"/>
  <c r="J82" i="4"/>
  <c r="E82" i="4"/>
  <c r="R27" i="4"/>
  <c r="P82" i="4"/>
  <c r="K10" i="4"/>
  <c r="O8" i="4"/>
  <c r="C82" i="4"/>
  <c r="D8" i="4"/>
  <c r="F8" i="4"/>
  <c r="M10" i="4"/>
  <c r="H27" i="4"/>
  <c r="L27" i="4"/>
  <c r="R8" i="4"/>
  <c r="I82" i="4"/>
  <c r="P10" i="4"/>
  <c r="I27" i="4"/>
  <c r="O82" i="4"/>
  <c r="J27" i="4"/>
  <c r="J56" i="4"/>
  <c r="N27" i="4"/>
  <c r="F56" i="4"/>
  <c r="F27" i="4"/>
  <c r="R82" i="4"/>
  <c r="O10" i="4"/>
  <c r="F10" i="4"/>
  <c r="J8" i="4"/>
  <c r="N8" i="4"/>
  <c r="Q8" i="4"/>
  <c r="I56" i="4"/>
  <c r="L10" i="4"/>
  <c r="D10" i="4"/>
  <c r="P56" i="4"/>
  <c r="L8" i="4"/>
  <c r="N56" i="4"/>
  <c r="M56" i="4"/>
  <c r="E27" i="4"/>
  <c r="O27" i="4"/>
  <c r="M82" i="4"/>
  <c r="H56" i="4"/>
  <c r="I8" i="4"/>
  <c r="D27" i="4"/>
  <c r="M27" i="4"/>
  <c r="K8" i="4"/>
  <c r="Q10" i="4"/>
  <c r="O56" i="4"/>
  <c r="R10" i="4"/>
  <c r="P27" i="4"/>
  <c r="D82" i="4"/>
  <c r="G82" i="4"/>
  <c r="N82" i="4"/>
  <c r="H82" i="4"/>
  <c r="E10" i="4"/>
  <c r="K27" i="4"/>
  <c r="K56" i="4"/>
  <c r="C56" i="4"/>
  <c r="H8" i="4"/>
  <c r="J10" i="4"/>
  <c r="P8" i="4"/>
  <c r="K82" i="4"/>
  <c r="Q82" i="4"/>
  <c r="H10" i="4"/>
  <c r="N55" i="4" l="1"/>
  <c r="D4" i="4"/>
  <c r="H55" i="4"/>
  <c r="G26" i="4"/>
  <c r="N26" i="4"/>
  <c r="J55" i="4"/>
  <c r="O4" i="4"/>
  <c r="Q55" i="4"/>
  <c r="R4" i="4"/>
  <c r="N4" i="4"/>
  <c r="K9" i="4"/>
  <c r="L55" i="4"/>
  <c r="M4" i="4"/>
  <c r="D55" i="4"/>
  <c r="P55" i="4"/>
  <c r="G81" i="4"/>
  <c r="L4" i="4"/>
  <c r="C9" i="4"/>
  <c r="C4" i="4"/>
  <c r="C81" i="4"/>
  <c r="O9" i="4"/>
  <c r="M26" i="4"/>
  <c r="H26" i="4"/>
  <c r="P81" i="4"/>
  <c r="G55" i="4"/>
  <c r="P4" i="4"/>
  <c r="J81" i="4"/>
  <c r="J9" i="4"/>
  <c r="Q26" i="4"/>
  <c r="J26" i="4"/>
  <c r="E26" i="4"/>
  <c r="R81" i="4"/>
  <c r="O81" i="4"/>
  <c r="I81" i="4"/>
  <c r="N81" i="4"/>
  <c r="D9" i="4"/>
  <c r="L26" i="4"/>
  <c r="L9" i="4"/>
  <c r="I55" i="4"/>
  <c r="R55" i="4"/>
  <c r="E4" i="4"/>
  <c r="N9" i="4"/>
  <c r="I9" i="4"/>
  <c r="D26" i="4"/>
  <c r="R26" i="4"/>
  <c r="Q81" i="4"/>
  <c r="K26" i="4"/>
  <c r="M9" i="4"/>
  <c r="F81" i="4"/>
  <c r="F55" i="4"/>
  <c r="O55" i="4"/>
  <c r="M81" i="4"/>
  <c r="O26" i="4"/>
  <c r="K55" i="4"/>
  <c r="P26" i="4"/>
  <c r="M55" i="4"/>
  <c r="Q4" i="4"/>
  <c r="F26" i="4"/>
  <c r="I26" i="4"/>
  <c r="G9" i="4"/>
  <c r="L81" i="4"/>
  <c r="Q9" i="4"/>
  <c r="H4" i="4"/>
  <c r="C55" i="4"/>
  <c r="H9" i="4"/>
  <c r="E55" i="4"/>
  <c r="F4" i="4"/>
  <c r="H81" i="4"/>
  <c r="J4" i="4"/>
  <c r="F9" i="4"/>
  <c r="K4" i="4"/>
  <c r="G4" i="4"/>
  <c r="D81" i="4"/>
  <c r="K81" i="4"/>
  <c r="E9" i="4"/>
  <c r="R9" i="4"/>
  <c r="I4" i="4"/>
  <c r="P9" i="4"/>
  <c r="E81" i="4"/>
  <c r="C26" i="4"/>
  <c r="D3" i="4" l="1"/>
  <c r="J3" i="4"/>
  <c r="H3" i="4"/>
  <c r="Q3" i="4"/>
  <c r="P25" i="4"/>
  <c r="K25" i="4"/>
  <c r="L3" i="4"/>
  <c r="R25" i="4"/>
  <c r="O3" i="4"/>
  <c r="E3" i="4"/>
  <c r="N25" i="4"/>
  <c r="F3" i="4"/>
  <c r="C3" i="4"/>
  <c r="I3" i="4"/>
  <c r="G25" i="4"/>
  <c r="C25" i="4"/>
  <c r="I25" i="4"/>
  <c r="L25" i="4"/>
  <c r="J25" i="4"/>
  <c r="F25" i="4"/>
  <c r="D25" i="4"/>
  <c r="O25" i="4"/>
  <c r="H25" i="4"/>
  <c r="Q25" i="4"/>
  <c r="M25" i="4"/>
  <c r="M3" i="4"/>
  <c r="E25" i="4"/>
  <c r="P3" i="4" l="1"/>
  <c r="R3" i="4"/>
  <c r="G3" i="4"/>
  <c r="N3" i="4"/>
  <c r="K3" i="4"/>
  <c r="K29" i="4" l="1"/>
  <c r="L29" i="4"/>
  <c r="E29" i="4" l="1"/>
  <c r="R29" i="4"/>
  <c r="D29" i="4"/>
  <c r="F29" i="4"/>
  <c r="M29" i="4"/>
  <c r="P29" i="4"/>
  <c r="H29" i="4"/>
  <c r="J29" i="4"/>
  <c r="N29" i="4"/>
  <c r="O29" i="4"/>
  <c r="G29" i="4"/>
  <c r="C29" i="4"/>
  <c r="Q29" i="4"/>
  <c r="I29" i="4" l="1"/>
</calcChain>
</file>

<file path=xl/sharedStrings.xml><?xml version="1.0" encoding="utf-8"?>
<sst xmlns="http://schemas.openxmlformats.org/spreadsheetml/2006/main" count="14783" uniqueCount="365">
  <si>
    <t>Emissions from Biomass and Renewable wastes</t>
  </si>
  <si>
    <t>Extra-EU</t>
  </si>
  <si>
    <t>Intra-EU</t>
  </si>
  <si>
    <t>International Marine Bunkers</t>
  </si>
  <si>
    <t>Pipeline transport</t>
  </si>
  <si>
    <t>Inland waterways</t>
  </si>
  <si>
    <t>Domestic coastal shipping</t>
  </si>
  <si>
    <t>Domestic Navigation</t>
  </si>
  <si>
    <t>Extra-EU freight aviation</t>
  </si>
  <si>
    <t>Intra-EU freight aviation</t>
  </si>
  <si>
    <t>Extra-EU passenger aviation</t>
  </si>
  <si>
    <t>Intra-EU passenger aviation</t>
  </si>
  <si>
    <t>Domestic aviation</t>
  </si>
  <si>
    <t>Aviation</t>
  </si>
  <si>
    <t>Rail transport - Conventional freight transport</t>
  </si>
  <si>
    <t>Rail transport - Metro</t>
  </si>
  <si>
    <t>Rail transport - High speed trains</t>
  </si>
  <si>
    <t>Rail transport - Conventional passenger transport</t>
  </si>
  <si>
    <t>Rail</t>
  </si>
  <si>
    <t>Road transport - Heavy duty vehicles (trucks and lorries)</t>
  </si>
  <si>
    <t>Road transport - Light commercial vehicles</t>
  </si>
  <si>
    <t>Road transport - Buses and coaches</t>
  </si>
  <si>
    <t>Road transport - Private cars</t>
  </si>
  <si>
    <t>Road transport - Powered 2-wheelers</t>
  </si>
  <si>
    <t>Road</t>
  </si>
  <si>
    <t>Transport</t>
  </si>
  <si>
    <t>Agriculture/Forestry/Fishing</t>
  </si>
  <si>
    <t>Services: ICT and multimedia</t>
  </si>
  <si>
    <t>Services: Miscellaneous building technologies</t>
  </si>
  <si>
    <t>Services: Commercial refrigeration</t>
  </si>
  <si>
    <t>Services: Building lighting</t>
  </si>
  <si>
    <t>Services: Street lighting</t>
  </si>
  <si>
    <t>Services: Ventilation and others</t>
  </si>
  <si>
    <t>Services: Catering</t>
  </si>
  <si>
    <t>Services: Hot water</t>
  </si>
  <si>
    <t>Services: Space cooling</t>
  </si>
  <si>
    <t>Services: Space heating</t>
  </si>
  <si>
    <t>Services</t>
  </si>
  <si>
    <t>Residential: Other appliances</t>
  </si>
  <si>
    <t>Residential: Household lighting</t>
  </si>
  <si>
    <t>Residential: ICT equipment</t>
  </si>
  <si>
    <t>Residential: TV and multimedia</t>
  </si>
  <si>
    <t>Residential: Dishwashers</t>
  </si>
  <si>
    <t>Residential: Clothes dryers</t>
  </si>
  <si>
    <t>Residential: Washing machines</t>
  </si>
  <si>
    <t>Residential: Refrigerators and freezers</t>
  </si>
  <si>
    <t>Residential: Cooking</t>
  </si>
  <si>
    <t>Residential: Water heating</t>
  </si>
  <si>
    <t>Residential: Space cooling</t>
  </si>
  <si>
    <t>Residential: Space heating</t>
  </si>
  <si>
    <t>Residential</t>
  </si>
  <si>
    <t>Other Sectors</t>
  </si>
  <si>
    <t>Non-specified (Industry)</t>
  </si>
  <si>
    <t>Construction</t>
  </si>
  <si>
    <t>Mining and Quarrying</t>
  </si>
  <si>
    <t>Wood and Wood Products</t>
  </si>
  <si>
    <t>Textile and Leather</t>
  </si>
  <si>
    <t>Machinery</t>
  </si>
  <si>
    <t>Transport Equipment</t>
  </si>
  <si>
    <t>Food and Tobacco</t>
  </si>
  <si>
    <t>Printing and reproduction of recorded media</t>
  </si>
  <si>
    <t>Paper production</t>
  </si>
  <si>
    <t>Pulp production</t>
  </si>
  <si>
    <t>Paper, Pulp and Print</t>
  </si>
  <si>
    <t>Glass production</t>
  </si>
  <si>
    <t>Ceramics &amp; other non-metallic minerals</t>
  </si>
  <si>
    <t>Cement</t>
  </si>
  <si>
    <t>Non-Metallic Minerals</t>
  </si>
  <si>
    <t>Basic pharmaceutical products</t>
  </si>
  <si>
    <t>Other chemicals</t>
  </si>
  <si>
    <t>Basic chemicals</t>
  </si>
  <si>
    <t>Chemical and Petrochemical</t>
  </si>
  <si>
    <t>Other non-ferrous metals</t>
  </si>
  <si>
    <t>Aluminium production - Secondary</t>
  </si>
  <si>
    <t>Aluminium production - Primary</t>
  </si>
  <si>
    <t>Alumina production</t>
  </si>
  <si>
    <t>Non-Ferrous Metals</t>
  </si>
  <si>
    <t>Iron and Steel - Electric arc</t>
  </si>
  <si>
    <t>Iron and Steel - Integrated steelworks</t>
  </si>
  <si>
    <t>Iron and Steel</t>
  </si>
  <si>
    <t>Industry</t>
  </si>
  <si>
    <t>Final Energy Consumption</t>
  </si>
  <si>
    <t>Non-specified (Energy)</t>
  </si>
  <si>
    <t>Gas-to-liquids (GTL) plants (energy)</t>
  </si>
  <si>
    <t>Gasification plants for biogas</t>
  </si>
  <si>
    <t>Liquefaction (LNG) / regasification plants</t>
  </si>
  <si>
    <t>Coal Liquefaction Plants</t>
  </si>
  <si>
    <t>Charcoal production plants (Energy)</t>
  </si>
  <si>
    <t>BKB / PB Plants</t>
  </si>
  <si>
    <t>Patent Fuel Plants</t>
  </si>
  <si>
    <t>Gas Works</t>
  </si>
  <si>
    <t>Blast Furnaces</t>
  </si>
  <si>
    <t>Coke Ovens</t>
  </si>
  <si>
    <t>Coal Mines</t>
  </si>
  <si>
    <t>Nuclear industry</t>
  </si>
  <si>
    <t>Oil and gas extraction</t>
  </si>
  <si>
    <t>Petroleum Refineries</t>
  </si>
  <si>
    <t>Energy Sector</t>
  </si>
  <si>
    <t>District Heating Plants</t>
  </si>
  <si>
    <t>CHP Plants</t>
  </si>
  <si>
    <t>Electricity-only Plants</t>
  </si>
  <si>
    <t>Conventional Thermal Power Stations</t>
  </si>
  <si>
    <t>Transformation input</t>
  </si>
  <si>
    <t>Total CO2 emissions from fuel combustion</t>
  </si>
  <si>
    <t>Click on the link to jump to the sheet</t>
  </si>
  <si>
    <t>Emission balances (kt CO2)</t>
  </si>
  <si>
    <t>5548</t>
  </si>
  <si>
    <t>Other liquid biofuels</t>
  </si>
  <si>
    <t>5549</t>
  </si>
  <si>
    <t>Bio jet kerosene</t>
  </si>
  <si>
    <t>5547</t>
  </si>
  <si>
    <t>Biodiesels</t>
  </si>
  <si>
    <t>5546</t>
  </si>
  <si>
    <t>Biogasoline</t>
  </si>
  <si>
    <t>5545</t>
  </si>
  <si>
    <t>Liquid biofuels</t>
  </si>
  <si>
    <t>55431</t>
  </si>
  <si>
    <t>Municipal waste (renewable)</t>
  </si>
  <si>
    <t>5542</t>
  </si>
  <si>
    <t>Biogas</t>
  </si>
  <si>
    <t>5544</t>
  </si>
  <si>
    <t>Charcoal</t>
  </si>
  <si>
    <t>5541</t>
  </si>
  <si>
    <t>Solid biofuels (Wood &amp; Wood waste)</t>
  </si>
  <si>
    <t>5540</t>
  </si>
  <si>
    <t>Biomass and Renewable wastes</t>
  </si>
  <si>
    <t>CO2 emissions not accounted:</t>
  </si>
  <si>
    <t>55432</t>
  </si>
  <si>
    <t>Municipal waste (non-renewable)</t>
  </si>
  <si>
    <t>7100</t>
  </si>
  <si>
    <t>Industrial wastes</t>
  </si>
  <si>
    <t>Wastes (non-renewable)</t>
  </si>
  <si>
    <t>4240</t>
  </si>
  <si>
    <t>Other recovered gases</t>
  </si>
  <si>
    <t>4230</t>
  </si>
  <si>
    <t>Gas Works gas</t>
  </si>
  <si>
    <t>4220</t>
  </si>
  <si>
    <t>Blast Furnace Gas</t>
  </si>
  <si>
    <t>4210</t>
  </si>
  <si>
    <t>Coke Oven Gas</t>
  </si>
  <si>
    <t>4200</t>
  </si>
  <si>
    <t>Derived Gases</t>
  </si>
  <si>
    <t>4100</t>
  </si>
  <si>
    <t>Natural gas</t>
  </si>
  <si>
    <t>4000</t>
  </si>
  <si>
    <t>Gases</t>
  </si>
  <si>
    <t>3295</t>
  </si>
  <si>
    <t>Other Oil Products</t>
  </si>
  <si>
    <t>3286</t>
  </si>
  <si>
    <t>Paraffin Waxes</t>
  </si>
  <si>
    <t>3285</t>
  </si>
  <si>
    <t>Petroleum Coke</t>
  </si>
  <si>
    <t>3283</t>
  </si>
  <si>
    <t>Bitumen</t>
  </si>
  <si>
    <t>3282</t>
  </si>
  <si>
    <t>Lubricants</t>
  </si>
  <si>
    <t>3281</t>
  </si>
  <si>
    <t>White Spirit and SBP</t>
  </si>
  <si>
    <t>3280</t>
  </si>
  <si>
    <t>Other Petroleum Products</t>
  </si>
  <si>
    <t>3270A</t>
  </si>
  <si>
    <t>Residual Fuel Oil</t>
  </si>
  <si>
    <t>3260</t>
  </si>
  <si>
    <t>Gas/Diesel oil (without biofuels)</t>
  </si>
  <si>
    <t>3250</t>
  </si>
  <si>
    <t>Naphtha</t>
  </si>
  <si>
    <t>3244</t>
  </si>
  <si>
    <t>Other Kerosene</t>
  </si>
  <si>
    <t>3247</t>
  </si>
  <si>
    <t>Kerosene Type Jet Fuel</t>
  </si>
  <si>
    <t>3246</t>
  </si>
  <si>
    <t>Gasoline Type Jet Fuel</t>
  </si>
  <si>
    <t>3240</t>
  </si>
  <si>
    <t>Kerosenes - Jet Fuels</t>
  </si>
  <si>
    <t>3235</t>
  </si>
  <si>
    <t>Aviation Gasoline</t>
  </si>
  <si>
    <t>3234</t>
  </si>
  <si>
    <t>Gasoline (without biofuels)</t>
  </si>
  <si>
    <t>3230</t>
  </si>
  <si>
    <t>Motor spirit</t>
  </si>
  <si>
    <t>3220</t>
  </si>
  <si>
    <t>Liquified petroleum gas (LPG)</t>
  </si>
  <si>
    <t>3215</t>
  </si>
  <si>
    <t>Ethane</t>
  </si>
  <si>
    <t>3214</t>
  </si>
  <si>
    <t>Refinery Gas (not. Liquid)</t>
  </si>
  <si>
    <t>3210</t>
  </si>
  <si>
    <t>Refinery gas and Ethane</t>
  </si>
  <si>
    <t>3200</t>
  </si>
  <si>
    <t>All Petroleum Products</t>
  </si>
  <si>
    <t>3193</t>
  </si>
  <si>
    <t>Other Hydrocarbons (without biofuels)</t>
  </si>
  <si>
    <t>3192</t>
  </si>
  <si>
    <t>Additives / Oxygenates</t>
  </si>
  <si>
    <t>3191</t>
  </si>
  <si>
    <t>Refinery Feedstocks</t>
  </si>
  <si>
    <t>3190</t>
  </si>
  <si>
    <t>Feedstocks and other hydrocarbons</t>
  </si>
  <si>
    <t>3106</t>
  </si>
  <si>
    <t>Natural Gas Liquids (NGL)</t>
  </si>
  <si>
    <t>3105</t>
  </si>
  <si>
    <t>Crude Oil without NGL</t>
  </si>
  <si>
    <t>3110</t>
  </si>
  <si>
    <t>Crude oil and NGL</t>
  </si>
  <si>
    <t>3100</t>
  </si>
  <si>
    <t>Crude oil, feedstocks and other hydrocarbons</t>
  </si>
  <si>
    <t>3000</t>
  </si>
  <si>
    <t>Total petroleum products (without biofuels)</t>
  </si>
  <si>
    <t>2410</t>
  </si>
  <si>
    <t>Oil Shale and Oil Sands</t>
  </si>
  <si>
    <t>2330</t>
  </si>
  <si>
    <t>Peat Products</t>
  </si>
  <si>
    <t>2230</t>
  </si>
  <si>
    <t>2310</t>
  </si>
  <si>
    <t>Peat</t>
  </si>
  <si>
    <t>2210</t>
  </si>
  <si>
    <t>Lignite/Brown Coal</t>
  </si>
  <si>
    <t>2200</t>
  </si>
  <si>
    <t>Lignite and Derivatives</t>
  </si>
  <si>
    <t>2130</t>
  </si>
  <si>
    <t>Coal Tar</t>
  </si>
  <si>
    <t>2122</t>
  </si>
  <si>
    <t>Gas Coke</t>
  </si>
  <si>
    <t>2121</t>
  </si>
  <si>
    <t>Coke Oven Coke</t>
  </si>
  <si>
    <t>2120</t>
  </si>
  <si>
    <t>Coke</t>
  </si>
  <si>
    <t>2112</t>
  </si>
  <si>
    <t>Patent Fuels</t>
  </si>
  <si>
    <t>2118</t>
  </si>
  <si>
    <t>Sub-bituminous Coal</t>
  </si>
  <si>
    <t>2117</t>
  </si>
  <si>
    <t>Other Bituminous Coal</t>
  </si>
  <si>
    <t>2116</t>
  </si>
  <si>
    <t>Coking Coal</t>
  </si>
  <si>
    <t>2115</t>
  </si>
  <si>
    <t>Anthracite</t>
  </si>
  <si>
    <t>2111</t>
  </si>
  <si>
    <t>Hard Coal</t>
  </si>
  <si>
    <t>2100</t>
  </si>
  <si>
    <t>Hard coal and derivatives</t>
  </si>
  <si>
    <t>2000</t>
  </si>
  <si>
    <t>Solid Fuels</t>
  </si>
  <si>
    <t>0000</t>
  </si>
  <si>
    <t>All Products</t>
  </si>
  <si>
    <t>Fuel emission factors (kt CO2 / ktoe)</t>
  </si>
  <si>
    <t>B_101000</t>
  </si>
  <si>
    <t>Total CO2 emissions (kt CO2)</t>
  </si>
  <si>
    <t>Transformation input (kt CO2)</t>
  </si>
  <si>
    <t>Conventional Thermal Power Stations (kt CO2)</t>
  </si>
  <si>
    <t>Electricity-only Plants (kt CO2)</t>
  </si>
  <si>
    <t>CHP Plants (kt CO2)</t>
  </si>
  <si>
    <t>District Heating Plants (kt CO2)</t>
  </si>
  <si>
    <t>Energy Sector (kt CO2)</t>
  </si>
  <si>
    <t>Petroleum Refineries (kt CO2)</t>
  </si>
  <si>
    <t>Oil and gas extraction (kt CO2)</t>
  </si>
  <si>
    <t>Nuclear industry (kt CO2)</t>
  </si>
  <si>
    <t>Coal Mines (kt CO2)</t>
  </si>
  <si>
    <t>Coke Ovens (kt CO2)</t>
  </si>
  <si>
    <t>Blast Furnaces (kt CO2)</t>
  </si>
  <si>
    <t>Gas Works (kt CO2)</t>
  </si>
  <si>
    <t>Patent Fuel Plants (kt CO2)</t>
  </si>
  <si>
    <t>BKB / PB Plants (kt CO2)</t>
  </si>
  <si>
    <t>Charcoal production plants (Energy) (kt CO2)</t>
  </si>
  <si>
    <t>Coal Liquefaction Plants (kt CO2)</t>
  </si>
  <si>
    <t>Liquefaction (LNG) / regasification plants (kt CO2)</t>
  </si>
  <si>
    <t>Gasification plants for biogas (kt CO2)</t>
  </si>
  <si>
    <t>Gas-to-liquids (GTL) plants (energy) (kt CO2)</t>
  </si>
  <si>
    <t>Non-specified (Energy) (kt CO2)</t>
  </si>
  <si>
    <t>Final Energy Consumption (kt CO2)</t>
  </si>
  <si>
    <t>Final Energy Consumption - Industry (kt CO2)</t>
  </si>
  <si>
    <t>Iron and Steel (kt CO2)</t>
  </si>
  <si>
    <t>Iron and Steel - Integrated steelworks (kt CO2)</t>
  </si>
  <si>
    <t>Iron and Steel - Electric arc (kt CO2)</t>
  </si>
  <si>
    <t>Non-Ferrous Metals (kt CO2)</t>
  </si>
  <si>
    <t>Alumina production (kt CO2)</t>
  </si>
  <si>
    <t>Aluminium production - Primary (kt CO2)</t>
  </si>
  <si>
    <t>Aluminium production - Secondary (kt CO2)</t>
  </si>
  <si>
    <t>Other non-ferrous metals (kt CO2)</t>
  </si>
  <si>
    <t>Chemical and Petrochemical (kt CO2)</t>
  </si>
  <si>
    <t>Basic chemicals (kt CO2)</t>
  </si>
  <si>
    <t>Other chemicals (kt CO2)</t>
  </si>
  <si>
    <t>Pharmaceutical products (kt CO2)</t>
  </si>
  <si>
    <t>Non-Metallic Minerals (kt CO2)</t>
  </si>
  <si>
    <t>Cement (kt CO2)</t>
  </si>
  <si>
    <t>Ceramics &amp; other non-metallic minerals (kt CO2)</t>
  </si>
  <si>
    <t>Glass production (kt CO2)</t>
  </si>
  <si>
    <t>Paper, Pulp and Print (kt CO2)</t>
  </si>
  <si>
    <t>Pulp production (kt CO2)</t>
  </si>
  <si>
    <t>Paper production (kt CO2)</t>
  </si>
  <si>
    <t>Printing and reproduction of recorded media (kt CO2)</t>
  </si>
  <si>
    <t>Food and Tobacco (kt CO2)</t>
  </si>
  <si>
    <t>Transport Equipment (kt CO2)</t>
  </si>
  <si>
    <t>Machinery (kt CO2)</t>
  </si>
  <si>
    <t>Textile and Leather (kt CO2)</t>
  </si>
  <si>
    <t>Wood and Wood Products (kt CO2)</t>
  </si>
  <si>
    <t>Mining and Quarrying (kt CO2)</t>
  </si>
  <si>
    <t>Construction (kt CO2)</t>
  </si>
  <si>
    <t>Non-specified (Industry) (kt CO2)</t>
  </si>
  <si>
    <t>Final Energy Consumption - Other Sectors (kt CO2)</t>
  </si>
  <si>
    <t>Residential (kt CO2)</t>
  </si>
  <si>
    <t>Residential: Space heating (kt CO2)</t>
  </si>
  <si>
    <t>Residential: Space cooling (kt CO2)</t>
  </si>
  <si>
    <t>Residential: Water heating (kt CO2)</t>
  </si>
  <si>
    <t>Residential: Cooking (kt CO2)</t>
  </si>
  <si>
    <t>Residential: Refrigerators and freezers (kt CO2)</t>
  </si>
  <si>
    <t>Residential: Washing machines (kt CO2)</t>
  </si>
  <si>
    <t>Residential: Clothes dryers (kt CO2)</t>
  </si>
  <si>
    <t>Residential: Dishwashers (kt CO2)</t>
  </si>
  <si>
    <t>Residential: TV and multimedia (kt CO2)</t>
  </si>
  <si>
    <t>Residential: ICT equipment (kt CO2)</t>
  </si>
  <si>
    <t>Residential: Household lighting (kt CO2)</t>
  </si>
  <si>
    <t>Residential: Other appliances (kt CO2)</t>
  </si>
  <si>
    <t>Services (kt CO2)</t>
  </si>
  <si>
    <t>Services: Space heating (kt CO2)</t>
  </si>
  <si>
    <t>Services: Space cooling (kt CO2)</t>
  </si>
  <si>
    <t>Services: Hot water (kt CO2)</t>
  </si>
  <si>
    <t>Services: Catering (kt CO2)</t>
  </si>
  <si>
    <t>Services: Ventilation and others (kt CO2)</t>
  </si>
  <si>
    <t>Services: Street lighting (kt CO2)</t>
  </si>
  <si>
    <t>Services: Building lighting (kt CO2)</t>
  </si>
  <si>
    <t>Services: Commercial refrigeration (kt CO2)</t>
  </si>
  <si>
    <t>Services: Miscellaneous building technologies (kt CO2)</t>
  </si>
  <si>
    <t>Services: ICT and multimedia (kt CO2)</t>
  </si>
  <si>
    <t>Agriculture/Forestry/Fishing (kt CO2)</t>
  </si>
  <si>
    <t>Final Energy Consumption - Transport (kt CO2)</t>
  </si>
  <si>
    <t>Road (kt CO2)</t>
  </si>
  <si>
    <t>Road transport - Powered 2-wheelers (kt CO2)</t>
  </si>
  <si>
    <t>Road transport - Private cars (kt CO2)</t>
  </si>
  <si>
    <t>Road transport - Buses and coaches (kt CO2)</t>
  </si>
  <si>
    <t>Road transport - Light commercial vehicles (kt CO2)</t>
  </si>
  <si>
    <t>Road transport - Heavy duty vehicles (trucks and lorries) (kt CO2)</t>
  </si>
  <si>
    <t>Rail (kt CO2)</t>
  </si>
  <si>
    <t>Rail transport - Conventional passenger transport (kt CO2)</t>
  </si>
  <si>
    <t>Rail transport - High speed (kt CO2)</t>
  </si>
  <si>
    <t>Rail transport - Metro (kt CO2)</t>
  </si>
  <si>
    <t>Rail transport - Conventional freight transport (kt CO2)</t>
  </si>
  <si>
    <t>Aviation (kt CO2)</t>
  </si>
  <si>
    <t>Domestic passenger aviation (kt CO2)</t>
  </si>
  <si>
    <t>Intra-EU passenger aviation (kt CO2)</t>
  </si>
  <si>
    <t>Extra-EU passenger aviation (kt CO2)</t>
  </si>
  <si>
    <t>Intra-EU freight aviation (kt CO2)</t>
  </si>
  <si>
    <t>Extra-EU freight aviation (kt CO2)</t>
  </si>
  <si>
    <t>Domestic Navigation (kt CO2)</t>
  </si>
  <si>
    <t>Domestic coastal shipping (kt CO2)</t>
  </si>
  <si>
    <t>Inland waterways (kt CO2)</t>
  </si>
  <si>
    <t>Pipeline transport (kt CO2)</t>
  </si>
  <si>
    <t>International Marine Bunkers (kt CO2)</t>
  </si>
  <si>
    <t>International Marine Bunkers - Intra-EU (kt CO2)</t>
  </si>
  <si>
    <t>International Marine Bunkers - Extra-EU (kt CO2)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</si>
  <si>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</si>
  <si>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</si>
  <si>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</si>
  <si>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</si>
  <si>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</si>
  <si>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</si>
  <si>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</si>
  <si>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BKB (browncoal briquettes)</t>
  </si>
  <si>
    <t>version 1.0</t>
  </si>
  <si>
    <t>© European Union 2017-2018</t>
  </si>
  <si>
    <t>AT</t>
  </si>
  <si>
    <t>Austria</t>
  </si>
  <si>
    <t>Prepared by JRC C.6</t>
  </si>
  <si>
    <t>The information made available is property of the Joint Research Centre of the European Commission.</t>
  </si>
  <si>
    <t>CO2 Emission 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</si>
</sst>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#,##0.0;\-#,##0.0;&quot;-&quot;"/>
    <numFmt numFmtId="166" formatCode="#,##0.00;\-#,##0.00;&quot;-&quot;"/>
    <numFmt numFmtId="168" formatCode="0.00;\-0.00;&quot;-&quot;"/>
    <numFmt numFmtId="169" formatCode="mmmm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rgb="FF60364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sz val="8"/>
      <color rgb="FF537C4C"/>
      <name val="Arial"/>
      <family val="2"/>
    </font>
    <font>
      <sz val="8"/>
      <color indexed="12"/>
      <name val="Arial"/>
      <family val="2"/>
    </font>
    <font>
      <sz val="8"/>
      <color rgb="FF333333"/>
      <name val="Arial"/>
      <family val="2"/>
    </font>
    <font>
      <sz val="8"/>
      <color indexed="21"/>
      <name val="Arial"/>
      <family val="2"/>
    </font>
    <font>
      <sz val="8"/>
      <color indexed="16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i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61"/>
    </font>
    <font>
      <sz val="8"/>
      <color rgb="FF627DB2"/>
      <name val="Arial"/>
      <family val="2"/>
    </font>
    <font>
      <sz val="8"/>
      <color rgb="FF800000"/>
      <name val="Arial"/>
      <family val="2"/>
    </font>
    <font>
      <sz val="8"/>
      <color indexed="63"/>
      <name val="Arial"/>
      <family val="2"/>
    </font>
    <font>
      <sz val="8"/>
      <color rgb="FF008080"/>
      <name val="Arial"/>
      <family val="2"/>
    </font>
    <font>
      <sz val="8"/>
      <color rgb="FF0000FF"/>
      <name val="Arial"/>
      <family val="2"/>
    </font>
    <font>
      <b/>
      <sz val="20"/>
      <name val="Arial"/>
      <family val="2"/>
    </font>
    <font>
      <b/>
      <sz val="24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sz val="14"/>
      <name val="Arial"/>
      <family val="2"/>
    </font>
    <font>
      <b/>
      <u/>
      <sz val="16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5" fillId="0" borderId="0"/>
    <xf numFmtId="9" fontId="16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</cellStyleXfs>
  <cellXfs count="85">
    <xf numFmtId="0" fontId="0" fillId="0" borderId="0" xfId="0"/>
    <xf numFmtId="0" fontId="13" fillId="0" borderId="1" xfId="1" applyFont="1" applyFill="1" applyBorder="1"/>
    <xf numFmtId="0" fontId="13" fillId="0" borderId="2" xfId="1" applyFont="1" applyFill="1" applyBorder="1" applyAlignment="1">
      <alignment horizontal="center"/>
    </xf>
    <xf numFmtId="0" fontId="13" fillId="0" borderId="2" xfId="1" applyFont="1" applyFill="1" applyBorder="1"/>
    <xf numFmtId="49" fontId="18" fillId="0" borderId="0" xfId="1" applyNumberFormat="1" applyFont="1" applyFill="1"/>
    <xf numFmtId="49" fontId="18" fillId="0" borderId="0" xfId="1" applyNumberFormat="1" applyFont="1" applyFill="1" applyAlignment="1">
      <alignment indent="1"/>
    </xf>
    <xf numFmtId="168" fontId="19" fillId="0" borderId="0" xfId="8" applyNumberFormat="1" applyFont="1" applyFill="1"/>
    <xf numFmtId="168" fontId="8" fillId="0" borderId="0" xfId="8" applyNumberFormat="1" applyFont="1" applyFill="1"/>
    <xf numFmtId="165" fontId="20" fillId="0" borderId="0" xfId="1" applyNumberFormat="1" applyFont="1" applyFill="1"/>
    <xf numFmtId="165" fontId="21" fillId="0" borderId="0" xfId="1" applyNumberFormat="1" applyFont="1" applyFill="1"/>
    <xf numFmtId="165" fontId="9" fillId="0" borderId="0" xfId="1" applyNumberFormat="1" applyFont="1" applyFill="1"/>
    <xf numFmtId="0" fontId="22" fillId="0" borderId="2" xfId="5" applyFont="1" applyFill="1" applyBorder="1" applyAlignment="1">
      <alignment vertical="center"/>
    </xf>
    <xf numFmtId="0" fontId="23" fillId="0" borderId="2" xfId="5" applyFont="1" applyFill="1" applyBorder="1" applyAlignment="1">
      <alignment vertical="center"/>
    </xf>
    <xf numFmtId="0" fontId="13" fillId="0" borderId="2" xfId="5" applyFont="1" applyFill="1" applyBorder="1" applyAlignment="1">
      <alignment vertical="center"/>
    </xf>
    <xf numFmtId="0" fontId="13" fillId="0" borderId="0" xfId="5" applyFont="1" applyFill="1" applyAlignment="1">
      <alignment vertical="center"/>
    </xf>
    <xf numFmtId="0" fontId="24" fillId="0" borderId="0" xfId="5" applyFont="1" applyFill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22" fillId="0" borderId="0" xfId="5" applyFont="1" applyFill="1" applyBorder="1" applyAlignment="1">
      <alignment horizontal="left" vertical="center"/>
    </xf>
    <xf numFmtId="0" fontId="25" fillId="0" borderId="0" xfId="5" applyFont="1" applyFill="1" applyBorder="1" applyAlignment="1">
      <alignment horizontal="left" vertical="center"/>
    </xf>
    <xf numFmtId="0" fontId="22" fillId="0" borderId="0" xfId="5" applyFont="1" applyFill="1" applyBorder="1" applyAlignment="1">
      <alignment horizontal="right" vertical="center"/>
    </xf>
    <xf numFmtId="0" fontId="25" fillId="0" borderId="0" xfId="5" applyFont="1" applyFill="1" applyAlignment="1">
      <alignment vertical="center"/>
    </xf>
    <xf numFmtId="0" fontId="23" fillId="0" borderId="0" xfId="5" applyFont="1" applyFill="1" applyAlignment="1">
      <alignment vertical="center"/>
    </xf>
    <xf numFmtId="0" fontId="27" fillId="0" borderId="0" xfId="5" applyFont="1" applyFill="1" applyAlignment="1">
      <alignment horizontal="left" vertical="center"/>
    </xf>
    <xf numFmtId="169" fontId="26" fillId="0" borderId="0" xfId="5" quotePrefix="1" applyNumberFormat="1" applyFont="1" applyFill="1" applyAlignment="1">
      <alignment horizontal="left" vertical="center"/>
    </xf>
    <xf numFmtId="0" fontId="15" fillId="0" borderId="0" xfId="5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right" vertical="center"/>
    </xf>
    <xf numFmtId="0" fontId="3" fillId="0" borderId="0" xfId="1" applyFill="1"/>
    <xf numFmtId="0" fontId="14" fillId="0" borderId="1" xfId="3" applyFont="1" applyFill="1" applyBorder="1" applyAlignment="1">
      <alignment horizontal="right"/>
    </xf>
    <xf numFmtId="166" fontId="12" fillId="0" borderId="0" xfId="1" applyNumberFormat="1" applyFont="1" applyFill="1" applyBorder="1"/>
    <xf numFmtId="0" fontId="6" fillId="0" borderId="0" xfId="2" applyFont="1" applyFill="1" applyBorder="1"/>
    <xf numFmtId="165" fontId="12" fillId="0" borderId="0" xfId="1" applyNumberFormat="1" applyFont="1" applyFill="1" applyBorder="1"/>
    <xf numFmtId="166" fontId="11" fillId="0" borderId="0" xfId="1" applyNumberFormat="1" applyFont="1" applyFill="1" applyBorder="1" applyAlignment="1">
      <alignment indent="1"/>
    </xf>
    <xf numFmtId="165" fontId="11" fillId="0" borderId="0" xfId="1" applyNumberFormat="1" applyFont="1" applyFill="1" applyBorder="1"/>
    <xf numFmtId="166" fontId="10" fillId="0" borderId="0" xfId="1" applyNumberFormat="1" applyFont="1" applyFill="1" applyBorder="1" applyAlignment="1">
      <alignment indent="2"/>
    </xf>
    <xf numFmtId="165" fontId="10" fillId="0" borderId="0" xfId="1" applyNumberFormat="1" applyFont="1" applyFill="1" applyBorder="1"/>
    <xf numFmtId="166" fontId="8" fillId="0" borderId="0" xfId="1" applyNumberFormat="1" applyFont="1" applyFill="1" applyBorder="1" applyAlignment="1">
      <alignment indent="3"/>
    </xf>
    <xf numFmtId="165" fontId="8" fillId="0" borderId="0" xfId="1" applyNumberFormat="1" applyFont="1" applyFill="1" applyBorder="1"/>
    <xf numFmtId="0" fontId="9" fillId="0" borderId="0" xfId="1" applyFont="1" applyFill="1" applyBorder="1" applyAlignment="1">
      <alignment horizontal="left" indent="4"/>
    </xf>
    <xf numFmtId="165" fontId="9" fillId="0" borderId="0" xfId="1" applyNumberFormat="1" applyFont="1" applyFill="1" applyBorder="1"/>
    <xf numFmtId="166" fontId="9" fillId="0" borderId="0" xfId="1" applyNumberFormat="1" applyFont="1" applyFill="1" applyBorder="1" applyAlignment="1">
      <alignment horizontal="left" indent="4"/>
    </xf>
    <xf numFmtId="0" fontId="3" fillId="0" borderId="0" xfId="1" applyFill="1" applyBorder="1"/>
    <xf numFmtId="2" fontId="4" fillId="0" borderId="0" xfId="1" applyNumberFormat="1" applyFont="1" applyFill="1" applyBorder="1" applyAlignment="1">
      <alignment horizontal="left"/>
    </xf>
    <xf numFmtId="165" fontId="4" fillId="0" borderId="0" xfId="1" applyNumberFormat="1" applyFont="1" applyFill="1" applyBorder="1"/>
    <xf numFmtId="2" fontId="7" fillId="0" borderId="0" xfId="1" applyNumberFormat="1" applyFont="1" applyFill="1" applyBorder="1" applyAlignment="1">
      <alignment horizontal="left" indent="1"/>
    </xf>
    <xf numFmtId="165" fontId="7" fillId="0" borderId="0" xfId="1" applyNumberFormat="1" applyFont="1" applyFill="1" applyBorder="1"/>
    <xf numFmtId="0" fontId="13" fillId="0" borderId="2" xfId="8" applyFont="1" applyFill="1" applyBorder="1"/>
    <xf numFmtId="0" fontId="3" fillId="0" borderId="0" xfId="8" applyFill="1"/>
    <xf numFmtId="2" fontId="12" fillId="0" borderId="0" xfId="1" applyNumberFormat="1" applyFont="1" applyFill="1"/>
    <xf numFmtId="49" fontId="12" fillId="0" borderId="0" xfId="1" applyNumberFormat="1" applyFont="1" applyFill="1"/>
    <xf numFmtId="168" fontId="12" fillId="0" borderId="0" xfId="8" applyNumberFormat="1" applyFont="1" applyFill="1"/>
    <xf numFmtId="2" fontId="11" fillId="0" borderId="0" xfId="1" applyNumberFormat="1" applyFont="1" applyFill="1" applyAlignment="1">
      <alignment indent="1"/>
    </xf>
    <xf numFmtId="49" fontId="11" fillId="0" borderId="0" xfId="1" applyNumberFormat="1" applyFont="1" applyFill="1"/>
    <xf numFmtId="168" fontId="11" fillId="0" borderId="0" xfId="8" applyNumberFormat="1" applyFont="1" applyFill="1"/>
    <xf numFmtId="2" fontId="10" fillId="0" borderId="0" xfId="1" applyNumberFormat="1" applyFont="1" applyFill="1" applyAlignment="1">
      <alignment indent="2"/>
    </xf>
    <xf numFmtId="49" fontId="10" fillId="0" borderId="0" xfId="1" applyNumberFormat="1" applyFont="1" applyFill="1"/>
    <xf numFmtId="168" fontId="10" fillId="0" borderId="0" xfId="8" applyNumberFormat="1" applyFont="1" applyFill="1"/>
    <xf numFmtId="2" fontId="8" fillId="0" borderId="0" xfId="1" applyNumberFormat="1" applyFont="1" applyFill="1" applyAlignment="1">
      <alignment indent="3"/>
    </xf>
    <xf numFmtId="49" fontId="8" fillId="0" borderId="0" xfId="1" applyNumberFormat="1" applyFont="1" applyFill="1"/>
    <xf numFmtId="2" fontId="19" fillId="0" borderId="0" xfId="1" applyNumberFormat="1" applyFont="1" applyFill="1" applyAlignment="1">
      <alignment indent="4"/>
    </xf>
    <xf numFmtId="49" fontId="19" fillId="0" borderId="0" xfId="1" applyNumberFormat="1" applyFont="1" applyFill="1"/>
    <xf numFmtId="49" fontId="10" fillId="0" borderId="0" xfId="1" applyNumberFormat="1" applyFont="1" applyFill="1" applyAlignment="1">
      <alignment indent="2"/>
    </xf>
    <xf numFmtId="49" fontId="8" fillId="0" borderId="0" xfId="1" applyNumberFormat="1" applyFont="1" applyFill="1" applyAlignment="1">
      <alignment indent="3"/>
    </xf>
    <xf numFmtId="49" fontId="19" fillId="0" borderId="0" xfId="1" applyNumberFormat="1" applyFont="1" applyFill="1" applyAlignment="1">
      <alignment indent="4"/>
    </xf>
    <xf numFmtId="2" fontId="10" fillId="0" borderId="0" xfId="8" applyNumberFormat="1" applyFont="1" applyFill="1" applyAlignment="1">
      <alignment indent="2"/>
    </xf>
    <xf numFmtId="2" fontId="10" fillId="0" borderId="0" xfId="8" applyNumberFormat="1" applyFont="1" applyFill="1"/>
    <xf numFmtId="2" fontId="4" fillId="0" borderId="0" xfId="1" applyNumberFormat="1" applyFont="1" applyFill="1" applyAlignment="1">
      <alignment indent="1"/>
    </xf>
    <xf numFmtId="49" fontId="4" fillId="0" borderId="0" xfId="1" applyNumberFormat="1" applyFont="1" applyFill="1"/>
    <xf numFmtId="166" fontId="4" fillId="0" borderId="0" xfId="1" applyNumberFormat="1" applyFont="1" applyFill="1"/>
    <xf numFmtId="2" fontId="7" fillId="0" borderId="0" xfId="1" applyNumberFormat="1" applyFont="1" applyFill="1" applyAlignment="1">
      <alignment indent="2"/>
    </xf>
    <xf numFmtId="49" fontId="7" fillId="0" borderId="0" xfId="1" applyNumberFormat="1" applyFont="1" applyFill="1"/>
    <xf numFmtId="166" fontId="7" fillId="0" borderId="0" xfId="1" applyNumberFormat="1" applyFont="1" applyFill="1"/>
    <xf numFmtId="2" fontId="17" fillId="0" borderId="0" xfId="1" applyNumberFormat="1" applyFont="1" applyFill="1" applyAlignment="1">
      <alignment indent="3"/>
    </xf>
    <xf numFmtId="49" fontId="17" fillId="0" borderId="0" xfId="1" applyNumberFormat="1" applyFont="1" applyFill="1"/>
    <xf numFmtId="166" fontId="17" fillId="0" borderId="0" xfId="1" applyNumberFormat="1" applyFont="1" applyFill="1"/>
    <xf numFmtId="0" fontId="13" fillId="0" borderId="3" xfId="1" applyFont="1" applyFill="1" applyBorder="1"/>
    <xf numFmtId="165" fontId="12" fillId="0" borderId="0" xfId="1" applyNumberFormat="1" applyFont="1" applyFill="1"/>
    <xf numFmtId="165" fontId="18" fillId="0" borderId="0" xfId="1" applyNumberFormat="1" applyFont="1" applyFill="1"/>
    <xf numFmtId="49" fontId="11" fillId="0" borderId="0" xfId="1" applyNumberFormat="1" applyFont="1" applyFill="1" applyAlignment="1">
      <alignment indent="1"/>
    </xf>
    <xf numFmtId="165" fontId="4" fillId="0" borderId="0" xfId="1" applyNumberFormat="1" applyFont="1" applyFill="1"/>
    <xf numFmtId="165" fontId="7" fillId="0" borderId="0" xfId="1" applyNumberFormat="1" applyFont="1" applyFill="1"/>
    <xf numFmtId="165" fontId="17" fillId="0" borderId="0" xfId="1" applyNumberFormat="1" applyFont="1" applyFill="1"/>
    <xf numFmtId="165" fontId="3" fillId="0" borderId="0" xfId="1" applyNumberFormat="1" applyFill="1"/>
  </cellXfs>
  <cellStyles count="9">
    <cellStyle name="Comma 2" xfId="4"/>
    <cellStyle name="Hyperlink" xfId="2" builtinId="8"/>
    <cellStyle name="Normal" xfId="0" builtinId="0"/>
    <cellStyle name="Normal 2" xfId="1"/>
    <cellStyle name="Normal 2 2" xfId="3"/>
    <cellStyle name="Normal 2 2 2" xfId="8"/>
    <cellStyle name="Normal 3" xf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" customWidth="1"/>
    <col min="2" max="2" width="9.7109375" style="16" customWidth="1"/>
    <col min="3" max="3" width="107.42578125" style="14" customWidth="1"/>
    <col min="4" max="4" width="44.7109375" style="14" customWidth="1"/>
    <col min="5" max="6" width="9.7109375" style="14" customWidth="1"/>
    <col min="7" max="16384" width="9.140625" style="14"/>
  </cols>
  <sheetData>
    <row r="9" spans="1:10" ht="30" x14ac:dyDescent="0.25">
      <c r="A9" s="11"/>
      <c r="B9" s="12" t="s">
        <v>350</v>
      </c>
      <c r="C9" s="13"/>
      <c r="D9" s="13"/>
      <c r="E9" s="13"/>
      <c r="F9" s="13"/>
    </row>
    <row r="10" spans="1:10" hidden="1" x14ac:dyDescent="0.25"/>
    <row r="11" spans="1:10" hidden="1" x14ac:dyDescent="0.25">
      <c r="B11" s="15"/>
      <c r="C11" s="15"/>
    </row>
    <row r="12" spans="1:10" ht="11.25" hidden="1" customHeight="1" x14ac:dyDescent="0.25">
      <c r="B12" s="15"/>
      <c r="C12" s="15"/>
    </row>
    <row r="13" spans="1:10" s="15" customFormat="1" ht="11.25" hidden="1" customHeight="1" x14ac:dyDescent="0.25">
      <c r="D13" s="14"/>
      <c r="E13" s="14"/>
      <c r="F13" s="14"/>
      <c r="G13" s="14"/>
      <c r="H13" s="14"/>
      <c r="I13" s="14"/>
      <c r="J13" s="14"/>
    </row>
    <row r="14" spans="1:10" s="15" customFormat="1" ht="12.75" customHeight="1" x14ac:dyDescent="0.25">
      <c r="D14" s="14"/>
      <c r="E14" s="14"/>
      <c r="F14" s="14"/>
      <c r="G14" s="14"/>
      <c r="H14" s="14"/>
      <c r="I14" s="14"/>
      <c r="J14" s="14"/>
    </row>
    <row r="15" spans="1:10" s="15" customFormat="1" ht="12.75" customHeight="1" x14ac:dyDescent="0.25">
      <c r="D15" s="14"/>
      <c r="E15" s="14"/>
      <c r="F15" s="14"/>
      <c r="G15" s="14"/>
      <c r="H15" s="14"/>
      <c r="I15" s="14"/>
      <c r="J15" s="14"/>
    </row>
    <row r="16" spans="1:10" s="15" customFormat="1" ht="12.75" customHeight="1" x14ac:dyDescent="0.25">
      <c r="D16" s="14"/>
      <c r="E16" s="14"/>
      <c r="F16" s="14"/>
      <c r="G16" s="14"/>
      <c r="H16" s="14"/>
      <c r="I16" s="14"/>
      <c r="J16" s="14"/>
    </row>
    <row r="17" spans="1:10" s="15" customFormat="1" ht="12.75" customHeight="1" x14ac:dyDescent="0.25">
      <c r="D17" s="14"/>
      <c r="E17" s="14"/>
      <c r="F17" s="14"/>
      <c r="G17" s="14"/>
      <c r="H17" s="14"/>
      <c r="I17" s="14"/>
      <c r="J17" s="14"/>
    </row>
    <row r="18" spans="1:10" s="15" customFormat="1" ht="12.75" customHeight="1" x14ac:dyDescent="0.25">
      <c r="D18" s="14"/>
      <c r="E18" s="14"/>
      <c r="F18" s="14"/>
      <c r="G18" s="14"/>
      <c r="H18" s="14"/>
      <c r="I18" s="14"/>
      <c r="J18" s="14"/>
    </row>
    <row r="19" spans="1:10" s="15" customFormat="1" x14ac:dyDescent="0.25">
      <c r="D19" s="14"/>
      <c r="E19" s="14"/>
      <c r="F19" s="14"/>
      <c r="G19" s="14"/>
      <c r="H19" s="14"/>
      <c r="I19" s="14"/>
      <c r="J19" s="14"/>
    </row>
    <row r="20" spans="1:10" s="15" customFormat="1" ht="11.25" customHeight="1" x14ac:dyDescent="0.25">
      <c r="D20" s="14"/>
      <c r="E20" s="14"/>
      <c r="F20" s="14"/>
      <c r="G20" s="14"/>
      <c r="H20" s="14"/>
      <c r="I20" s="14"/>
      <c r="J20" s="14"/>
    </row>
    <row r="21" spans="1:10" s="15" customFormat="1" ht="11.25" customHeight="1" x14ac:dyDescent="0.25">
      <c r="D21" s="14"/>
      <c r="E21" s="14"/>
      <c r="F21" s="14"/>
      <c r="G21" s="14"/>
      <c r="H21" s="14"/>
      <c r="I21" s="14"/>
      <c r="J21" s="14"/>
    </row>
    <row r="22" spans="1:10" s="15" customFormat="1" ht="11.25" customHeight="1" x14ac:dyDescent="0.25">
      <c r="B22" s="16"/>
      <c r="C22" s="14"/>
      <c r="D22" s="14"/>
      <c r="E22" s="14"/>
      <c r="F22" s="14"/>
      <c r="G22" s="14"/>
      <c r="H22" s="14"/>
      <c r="I22" s="14"/>
      <c r="J22" s="14"/>
    </row>
    <row r="23" spans="1:10" s="15" customFormat="1" ht="27.75" x14ac:dyDescent="0.25">
      <c r="B23" s="17"/>
      <c r="C23" s="18" t="s">
        <v>361</v>
      </c>
      <c r="D23" s="19"/>
      <c r="E23" s="14"/>
      <c r="F23" s="14"/>
      <c r="G23" s="14"/>
      <c r="H23" s="14"/>
      <c r="I23" s="14"/>
      <c r="J23" s="14"/>
    </row>
    <row r="24" spans="1:10" s="15" customFormat="1" ht="11.25" customHeight="1" x14ac:dyDescent="0.25">
      <c r="B24" s="16"/>
      <c r="C24" s="14"/>
      <c r="D24" s="14"/>
      <c r="E24" s="14"/>
      <c r="F24" s="14"/>
      <c r="G24" s="14"/>
      <c r="H24" s="14"/>
      <c r="I24" s="14"/>
      <c r="J24" s="14"/>
    </row>
    <row r="25" spans="1:10" s="15" customFormat="1" ht="13.5" customHeight="1" x14ac:dyDescent="0.25">
      <c r="B25" s="16"/>
      <c r="C25" s="14"/>
      <c r="D25" s="14"/>
      <c r="E25" s="14"/>
      <c r="F25" s="14"/>
      <c r="G25" s="14"/>
      <c r="H25" s="14"/>
      <c r="I25" s="14"/>
      <c r="J25" s="14"/>
    </row>
    <row r="26" spans="1:10" s="15" customFormat="1" ht="10.5" customHeight="1" x14ac:dyDescent="0.25">
      <c r="B26" s="16"/>
      <c r="C26" s="14"/>
      <c r="D26" s="14"/>
      <c r="E26" s="14"/>
      <c r="F26" s="14"/>
      <c r="G26" s="14"/>
      <c r="H26" s="14"/>
      <c r="I26" s="14"/>
      <c r="J26" s="14"/>
    </row>
    <row r="27" spans="1:10" x14ac:dyDescent="0.25">
      <c r="A27" s="14"/>
    </row>
    <row r="28" spans="1:10" s="15" customFormat="1" ht="11.25" customHeight="1" x14ac:dyDescent="0.25">
      <c r="B28" s="16"/>
      <c r="C28" s="14"/>
      <c r="D28" s="14"/>
      <c r="E28" s="14"/>
      <c r="F28" s="14"/>
      <c r="G28" s="14"/>
      <c r="H28" s="14"/>
      <c r="I28" s="14"/>
      <c r="J28" s="14"/>
    </row>
    <row r="29" spans="1:10" s="15" customFormat="1" x14ac:dyDescent="0.25">
      <c r="B29" s="16"/>
      <c r="C29" s="14"/>
      <c r="D29" s="14"/>
      <c r="E29" s="14"/>
      <c r="F29" s="14"/>
      <c r="G29" s="14"/>
      <c r="H29" s="14"/>
      <c r="I29" s="14"/>
      <c r="J29" s="14"/>
    </row>
    <row r="30" spans="1:10" s="15" customFormat="1" ht="27.75" x14ac:dyDescent="0.25">
      <c r="B30" s="16"/>
      <c r="C30" s="20" t="s">
        <v>364</v>
      </c>
      <c r="D30" s="14"/>
      <c r="E30" s="14"/>
      <c r="F30" s="14"/>
      <c r="G30" s="14"/>
      <c r="H30" s="14"/>
      <c r="I30" s="14"/>
      <c r="J30" s="14"/>
    </row>
    <row r="31" spans="1:10" s="15" customFormat="1" ht="11.25" customHeight="1" x14ac:dyDescent="0.25">
      <c r="B31" s="16"/>
      <c r="C31" s="21"/>
      <c r="D31" s="14"/>
      <c r="E31" s="14"/>
      <c r="F31" s="14"/>
      <c r="G31" s="14"/>
      <c r="H31" s="14"/>
      <c r="I31" s="14"/>
      <c r="J31" s="14"/>
    </row>
    <row r="32" spans="1:10" s="15" customFormat="1" ht="11.25" customHeight="1" x14ac:dyDescent="0.25">
      <c r="B32" s="16"/>
      <c r="C32" s="21"/>
      <c r="D32" s="14"/>
      <c r="E32" s="14"/>
      <c r="F32" s="14"/>
      <c r="G32" s="14"/>
      <c r="H32" s="14"/>
      <c r="I32" s="14"/>
      <c r="J32" s="14"/>
    </row>
    <row r="33" spans="1:12" s="15" customFormat="1" ht="11.25" customHeight="1" x14ac:dyDescent="0.25">
      <c r="B33" s="16"/>
      <c r="C33" s="14"/>
      <c r="D33" s="14"/>
      <c r="E33" s="14"/>
      <c r="F33" s="14"/>
      <c r="G33" s="14"/>
      <c r="H33" s="14"/>
      <c r="I33" s="14"/>
      <c r="J33" s="14"/>
    </row>
    <row r="34" spans="1:12" s="15" customFormat="1" ht="11.25" customHeight="1" x14ac:dyDescent="0.25">
      <c r="B34" s="16"/>
      <c r="C34" s="14"/>
      <c r="D34" s="14"/>
      <c r="E34" s="14"/>
      <c r="F34" s="14"/>
      <c r="G34" s="14"/>
      <c r="H34" s="14"/>
      <c r="I34" s="14"/>
      <c r="J34" s="14"/>
    </row>
    <row r="35" spans="1:12" s="15" customFormat="1" ht="11.25" customHeight="1" x14ac:dyDescent="0.25">
      <c r="B35" s="16"/>
      <c r="C35" s="14"/>
      <c r="D35" s="14"/>
      <c r="E35" s="14"/>
      <c r="F35" s="14"/>
      <c r="G35" s="14"/>
      <c r="H35" s="14"/>
      <c r="I35" s="14"/>
      <c r="J35" s="14"/>
    </row>
    <row r="36" spans="1:12" s="15" customFormat="1" ht="13.5" customHeight="1" x14ac:dyDescent="0.25">
      <c r="B36" s="16"/>
      <c r="C36" s="14"/>
      <c r="D36" s="14"/>
      <c r="E36" s="14"/>
      <c r="F36" s="14"/>
      <c r="G36" s="14"/>
      <c r="H36" s="14"/>
      <c r="I36" s="14"/>
      <c r="J36" s="14"/>
    </row>
    <row r="37" spans="1:12" s="15" customFormat="1" ht="10.5" customHeight="1" x14ac:dyDescent="0.25">
      <c r="B37" s="16"/>
      <c r="C37" s="14"/>
      <c r="D37" s="14"/>
      <c r="E37" s="14"/>
      <c r="F37" s="14"/>
      <c r="G37" s="14"/>
      <c r="H37" s="14"/>
      <c r="I37" s="14"/>
      <c r="J37" s="14"/>
    </row>
    <row r="38" spans="1:12" x14ac:dyDescent="0.25">
      <c r="A38" s="14"/>
    </row>
    <row r="39" spans="1:12" s="15" customFormat="1" ht="12.75" customHeight="1" x14ac:dyDescent="0.25">
      <c r="B39" s="16"/>
      <c r="C39" s="14"/>
      <c r="E39" s="14"/>
      <c r="F39" s="14"/>
      <c r="G39" s="14"/>
      <c r="H39" s="14"/>
      <c r="I39" s="14"/>
      <c r="J39" s="14"/>
    </row>
    <row r="40" spans="1:12" s="15" customFormat="1" x14ac:dyDescent="0.25">
      <c r="B40" s="16"/>
      <c r="C40" s="14"/>
      <c r="E40" s="14"/>
      <c r="F40" s="14"/>
      <c r="G40" s="14"/>
      <c r="H40" s="14"/>
      <c r="I40" s="14"/>
      <c r="J40" s="14"/>
    </row>
    <row r="41" spans="1:12" s="15" customFormat="1" x14ac:dyDescent="0.25">
      <c r="B41" s="16"/>
      <c r="C41" s="14"/>
      <c r="D41" s="14"/>
      <c r="E41" s="14"/>
      <c r="F41" s="14"/>
      <c r="G41" s="14"/>
      <c r="H41" s="14"/>
      <c r="I41" s="14"/>
      <c r="J41" s="14"/>
    </row>
    <row r="42" spans="1:12" s="15" customFormat="1" ht="12.75" customHeight="1" x14ac:dyDescent="0.25">
      <c r="B42" s="16"/>
      <c r="C42" s="14"/>
      <c r="D42" s="14"/>
      <c r="E42" s="14"/>
      <c r="F42" s="14"/>
      <c r="G42" s="14"/>
      <c r="H42" s="14"/>
      <c r="I42" s="14"/>
      <c r="J42" s="14"/>
    </row>
    <row r="43" spans="1:12" ht="20.25" x14ac:dyDescent="0.25">
      <c r="D43" s="22" t="s">
        <v>362</v>
      </c>
    </row>
    <row r="44" spans="1:12" x14ac:dyDescent="0.25">
      <c r="A44" s="14"/>
      <c r="B44" s="14"/>
    </row>
    <row r="45" spans="1:12" ht="18" x14ac:dyDescent="0.25">
      <c r="A45" s="14"/>
      <c r="B45" s="14"/>
      <c r="D45" s="23">
        <v>43300.660578703704</v>
      </c>
    </row>
    <row r="46" spans="1:12" ht="12.75" x14ac:dyDescent="0.25">
      <c r="A46" s="14"/>
      <c r="B46" s="14"/>
      <c r="G46" s="24"/>
      <c r="H46" s="24"/>
      <c r="I46" s="24"/>
      <c r="J46" s="24"/>
      <c r="K46" s="24"/>
      <c r="L46" s="24"/>
    </row>
    <row r="47" spans="1:12" x14ac:dyDescent="0.25">
      <c r="A47" s="14"/>
      <c r="B47" s="14"/>
    </row>
    <row r="48" spans="1:12" x14ac:dyDescent="0.25">
      <c r="A48" s="14"/>
      <c r="B48" s="14"/>
    </row>
    <row r="49" spans="1:12" ht="15" x14ac:dyDescent="0.25">
      <c r="B49" s="25" t="s">
        <v>359</v>
      </c>
    </row>
    <row r="50" spans="1:12" ht="15" x14ac:dyDescent="0.25">
      <c r="B50" s="25"/>
    </row>
    <row r="51" spans="1:12" ht="15" x14ac:dyDescent="0.25">
      <c r="A51" s="24"/>
      <c r="B51" s="25" t="s">
        <v>351</v>
      </c>
      <c r="C51" s="24"/>
      <c r="D51" s="24"/>
      <c r="E51" s="24"/>
      <c r="F51" s="24"/>
    </row>
    <row r="52" spans="1:12" ht="15" x14ac:dyDescent="0.25">
      <c r="B52" s="25"/>
    </row>
    <row r="53" spans="1:12" ht="15" x14ac:dyDescent="0.25">
      <c r="B53" s="25" t="s">
        <v>363</v>
      </c>
    </row>
    <row r="54" spans="1:12" ht="15" x14ac:dyDescent="0.25">
      <c r="B54" s="25" t="s">
        <v>352</v>
      </c>
    </row>
    <row r="55" spans="1:12" ht="12.75" x14ac:dyDescent="0.25">
      <c r="B55" s="15"/>
      <c r="G55" s="24"/>
      <c r="H55" s="24"/>
      <c r="I55" s="24"/>
      <c r="J55" s="24"/>
      <c r="K55" s="24"/>
      <c r="L55" s="24"/>
    </row>
    <row r="56" spans="1:12" ht="15" x14ac:dyDescent="0.25">
      <c r="B56" s="25" t="s">
        <v>353</v>
      </c>
    </row>
    <row r="57" spans="1:12" ht="15" x14ac:dyDescent="0.25">
      <c r="B57" s="25" t="s">
        <v>354</v>
      </c>
    </row>
    <row r="62" spans="1:12" ht="12.75" x14ac:dyDescent="0.25">
      <c r="A62" s="24" t="s">
        <v>355</v>
      </c>
      <c r="B62" s="26"/>
      <c r="C62" s="27" t="s">
        <v>358</v>
      </c>
      <c r="D62" s="27"/>
      <c r="E62" s="28"/>
      <c r="F62" s="28" t="s">
        <v>356</v>
      </c>
    </row>
    <row r="65" spans="1:10" s="15" customFormat="1" ht="11.25" customHeight="1" x14ac:dyDescent="0.25">
      <c r="B65" s="16"/>
      <c r="C65" s="14"/>
      <c r="D65" s="14"/>
      <c r="E65" s="14"/>
      <c r="F65" s="14"/>
      <c r="G65" s="14"/>
      <c r="H65" s="14"/>
      <c r="I65" s="14"/>
      <c r="J65" s="14"/>
    </row>
    <row r="69" spans="1:10" x14ac:dyDescent="0.25">
      <c r="A69" s="14"/>
      <c r="B69" s="14"/>
    </row>
    <row r="70" spans="1:10" x14ac:dyDescent="0.25">
      <c r="A70" s="14"/>
      <c r="B70" s="14"/>
    </row>
    <row r="71" spans="1:10" x14ac:dyDescent="0.25">
      <c r="A71" s="14"/>
      <c r="B71" s="14"/>
    </row>
    <row r="72" spans="1:10" x14ac:dyDescent="0.25">
      <c r="A72" s="14"/>
      <c r="B72" s="14"/>
    </row>
    <row r="73" spans="1:10" x14ac:dyDescent="0.25">
      <c r="A73" s="14"/>
      <c r="B73" s="14"/>
    </row>
    <row r="74" spans="1:10" x14ac:dyDescent="0.25">
      <c r="A74" s="14"/>
      <c r="B74" s="14"/>
    </row>
    <row r="75" spans="1:10" x14ac:dyDescent="0.25">
      <c r="A75" s="14"/>
      <c r="B75" s="1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3460.7415216650907</v>
      </c>
      <c r="D2" s="78">
        <v>3305.7350869267802</v>
      </c>
      <c r="E2" s="78">
        <v>3712.5159188852526</v>
      </c>
      <c r="F2" s="78">
        <v>3420.3808120015806</v>
      </c>
      <c r="G2" s="78">
        <v>3972.1702170569406</v>
      </c>
      <c r="H2" s="78">
        <v>3219.7670999999959</v>
      </c>
      <c r="I2" s="78">
        <v>3317.7943610473321</v>
      </c>
      <c r="J2" s="78">
        <v>3465.5007809529725</v>
      </c>
      <c r="K2" s="78">
        <v>3454.4034946800002</v>
      </c>
      <c r="L2" s="78">
        <v>2340.4774132328403</v>
      </c>
      <c r="M2" s="78">
        <v>2644.2164452847874</v>
      </c>
      <c r="N2" s="78">
        <v>2813.84455625378</v>
      </c>
      <c r="O2" s="78">
        <v>2911.4740067938869</v>
      </c>
      <c r="P2" s="78">
        <v>2854.7931999999973</v>
      </c>
      <c r="Q2" s="78">
        <v>2706.6160874124794</v>
      </c>
      <c r="R2" s="78">
        <v>2585.7848944221982</v>
      </c>
    </row>
    <row r="3" spans="1:18" ht="11.25" customHeight="1" x14ac:dyDescent="0.25">
      <c r="A3" s="53" t="s">
        <v>242</v>
      </c>
      <c r="B3" s="54" t="s">
        <v>241</v>
      </c>
      <c r="C3" s="79">
        <v>88.498632231772604</v>
      </c>
      <c r="D3" s="79">
        <v>5.5449979200000001</v>
      </c>
      <c r="E3" s="79">
        <v>1.2686004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86.278969003132957</v>
      </c>
      <c r="D4" s="8">
        <v>5.5449979200000001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86.278969003132957</v>
      </c>
      <c r="D5" s="9">
        <v>5.5449979200000001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86.278969003132957</v>
      </c>
      <c r="D8" s="10">
        <v>5.5449979200000001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2.21966322863965</v>
      </c>
      <c r="D15" s="8">
        <v>0</v>
      </c>
      <c r="E15" s="8">
        <v>1.2686004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2.21966322863965</v>
      </c>
      <c r="D16" s="9">
        <v>0</v>
      </c>
      <c r="E16" s="9">
        <v>1.2686004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1724.4295587524116</v>
      </c>
      <c r="D21" s="79">
        <v>1625.7020377267804</v>
      </c>
      <c r="E21" s="79">
        <v>1981.580173965252</v>
      </c>
      <c r="F21" s="79">
        <v>1729.5286742323924</v>
      </c>
      <c r="G21" s="79">
        <v>2024.4969950400002</v>
      </c>
      <c r="H21" s="79">
        <v>1772.2567999999974</v>
      </c>
      <c r="I21" s="79">
        <v>1960.6109026873323</v>
      </c>
      <c r="J21" s="79">
        <v>2289.4904527200001</v>
      </c>
      <c r="K21" s="79">
        <v>2205.1251766800005</v>
      </c>
      <c r="L21" s="79">
        <v>1697.9985290788204</v>
      </c>
      <c r="M21" s="79">
        <v>1607.4383754470555</v>
      </c>
      <c r="N21" s="79">
        <v>1646.3575569933807</v>
      </c>
      <c r="O21" s="79">
        <v>1694.0855406162602</v>
      </c>
      <c r="P21" s="79">
        <v>1619.1883</v>
      </c>
      <c r="Q21" s="79">
        <v>1487.2412056974408</v>
      </c>
      <c r="R21" s="79">
        <v>1358.3616127703385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1724.4295587524116</v>
      </c>
      <c r="D30" s="8">
        <v>1625.7020377267804</v>
      </c>
      <c r="E30" s="8">
        <v>1981.580173965252</v>
      </c>
      <c r="F30" s="8">
        <v>1729.5286742323924</v>
      </c>
      <c r="G30" s="8">
        <v>2024.4969950400002</v>
      </c>
      <c r="H30" s="8">
        <v>1772.2567999999974</v>
      </c>
      <c r="I30" s="8">
        <v>1960.6109026873323</v>
      </c>
      <c r="J30" s="8">
        <v>2289.4904527200001</v>
      </c>
      <c r="K30" s="8">
        <v>2205.1251766800005</v>
      </c>
      <c r="L30" s="8">
        <v>1697.9985290788204</v>
      </c>
      <c r="M30" s="8">
        <v>1607.4383754470555</v>
      </c>
      <c r="N30" s="8">
        <v>1646.3575569933807</v>
      </c>
      <c r="O30" s="8">
        <v>1694.0855406162602</v>
      </c>
      <c r="P30" s="8">
        <v>1619.1883</v>
      </c>
      <c r="Q30" s="8">
        <v>1487.2412056974408</v>
      </c>
      <c r="R30" s="8">
        <v>1358.3616127703385</v>
      </c>
    </row>
    <row r="31" spans="1:18" ht="11.25" customHeight="1" x14ac:dyDescent="0.25">
      <c r="A31" s="59" t="s">
        <v>187</v>
      </c>
      <c r="B31" s="60" t="s">
        <v>186</v>
      </c>
      <c r="C31" s="9">
        <v>663.92621504245528</v>
      </c>
      <c r="D31" s="9">
        <v>483.16303302451206</v>
      </c>
      <c r="E31" s="9">
        <v>615.43950336</v>
      </c>
      <c r="F31" s="9">
        <v>562.75392685363204</v>
      </c>
      <c r="G31" s="9">
        <v>692.12828160000004</v>
      </c>
      <c r="H31" s="9">
        <v>599.09760000000119</v>
      </c>
      <c r="I31" s="9">
        <v>754.58863872000006</v>
      </c>
      <c r="J31" s="9">
        <v>800.4089779200001</v>
      </c>
      <c r="K31" s="9">
        <v>743.97761280000009</v>
      </c>
      <c r="L31" s="9">
        <v>715.63606900300817</v>
      </c>
      <c r="M31" s="9">
        <v>765.18848407643316</v>
      </c>
      <c r="N31" s="9">
        <v>770.45760000000121</v>
      </c>
      <c r="O31" s="9">
        <v>563.61600000000067</v>
      </c>
      <c r="P31" s="9">
        <v>568.28159999999889</v>
      </c>
      <c r="Q31" s="9">
        <v>589.01759999999922</v>
      </c>
      <c r="R31" s="9">
        <v>481.47840000000042</v>
      </c>
    </row>
    <row r="32" spans="1:18" ht="11.25" customHeight="1" x14ac:dyDescent="0.25">
      <c r="A32" s="61" t="s">
        <v>185</v>
      </c>
      <c r="B32" s="62" t="s">
        <v>184</v>
      </c>
      <c r="C32" s="10">
        <v>663.92621504245528</v>
      </c>
      <c r="D32" s="10">
        <v>483.16303302451206</v>
      </c>
      <c r="E32" s="10">
        <v>615.43950336</v>
      </c>
      <c r="F32" s="10">
        <v>562.75392685363204</v>
      </c>
      <c r="G32" s="10">
        <v>692.12828160000004</v>
      </c>
      <c r="H32" s="10">
        <v>599.09760000000119</v>
      </c>
      <c r="I32" s="10">
        <v>754.58863872000006</v>
      </c>
      <c r="J32" s="10">
        <v>800.4089779200001</v>
      </c>
      <c r="K32" s="10">
        <v>743.97761280000009</v>
      </c>
      <c r="L32" s="10">
        <v>715.63606900300817</v>
      </c>
      <c r="M32" s="10">
        <v>765.18848407643316</v>
      </c>
      <c r="N32" s="10">
        <v>770.45760000000121</v>
      </c>
      <c r="O32" s="10">
        <v>563.61600000000067</v>
      </c>
      <c r="P32" s="10">
        <v>568.28159999999889</v>
      </c>
      <c r="Q32" s="10">
        <v>589.01759999999922</v>
      </c>
      <c r="R32" s="10">
        <v>481.47840000000042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58.051671546019186</v>
      </c>
      <c r="D34" s="9">
        <v>0</v>
      </c>
      <c r="E34" s="9">
        <v>5.8094738891998832</v>
      </c>
      <c r="F34" s="9">
        <v>2.9054238310081595</v>
      </c>
      <c r="G34" s="9">
        <v>8.7181736400000016</v>
      </c>
      <c r="H34" s="9">
        <v>142.22740000000005</v>
      </c>
      <c r="I34" s="9">
        <v>8.7157959562801786</v>
      </c>
      <c r="J34" s="9">
        <v>63.933273360000008</v>
      </c>
      <c r="K34" s="9">
        <v>61.027215480000017</v>
      </c>
      <c r="L34" s="9">
        <v>115.99844410645203</v>
      </c>
      <c r="M34" s="9">
        <v>84.179187076506878</v>
      </c>
      <c r="N34" s="9">
        <v>75.470258734317142</v>
      </c>
      <c r="O34" s="9">
        <v>11.610090258645206</v>
      </c>
      <c r="P34" s="9">
        <v>17.478700000000011</v>
      </c>
      <c r="Q34" s="9">
        <v>11.611436828004891</v>
      </c>
      <c r="R34" s="9">
        <v>46.566494306067881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431.95689999999894</v>
      </c>
      <c r="D42" s="9">
        <v>398.01577189438802</v>
      </c>
      <c r="E42" s="9">
        <v>605.4987841200001</v>
      </c>
      <c r="F42" s="9">
        <v>367.35025068000004</v>
      </c>
      <c r="G42" s="9">
        <v>496.5519679200001</v>
      </c>
      <c r="H42" s="9">
        <v>251.7122</v>
      </c>
      <c r="I42" s="9">
        <v>323.06966118972002</v>
      </c>
      <c r="J42" s="9">
        <v>187.20438840000003</v>
      </c>
      <c r="K42" s="9">
        <v>163.26677808000002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12.717031830516001</v>
      </c>
      <c r="G43" s="9">
        <v>0</v>
      </c>
      <c r="H43" s="9">
        <v>0</v>
      </c>
      <c r="I43" s="9">
        <v>0</v>
      </c>
      <c r="J43" s="9">
        <v>0</v>
      </c>
      <c r="K43" s="9">
        <v>3.1024188000000001</v>
      </c>
      <c r="L43" s="9">
        <v>0</v>
      </c>
      <c r="M43" s="9">
        <v>0</v>
      </c>
      <c r="N43" s="9">
        <v>0</v>
      </c>
      <c r="O43" s="9">
        <v>3.1862149961345243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411.76567024669782</v>
      </c>
      <c r="D44" s="9">
        <v>523.00955077668038</v>
      </c>
      <c r="E44" s="9">
        <v>507.56804220535213</v>
      </c>
      <c r="F44" s="9">
        <v>600.34441614724813</v>
      </c>
      <c r="G44" s="9">
        <v>634.83024888000011</v>
      </c>
      <c r="H44" s="9">
        <v>560.37599999999622</v>
      </c>
      <c r="I44" s="9">
        <v>575.69469319562404</v>
      </c>
      <c r="J44" s="9">
        <v>687.32769672000006</v>
      </c>
      <c r="K44" s="9">
        <v>588.16585080000004</v>
      </c>
      <c r="L44" s="9">
        <v>644.01652451203211</v>
      </c>
      <c r="M44" s="9">
        <v>551.11279361449772</v>
      </c>
      <c r="N44" s="9">
        <v>600.64516006922941</v>
      </c>
      <c r="O44" s="9">
        <v>891.62421268347634</v>
      </c>
      <c r="P44" s="9">
        <v>814.24800000000107</v>
      </c>
      <c r="Q44" s="9">
        <v>721.43241936059655</v>
      </c>
      <c r="R44" s="9">
        <v>650.14177045153826</v>
      </c>
    </row>
    <row r="45" spans="1:18" ht="11.25" customHeight="1" x14ac:dyDescent="0.25">
      <c r="A45" s="59" t="s">
        <v>159</v>
      </c>
      <c r="B45" s="60" t="s">
        <v>158</v>
      </c>
      <c r="C45" s="9">
        <v>158.72910191724029</v>
      </c>
      <c r="D45" s="9">
        <v>221.51368203120001</v>
      </c>
      <c r="E45" s="9">
        <v>247.26437039070001</v>
      </c>
      <c r="F45" s="9">
        <v>183.45762488998801</v>
      </c>
      <c r="G45" s="9">
        <v>192.26832300000001</v>
      </c>
      <c r="H45" s="9">
        <v>218.84360000000004</v>
      </c>
      <c r="I45" s="9">
        <v>298.542113625708</v>
      </c>
      <c r="J45" s="9">
        <v>550.61611632000006</v>
      </c>
      <c r="K45" s="9">
        <v>645.58530072000008</v>
      </c>
      <c r="L45" s="9">
        <v>222.347491457328</v>
      </c>
      <c r="M45" s="9">
        <v>206.95791067961778</v>
      </c>
      <c r="N45" s="9">
        <v>199.78453818983311</v>
      </c>
      <c r="O45" s="9">
        <v>224.04902267800367</v>
      </c>
      <c r="P45" s="9">
        <v>219.18000000000006</v>
      </c>
      <c r="Q45" s="9">
        <v>165.17974950884013</v>
      </c>
      <c r="R45" s="9">
        <v>180.17494801273193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158.72910191724029</v>
      </c>
      <c r="D49" s="10">
        <v>221.51368203120001</v>
      </c>
      <c r="E49" s="10">
        <v>247.26437039070001</v>
      </c>
      <c r="F49" s="10">
        <v>180.38940634260001</v>
      </c>
      <c r="G49" s="10">
        <v>192.26832300000001</v>
      </c>
      <c r="H49" s="10">
        <v>206.60250000000005</v>
      </c>
      <c r="I49" s="10">
        <v>206.49948542730002</v>
      </c>
      <c r="J49" s="10">
        <v>235.13068800000002</v>
      </c>
      <c r="K49" s="10">
        <v>219.618594</v>
      </c>
      <c r="L49" s="10">
        <v>207.00019949310001</v>
      </c>
      <c r="M49" s="10">
        <v>194.71625994885531</v>
      </c>
      <c r="N49" s="10">
        <v>199.78453818983311</v>
      </c>
      <c r="O49" s="10">
        <v>224.04902267800367</v>
      </c>
      <c r="P49" s="10">
        <v>219.18000000000006</v>
      </c>
      <c r="Q49" s="10">
        <v>165.17974950884013</v>
      </c>
      <c r="R49" s="10">
        <v>180.17494801273193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3.0682185473880002</v>
      </c>
      <c r="G51" s="10">
        <v>0</v>
      </c>
      <c r="H51" s="10">
        <v>12.241099999999994</v>
      </c>
      <c r="I51" s="10">
        <v>92.042628198408011</v>
      </c>
      <c r="J51" s="10">
        <v>315.48542832000004</v>
      </c>
      <c r="K51" s="10">
        <v>425.96670672000005</v>
      </c>
      <c r="L51" s="10">
        <v>15.347291964228001</v>
      </c>
      <c r="M51" s="10">
        <v>12.241650730762469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1647.8133306809063</v>
      </c>
      <c r="D52" s="79">
        <v>1674.48805128</v>
      </c>
      <c r="E52" s="79">
        <v>1729.6671445200002</v>
      </c>
      <c r="F52" s="79">
        <v>1690.8521377691882</v>
      </c>
      <c r="G52" s="79">
        <v>1947.6732220169401</v>
      </c>
      <c r="H52" s="79">
        <v>1447.5102999999983</v>
      </c>
      <c r="I52" s="79">
        <v>1357.1834583599998</v>
      </c>
      <c r="J52" s="79">
        <v>1176.0103282329721</v>
      </c>
      <c r="K52" s="79">
        <v>1249.2783180000001</v>
      </c>
      <c r="L52" s="79">
        <v>642.47888415402008</v>
      </c>
      <c r="M52" s="79">
        <v>1036.7780698377321</v>
      </c>
      <c r="N52" s="79">
        <v>1167.486999260399</v>
      </c>
      <c r="O52" s="79">
        <v>1217.3884661776269</v>
      </c>
      <c r="P52" s="79">
        <v>1235.6048999999973</v>
      </c>
      <c r="Q52" s="79">
        <v>1219.3748817150386</v>
      </c>
      <c r="R52" s="79">
        <v>1227.4232816518595</v>
      </c>
    </row>
    <row r="53" spans="1:18" ht="11.25" customHeight="1" x14ac:dyDescent="0.25">
      <c r="A53" s="56" t="s">
        <v>143</v>
      </c>
      <c r="B53" s="57" t="s">
        <v>142</v>
      </c>
      <c r="C53" s="8">
        <v>658.1253306809059</v>
      </c>
      <c r="D53" s="8">
        <v>704.16868104000002</v>
      </c>
      <c r="E53" s="8">
        <v>593.54044596000006</v>
      </c>
      <c r="F53" s="8">
        <v>580.63924424998811</v>
      </c>
      <c r="G53" s="8">
        <v>810.35762348415608</v>
      </c>
      <c r="H53" s="8">
        <v>842.34149999999795</v>
      </c>
      <c r="I53" s="8">
        <v>745.27259003999995</v>
      </c>
      <c r="J53" s="8">
        <v>619.36988400817211</v>
      </c>
      <c r="K53" s="8">
        <v>691.95494808000012</v>
      </c>
      <c r="L53" s="8">
        <v>322.723066706964</v>
      </c>
      <c r="M53" s="8">
        <v>562.06671435014823</v>
      </c>
      <c r="N53" s="8">
        <v>622.04793341172831</v>
      </c>
      <c r="O53" s="8">
        <v>670.32716954852958</v>
      </c>
      <c r="P53" s="8">
        <v>715.44329999999684</v>
      </c>
      <c r="Q53" s="8">
        <v>689.97477130032246</v>
      </c>
      <c r="R53" s="8">
        <v>780.78568165185925</v>
      </c>
    </row>
    <row r="54" spans="1:18" ht="11.25" customHeight="1" x14ac:dyDescent="0.25">
      <c r="A54" s="56" t="s">
        <v>141</v>
      </c>
      <c r="B54" s="57" t="s">
        <v>140</v>
      </c>
      <c r="C54" s="8">
        <v>989.68800000000044</v>
      </c>
      <c r="D54" s="8">
        <v>970.31937024000001</v>
      </c>
      <c r="E54" s="8">
        <v>1136.12669856</v>
      </c>
      <c r="F54" s="8">
        <v>1110.2128935192002</v>
      </c>
      <c r="G54" s="8">
        <v>1137.315598532784</v>
      </c>
      <c r="H54" s="8">
        <v>605.16880000000037</v>
      </c>
      <c r="I54" s="8">
        <v>611.91086831999996</v>
      </c>
      <c r="J54" s="8">
        <v>556.64044422480004</v>
      </c>
      <c r="K54" s="8">
        <v>557.32336992</v>
      </c>
      <c r="L54" s="8">
        <v>319.75581744705607</v>
      </c>
      <c r="M54" s="8">
        <v>474.71135548758389</v>
      </c>
      <c r="N54" s="8">
        <v>545.43906584867068</v>
      </c>
      <c r="O54" s="8">
        <v>547.06129662909723</v>
      </c>
      <c r="P54" s="8">
        <v>520.16160000000048</v>
      </c>
      <c r="Q54" s="8">
        <v>529.40011041471621</v>
      </c>
      <c r="R54" s="8">
        <v>446.63760000000036</v>
      </c>
    </row>
    <row r="55" spans="1:18" ht="11.25" customHeight="1" x14ac:dyDescent="0.25">
      <c r="A55" s="59" t="s">
        <v>139</v>
      </c>
      <c r="B55" s="60" t="s">
        <v>138</v>
      </c>
      <c r="C55" s="9">
        <v>34.188000000000024</v>
      </c>
      <c r="D55" s="9">
        <v>31.973754239999998</v>
      </c>
      <c r="E55" s="9">
        <v>31.230178560000002</v>
      </c>
      <c r="F55" s="9">
        <v>28.255875839999998</v>
      </c>
      <c r="G55" s="9">
        <v>23.789346855984</v>
      </c>
      <c r="H55" s="9">
        <v>13.408800000000005</v>
      </c>
      <c r="I55" s="9">
        <v>13.19846832</v>
      </c>
      <c r="J55" s="9">
        <v>14.49972576</v>
      </c>
      <c r="K55" s="9">
        <v>14.127937919999999</v>
      </c>
      <c r="L55" s="9">
        <v>11.716763651856001</v>
      </c>
      <c r="M55" s="9">
        <v>12.431355487583613</v>
      </c>
      <c r="N55" s="9">
        <v>12.699065848670745</v>
      </c>
      <c r="O55" s="9">
        <v>13.541296629096772</v>
      </c>
      <c r="P55" s="9">
        <v>13.941599999999996</v>
      </c>
      <c r="Q55" s="9">
        <v>12.520110414716104</v>
      </c>
      <c r="R55" s="9">
        <v>9.0576000000000061</v>
      </c>
    </row>
    <row r="56" spans="1:18" ht="11.25" customHeight="1" x14ac:dyDescent="0.25">
      <c r="A56" s="59" t="s">
        <v>137</v>
      </c>
      <c r="B56" s="60" t="s">
        <v>136</v>
      </c>
      <c r="C56" s="9">
        <v>955.50000000000045</v>
      </c>
      <c r="D56" s="9">
        <v>938.34561600000006</v>
      </c>
      <c r="E56" s="9">
        <v>1104.89652</v>
      </c>
      <c r="F56" s="9">
        <v>1081.9570176792001</v>
      </c>
      <c r="G56" s="9">
        <v>1113.5262516768</v>
      </c>
      <c r="H56" s="9">
        <v>591.76000000000033</v>
      </c>
      <c r="I56" s="9">
        <v>598.7124</v>
      </c>
      <c r="J56" s="9">
        <v>542.14071846479999</v>
      </c>
      <c r="K56" s="9">
        <v>543.19543199999998</v>
      </c>
      <c r="L56" s="9">
        <v>308.03905379520006</v>
      </c>
      <c r="M56" s="9">
        <v>462.28000000000026</v>
      </c>
      <c r="N56" s="9">
        <v>532.7399999999999</v>
      </c>
      <c r="O56" s="9">
        <v>533.52000000000044</v>
      </c>
      <c r="P56" s="9">
        <v>506.22000000000043</v>
      </c>
      <c r="Q56" s="9">
        <v>516.88000000000011</v>
      </c>
      <c r="R56" s="9">
        <v>437.58000000000038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0.88927632000000001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0.88927632000000001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0.88927632000000001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15.171835436760912</v>
      </c>
      <c r="D2" s="78">
        <v>15.199489131948001</v>
      </c>
      <c r="E2" s="78">
        <v>12.096685104480002</v>
      </c>
      <c r="F2" s="78">
        <v>12.096743133528001</v>
      </c>
      <c r="G2" s="78">
        <v>15.199126890012</v>
      </c>
      <c r="H2" s="78">
        <v>15.173782133063046</v>
      </c>
      <c r="I2" s="78">
        <v>15.19964023356</v>
      </c>
      <c r="J2" s="78">
        <v>15.199431102900002</v>
      </c>
      <c r="K2" s="78">
        <v>15.207295671756002</v>
      </c>
      <c r="L2" s="78">
        <v>11.806983120996001</v>
      </c>
      <c r="M2" s="78">
        <v>11.779632076507609</v>
      </c>
      <c r="N2" s="78">
        <v>14.891792996943353</v>
      </c>
      <c r="O2" s="78">
        <v>14.891601995611</v>
      </c>
      <c r="P2" s="78">
        <v>14.891733397233264</v>
      </c>
      <c r="Q2" s="78">
        <v>8.9349523604111898</v>
      </c>
      <c r="R2" s="78">
        <v>8.9350180012870783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15.171835436760912</v>
      </c>
      <c r="D21" s="79">
        <v>15.199489131948001</v>
      </c>
      <c r="E21" s="79">
        <v>12.096685104480002</v>
      </c>
      <c r="F21" s="79">
        <v>12.096743133528001</v>
      </c>
      <c r="G21" s="79">
        <v>15.199126890012</v>
      </c>
      <c r="H21" s="79">
        <v>15.173782133063046</v>
      </c>
      <c r="I21" s="79">
        <v>15.19964023356</v>
      </c>
      <c r="J21" s="79">
        <v>15.199431102900002</v>
      </c>
      <c r="K21" s="79">
        <v>15.207295671756002</v>
      </c>
      <c r="L21" s="79">
        <v>11.806983120996001</v>
      </c>
      <c r="M21" s="79">
        <v>11.779632076507609</v>
      </c>
      <c r="N21" s="79">
        <v>14.891792996943353</v>
      </c>
      <c r="O21" s="79">
        <v>14.891601995611</v>
      </c>
      <c r="P21" s="79">
        <v>14.891733397233264</v>
      </c>
      <c r="Q21" s="79">
        <v>8.9349523604111898</v>
      </c>
      <c r="R21" s="79">
        <v>8.9350180012870783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15.171835436760912</v>
      </c>
      <c r="D30" s="8">
        <v>15.199489131948001</v>
      </c>
      <c r="E30" s="8">
        <v>12.096685104480002</v>
      </c>
      <c r="F30" s="8">
        <v>12.096743133528001</v>
      </c>
      <c r="G30" s="8">
        <v>15.199126890012</v>
      </c>
      <c r="H30" s="8">
        <v>15.173782133063046</v>
      </c>
      <c r="I30" s="8">
        <v>15.19964023356</v>
      </c>
      <c r="J30" s="8">
        <v>15.199431102900002</v>
      </c>
      <c r="K30" s="8">
        <v>15.207295671756002</v>
      </c>
      <c r="L30" s="8">
        <v>11.806983120996001</v>
      </c>
      <c r="M30" s="8">
        <v>11.779632076507609</v>
      </c>
      <c r="N30" s="8">
        <v>14.891792996943353</v>
      </c>
      <c r="O30" s="8">
        <v>14.891601995611</v>
      </c>
      <c r="P30" s="8">
        <v>14.891733397233264</v>
      </c>
      <c r="Q30" s="8">
        <v>8.9349523604111898</v>
      </c>
      <c r="R30" s="8">
        <v>8.9350180012870783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8.8290120453845962</v>
      </c>
      <c r="D35" s="9">
        <v>8.9945894835719997</v>
      </c>
      <c r="E35" s="9">
        <v>8.9943283528560016</v>
      </c>
      <c r="F35" s="9">
        <v>8.9943863819040004</v>
      </c>
      <c r="G35" s="9">
        <v>8.994444410952001</v>
      </c>
      <c r="H35" s="9">
        <v>8.8012040287907798</v>
      </c>
      <c r="I35" s="9">
        <v>8.9946475126200003</v>
      </c>
      <c r="J35" s="9">
        <v>8.9945314545240009</v>
      </c>
      <c r="K35" s="9">
        <v>8.8782992713800013</v>
      </c>
      <c r="L35" s="9">
        <v>8.704502272620001</v>
      </c>
      <c r="M35" s="9">
        <v>8.5933357917516258</v>
      </c>
      <c r="N35" s="9">
        <v>8.5932538799294171</v>
      </c>
      <c r="O35" s="9">
        <v>8.593143876656411</v>
      </c>
      <c r="P35" s="9">
        <v>8.5932105194850354</v>
      </c>
      <c r="Q35" s="9">
        <v>5.7978550867028327</v>
      </c>
      <c r="R35" s="9">
        <v>5.7979394765543395</v>
      </c>
    </row>
    <row r="36" spans="1:18" ht="11.25" customHeight="1" x14ac:dyDescent="0.25">
      <c r="A36" s="65" t="s">
        <v>177</v>
      </c>
      <c r="B36" s="62" t="s">
        <v>176</v>
      </c>
      <c r="C36" s="10">
        <v>8.8290120453845962</v>
      </c>
      <c r="D36" s="10">
        <v>8.9945894835719997</v>
      </c>
      <c r="E36" s="10">
        <v>8.9943283528560016</v>
      </c>
      <c r="F36" s="10">
        <v>8.9943863819040004</v>
      </c>
      <c r="G36" s="10">
        <v>8.994444410952001</v>
      </c>
      <c r="H36" s="10">
        <v>8.8012040287907798</v>
      </c>
      <c r="I36" s="10">
        <v>8.9946475126200003</v>
      </c>
      <c r="J36" s="10">
        <v>8.9945314545240009</v>
      </c>
      <c r="K36" s="10">
        <v>8.8782992713800013</v>
      </c>
      <c r="L36" s="10">
        <v>8.704502272620001</v>
      </c>
      <c r="M36" s="10">
        <v>8.5933357917516258</v>
      </c>
      <c r="N36" s="10">
        <v>8.5932538799294171</v>
      </c>
      <c r="O36" s="10">
        <v>8.593143876656411</v>
      </c>
      <c r="P36" s="10">
        <v>8.5932105194850354</v>
      </c>
      <c r="Q36" s="10">
        <v>5.7978550867028327</v>
      </c>
      <c r="R36" s="10">
        <v>5.7979394765543395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6.3428233913763155</v>
      </c>
      <c r="D43" s="9">
        <v>6.2048996483760011</v>
      </c>
      <c r="E43" s="9">
        <v>3.1023567516240003</v>
      </c>
      <c r="F43" s="9">
        <v>3.1023567516240003</v>
      </c>
      <c r="G43" s="9">
        <v>6.2046824790599997</v>
      </c>
      <c r="H43" s="9">
        <v>6.3725781042722662</v>
      </c>
      <c r="I43" s="9">
        <v>6.20499272094</v>
      </c>
      <c r="J43" s="9">
        <v>6.2048996483760011</v>
      </c>
      <c r="K43" s="9">
        <v>6.3289964003760009</v>
      </c>
      <c r="L43" s="9">
        <v>3.102480848376</v>
      </c>
      <c r="M43" s="9">
        <v>3.1862962847559824</v>
      </c>
      <c r="N43" s="9">
        <v>6.2985391170139362</v>
      </c>
      <c r="O43" s="9">
        <v>6.2984581189545885</v>
      </c>
      <c r="P43" s="9">
        <v>6.2985228777482289</v>
      </c>
      <c r="Q43" s="9">
        <v>3.1370972737083571</v>
      </c>
      <c r="R43" s="9">
        <v>3.1370785247327393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15.171835436760912</v>
      </c>
      <c r="D2" s="78">
        <v>15.199489131948001</v>
      </c>
      <c r="E2" s="78">
        <v>12.096685104480002</v>
      </c>
      <c r="F2" s="78">
        <v>12.096743133528001</v>
      </c>
      <c r="G2" s="78">
        <v>15.199126890012</v>
      </c>
      <c r="H2" s="78">
        <v>15.173782133063046</v>
      </c>
      <c r="I2" s="78">
        <v>15.19964023356</v>
      </c>
      <c r="J2" s="78">
        <v>15.199431102900002</v>
      </c>
      <c r="K2" s="78">
        <v>15.207295671756002</v>
      </c>
      <c r="L2" s="78">
        <v>11.806983120996001</v>
      </c>
      <c r="M2" s="78">
        <v>11.779632076507609</v>
      </c>
      <c r="N2" s="78">
        <v>14.891792996943353</v>
      </c>
      <c r="O2" s="78">
        <v>14.891601995611</v>
      </c>
      <c r="P2" s="78">
        <v>14.891733397233264</v>
      </c>
      <c r="Q2" s="78">
        <v>8.9349523604111898</v>
      </c>
      <c r="R2" s="78">
        <v>8.9350180012870783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15.171835436760912</v>
      </c>
      <c r="D21" s="79">
        <v>15.199489131948001</v>
      </c>
      <c r="E21" s="79">
        <v>12.096685104480002</v>
      </c>
      <c r="F21" s="79">
        <v>12.096743133528001</v>
      </c>
      <c r="G21" s="79">
        <v>15.199126890012</v>
      </c>
      <c r="H21" s="79">
        <v>15.173782133063046</v>
      </c>
      <c r="I21" s="79">
        <v>15.19964023356</v>
      </c>
      <c r="J21" s="79">
        <v>15.199431102900002</v>
      </c>
      <c r="K21" s="79">
        <v>15.207295671756002</v>
      </c>
      <c r="L21" s="79">
        <v>11.806983120996001</v>
      </c>
      <c r="M21" s="79">
        <v>11.779632076507609</v>
      </c>
      <c r="N21" s="79">
        <v>14.891792996943353</v>
      </c>
      <c r="O21" s="79">
        <v>14.891601995611</v>
      </c>
      <c r="P21" s="79">
        <v>14.891733397233264</v>
      </c>
      <c r="Q21" s="79">
        <v>8.9349523604111898</v>
      </c>
      <c r="R21" s="79">
        <v>8.9350180012870783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15.171835436760912</v>
      </c>
      <c r="D30" s="8">
        <v>15.199489131948001</v>
      </c>
      <c r="E30" s="8">
        <v>12.096685104480002</v>
      </c>
      <c r="F30" s="8">
        <v>12.096743133528001</v>
      </c>
      <c r="G30" s="8">
        <v>15.199126890012</v>
      </c>
      <c r="H30" s="8">
        <v>15.173782133063046</v>
      </c>
      <c r="I30" s="8">
        <v>15.19964023356</v>
      </c>
      <c r="J30" s="8">
        <v>15.199431102900002</v>
      </c>
      <c r="K30" s="8">
        <v>15.207295671756002</v>
      </c>
      <c r="L30" s="8">
        <v>11.806983120996001</v>
      </c>
      <c r="M30" s="8">
        <v>11.779632076507609</v>
      </c>
      <c r="N30" s="8">
        <v>14.891792996943353</v>
      </c>
      <c r="O30" s="8">
        <v>14.891601995611</v>
      </c>
      <c r="P30" s="8">
        <v>14.891733397233264</v>
      </c>
      <c r="Q30" s="8">
        <v>8.9349523604111898</v>
      </c>
      <c r="R30" s="8">
        <v>8.9350180012870783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8.8290120453845962</v>
      </c>
      <c r="D35" s="9">
        <v>8.9945894835719997</v>
      </c>
      <c r="E35" s="9">
        <v>8.9943283528560016</v>
      </c>
      <c r="F35" s="9">
        <v>8.9943863819040004</v>
      </c>
      <c r="G35" s="9">
        <v>8.994444410952001</v>
      </c>
      <c r="H35" s="9">
        <v>8.8012040287907798</v>
      </c>
      <c r="I35" s="9">
        <v>8.9946475126200003</v>
      </c>
      <c r="J35" s="9">
        <v>8.9945314545240009</v>
      </c>
      <c r="K35" s="9">
        <v>8.8782992713800013</v>
      </c>
      <c r="L35" s="9">
        <v>8.704502272620001</v>
      </c>
      <c r="M35" s="9">
        <v>8.5933357917516258</v>
      </c>
      <c r="N35" s="9">
        <v>8.5932538799294171</v>
      </c>
      <c r="O35" s="9">
        <v>8.593143876656411</v>
      </c>
      <c r="P35" s="9">
        <v>8.5932105194850354</v>
      </c>
      <c r="Q35" s="9">
        <v>5.7978550867028327</v>
      </c>
      <c r="R35" s="9">
        <v>5.7979394765543395</v>
      </c>
    </row>
    <row r="36" spans="1:18" ht="11.25" customHeight="1" x14ac:dyDescent="0.25">
      <c r="A36" s="65" t="s">
        <v>177</v>
      </c>
      <c r="B36" s="62" t="s">
        <v>176</v>
      </c>
      <c r="C36" s="10">
        <v>8.8290120453845962</v>
      </c>
      <c r="D36" s="10">
        <v>8.9945894835719997</v>
      </c>
      <c r="E36" s="10">
        <v>8.9943283528560016</v>
      </c>
      <c r="F36" s="10">
        <v>8.9943863819040004</v>
      </c>
      <c r="G36" s="10">
        <v>8.994444410952001</v>
      </c>
      <c r="H36" s="10">
        <v>8.8012040287907798</v>
      </c>
      <c r="I36" s="10">
        <v>8.9946475126200003</v>
      </c>
      <c r="J36" s="10">
        <v>8.9945314545240009</v>
      </c>
      <c r="K36" s="10">
        <v>8.8782992713800013</v>
      </c>
      <c r="L36" s="10">
        <v>8.704502272620001</v>
      </c>
      <c r="M36" s="10">
        <v>8.5933357917516258</v>
      </c>
      <c r="N36" s="10">
        <v>8.5932538799294171</v>
      </c>
      <c r="O36" s="10">
        <v>8.593143876656411</v>
      </c>
      <c r="P36" s="10">
        <v>8.5932105194850354</v>
      </c>
      <c r="Q36" s="10">
        <v>5.7978550867028327</v>
      </c>
      <c r="R36" s="10">
        <v>5.7979394765543395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6.3428233913763155</v>
      </c>
      <c r="D43" s="9">
        <v>6.2048996483760011</v>
      </c>
      <c r="E43" s="9">
        <v>3.1023567516240003</v>
      </c>
      <c r="F43" s="9">
        <v>3.1023567516240003</v>
      </c>
      <c r="G43" s="9">
        <v>6.2046824790599997</v>
      </c>
      <c r="H43" s="9">
        <v>6.3725781042722662</v>
      </c>
      <c r="I43" s="9">
        <v>6.20499272094</v>
      </c>
      <c r="J43" s="9">
        <v>6.2048996483760011</v>
      </c>
      <c r="K43" s="9">
        <v>6.3289964003760009</v>
      </c>
      <c r="L43" s="9">
        <v>3.102480848376</v>
      </c>
      <c r="M43" s="9">
        <v>3.1862962847559824</v>
      </c>
      <c r="N43" s="9">
        <v>6.2985391170139362</v>
      </c>
      <c r="O43" s="9">
        <v>6.2984581189545885</v>
      </c>
      <c r="P43" s="9">
        <v>6.2985228777482289</v>
      </c>
      <c r="Q43" s="9">
        <v>3.1370972737083571</v>
      </c>
      <c r="R43" s="9">
        <v>3.1370785247327393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342.21202008554354</v>
      </c>
      <c r="D2" s="78">
        <v>503.11609747858807</v>
      </c>
      <c r="E2" s="78">
        <v>280.44515960208003</v>
      </c>
      <c r="F2" s="78">
        <v>375.81599946844807</v>
      </c>
      <c r="G2" s="78">
        <v>376.51333315662004</v>
      </c>
      <c r="H2" s="78">
        <v>363.13454605821721</v>
      </c>
      <c r="I2" s="78">
        <v>471.64349201983202</v>
      </c>
      <c r="J2" s="78">
        <v>493.73566870993204</v>
      </c>
      <c r="K2" s="78">
        <v>470.70007510046406</v>
      </c>
      <c r="L2" s="78">
        <v>441.11033401723205</v>
      </c>
      <c r="M2" s="78">
        <v>464.4504537719186</v>
      </c>
      <c r="N2" s="78">
        <v>575.07851221127237</v>
      </c>
      <c r="O2" s="78">
        <v>463.60807911963394</v>
      </c>
      <c r="P2" s="78">
        <v>614.57488371628835</v>
      </c>
      <c r="Q2" s="78">
        <v>509.33192809338505</v>
      </c>
      <c r="R2" s="78">
        <v>589.71996725121346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342.21202008554354</v>
      </c>
      <c r="D52" s="79">
        <v>503.11609747858807</v>
      </c>
      <c r="E52" s="79">
        <v>280.44515960208003</v>
      </c>
      <c r="F52" s="79">
        <v>375.81599946844807</v>
      </c>
      <c r="G52" s="79">
        <v>376.51333315662004</v>
      </c>
      <c r="H52" s="79">
        <v>363.13454605821721</v>
      </c>
      <c r="I52" s="79">
        <v>471.64349201983202</v>
      </c>
      <c r="J52" s="79">
        <v>493.73566870993204</v>
      </c>
      <c r="K52" s="79">
        <v>470.70007510046406</v>
      </c>
      <c r="L52" s="79">
        <v>441.11033401723205</v>
      </c>
      <c r="M52" s="79">
        <v>464.4504537719186</v>
      </c>
      <c r="N52" s="79">
        <v>575.07851221127237</v>
      </c>
      <c r="O52" s="79">
        <v>463.60807911963394</v>
      </c>
      <c r="P52" s="79">
        <v>614.57488371628835</v>
      </c>
      <c r="Q52" s="79">
        <v>509.33192809338505</v>
      </c>
      <c r="R52" s="79">
        <v>589.71996725121346</v>
      </c>
    </row>
    <row r="53" spans="1:18" ht="11.25" customHeight="1" x14ac:dyDescent="0.25">
      <c r="A53" s="56" t="s">
        <v>143</v>
      </c>
      <c r="B53" s="57" t="s">
        <v>142</v>
      </c>
      <c r="C53" s="8">
        <v>342.21202008554354</v>
      </c>
      <c r="D53" s="8">
        <v>503.11609747858807</v>
      </c>
      <c r="E53" s="8">
        <v>280.44515960208003</v>
      </c>
      <c r="F53" s="8">
        <v>375.81599946844807</v>
      </c>
      <c r="G53" s="8">
        <v>376.51333315662004</v>
      </c>
      <c r="H53" s="8">
        <v>363.13454605821721</v>
      </c>
      <c r="I53" s="8">
        <v>471.64349201983202</v>
      </c>
      <c r="J53" s="8">
        <v>493.73566870993204</v>
      </c>
      <c r="K53" s="8">
        <v>470.70007510046406</v>
      </c>
      <c r="L53" s="8">
        <v>441.11033401723205</v>
      </c>
      <c r="M53" s="8">
        <v>464.4504537719186</v>
      </c>
      <c r="N53" s="8">
        <v>575.07851221127237</v>
      </c>
      <c r="O53" s="8">
        <v>463.60807911963394</v>
      </c>
      <c r="P53" s="8">
        <v>614.57488371628835</v>
      </c>
      <c r="Q53" s="8">
        <v>509.33192809338505</v>
      </c>
      <c r="R53" s="8">
        <v>589.71996725121346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72.914400000000001</v>
      </c>
      <c r="D2" s="78">
        <v>76.009260600000005</v>
      </c>
      <c r="E2" s="78">
        <v>85.626758880000011</v>
      </c>
      <c r="F2" s="78">
        <v>69.804423</v>
      </c>
      <c r="G2" s="78">
        <v>82.524340080000002</v>
      </c>
      <c r="H2" s="78">
        <v>79.287000000000106</v>
      </c>
      <c r="I2" s="78">
        <v>69.804423</v>
      </c>
      <c r="J2" s="78">
        <v>76.009260600000005</v>
      </c>
      <c r="K2" s="78">
        <v>69.804423</v>
      </c>
      <c r="L2" s="78">
        <v>60.18692472</v>
      </c>
      <c r="M2" s="78">
        <v>69.802199999999942</v>
      </c>
      <c r="N2" s="78">
        <v>62.985000000000142</v>
      </c>
      <c r="O2" s="78">
        <v>62.985000000000142</v>
      </c>
      <c r="P2" s="78">
        <v>69.283500000000089</v>
      </c>
      <c r="Q2" s="78">
        <v>62.836800000000139</v>
      </c>
      <c r="R2" s="78">
        <v>53.426100000000133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72.914400000000001</v>
      </c>
      <c r="D21" s="79">
        <v>76.009260600000005</v>
      </c>
      <c r="E21" s="79">
        <v>85.626758880000011</v>
      </c>
      <c r="F21" s="79">
        <v>69.804423</v>
      </c>
      <c r="G21" s="79">
        <v>82.524340080000002</v>
      </c>
      <c r="H21" s="79">
        <v>79.287000000000106</v>
      </c>
      <c r="I21" s="79">
        <v>69.804423</v>
      </c>
      <c r="J21" s="79">
        <v>76.009260600000005</v>
      </c>
      <c r="K21" s="79">
        <v>69.804423</v>
      </c>
      <c r="L21" s="79">
        <v>60.18692472</v>
      </c>
      <c r="M21" s="79">
        <v>69.802199999999942</v>
      </c>
      <c r="N21" s="79">
        <v>62.985000000000142</v>
      </c>
      <c r="O21" s="79">
        <v>62.985000000000142</v>
      </c>
      <c r="P21" s="79">
        <v>69.283500000000089</v>
      </c>
      <c r="Q21" s="79">
        <v>62.836800000000139</v>
      </c>
      <c r="R21" s="79">
        <v>53.426100000000133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72.914400000000001</v>
      </c>
      <c r="D30" s="8">
        <v>76.009260600000005</v>
      </c>
      <c r="E30" s="8">
        <v>85.626758880000011</v>
      </c>
      <c r="F30" s="8">
        <v>69.804423</v>
      </c>
      <c r="G30" s="8">
        <v>82.524340080000002</v>
      </c>
      <c r="H30" s="8">
        <v>79.287000000000106</v>
      </c>
      <c r="I30" s="8">
        <v>69.804423</v>
      </c>
      <c r="J30" s="8">
        <v>76.009260600000005</v>
      </c>
      <c r="K30" s="8">
        <v>69.804423</v>
      </c>
      <c r="L30" s="8">
        <v>60.18692472</v>
      </c>
      <c r="M30" s="8">
        <v>69.802199999999942</v>
      </c>
      <c r="N30" s="8">
        <v>62.985000000000142</v>
      </c>
      <c r="O30" s="8">
        <v>62.985000000000142</v>
      </c>
      <c r="P30" s="8">
        <v>69.283500000000089</v>
      </c>
      <c r="Q30" s="8">
        <v>62.836800000000139</v>
      </c>
      <c r="R30" s="8">
        <v>53.426100000000133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72.914400000000001</v>
      </c>
      <c r="D43" s="9">
        <v>76.009260600000005</v>
      </c>
      <c r="E43" s="9">
        <v>85.626758880000011</v>
      </c>
      <c r="F43" s="9">
        <v>69.804423</v>
      </c>
      <c r="G43" s="9">
        <v>82.524340080000002</v>
      </c>
      <c r="H43" s="9">
        <v>79.287000000000106</v>
      </c>
      <c r="I43" s="9">
        <v>69.804423</v>
      </c>
      <c r="J43" s="9">
        <v>76.009260600000005</v>
      </c>
      <c r="K43" s="9">
        <v>69.804423</v>
      </c>
      <c r="L43" s="9">
        <v>60.18692472</v>
      </c>
      <c r="M43" s="9">
        <v>69.802199999999942</v>
      </c>
      <c r="N43" s="9">
        <v>62.985000000000142</v>
      </c>
      <c r="O43" s="9">
        <v>62.985000000000142</v>
      </c>
      <c r="P43" s="9">
        <v>69.283500000000089</v>
      </c>
      <c r="Q43" s="9">
        <v>62.836800000000139</v>
      </c>
      <c r="R43" s="9">
        <v>53.426100000000133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25.340087721576033</v>
      </c>
      <c r="D2" s="78">
        <v>25.920572112839906</v>
      </c>
      <c r="E2" s="78">
        <v>28.419813171281273</v>
      </c>
      <c r="F2" s="78">
        <v>23.291491655715117</v>
      </c>
      <c r="G2" s="78">
        <v>26.672772995413599</v>
      </c>
      <c r="H2" s="78">
        <v>25.350274184439467</v>
      </c>
      <c r="I2" s="78">
        <v>22.274049279937657</v>
      </c>
      <c r="J2" s="78">
        <v>23.691594011130242</v>
      </c>
      <c r="K2" s="78">
        <v>21.620567623516859</v>
      </c>
      <c r="L2" s="78">
        <v>18.636738349004265</v>
      </c>
      <c r="M2" s="78">
        <v>20.986257976186625</v>
      </c>
      <c r="N2" s="78">
        <v>18.847527304978261</v>
      </c>
      <c r="O2" s="78">
        <v>18.5689924186978</v>
      </c>
      <c r="P2" s="78">
        <v>19.930055462035472</v>
      </c>
      <c r="Q2" s="78">
        <v>17.986738280331345</v>
      </c>
      <c r="R2" s="78">
        <v>15.308909702197724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25.340087721576033</v>
      </c>
      <c r="D21" s="79">
        <v>25.920572112839906</v>
      </c>
      <c r="E21" s="79">
        <v>28.419813171281273</v>
      </c>
      <c r="F21" s="79">
        <v>23.291491655715117</v>
      </c>
      <c r="G21" s="79">
        <v>26.672772995413599</v>
      </c>
      <c r="H21" s="79">
        <v>25.350274184439467</v>
      </c>
      <c r="I21" s="79">
        <v>22.274049279937657</v>
      </c>
      <c r="J21" s="79">
        <v>23.691594011130242</v>
      </c>
      <c r="K21" s="79">
        <v>21.620567623516859</v>
      </c>
      <c r="L21" s="79">
        <v>18.636738349004265</v>
      </c>
      <c r="M21" s="79">
        <v>20.986257976186625</v>
      </c>
      <c r="N21" s="79">
        <v>18.847527304978261</v>
      </c>
      <c r="O21" s="79">
        <v>18.5689924186978</v>
      </c>
      <c r="P21" s="79">
        <v>19.930055462035472</v>
      </c>
      <c r="Q21" s="79">
        <v>17.986738280331345</v>
      </c>
      <c r="R21" s="79">
        <v>15.308909702197724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25.340087721576033</v>
      </c>
      <c r="D30" s="8">
        <v>25.920572112839906</v>
      </c>
      <c r="E30" s="8">
        <v>28.419813171281273</v>
      </c>
      <c r="F30" s="8">
        <v>23.291491655715117</v>
      </c>
      <c r="G30" s="8">
        <v>26.672772995413599</v>
      </c>
      <c r="H30" s="8">
        <v>25.350274184439467</v>
      </c>
      <c r="I30" s="8">
        <v>22.274049279937657</v>
      </c>
      <c r="J30" s="8">
        <v>23.691594011130242</v>
      </c>
      <c r="K30" s="8">
        <v>21.620567623516859</v>
      </c>
      <c r="L30" s="8">
        <v>18.636738349004265</v>
      </c>
      <c r="M30" s="8">
        <v>20.986257976186625</v>
      </c>
      <c r="N30" s="8">
        <v>18.847527304978261</v>
      </c>
      <c r="O30" s="8">
        <v>18.5689924186978</v>
      </c>
      <c r="P30" s="8">
        <v>19.930055462035472</v>
      </c>
      <c r="Q30" s="8">
        <v>17.986738280331345</v>
      </c>
      <c r="R30" s="8">
        <v>15.308909702197724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25.340087721576033</v>
      </c>
      <c r="D43" s="9">
        <v>25.920572112839906</v>
      </c>
      <c r="E43" s="9">
        <v>28.419813171281273</v>
      </c>
      <c r="F43" s="9">
        <v>23.291491655715117</v>
      </c>
      <c r="G43" s="9">
        <v>26.672772995413599</v>
      </c>
      <c r="H43" s="9">
        <v>25.350274184439467</v>
      </c>
      <c r="I43" s="9">
        <v>22.274049279937657</v>
      </c>
      <c r="J43" s="9">
        <v>23.691594011130242</v>
      </c>
      <c r="K43" s="9">
        <v>21.620567623516859</v>
      </c>
      <c r="L43" s="9">
        <v>18.636738349004265</v>
      </c>
      <c r="M43" s="9">
        <v>20.986257976186625</v>
      </c>
      <c r="N43" s="9">
        <v>18.847527304978261</v>
      </c>
      <c r="O43" s="9">
        <v>18.5689924186978</v>
      </c>
      <c r="P43" s="9">
        <v>19.930055462035472</v>
      </c>
      <c r="Q43" s="9">
        <v>17.986738280331345</v>
      </c>
      <c r="R43" s="9">
        <v>15.308909702197724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47.57431227842396</v>
      </c>
      <c r="D2" s="78">
        <v>50.088688487160105</v>
      </c>
      <c r="E2" s="78">
        <v>57.206945708718727</v>
      </c>
      <c r="F2" s="78">
        <v>46.512931344284894</v>
      </c>
      <c r="G2" s="78">
        <v>55.851567084586407</v>
      </c>
      <c r="H2" s="78">
        <v>53.936725815560642</v>
      </c>
      <c r="I2" s="78">
        <v>47.530373720062343</v>
      </c>
      <c r="J2" s="78">
        <v>52.31766658886977</v>
      </c>
      <c r="K2" s="78">
        <v>48.183855376483145</v>
      </c>
      <c r="L2" s="78">
        <v>41.550186370995732</v>
      </c>
      <c r="M2" s="78">
        <v>48.815942023813321</v>
      </c>
      <c r="N2" s="78">
        <v>44.137472695021877</v>
      </c>
      <c r="O2" s="78">
        <v>44.416007581302338</v>
      </c>
      <c r="P2" s="78">
        <v>49.35344453796462</v>
      </c>
      <c r="Q2" s="78">
        <v>44.850061719668794</v>
      </c>
      <c r="R2" s="78">
        <v>38.117190297802409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47.57431227842396</v>
      </c>
      <c r="D21" s="79">
        <v>50.088688487160105</v>
      </c>
      <c r="E21" s="79">
        <v>57.206945708718727</v>
      </c>
      <c r="F21" s="79">
        <v>46.512931344284894</v>
      </c>
      <c r="G21" s="79">
        <v>55.851567084586407</v>
      </c>
      <c r="H21" s="79">
        <v>53.936725815560642</v>
      </c>
      <c r="I21" s="79">
        <v>47.530373720062343</v>
      </c>
      <c r="J21" s="79">
        <v>52.31766658886977</v>
      </c>
      <c r="K21" s="79">
        <v>48.183855376483145</v>
      </c>
      <c r="L21" s="79">
        <v>41.550186370995732</v>
      </c>
      <c r="M21" s="79">
        <v>48.815942023813321</v>
      </c>
      <c r="N21" s="79">
        <v>44.137472695021877</v>
      </c>
      <c r="O21" s="79">
        <v>44.416007581302338</v>
      </c>
      <c r="P21" s="79">
        <v>49.35344453796462</v>
      </c>
      <c r="Q21" s="79">
        <v>44.850061719668794</v>
      </c>
      <c r="R21" s="79">
        <v>38.117190297802409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47.57431227842396</v>
      </c>
      <c r="D30" s="8">
        <v>50.088688487160105</v>
      </c>
      <c r="E30" s="8">
        <v>57.206945708718727</v>
      </c>
      <c r="F30" s="8">
        <v>46.512931344284894</v>
      </c>
      <c r="G30" s="8">
        <v>55.851567084586407</v>
      </c>
      <c r="H30" s="8">
        <v>53.936725815560642</v>
      </c>
      <c r="I30" s="8">
        <v>47.530373720062343</v>
      </c>
      <c r="J30" s="8">
        <v>52.31766658886977</v>
      </c>
      <c r="K30" s="8">
        <v>48.183855376483145</v>
      </c>
      <c r="L30" s="8">
        <v>41.550186370995732</v>
      </c>
      <c r="M30" s="8">
        <v>48.815942023813321</v>
      </c>
      <c r="N30" s="8">
        <v>44.137472695021877</v>
      </c>
      <c r="O30" s="8">
        <v>44.416007581302338</v>
      </c>
      <c r="P30" s="8">
        <v>49.35344453796462</v>
      </c>
      <c r="Q30" s="8">
        <v>44.850061719668794</v>
      </c>
      <c r="R30" s="8">
        <v>38.117190297802409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47.57431227842396</v>
      </c>
      <c r="D43" s="9">
        <v>50.088688487160105</v>
      </c>
      <c r="E43" s="9">
        <v>57.206945708718727</v>
      </c>
      <c r="F43" s="9">
        <v>46.512931344284894</v>
      </c>
      <c r="G43" s="9">
        <v>55.851567084586407</v>
      </c>
      <c r="H43" s="9">
        <v>53.936725815560642</v>
      </c>
      <c r="I43" s="9">
        <v>47.530373720062343</v>
      </c>
      <c r="J43" s="9">
        <v>52.31766658886977</v>
      </c>
      <c r="K43" s="9">
        <v>48.183855376483145</v>
      </c>
      <c r="L43" s="9">
        <v>41.550186370995732</v>
      </c>
      <c r="M43" s="9">
        <v>48.815942023813321</v>
      </c>
      <c r="N43" s="9">
        <v>44.137472695021877</v>
      </c>
      <c r="O43" s="9">
        <v>44.416007581302338</v>
      </c>
      <c r="P43" s="9">
        <v>49.35344453796462</v>
      </c>
      <c r="Q43" s="9">
        <v>44.850061719668794</v>
      </c>
      <c r="R43" s="9">
        <v>38.117190297802409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2008.3025596257712</v>
      </c>
      <c r="D2" s="78">
        <v>1846.4916379443844</v>
      </c>
      <c r="E2" s="78">
        <v>2172.5371912052519</v>
      </c>
      <c r="F2" s="78">
        <v>1904.0460538841285</v>
      </c>
      <c r="G2" s="78">
        <v>2297.9079604870922</v>
      </c>
      <c r="H2" s="78">
        <v>2078.2633394138825</v>
      </c>
      <c r="I2" s="78">
        <v>2277.8332798762804</v>
      </c>
      <c r="J2" s="78">
        <v>2579.3126353382763</v>
      </c>
      <c r="K2" s="78">
        <v>2560.9887045452524</v>
      </c>
      <c r="L2" s="78">
        <v>1759.7715739513924</v>
      </c>
      <c r="M2" s="78">
        <v>1932.9074321395296</v>
      </c>
      <c r="N2" s="78">
        <v>1976.1456172808321</v>
      </c>
      <c r="O2" s="78">
        <v>2067.7353241020874</v>
      </c>
      <c r="P2" s="78">
        <v>2100.4387237514979</v>
      </c>
      <c r="Q2" s="78">
        <v>1946.407772865025</v>
      </c>
      <c r="R2" s="78">
        <v>1757.3858370947084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1724.4295587524116</v>
      </c>
      <c r="D21" s="79">
        <v>1625.7020377267804</v>
      </c>
      <c r="E21" s="79">
        <v>1981.580173965252</v>
      </c>
      <c r="F21" s="79">
        <v>1729.5286742323924</v>
      </c>
      <c r="G21" s="79">
        <v>2024.4969950400002</v>
      </c>
      <c r="H21" s="79">
        <v>1772.2567999999974</v>
      </c>
      <c r="I21" s="79">
        <v>1960.6109026873323</v>
      </c>
      <c r="J21" s="79">
        <v>2289.4904527200001</v>
      </c>
      <c r="K21" s="79">
        <v>2205.1251766800005</v>
      </c>
      <c r="L21" s="79">
        <v>1697.9985290788204</v>
      </c>
      <c r="M21" s="79">
        <v>1607.4383754470555</v>
      </c>
      <c r="N21" s="79">
        <v>1646.3575569933807</v>
      </c>
      <c r="O21" s="79">
        <v>1694.0855406162602</v>
      </c>
      <c r="P21" s="79">
        <v>1619.1883</v>
      </c>
      <c r="Q21" s="79">
        <v>1487.2412056974408</v>
      </c>
      <c r="R21" s="79">
        <v>1358.3616127703385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1724.4295587524116</v>
      </c>
      <c r="D30" s="8">
        <v>1625.7020377267804</v>
      </c>
      <c r="E30" s="8">
        <v>1981.580173965252</v>
      </c>
      <c r="F30" s="8">
        <v>1729.5286742323924</v>
      </c>
      <c r="G30" s="8">
        <v>2024.4969950400002</v>
      </c>
      <c r="H30" s="8">
        <v>1772.2567999999974</v>
      </c>
      <c r="I30" s="8">
        <v>1960.6109026873323</v>
      </c>
      <c r="J30" s="8">
        <v>2289.4904527200001</v>
      </c>
      <c r="K30" s="8">
        <v>2205.1251766800005</v>
      </c>
      <c r="L30" s="8">
        <v>1697.9985290788204</v>
      </c>
      <c r="M30" s="8">
        <v>1607.4383754470555</v>
      </c>
      <c r="N30" s="8">
        <v>1646.3575569933807</v>
      </c>
      <c r="O30" s="8">
        <v>1694.0855406162602</v>
      </c>
      <c r="P30" s="8">
        <v>1619.1883</v>
      </c>
      <c r="Q30" s="8">
        <v>1487.2412056974408</v>
      </c>
      <c r="R30" s="8">
        <v>1358.3616127703385</v>
      </c>
    </row>
    <row r="31" spans="1:18" ht="11.25" customHeight="1" x14ac:dyDescent="0.25">
      <c r="A31" s="59" t="s">
        <v>187</v>
      </c>
      <c r="B31" s="60" t="s">
        <v>186</v>
      </c>
      <c r="C31" s="9">
        <v>663.92621504245528</v>
      </c>
      <c r="D31" s="9">
        <v>483.16303302451206</v>
      </c>
      <c r="E31" s="9">
        <v>615.43950336</v>
      </c>
      <c r="F31" s="9">
        <v>562.75392685363204</v>
      </c>
      <c r="G31" s="9">
        <v>692.12828160000004</v>
      </c>
      <c r="H31" s="9">
        <v>599.09760000000119</v>
      </c>
      <c r="I31" s="9">
        <v>754.58863872000006</v>
      </c>
      <c r="J31" s="9">
        <v>800.4089779200001</v>
      </c>
      <c r="K31" s="9">
        <v>743.97761280000009</v>
      </c>
      <c r="L31" s="9">
        <v>715.63606900300817</v>
      </c>
      <c r="M31" s="9">
        <v>765.18848407643316</v>
      </c>
      <c r="N31" s="9">
        <v>770.45760000000121</v>
      </c>
      <c r="O31" s="9">
        <v>563.61600000000067</v>
      </c>
      <c r="P31" s="9">
        <v>568.28159999999889</v>
      </c>
      <c r="Q31" s="9">
        <v>589.01759999999922</v>
      </c>
      <c r="R31" s="9">
        <v>481.47840000000042</v>
      </c>
    </row>
    <row r="32" spans="1:18" ht="11.25" customHeight="1" x14ac:dyDescent="0.25">
      <c r="A32" s="61" t="s">
        <v>185</v>
      </c>
      <c r="B32" s="62" t="s">
        <v>184</v>
      </c>
      <c r="C32" s="10">
        <v>663.92621504245528</v>
      </c>
      <c r="D32" s="10">
        <v>483.16303302451206</v>
      </c>
      <c r="E32" s="10">
        <v>615.43950336</v>
      </c>
      <c r="F32" s="10">
        <v>562.75392685363204</v>
      </c>
      <c r="G32" s="10">
        <v>692.12828160000004</v>
      </c>
      <c r="H32" s="10">
        <v>599.09760000000119</v>
      </c>
      <c r="I32" s="10">
        <v>754.58863872000006</v>
      </c>
      <c r="J32" s="10">
        <v>800.4089779200001</v>
      </c>
      <c r="K32" s="10">
        <v>743.97761280000009</v>
      </c>
      <c r="L32" s="10">
        <v>715.63606900300817</v>
      </c>
      <c r="M32" s="10">
        <v>765.18848407643316</v>
      </c>
      <c r="N32" s="10">
        <v>770.45760000000121</v>
      </c>
      <c r="O32" s="10">
        <v>563.61600000000067</v>
      </c>
      <c r="P32" s="10">
        <v>568.28159999999889</v>
      </c>
      <c r="Q32" s="10">
        <v>589.01759999999922</v>
      </c>
      <c r="R32" s="10">
        <v>481.47840000000042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58.051671546019186</v>
      </c>
      <c r="D34" s="9">
        <v>0</v>
      </c>
      <c r="E34" s="9">
        <v>5.8094738891998832</v>
      </c>
      <c r="F34" s="9">
        <v>2.9054238310081595</v>
      </c>
      <c r="G34" s="9">
        <v>8.7181736400000016</v>
      </c>
      <c r="H34" s="9">
        <v>142.22740000000005</v>
      </c>
      <c r="I34" s="9">
        <v>8.7157959562801786</v>
      </c>
      <c r="J34" s="9">
        <v>63.933273360000008</v>
      </c>
      <c r="K34" s="9">
        <v>61.027215480000017</v>
      </c>
      <c r="L34" s="9">
        <v>115.99844410645203</v>
      </c>
      <c r="M34" s="9">
        <v>84.179187076506878</v>
      </c>
      <c r="N34" s="9">
        <v>75.470258734317142</v>
      </c>
      <c r="O34" s="9">
        <v>11.610090258645206</v>
      </c>
      <c r="P34" s="9">
        <v>17.478700000000011</v>
      </c>
      <c r="Q34" s="9">
        <v>11.611436828004891</v>
      </c>
      <c r="R34" s="9">
        <v>46.566494306067881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431.95689999999894</v>
      </c>
      <c r="D42" s="9">
        <v>398.01577189438802</v>
      </c>
      <c r="E42" s="9">
        <v>605.4987841200001</v>
      </c>
      <c r="F42" s="9">
        <v>367.35025068000004</v>
      </c>
      <c r="G42" s="9">
        <v>496.5519679200001</v>
      </c>
      <c r="H42" s="9">
        <v>251.7122</v>
      </c>
      <c r="I42" s="9">
        <v>323.06966118972002</v>
      </c>
      <c r="J42" s="9">
        <v>187.20438840000003</v>
      </c>
      <c r="K42" s="9">
        <v>163.26677808000002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12.717031830516001</v>
      </c>
      <c r="G43" s="9">
        <v>0</v>
      </c>
      <c r="H43" s="9">
        <v>0</v>
      </c>
      <c r="I43" s="9">
        <v>0</v>
      </c>
      <c r="J43" s="9">
        <v>0</v>
      </c>
      <c r="K43" s="9">
        <v>3.1024188000000001</v>
      </c>
      <c r="L43" s="9">
        <v>0</v>
      </c>
      <c r="M43" s="9">
        <v>0</v>
      </c>
      <c r="N43" s="9">
        <v>0</v>
      </c>
      <c r="O43" s="9">
        <v>3.1862149961345243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411.76567024669782</v>
      </c>
      <c r="D44" s="9">
        <v>523.00955077668038</v>
      </c>
      <c r="E44" s="9">
        <v>507.56804220535213</v>
      </c>
      <c r="F44" s="9">
        <v>600.34441614724813</v>
      </c>
      <c r="G44" s="9">
        <v>634.83024888000011</v>
      </c>
      <c r="H44" s="9">
        <v>560.37599999999622</v>
      </c>
      <c r="I44" s="9">
        <v>575.69469319562404</v>
      </c>
      <c r="J44" s="9">
        <v>687.32769672000006</v>
      </c>
      <c r="K44" s="9">
        <v>588.16585080000004</v>
      </c>
      <c r="L44" s="9">
        <v>644.01652451203211</v>
      </c>
      <c r="M44" s="9">
        <v>551.11279361449772</v>
      </c>
      <c r="N44" s="9">
        <v>600.64516006922941</v>
      </c>
      <c r="O44" s="9">
        <v>891.62421268347634</v>
      </c>
      <c r="P44" s="9">
        <v>814.24800000000107</v>
      </c>
      <c r="Q44" s="9">
        <v>721.43241936059655</v>
      </c>
      <c r="R44" s="9">
        <v>650.14177045153826</v>
      </c>
    </row>
    <row r="45" spans="1:18" ht="11.25" customHeight="1" x14ac:dyDescent="0.25">
      <c r="A45" s="59" t="s">
        <v>159</v>
      </c>
      <c r="B45" s="60" t="s">
        <v>158</v>
      </c>
      <c r="C45" s="9">
        <v>158.72910191724029</v>
      </c>
      <c r="D45" s="9">
        <v>221.51368203120001</v>
      </c>
      <c r="E45" s="9">
        <v>247.26437039070001</v>
      </c>
      <c r="F45" s="9">
        <v>183.45762488998801</v>
      </c>
      <c r="G45" s="9">
        <v>192.26832300000001</v>
      </c>
      <c r="H45" s="9">
        <v>218.84360000000004</v>
      </c>
      <c r="I45" s="9">
        <v>298.542113625708</v>
      </c>
      <c r="J45" s="9">
        <v>550.61611632000006</v>
      </c>
      <c r="K45" s="9">
        <v>645.58530072000008</v>
      </c>
      <c r="L45" s="9">
        <v>222.347491457328</v>
      </c>
      <c r="M45" s="9">
        <v>206.95791067961778</v>
      </c>
      <c r="N45" s="9">
        <v>199.78453818983311</v>
      </c>
      <c r="O45" s="9">
        <v>224.04902267800367</v>
      </c>
      <c r="P45" s="9">
        <v>219.18000000000006</v>
      </c>
      <c r="Q45" s="9">
        <v>165.17974950884013</v>
      </c>
      <c r="R45" s="9">
        <v>180.17494801273193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158.72910191724029</v>
      </c>
      <c r="D49" s="10">
        <v>221.51368203120001</v>
      </c>
      <c r="E49" s="10">
        <v>247.26437039070001</v>
      </c>
      <c r="F49" s="10">
        <v>180.38940634260001</v>
      </c>
      <c r="G49" s="10">
        <v>192.26832300000001</v>
      </c>
      <c r="H49" s="10">
        <v>206.60250000000005</v>
      </c>
      <c r="I49" s="10">
        <v>206.49948542730002</v>
      </c>
      <c r="J49" s="10">
        <v>235.13068800000002</v>
      </c>
      <c r="K49" s="10">
        <v>219.618594</v>
      </c>
      <c r="L49" s="10">
        <v>207.00019949310001</v>
      </c>
      <c r="M49" s="10">
        <v>194.71625994885531</v>
      </c>
      <c r="N49" s="10">
        <v>199.78453818983311</v>
      </c>
      <c r="O49" s="10">
        <v>224.04902267800367</v>
      </c>
      <c r="P49" s="10">
        <v>219.18000000000006</v>
      </c>
      <c r="Q49" s="10">
        <v>165.17974950884013</v>
      </c>
      <c r="R49" s="10">
        <v>180.17494801273193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3.0682185473880002</v>
      </c>
      <c r="G51" s="10">
        <v>0</v>
      </c>
      <c r="H51" s="10">
        <v>12.241099999999994</v>
      </c>
      <c r="I51" s="10">
        <v>92.042628198408011</v>
      </c>
      <c r="J51" s="10">
        <v>315.48542832000004</v>
      </c>
      <c r="K51" s="10">
        <v>425.96670672000005</v>
      </c>
      <c r="L51" s="10">
        <v>15.347291964228001</v>
      </c>
      <c r="M51" s="10">
        <v>12.241650730762469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283.87300087335967</v>
      </c>
      <c r="D52" s="79">
        <v>220.789600217604</v>
      </c>
      <c r="E52" s="79">
        <v>190.95701724000003</v>
      </c>
      <c r="F52" s="79">
        <v>174.51737965173606</v>
      </c>
      <c r="G52" s="79">
        <v>273.41096544709205</v>
      </c>
      <c r="H52" s="79">
        <v>306.00653941388492</v>
      </c>
      <c r="I52" s="79">
        <v>317.22237718894792</v>
      </c>
      <c r="J52" s="79">
        <v>289.82218261827609</v>
      </c>
      <c r="K52" s="79">
        <v>355.86352786525208</v>
      </c>
      <c r="L52" s="79">
        <v>61.773044872572022</v>
      </c>
      <c r="M52" s="79">
        <v>325.46905669247411</v>
      </c>
      <c r="N52" s="79">
        <v>329.78806028745134</v>
      </c>
      <c r="O52" s="79">
        <v>373.64978348582724</v>
      </c>
      <c r="P52" s="79">
        <v>481.25042375149809</v>
      </c>
      <c r="Q52" s="79">
        <v>459.16656716758428</v>
      </c>
      <c r="R52" s="79">
        <v>399.02422432436998</v>
      </c>
    </row>
    <row r="53" spans="1:18" ht="11.25" customHeight="1" x14ac:dyDescent="0.25">
      <c r="A53" s="56" t="s">
        <v>143</v>
      </c>
      <c r="B53" s="57" t="s">
        <v>142</v>
      </c>
      <c r="C53" s="8">
        <v>283.87300087335967</v>
      </c>
      <c r="D53" s="8">
        <v>220.789600217604</v>
      </c>
      <c r="E53" s="8">
        <v>190.95701724000003</v>
      </c>
      <c r="F53" s="8">
        <v>174.51737965173606</v>
      </c>
      <c r="G53" s="8">
        <v>273.41096544709205</v>
      </c>
      <c r="H53" s="8">
        <v>306.00653941388492</v>
      </c>
      <c r="I53" s="8">
        <v>317.22237718894792</v>
      </c>
      <c r="J53" s="8">
        <v>289.82218261827609</v>
      </c>
      <c r="K53" s="8">
        <v>355.86352786525208</v>
      </c>
      <c r="L53" s="8">
        <v>61.773044872572022</v>
      </c>
      <c r="M53" s="8">
        <v>325.46905669247411</v>
      </c>
      <c r="N53" s="8">
        <v>329.78806028745134</v>
      </c>
      <c r="O53" s="8">
        <v>373.64978348582724</v>
      </c>
      <c r="P53" s="8">
        <v>481.25042375149809</v>
      </c>
      <c r="Q53" s="8">
        <v>459.16656716758428</v>
      </c>
      <c r="R53" s="8">
        <v>399.02422432436998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0.88927632000000001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0.88927632000000001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0.88927632000000001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364.54679044962313</v>
      </c>
      <c r="D2" s="78">
        <v>473.28832953032406</v>
      </c>
      <c r="E2" s="78">
        <v>392.48361108000006</v>
      </c>
      <c r="F2" s="78">
        <v>396.02192951851202</v>
      </c>
      <c r="G2" s="78">
        <v>524.97727020010802</v>
      </c>
      <c r="H2" s="78">
        <v>525.51223853882175</v>
      </c>
      <c r="I2" s="78">
        <v>419.59765198018806</v>
      </c>
      <c r="J2" s="78">
        <v>324.84994737426001</v>
      </c>
      <c r="K2" s="78">
        <v>331.87061247120005</v>
      </c>
      <c r="L2" s="78">
        <v>257.42685312233999</v>
      </c>
      <c r="M2" s="78">
        <v>231.09930089920789</v>
      </c>
      <c r="N2" s="78">
        <v>287.49171780459108</v>
      </c>
      <c r="O2" s="78">
        <v>292.35570897066765</v>
      </c>
      <c r="P2" s="78">
        <v>230.4905184017102</v>
      </c>
      <c r="Q2" s="78">
        <v>225.87138141697176</v>
      </c>
      <c r="R2" s="78">
        <v>376.87830421573028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364.54679044962313</v>
      </c>
      <c r="D52" s="79">
        <v>473.28832953032406</v>
      </c>
      <c r="E52" s="79">
        <v>392.48361108000006</v>
      </c>
      <c r="F52" s="79">
        <v>396.02192951851202</v>
      </c>
      <c r="G52" s="79">
        <v>524.97727020010802</v>
      </c>
      <c r="H52" s="79">
        <v>525.51223853882175</v>
      </c>
      <c r="I52" s="79">
        <v>419.59765198018806</v>
      </c>
      <c r="J52" s="79">
        <v>324.84994737426001</v>
      </c>
      <c r="K52" s="79">
        <v>331.87061247120005</v>
      </c>
      <c r="L52" s="79">
        <v>257.42685312233999</v>
      </c>
      <c r="M52" s="79">
        <v>231.09930089920789</v>
      </c>
      <c r="N52" s="79">
        <v>287.49171780459108</v>
      </c>
      <c r="O52" s="79">
        <v>292.35570897066765</v>
      </c>
      <c r="P52" s="79">
        <v>230.4905184017102</v>
      </c>
      <c r="Q52" s="79">
        <v>225.87138141697176</v>
      </c>
      <c r="R52" s="79">
        <v>376.87830421573028</v>
      </c>
    </row>
    <row r="53" spans="1:18" ht="11.25" customHeight="1" x14ac:dyDescent="0.25">
      <c r="A53" s="56" t="s">
        <v>143</v>
      </c>
      <c r="B53" s="57" t="s">
        <v>142</v>
      </c>
      <c r="C53" s="8">
        <v>364.54679044962313</v>
      </c>
      <c r="D53" s="8">
        <v>473.28832953032406</v>
      </c>
      <c r="E53" s="8">
        <v>392.48361108000006</v>
      </c>
      <c r="F53" s="8">
        <v>396.02192951851202</v>
      </c>
      <c r="G53" s="8">
        <v>524.97727020010802</v>
      </c>
      <c r="H53" s="8">
        <v>525.51223853882175</v>
      </c>
      <c r="I53" s="8">
        <v>419.59765198018806</v>
      </c>
      <c r="J53" s="8">
        <v>324.84994737426001</v>
      </c>
      <c r="K53" s="8">
        <v>331.87061247120005</v>
      </c>
      <c r="L53" s="8">
        <v>257.42685312233999</v>
      </c>
      <c r="M53" s="8">
        <v>231.09930089920789</v>
      </c>
      <c r="N53" s="8">
        <v>287.49171780459108</v>
      </c>
      <c r="O53" s="8">
        <v>292.35570897066765</v>
      </c>
      <c r="P53" s="8">
        <v>230.4905184017102</v>
      </c>
      <c r="Q53" s="8">
        <v>225.87138141697176</v>
      </c>
      <c r="R53" s="8">
        <v>376.87830421573028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999.3935393579236</v>
      </c>
      <c r="D2" s="78">
        <v>980.41012153207203</v>
      </c>
      <c r="E2" s="78">
        <v>1146.2265162000001</v>
      </c>
      <c r="F2" s="78">
        <v>1120.3128285989401</v>
      </c>
      <c r="G2" s="78">
        <v>1149.28498636974</v>
      </c>
      <c r="H2" s="78">
        <v>615.99152204729171</v>
      </c>
      <c r="I2" s="78">
        <v>620.36342919086394</v>
      </c>
      <c r="J2" s="78">
        <v>561.33819824043599</v>
      </c>
      <c r="K2" s="78">
        <v>561.544177663548</v>
      </c>
      <c r="L2" s="78">
        <v>323.27898615910806</v>
      </c>
      <c r="M2" s="78">
        <v>480.20971224605012</v>
      </c>
      <c r="N2" s="78">
        <v>550.20722116835657</v>
      </c>
      <c r="O2" s="78">
        <v>551.38297372113186</v>
      </c>
      <c r="P2" s="78">
        <v>523.86395784678905</v>
      </c>
      <c r="Q2" s="78">
        <v>534.33693313048263</v>
      </c>
      <c r="R2" s="78">
        <v>451.52075311175923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999.3935393579236</v>
      </c>
      <c r="D52" s="79">
        <v>980.41012153207203</v>
      </c>
      <c r="E52" s="79">
        <v>1146.2265162000001</v>
      </c>
      <c r="F52" s="79">
        <v>1120.3128285989401</v>
      </c>
      <c r="G52" s="79">
        <v>1149.28498636974</v>
      </c>
      <c r="H52" s="79">
        <v>615.99152204729171</v>
      </c>
      <c r="I52" s="79">
        <v>620.36342919086394</v>
      </c>
      <c r="J52" s="79">
        <v>561.33819824043599</v>
      </c>
      <c r="K52" s="79">
        <v>561.544177663548</v>
      </c>
      <c r="L52" s="79">
        <v>323.27898615910806</v>
      </c>
      <c r="M52" s="79">
        <v>480.20971224605012</v>
      </c>
      <c r="N52" s="79">
        <v>550.20722116835657</v>
      </c>
      <c r="O52" s="79">
        <v>551.38297372113186</v>
      </c>
      <c r="P52" s="79">
        <v>523.86395784678905</v>
      </c>
      <c r="Q52" s="79">
        <v>534.33693313048263</v>
      </c>
      <c r="R52" s="79">
        <v>451.52075311175923</v>
      </c>
    </row>
    <row r="53" spans="1:18" ht="11.25" customHeight="1" x14ac:dyDescent="0.25">
      <c r="A53" s="56" t="s">
        <v>143</v>
      </c>
      <c r="B53" s="57" t="s">
        <v>142</v>
      </c>
      <c r="C53" s="8">
        <v>9.7055393579231666</v>
      </c>
      <c r="D53" s="8">
        <v>10.090751292072001</v>
      </c>
      <c r="E53" s="8">
        <v>10.099817640000001</v>
      </c>
      <c r="F53" s="8">
        <v>10.09993507974</v>
      </c>
      <c r="G53" s="8">
        <v>11.969387836956003</v>
      </c>
      <c r="H53" s="8">
        <v>10.82272204729137</v>
      </c>
      <c r="I53" s="8">
        <v>8.4525608708640014</v>
      </c>
      <c r="J53" s="8">
        <v>4.6977540156360007</v>
      </c>
      <c r="K53" s="8">
        <v>4.2208077435480007</v>
      </c>
      <c r="L53" s="8">
        <v>3.5231687120520001</v>
      </c>
      <c r="M53" s="8">
        <v>5.4983567584662207</v>
      </c>
      <c r="N53" s="8">
        <v>4.7681553196858983</v>
      </c>
      <c r="O53" s="8">
        <v>4.3216770920346876</v>
      </c>
      <c r="P53" s="8">
        <v>3.7023578467885279</v>
      </c>
      <c r="Q53" s="8">
        <v>4.9368227157663691</v>
      </c>
      <c r="R53" s="8">
        <v>4.8831531117588822</v>
      </c>
    </row>
    <row r="54" spans="1:18" ht="11.25" customHeight="1" x14ac:dyDescent="0.25">
      <c r="A54" s="56" t="s">
        <v>141</v>
      </c>
      <c r="B54" s="57" t="s">
        <v>140</v>
      </c>
      <c r="C54" s="8">
        <v>989.68800000000044</v>
      </c>
      <c r="D54" s="8">
        <v>970.31937024000001</v>
      </c>
      <c r="E54" s="8">
        <v>1136.12669856</v>
      </c>
      <c r="F54" s="8">
        <v>1110.2128935192002</v>
      </c>
      <c r="G54" s="8">
        <v>1137.315598532784</v>
      </c>
      <c r="H54" s="8">
        <v>605.16880000000037</v>
      </c>
      <c r="I54" s="8">
        <v>611.91086831999996</v>
      </c>
      <c r="J54" s="8">
        <v>556.64044422480004</v>
      </c>
      <c r="K54" s="8">
        <v>557.32336992</v>
      </c>
      <c r="L54" s="8">
        <v>319.75581744705607</v>
      </c>
      <c r="M54" s="8">
        <v>474.71135548758389</v>
      </c>
      <c r="N54" s="8">
        <v>545.43906584867068</v>
      </c>
      <c r="O54" s="8">
        <v>547.06129662909723</v>
      </c>
      <c r="P54" s="8">
        <v>520.16160000000048</v>
      </c>
      <c r="Q54" s="8">
        <v>529.40011041471621</v>
      </c>
      <c r="R54" s="8">
        <v>446.63760000000036</v>
      </c>
    </row>
    <row r="55" spans="1:18" ht="11.25" customHeight="1" x14ac:dyDescent="0.25">
      <c r="A55" s="59" t="s">
        <v>139</v>
      </c>
      <c r="B55" s="60" t="s">
        <v>138</v>
      </c>
      <c r="C55" s="9">
        <v>34.188000000000024</v>
      </c>
      <c r="D55" s="9">
        <v>31.973754239999998</v>
      </c>
      <c r="E55" s="9">
        <v>31.230178560000002</v>
      </c>
      <c r="F55" s="9">
        <v>28.255875839999998</v>
      </c>
      <c r="G55" s="9">
        <v>23.789346855984</v>
      </c>
      <c r="H55" s="9">
        <v>13.408800000000005</v>
      </c>
      <c r="I55" s="9">
        <v>13.19846832</v>
      </c>
      <c r="J55" s="9">
        <v>14.49972576</v>
      </c>
      <c r="K55" s="9">
        <v>14.127937919999999</v>
      </c>
      <c r="L55" s="9">
        <v>11.716763651856001</v>
      </c>
      <c r="M55" s="9">
        <v>12.431355487583613</v>
      </c>
      <c r="N55" s="9">
        <v>12.699065848670745</v>
      </c>
      <c r="O55" s="9">
        <v>13.541296629096772</v>
      </c>
      <c r="P55" s="9">
        <v>13.941599999999996</v>
      </c>
      <c r="Q55" s="9">
        <v>12.520110414716104</v>
      </c>
      <c r="R55" s="9">
        <v>9.0576000000000061</v>
      </c>
    </row>
    <row r="56" spans="1:18" ht="11.25" customHeight="1" x14ac:dyDescent="0.25">
      <c r="A56" s="59" t="s">
        <v>137</v>
      </c>
      <c r="B56" s="60" t="s">
        <v>136</v>
      </c>
      <c r="C56" s="9">
        <v>955.50000000000045</v>
      </c>
      <c r="D56" s="9">
        <v>938.34561600000006</v>
      </c>
      <c r="E56" s="9">
        <v>1104.89652</v>
      </c>
      <c r="F56" s="9">
        <v>1081.9570176792001</v>
      </c>
      <c r="G56" s="9">
        <v>1113.5262516768</v>
      </c>
      <c r="H56" s="9">
        <v>591.76000000000033</v>
      </c>
      <c r="I56" s="9">
        <v>598.7124</v>
      </c>
      <c r="J56" s="9">
        <v>542.14071846479999</v>
      </c>
      <c r="K56" s="9">
        <v>543.19543199999998</v>
      </c>
      <c r="L56" s="9">
        <v>308.03905379520006</v>
      </c>
      <c r="M56" s="9">
        <v>462.28000000000026</v>
      </c>
      <c r="N56" s="9">
        <v>532.7399999999999</v>
      </c>
      <c r="O56" s="9">
        <v>533.52000000000044</v>
      </c>
      <c r="P56" s="9">
        <v>506.22000000000043</v>
      </c>
      <c r="Q56" s="9">
        <v>516.88000000000011</v>
      </c>
      <c r="R56" s="9">
        <v>437.58000000000038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07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57.140625" style="29" bestFit="1" customWidth="1"/>
    <col min="2" max="2" width="20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3" t="s">
        <v>105</v>
      </c>
      <c r="B1" s="2" t="s">
        <v>360</v>
      </c>
      <c r="C1" s="3">
        <v>2000</v>
      </c>
      <c r="D1" s="3">
        <v>2001</v>
      </c>
      <c r="E1" s="3">
        <v>2002</v>
      </c>
      <c r="F1" s="3">
        <v>2003</v>
      </c>
      <c r="G1" s="3">
        <v>2004</v>
      </c>
      <c r="H1" s="3">
        <v>2005</v>
      </c>
      <c r="I1" s="3">
        <v>2006</v>
      </c>
      <c r="J1" s="3">
        <v>2007</v>
      </c>
      <c r="K1" s="3">
        <v>2008</v>
      </c>
      <c r="L1" s="3">
        <v>2009</v>
      </c>
      <c r="M1" s="3">
        <v>2010</v>
      </c>
      <c r="N1" s="3">
        <v>2011</v>
      </c>
      <c r="O1" s="3">
        <v>2012</v>
      </c>
      <c r="P1" s="3">
        <v>2013</v>
      </c>
      <c r="Q1" s="3">
        <v>2014</v>
      </c>
      <c r="R1" s="3">
        <v>2015</v>
      </c>
    </row>
    <row r="2" spans="1:18" ht="11.25" customHeight="1" x14ac:dyDescent="0.25">
      <c r="A2" s="1"/>
      <c r="B2" s="30" t="s">
        <v>104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1.25" customHeight="1" x14ac:dyDescent="0.25">
      <c r="A3" s="31" t="s">
        <v>103</v>
      </c>
      <c r="B3" s="32" t="str">
        <f ca="1">HYPERLINK("#"&amp;CELL("address",TOTAL!$C$2),"TOTAL")</f>
        <v>TOTAL</v>
      </c>
      <c r="C3" s="33">
        <f>TOTAL!C$2</f>
        <v>66937.837252051497</v>
      </c>
      <c r="D3" s="33">
        <f>TOTAL!D$2</f>
        <v>70959.126843081453</v>
      </c>
      <c r="E3" s="33">
        <f>TOTAL!E$2</f>
        <v>72910.74969594118</v>
      </c>
      <c r="F3" s="33">
        <f>TOTAL!F$2</f>
        <v>77734.457290410995</v>
      </c>
      <c r="G3" s="33">
        <f>TOTAL!G$2</f>
        <v>79217.968095131306</v>
      </c>
      <c r="H3" s="33">
        <f>TOTAL!H$2</f>
        <v>80265.565584946846</v>
      </c>
      <c r="I3" s="33">
        <f>TOTAL!I$2</f>
        <v>78026.083858853293</v>
      </c>
      <c r="J3" s="33">
        <f>TOTAL!J$2</f>
        <v>75893.695062053812</v>
      </c>
      <c r="K3" s="33">
        <f>TOTAL!K$2</f>
        <v>76010.940535161819</v>
      </c>
      <c r="L3" s="33">
        <f>TOTAL!L$2</f>
        <v>68404.87102975478</v>
      </c>
      <c r="M3" s="33">
        <f>TOTAL!M$2</f>
        <v>74572.123848275951</v>
      </c>
      <c r="N3" s="33">
        <f>TOTAL!N$2</f>
        <v>72600.148252314393</v>
      </c>
      <c r="O3" s="33">
        <f>TOTAL!O$2</f>
        <v>69644.462946058542</v>
      </c>
      <c r="P3" s="33">
        <f>TOTAL!P$2</f>
        <v>70160.509658730312</v>
      </c>
      <c r="Q3" s="33">
        <f>TOTAL!Q$2</f>
        <v>66435.608327131893</v>
      </c>
      <c r="R3" s="33">
        <f>TOTAL!R$2</f>
        <v>68474.96651040882</v>
      </c>
    </row>
    <row r="4" spans="1:18" ht="11.25" customHeight="1" x14ac:dyDescent="0.25">
      <c r="A4" s="34" t="s">
        <v>102</v>
      </c>
      <c r="B4" s="32" t="str">
        <f ca="1">HYPERLINK("#"&amp;CELL("address",TITOT!$C$2),"TITOT")</f>
        <v>TITOT</v>
      </c>
      <c r="C4" s="35">
        <f>TITOT!C$2</f>
        <v>12830.623481522247</v>
      </c>
      <c r="D4" s="35">
        <f>TITOT!D$2</f>
        <v>14552.066640360603</v>
      </c>
      <c r="E4" s="35">
        <f>TITOT!E$2</f>
        <v>14429.142789775091</v>
      </c>
      <c r="F4" s="35">
        <f>TITOT!F$2</f>
        <v>16759.907589884759</v>
      </c>
      <c r="G4" s="35">
        <f>TITOT!G$2</f>
        <v>17187.66898228307</v>
      </c>
      <c r="H4" s="35">
        <f>TITOT!H$2</f>
        <v>17603.479108227766</v>
      </c>
      <c r="I4" s="35">
        <f>TITOT!I$2</f>
        <v>16644.33757804969</v>
      </c>
      <c r="J4" s="35">
        <f>TITOT!J$2</f>
        <v>15703.766708790143</v>
      </c>
      <c r="K4" s="35">
        <f>TITOT!K$2</f>
        <v>15147.964613948037</v>
      </c>
      <c r="L4" s="35">
        <f>TITOT!L$2</f>
        <v>13839.351132773341</v>
      </c>
      <c r="M4" s="35">
        <f>TITOT!M$2</f>
        <v>16587.262167875895</v>
      </c>
      <c r="N4" s="35">
        <f>TITOT!N$2</f>
        <v>16348.979644632567</v>
      </c>
      <c r="O4" s="35">
        <f>TITOT!O$2</f>
        <v>14556.274817758273</v>
      </c>
      <c r="P4" s="35">
        <f>TITOT!P$2</f>
        <v>13882.953200635035</v>
      </c>
      <c r="Q4" s="35">
        <f>TITOT!Q$2</f>
        <v>12202.508557109839</v>
      </c>
      <c r="R4" s="35">
        <f>TITOT!R$2</f>
        <v>13171.599875736712</v>
      </c>
    </row>
    <row r="5" spans="1:18" ht="11.25" customHeight="1" x14ac:dyDescent="0.25">
      <c r="A5" s="36" t="s">
        <v>101</v>
      </c>
      <c r="B5" s="32" t="str">
        <f ca="1">HYPERLINK("#"&amp;CELL("address",tipgt!$C$2),"tipgt")</f>
        <v>tipgt</v>
      </c>
      <c r="C5" s="37">
        <f>tipgt!C$2</f>
        <v>11919.074475815747</v>
      </c>
      <c r="D5" s="37">
        <f>tipgt!D$2</f>
        <v>13643.569845883874</v>
      </c>
      <c r="E5" s="37">
        <f>tipgt!E$2</f>
        <v>13640.686365909023</v>
      </c>
      <c r="F5" s="37">
        <f>tipgt!F$2</f>
        <v>16082.701000724628</v>
      </c>
      <c r="G5" s="37">
        <f>tipgt!G$2</f>
        <v>16494.960987479055</v>
      </c>
      <c r="H5" s="37">
        <f>tipgt!H$2</f>
        <v>16693.071047419595</v>
      </c>
      <c r="I5" s="37">
        <f>tipgt!I$2</f>
        <v>15859.990607198553</v>
      </c>
      <c r="J5" s="37">
        <f>tipgt!J$2</f>
        <v>14927.730442657103</v>
      </c>
      <c r="K5" s="37">
        <f>tipgt!K$2</f>
        <v>14188.13242990369</v>
      </c>
      <c r="L5" s="37">
        <f>tipgt!L$2</f>
        <v>12938.856350962466</v>
      </c>
      <c r="M5" s="37">
        <f>tipgt!M$2</f>
        <v>15719.987161229576</v>
      </c>
      <c r="N5" s="37">
        <f>tipgt!N$2</f>
        <v>15448.345061332198</v>
      </c>
      <c r="O5" s="37">
        <f>tipgt!O$2</f>
        <v>13541.708083789259</v>
      </c>
      <c r="P5" s="37">
        <f>tipgt!P$2</f>
        <v>12796.690200927267</v>
      </c>
      <c r="Q5" s="37">
        <f>tipgt!Q$2</f>
        <v>11200.814749823989</v>
      </c>
      <c r="R5" s="37">
        <f>tipgt!R$2</f>
        <v>12258.847900344548</v>
      </c>
    </row>
    <row r="6" spans="1:18" ht="11.25" customHeight="1" x14ac:dyDescent="0.25">
      <c r="A6" s="38" t="s">
        <v>100</v>
      </c>
      <c r="B6" s="32" t="str">
        <f ca="1">HYPERLINK("#"&amp;CELL("address",tipgtele!$C$2),"tipgtele")</f>
        <v>tipgtele</v>
      </c>
      <c r="C6" s="39">
        <f>tipgtele!C$2</f>
        <v>8258.2052172985987</v>
      </c>
      <c r="D6" s="39">
        <f>tipgtele!D$2</f>
        <v>9854.9499580099946</v>
      </c>
      <c r="E6" s="39">
        <f>tipgtele!E$2</f>
        <v>9121.6310366338184</v>
      </c>
      <c r="F6" s="39">
        <f>tipgtele!F$2</f>
        <v>11746.666675440863</v>
      </c>
      <c r="G6" s="39">
        <f>tipgtele!G$2</f>
        <v>12084.041929183129</v>
      </c>
      <c r="H6" s="39">
        <f>tipgtele!H$2</f>
        <v>12168.62363467748</v>
      </c>
      <c r="I6" s="39">
        <f>tipgtele!I$2</f>
        <v>11404.29522445658</v>
      </c>
      <c r="J6" s="39">
        <f>tipgtele!J$2</f>
        <v>10671.49199584189</v>
      </c>
      <c r="K6" s="39">
        <f>tipgtele!K$2</f>
        <v>9825.620457236002</v>
      </c>
      <c r="L6" s="39">
        <f>tipgtele!L$2</f>
        <v>8469.964071080929</v>
      </c>
      <c r="M6" s="39">
        <f>tipgtele!M$2</f>
        <v>10377.713769432816</v>
      </c>
      <c r="N6" s="39">
        <f>tipgtele!N$2</f>
        <v>10534.731215800291</v>
      </c>
      <c r="O6" s="39">
        <f>tipgtele!O$2</f>
        <v>8589.5457351610567</v>
      </c>
      <c r="P6" s="39">
        <f>tipgtele!P$2</f>
        <v>8025.0460486119846</v>
      </c>
      <c r="Q6" s="39">
        <f>tipgtele!Q$2</f>
        <v>7118.5894015882395</v>
      </c>
      <c r="R6" s="39">
        <f>tipgtele!R$2</f>
        <v>7694.532820704504</v>
      </c>
    </row>
    <row r="7" spans="1:18" ht="11.25" customHeight="1" x14ac:dyDescent="0.25">
      <c r="A7" s="38" t="s">
        <v>99</v>
      </c>
      <c r="B7" s="32" t="str">
        <f ca="1">HYPERLINK("#"&amp;CELL("address",tipgtchp!$C$2),"tipgtchp")</f>
        <v>tipgtchp</v>
      </c>
      <c r="C7" s="39">
        <f>tipgtchp!C$2</f>
        <v>3660.8692585171489</v>
      </c>
      <c r="D7" s="39">
        <f>tipgtchp!D$2</f>
        <v>3788.6198878738805</v>
      </c>
      <c r="E7" s="39">
        <f>tipgtchp!E$2</f>
        <v>4519.0553292752038</v>
      </c>
      <c r="F7" s="39">
        <f>tipgtchp!F$2</f>
        <v>4336.0343252837656</v>
      </c>
      <c r="G7" s="39">
        <f>tipgtchp!G$2</f>
        <v>4410.9190582959245</v>
      </c>
      <c r="H7" s="39">
        <f>tipgtchp!H$2</f>
        <v>4524.4474127421136</v>
      </c>
      <c r="I7" s="39">
        <f>tipgtchp!I$2</f>
        <v>4455.6953827419729</v>
      </c>
      <c r="J7" s="39">
        <f>tipgtchp!J$2</f>
        <v>4256.2384468152113</v>
      </c>
      <c r="K7" s="39">
        <f>tipgtchp!K$2</f>
        <v>4362.5119726676876</v>
      </c>
      <c r="L7" s="39">
        <f>tipgtchp!L$2</f>
        <v>4468.8922798815365</v>
      </c>
      <c r="M7" s="39">
        <f>tipgtchp!M$2</f>
        <v>5342.2733917967607</v>
      </c>
      <c r="N7" s="39">
        <f>tipgtchp!N$2</f>
        <v>4913.6138455319078</v>
      </c>
      <c r="O7" s="39">
        <f>tipgtchp!O$2</f>
        <v>4952.1623486282024</v>
      </c>
      <c r="P7" s="39">
        <f>tipgtchp!P$2</f>
        <v>4771.6441523152826</v>
      </c>
      <c r="Q7" s="39">
        <f>tipgtchp!Q$2</f>
        <v>4082.2253482357496</v>
      </c>
      <c r="R7" s="39">
        <f>tipgtchp!R$2</f>
        <v>4564.3150796400441</v>
      </c>
    </row>
    <row r="8" spans="1:18" ht="11.25" customHeight="1" x14ac:dyDescent="0.25">
      <c r="A8" s="36" t="s">
        <v>98</v>
      </c>
      <c r="B8" s="32" t="str">
        <f ca="1">HYPERLINK("#"&amp;CELL("address",tidh!$C$2),"tidh")</f>
        <v>tidh</v>
      </c>
      <c r="C8" s="37">
        <f>tidh!C$2</f>
        <v>911.54900570649909</v>
      </c>
      <c r="D8" s="37">
        <f>tidh!D$2</f>
        <v>908.49679447672827</v>
      </c>
      <c r="E8" s="37">
        <f>tidh!E$2</f>
        <v>788.45642386606812</v>
      </c>
      <c r="F8" s="37">
        <f>tidh!F$2</f>
        <v>677.20658916013201</v>
      </c>
      <c r="G8" s="37">
        <f>tidh!G$2</f>
        <v>692.70799480401615</v>
      </c>
      <c r="H8" s="37">
        <f>tidh!H$2</f>
        <v>910.40806080817106</v>
      </c>
      <c r="I8" s="37">
        <f>tidh!I$2</f>
        <v>784.34697085113612</v>
      </c>
      <c r="J8" s="37">
        <f>tidh!J$2</f>
        <v>776.03626613304016</v>
      </c>
      <c r="K8" s="37">
        <f>tidh!K$2</f>
        <v>959.8321840443482</v>
      </c>
      <c r="L8" s="37">
        <f>tidh!L$2</f>
        <v>900.49478181087613</v>
      </c>
      <c r="M8" s="37">
        <f>tidh!M$2</f>
        <v>867.27500664632123</v>
      </c>
      <c r="N8" s="37">
        <f>tidh!N$2</f>
        <v>900.63458330036917</v>
      </c>
      <c r="O8" s="37">
        <f>tidh!O$2</f>
        <v>1014.5667339690142</v>
      </c>
      <c r="P8" s="37">
        <f>tidh!P$2</f>
        <v>1086.2629997077681</v>
      </c>
      <c r="Q8" s="37">
        <f>tidh!Q$2</f>
        <v>1001.6938072858503</v>
      </c>
      <c r="R8" s="37">
        <f>tidh!R$2</f>
        <v>912.75197539216344</v>
      </c>
    </row>
    <row r="9" spans="1:18" ht="11.25" customHeight="1" x14ac:dyDescent="0.25">
      <c r="A9" s="34" t="s">
        <v>97</v>
      </c>
      <c r="B9" s="32" t="str">
        <f ca="1">HYPERLINK("#"&amp;CELL("address",CEN!$C$2),"CEN")</f>
        <v>CEN</v>
      </c>
      <c r="C9" s="35">
        <f>CEN!C$2</f>
        <v>3460.7415216650907</v>
      </c>
      <c r="D9" s="35">
        <f>CEN!D$2</f>
        <v>3305.7350869267802</v>
      </c>
      <c r="E9" s="35">
        <f>CEN!E$2</f>
        <v>3712.5159188852526</v>
      </c>
      <c r="F9" s="35">
        <f>CEN!F$2</f>
        <v>3420.3808120015806</v>
      </c>
      <c r="G9" s="35">
        <f>CEN!G$2</f>
        <v>3972.1702170569406</v>
      </c>
      <c r="H9" s="35">
        <f>CEN!H$2</f>
        <v>3219.7670999999959</v>
      </c>
      <c r="I9" s="35">
        <f>CEN!I$2</f>
        <v>3317.7943610473321</v>
      </c>
      <c r="J9" s="35">
        <f>CEN!J$2</f>
        <v>3465.5007809529725</v>
      </c>
      <c r="K9" s="35">
        <f>CEN!K$2</f>
        <v>3454.4034946800002</v>
      </c>
      <c r="L9" s="35">
        <f>CEN!L$2</f>
        <v>2340.4774132328403</v>
      </c>
      <c r="M9" s="35">
        <f>CEN!M$2</f>
        <v>2644.2164452847874</v>
      </c>
      <c r="N9" s="35">
        <f>CEN!N$2</f>
        <v>2813.84455625378</v>
      </c>
      <c r="O9" s="35">
        <f>CEN!O$2</f>
        <v>2911.4740067938869</v>
      </c>
      <c r="P9" s="35">
        <f>CEN!P$2</f>
        <v>2854.7931999999973</v>
      </c>
      <c r="Q9" s="35">
        <f>CEN!Q$2</f>
        <v>2706.6160874124794</v>
      </c>
      <c r="R9" s="35">
        <f>CEN!R$2</f>
        <v>2585.7848944221982</v>
      </c>
    </row>
    <row r="10" spans="1:18" ht="11.25" customHeight="1" x14ac:dyDescent="0.25">
      <c r="A10" s="36" t="s">
        <v>96</v>
      </c>
      <c r="B10" s="32" t="str">
        <f ca="1">HYPERLINK("#"&amp;CELL("address",cenrf!$C$2),"cenrf")</f>
        <v>cenrf</v>
      </c>
      <c r="C10" s="37">
        <f>cenrf!C$2</f>
        <v>2008.3025596257712</v>
      </c>
      <c r="D10" s="37">
        <f>cenrf!D$2</f>
        <v>1846.4916379443844</v>
      </c>
      <c r="E10" s="37">
        <f>cenrf!E$2</f>
        <v>2172.5371912052519</v>
      </c>
      <c r="F10" s="37">
        <f>cenrf!F$2</f>
        <v>1904.0460538841285</v>
      </c>
      <c r="G10" s="37">
        <f>cenrf!G$2</f>
        <v>2297.9079604870922</v>
      </c>
      <c r="H10" s="37">
        <f>cenrf!H$2</f>
        <v>2078.2633394138825</v>
      </c>
      <c r="I10" s="37">
        <f>cenrf!I$2</f>
        <v>2277.8332798762804</v>
      </c>
      <c r="J10" s="37">
        <f>cenrf!J$2</f>
        <v>2579.3126353382763</v>
      </c>
      <c r="K10" s="37">
        <f>cenrf!K$2</f>
        <v>2560.9887045452524</v>
      </c>
      <c r="L10" s="37">
        <f>cenrf!L$2</f>
        <v>1759.7715739513924</v>
      </c>
      <c r="M10" s="37">
        <f>cenrf!M$2</f>
        <v>1932.9074321395296</v>
      </c>
      <c r="N10" s="37">
        <f>cenrf!N$2</f>
        <v>1976.1456172808321</v>
      </c>
      <c r="O10" s="37">
        <f>cenrf!O$2</f>
        <v>2067.7353241020874</v>
      </c>
      <c r="P10" s="37">
        <f>cenrf!P$2</f>
        <v>2100.4387237514979</v>
      </c>
      <c r="Q10" s="37">
        <f>cenrf!Q$2</f>
        <v>1946.407772865025</v>
      </c>
      <c r="R10" s="37">
        <f>cenrf!R$2</f>
        <v>1757.3858370947084</v>
      </c>
    </row>
    <row r="11" spans="1:18" ht="11.25" customHeight="1" x14ac:dyDescent="0.25">
      <c r="A11" s="36" t="s">
        <v>95</v>
      </c>
      <c r="B11" s="32" t="str">
        <f ca="1">HYPERLINK("#"&amp;CELL("address",cenog!$C$2),"cenog")</f>
        <v>cenog</v>
      </c>
      <c r="C11" s="37">
        <f>cenog!C$2</f>
        <v>364.54679044962313</v>
      </c>
      <c r="D11" s="37">
        <f>cenog!D$2</f>
        <v>473.28832953032406</v>
      </c>
      <c r="E11" s="37">
        <f>cenog!E$2</f>
        <v>392.48361108000006</v>
      </c>
      <c r="F11" s="37">
        <f>cenog!F$2</f>
        <v>396.02192951851202</v>
      </c>
      <c r="G11" s="37">
        <f>cenog!G$2</f>
        <v>524.97727020010802</v>
      </c>
      <c r="H11" s="37">
        <f>cenog!H$2</f>
        <v>525.51223853882175</v>
      </c>
      <c r="I11" s="37">
        <f>cenog!I$2</f>
        <v>419.59765198018806</v>
      </c>
      <c r="J11" s="37">
        <f>cenog!J$2</f>
        <v>324.84994737426001</v>
      </c>
      <c r="K11" s="37">
        <f>cenog!K$2</f>
        <v>331.87061247120005</v>
      </c>
      <c r="L11" s="37">
        <f>cenog!L$2</f>
        <v>257.42685312233999</v>
      </c>
      <c r="M11" s="37">
        <f>cenog!M$2</f>
        <v>231.09930089920789</v>
      </c>
      <c r="N11" s="37">
        <f>cenog!N$2</f>
        <v>287.49171780459108</v>
      </c>
      <c r="O11" s="37">
        <f>cenog!O$2</f>
        <v>292.35570897066765</v>
      </c>
      <c r="P11" s="37">
        <f>cenog!P$2</f>
        <v>230.4905184017102</v>
      </c>
      <c r="Q11" s="37">
        <f>cenog!Q$2</f>
        <v>225.87138141697176</v>
      </c>
      <c r="R11" s="37">
        <f>cenog!R$2</f>
        <v>376.87830421573028</v>
      </c>
    </row>
    <row r="12" spans="1:18" ht="11.25" customHeight="1" x14ac:dyDescent="0.25">
      <c r="A12" s="36" t="s">
        <v>94</v>
      </c>
      <c r="B12" s="32" t="str">
        <f ca="1">HYPERLINK("#"&amp;CELL("address",cennu!$C$2),"cennu")</f>
        <v>cennu</v>
      </c>
      <c r="C12" s="37">
        <f>cennu!C$2</f>
        <v>0</v>
      </c>
      <c r="D12" s="37">
        <f>cennu!D$2</f>
        <v>0</v>
      </c>
      <c r="E12" s="37">
        <f>cennu!E$2</f>
        <v>0</v>
      </c>
      <c r="F12" s="37">
        <f>cennu!F$2</f>
        <v>0</v>
      </c>
      <c r="G12" s="37">
        <f>cennu!G$2</f>
        <v>0</v>
      </c>
      <c r="H12" s="37">
        <f>cennu!H$2</f>
        <v>0</v>
      </c>
      <c r="I12" s="37">
        <f>cennu!I$2</f>
        <v>0</v>
      </c>
      <c r="J12" s="37">
        <f>cennu!J$2</f>
        <v>0</v>
      </c>
      <c r="K12" s="37">
        <f>cennu!K$2</f>
        <v>0</v>
      </c>
      <c r="L12" s="37">
        <f>cennu!L$2</f>
        <v>0</v>
      </c>
      <c r="M12" s="37">
        <f>cennu!M$2</f>
        <v>0</v>
      </c>
      <c r="N12" s="37">
        <f>cennu!N$2</f>
        <v>0</v>
      </c>
      <c r="O12" s="37">
        <f>cennu!O$2</f>
        <v>0</v>
      </c>
      <c r="P12" s="37">
        <f>cennu!P$2</f>
        <v>0</v>
      </c>
      <c r="Q12" s="37">
        <f>cennu!Q$2</f>
        <v>0</v>
      </c>
      <c r="R12" s="37">
        <f>cennu!R$2</f>
        <v>0</v>
      </c>
    </row>
    <row r="13" spans="1:18" ht="11.25" customHeight="1" x14ac:dyDescent="0.25">
      <c r="A13" s="36" t="s">
        <v>93</v>
      </c>
      <c r="B13" s="32" t="str">
        <f ca="1">HYPERLINK("#"&amp;CELL("address",cencm!$C$2),"cencm")</f>
        <v>cencm</v>
      </c>
      <c r="C13" s="37">
        <f>cencm!C$2</f>
        <v>0</v>
      </c>
      <c r="D13" s="37">
        <f>cencm!D$2</f>
        <v>0</v>
      </c>
      <c r="E13" s="37">
        <f>cencm!E$2</f>
        <v>0</v>
      </c>
      <c r="F13" s="37">
        <f>cencm!F$2</f>
        <v>0</v>
      </c>
      <c r="G13" s="37">
        <f>cencm!G$2</f>
        <v>0</v>
      </c>
      <c r="H13" s="37">
        <f>cencm!H$2</f>
        <v>0</v>
      </c>
      <c r="I13" s="37">
        <f>cencm!I$2</f>
        <v>0</v>
      </c>
      <c r="J13" s="37">
        <f>cencm!J$2</f>
        <v>0</v>
      </c>
      <c r="K13" s="37">
        <f>cencm!K$2</f>
        <v>0</v>
      </c>
      <c r="L13" s="37">
        <f>cencm!L$2</f>
        <v>0</v>
      </c>
      <c r="M13" s="37">
        <f>cencm!M$2</f>
        <v>0</v>
      </c>
      <c r="N13" s="37">
        <f>cencm!N$2</f>
        <v>0</v>
      </c>
      <c r="O13" s="37">
        <f>cencm!O$2</f>
        <v>0</v>
      </c>
      <c r="P13" s="37">
        <f>cencm!P$2</f>
        <v>0</v>
      </c>
      <c r="Q13" s="37">
        <f>cencm!Q$2</f>
        <v>0</v>
      </c>
      <c r="R13" s="37">
        <f>cencm!R$2</f>
        <v>0</v>
      </c>
    </row>
    <row r="14" spans="1:18" ht="11.25" customHeight="1" x14ac:dyDescent="0.25">
      <c r="A14" s="36" t="s">
        <v>92</v>
      </c>
      <c r="B14" s="32" t="str">
        <f ca="1">HYPERLINK("#"&amp;CELL("address",cenck!$C$2),"cenck")</f>
        <v>cenck</v>
      </c>
      <c r="C14" s="37">
        <f>cenck!C$2</f>
        <v>999.3935393579236</v>
      </c>
      <c r="D14" s="37">
        <f>cenck!D$2</f>
        <v>980.41012153207203</v>
      </c>
      <c r="E14" s="37">
        <f>cenck!E$2</f>
        <v>1146.2265162000001</v>
      </c>
      <c r="F14" s="37">
        <f>cenck!F$2</f>
        <v>1120.3128285989401</v>
      </c>
      <c r="G14" s="37">
        <f>cenck!G$2</f>
        <v>1149.28498636974</v>
      </c>
      <c r="H14" s="37">
        <f>cenck!H$2</f>
        <v>615.99152204729171</v>
      </c>
      <c r="I14" s="37">
        <f>cenck!I$2</f>
        <v>620.36342919086394</v>
      </c>
      <c r="J14" s="37">
        <f>cenck!J$2</f>
        <v>561.33819824043599</v>
      </c>
      <c r="K14" s="37">
        <f>cenck!K$2</f>
        <v>561.544177663548</v>
      </c>
      <c r="L14" s="37">
        <f>cenck!L$2</f>
        <v>323.27898615910806</v>
      </c>
      <c r="M14" s="37">
        <f>cenck!M$2</f>
        <v>480.20971224605012</v>
      </c>
      <c r="N14" s="37">
        <f>cenck!N$2</f>
        <v>550.20722116835657</v>
      </c>
      <c r="O14" s="37">
        <f>cenck!O$2</f>
        <v>551.38297372113186</v>
      </c>
      <c r="P14" s="37">
        <f>cenck!P$2</f>
        <v>523.86395784678905</v>
      </c>
      <c r="Q14" s="37">
        <f>cenck!Q$2</f>
        <v>534.33693313048263</v>
      </c>
      <c r="R14" s="37">
        <f>cenck!R$2</f>
        <v>451.52075311175923</v>
      </c>
    </row>
    <row r="15" spans="1:18" ht="11.25" customHeight="1" x14ac:dyDescent="0.25">
      <c r="A15" s="36" t="s">
        <v>91</v>
      </c>
      <c r="B15" s="32" t="str">
        <f ca="1">HYPERLINK("#"&amp;CELL("address",cenbf!$C$2),"cenbf")</f>
        <v>cenbf</v>
      </c>
      <c r="C15" s="37">
        <f>cenbf!C$2</f>
        <v>0</v>
      </c>
      <c r="D15" s="37">
        <f>cenbf!D$2</f>
        <v>0</v>
      </c>
      <c r="E15" s="37">
        <f>cenbf!E$2</f>
        <v>0</v>
      </c>
      <c r="F15" s="37">
        <f>cenbf!F$2</f>
        <v>0</v>
      </c>
      <c r="G15" s="37">
        <f>cenbf!G$2</f>
        <v>0</v>
      </c>
      <c r="H15" s="37">
        <f>cenbf!H$2</f>
        <v>0</v>
      </c>
      <c r="I15" s="37">
        <f>cenbf!I$2</f>
        <v>0</v>
      </c>
      <c r="J15" s="37">
        <f>cenbf!J$2</f>
        <v>0</v>
      </c>
      <c r="K15" s="37">
        <f>cenbf!K$2</f>
        <v>0</v>
      </c>
      <c r="L15" s="37">
        <f>cenbf!L$2</f>
        <v>0</v>
      </c>
      <c r="M15" s="37">
        <f>cenbf!M$2</f>
        <v>0</v>
      </c>
      <c r="N15" s="37">
        <f>cenbf!N$2</f>
        <v>0</v>
      </c>
      <c r="O15" s="37">
        <f>cenbf!O$2</f>
        <v>0</v>
      </c>
      <c r="P15" s="37">
        <f>cenbf!P$2</f>
        <v>0</v>
      </c>
      <c r="Q15" s="37">
        <f>cenbf!Q$2</f>
        <v>0</v>
      </c>
      <c r="R15" s="37">
        <f>cenbf!R$2</f>
        <v>0</v>
      </c>
    </row>
    <row r="16" spans="1:18" ht="11.25" customHeight="1" x14ac:dyDescent="0.25">
      <c r="A16" s="36" t="s">
        <v>90</v>
      </c>
      <c r="B16" s="32" t="str">
        <f ca="1">HYPERLINK("#"&amp;CELL("address",cengw!$C$2),"cengw")</f>
        <v>cengw</v>
      </c>
      <c r="C16" s="37">
        <f>cengw!C$2</f>
        <v>0</v>
      </c>
      <c r="D16" s="37">
        <f>cengw!D$2</f>
        <v>0</v>
      </c>
      <c r="E16" s="37">
        <f>cengw!E$2</f>
        <v>0</v>
      </c>
      <c r="F16" s="37">
        <f>cengw!F$2</f>
        <v>0</v>
      </c>
      <c r="G16" s="37">
        <f>cengw!G$2</f>
        <v>0</v>
      </c>
      <c r="H16" s="37">
        <f>cengw!H$2</f>
        <v>0</v>
      </c>
      <c r="I16" s="37">
        <f>cengw!I$2</f>
        <v>0</v>
      </c>
      <c r="J16" s="37">
        <f>cengw!J$2</f>
        <v>0</v>
      </c>
      <c r="K16" s="37">
        <f>cengw!K$2</f>
        <v>0</v>
      </c>
      <c r="L16" s="37">
        <f>cengw!L$2</f>
        <v>0</v>
      </c>
      <c r="M16" s="37">
        <f>cengw!M$2</f>
        <v>0</v>
      </c>
      <c r="N16" s="37">
        <f>cengw!N$2</f>
        <v>0</v>
      </c>
      <c r="O16" s="37">
        <f>cengw!O$2</f>
        <v>0</v>
      </c>
      <c r="P16" s="37">
        <f>cengw!P$2</f>
        <v>0</v>
      </c>
      <c r="Q16" s="37">
        <f>cengw!Q$2</f>
        <v>0</v>
      </c>
      <c r="R16" s="37">
        <f>cengw!R$2</f>
        <v>0</v>
      </c>
    </row>
    <row r="17" spans="1:18" ht="11.25" customHeight="1" x14ac:dyDescent="0.25">
      <c r="A17" s="36" t="s">
        <v>89</v>
      </c>
      <c r="B17" s="32" t="str">
        <f ca="1">HYPERLINK("#"&amp;CELL("address",cenpf!$C$2),"cenpf")</f>
        <v>cenpf</v>
      </c>
      <c r="C17" s="37">
        <f>cenpf!C$2</f>
        <v>0</v>
      </c>
      <c r="D17" s="37">
        <f>cenpf!D$2</f>
        <v>0</v>
      </c>
      <c r="E17" s="37">
        <f>cenpf!E$2</f>
        <v>0</v>
      </c>
      <c r="F17" s="37">
        <f>cenpf!F$2</f>
        <v>0</v>
      </c>
      <c r="G17" s="37">
        <f>cenpf!G$2</f>
        <v>0</v>
      </c>
      <c r="H17" s="37">
        <f>cenpf!H$2</f>
        <v>0</v>
      </c>
      <c r="I17" s="37">
        <f>cenpf!I$2</f>
        <v>0</v>
      </c>
      <c r="J17" s="37">
        <f>cenpf!J$2</f>
        <v>0</v>
      </c>
      <c r="K17" s="37">
        <f>cenpf!K$2</f>
        <v>0</v>
      </c>
      <c r="L17" s="37">
        <f>cenpf!L$2</f>
        <v>0</v>
      </c>
      <c r="M17" s="37">
        <f>cenpf!M$2</f>
        <v>0</v>
      </c>
      <c r="N17" s="37">
        <f>cenpf!N$2</f>
        <v>0</v>
      </c>
      <c r="O17" s="37">
        <f>cenpf!O$2</f>
        <v>0</v>
      </c>
      <c r="P17" s="37">
        <f>cenpf!P$2</f>
        <v>0</v>
      </c>
      <c r="Q17" s="37">
        <f>cenpf!Q$2</f>
        <v>0</v>
      </c>
      <c r="R17" s="37">
        <f>cenpf!R$2</f>
        <v>0</v>
      </c>
    </row>
    <row r="18" spans="1:18" ht="11.25" customHeight="1" x14ac:dyDescent="0.25">
      <c r="A18" s="36" t="s">
        <v>88</v>
      </c>
      <c r="B18" s="32" t="str">
        <f ca="1">HYPERLINK("#"&amp;CELL("address",cenbr!$C$2),"cenbr")</f>
        <v>cenbr</v>
      </c>
      <c r="C18" s="37">
        <f>cenbr!C$2</f>
        <v>0</v>
      </c>
      <c r="D18" s="37">
        <f>cenbr!D$2</f>
        <v>0</v>
      </c>
      <c r="E18" s="37">
        <f>cenbr!E$2</f>
        <v>0</v>
      </c>
      <c r="F18" s="37">
        <f>cenbr!F$2</f>
        <v>0</v>
      </c>
      <c r="G18" s="37">
        <f>cenbr!G$2</f>
        <v>0</v>
      </c>
      <c r="H18" s="37">
        <f>cenbr!H$2</f>
        <v>0</v>
      </c>
      <c r="I18" s="37">
        <f>cenbr!I$2</f>
        <v>0</v>
      </c>
      <c r="J18" s="37">
        <f>cenbr!J$2</f>
        <v>0</v>
      </c>
      <c r="K18" s="37">
        <f>cenbr!K$2</f>
        <v>0</v>
      </c>
      <c r="L18" s="37">
        <f>cenbr!L$2</f>
        <v>0</v>
      </c>
      <c r="M18" s="37">
        <f>cenbr!M$2</f>
        <v>0</v>
      </c>
      <c r="N18" s="37">
        <f>cenbr!N$2</f>
        <v>0</v>
      </c>
      <c r="O18" s="37">
        <f>cenbr!O$2</f>
        <v>0</v>
      </c>
      <c r="P18" s="37">
        <f>cenbr!P$2</f>
        <v>0</v>
      </c>
      <c r="Q18" s="37">
        <f>cenbr!Q$2</f>
        <v>0</v>
      </c>
      <c r="R18" s="37">
        <f>cenbr!R$2</f>
        <v>0</v>
      </c>
    </row>
    <row r="19" spans="1:18" ht="11.25" customHeight="1" x14ac:dyDescent="0.25">
      <c r="A19" s="36" t="s">
        <v>87</v>
      </c>
      <c r="B19" s="32" t="str">
        <f ca="1">HYPERLINK("#"&amp;CELL("address",cench!$C$2),"cench")</f>
        <v>cench</v>
      </c>
      <c r="C19" s="37">
        <f>cench!C$2</f>
        <v>0</v>
      </c>
      <c r="D19" s="37">
        <f>cench!D$2</f>
        <v>0</v>
      </c>
      <c r="E19" s="37">
        <f>cench!E$2</f>
        <v>0</v>
      </c>
      <c r="F19" s="37">
        <f>cench!F$2</f>
        <v>0</v>
      </c>
      <c r="G19" s="37">
        <f>cench!G$2</f>
        <v>0</v>
      </c>
      <c r="H19" s="37">
        <f>cench!H$2</f>
        <v>0</v>
      </c>
      <c r="I19" s="37">
        <f>cench!I$2</f>
        <v>0</v>
      </c>
      <c r="J19" s="37">
        <f>cench!J$2</f>
        <v>0</v>
      </c>
      <c r="K19" s="37">
        <f>cench!K$2</f>
        <v>0</v>
      </c>
      <c r="L19" s="37">
        <f>cench!L$2</f>
        <v>0</v>
      </c>
      <c r="M19" s="37">
        <f>cench!M$2</f>
        <v>0</v>
      </c>
      <c r="N19" s="37">
        <f>cench!N$2</f>
        <v>0</v>
      </c>
      <c r="O19" s="37">
        <f>cench!O$2</f>
        <v>0</v>
      </c>
      <c r="P19" s="37">
        <f>cench!P$2</f>
        <v>0</v>
      </c>
      <c r="Q19" s="37">
        <f>cench!Q$2</f>
        <v>0</v>
      </c>
      <c r="R19" s="37">
        <f>cench!R$2</f>
        <v>0</v>
      </c>
    </row>
    <row r="20" spans="1:18" ht="11.25" customHeight="1" x14ac:dyDescent="0.25">
      <c r="A20" s="36" t="s">
        <v>86</v>
      </c>
      <c r="B20" s="32" t="str">
        <f ca="1">HYPERLINK("#"&amp;CELL("address",cencl!$C$2),"cencl")</f>
        <v>cencl</v>
      </c>
      <c r="C20" s="37">
        <f>cencl!C$2</f>
        <v>0</v>
      </c>
      <c r="D20" s="37">
        <f>cencl!D$2</f>
        <v>0</v>
      </c>
      <c r="E20" s="37">
        <f>cencl!E$2</f>
        <v>0</v>
      </c>
      <c r="F20" s="37">
        <f>cencl!F$2</f>
        <v>0</v>
      </c>
      <c r="G20" s="37">
        <f>cencl!G$2</f>
        <v>0</v>
      </c>
      <c r="H20" s="37">
        <f>cencl!H$2</f>
        <v>0</v>
      </c>
      <c r="I20" s="37">
        <f>cencl!I$2</f>
        <v>0</v>
      </c>
      <c r="J20" s="37">
        <f>cencl!J$2</f>
        <v>0</v>
      </c>
      <c r="K20" s="37">
        <f>cencl!K$2</f>
        <v>0</v>
      </c>
      <c r="L20" s="37">
        <f>cencl!L$2</f>
        <v>0</v>
      </c>
      <c r="M20" s="37">
        <f>cencl!M$2</f>
        <v>0</v>
      </c>
      <c r="N20" s="37">
        <f>cencl!N$2</f>
        <v>0</v>
      </c>
      <c r="O20" s="37">
        <f>cencl!O$2</f>
        <v>0</v>
      </c>
      <c r="P20" s="37">
        <f>cencl!P$2</f>
        <v>0</v>
      </c>
      <c r="Q20" s="37">
        <f>cencl!Q$2</f>
        <v>0</v>
      </c>
      <c r="R20" s="37">
        <f>cencl!R$2</f>
        <v>0</v>
      </c>
    </row>
    <row r="21" spans="1:18" ht="11.25" customHeight="1" x14ac:dyDescent="0.25">
      <c r="A21" s="36" t="s">
        <v>85</v>
      </c>
      <c r="B21" s="32" t="str">
        <f ca="1">HYPERLINK("#"&amp;CELL("address",cenlr!$C$2),"cenlr")</f>
        <v>cenlr</v>
      </c>
      <c r="C21" s="37">
        <f>cenlr!C$2</f>
        <v>0</v>
      </c>
      <c r="D21" s="37">
        <f>cenlr!D$2</f>
        <v>0</v>
      </c>
      <c r="E21" s="37">
        <f>cenlr!E$2</f>
        <v>0</v>
      </c>
      <c r="F21" s="37">
        <f>cenlr!F$2</f>
        <v>0</v>
      </c>
      <c r="G21" s="37">
        <f>cenlr!G$2</f>
        <v>0</v>
      </c>
      <c r="H21" s="37">
        <f>cenlr!H$2</f>
        <v>0</v>
      </c>
      <c r="I21" s="37">
        <f>cenlr!I$2</f>
        <v>0</v>
      </c>
      <c r="J21" s="37">
        <f>cenlr!J$2</f>
        <v>0</v>
      </c>
      <c r="K21" s="37">
        <f>cenlr!K$2</f>
        <v>0</v>
      </c>
      <c r="L21" s="37">
        <f>cenlr!L$2</f>
        <v>0</v>
      </c>
      <c r="M21" s="37">
        <f>cenlr!M$2</f>
        <v>0</v>
      </c>
      <c r="N21" s="37">
        <f>cenlr!N$2</f>
        <v>0</v>
      </c>
      <c r="O21" s="37">
        <f>cenlr!O$2</f>
        <v>0</v>
      </c>
      <c r="P21" s="37">
        <f>cenlr!P$2</f>
        <v>0</v>
      </c>
      <c r="Q21" s="37">
        <f>cenlr!Q$2</f>
        <v>0</v>
      </c>
      <c r="R21" s="37">
        <f>cenlr!R$2</f>
        <v>0</v>
      </c>
    </row>
    <row r="22" spans="1:18" ht="11.25" customHeight="1" x14ac:dyDescent="0.25">
      <c r="A22" s="36" t="s">
        <v>84</v>
      </c>
      <c r="B22" s="32" t="str">
        <f ca="1">HYPERLINK("#"&amp;CELL("address",cenbg!$C$2),"cenbg")</f>
        <v>cenbg</v>
      </c>
      <c r="C22" s="37">
        <f>cenbg!C$2</f>
        <v>0</v>
      </c>
      <c r="D22" s="37">
        <f>cenbg!D$2</f>
        <v>0</v>
      </c>
      <c r="E22" s="37">
        <f>cenbg!E$2</f>
        <v>0</v>
      </c>
      <c r="F22" s="37">
        <f>cenbg!F$2</f>
        <v>0</v>
      </c>
      <c r="G22" s="37">
        <f>cenbg!G$2</f>
        <v>0</v>
      </c>
      <c r="H22" s="37">
        <f>cenbg!H$2</f>
        <v>0</v>
      </c>
      <c r="I22" s="37">
        <f>cenbg!I$2</f>
        <v>0</v>
      </c>
      <c r="J22" s="37">
        <f>cenbg!J$2</f>
        <v>0</v>
      </c>
      <c r="K22" s="37">
        <f>cenbg!K$2</f>
        <v>0</v>
      </c>
      <c r="L22" s="37">
        <f>cenbg!L$2</f>
        <v>0</v>
      </c>
      <c r="M22" s="37">
        <f>cenbg!M$2</f>
        <v>0</v>
      </c>
      <c r="N22" s="37">
        <f>cenbg!N$2</f>
        <v>0</v>
      </c>
      <c r="O22" s="37">
        <f>cenbg!O$2</f>
        <v>0</v>
      </c>
      <c r="P22" s="37">
        <f>cenbg!P$2</f>
        <v>0</v>
      </c>
      <c r="Q22" s="37">
        <f>cenbg!Q$2</f>
        <v>0</v>
      </c>
      <c r="R22" s="37">
        <f>cenbg!R$2</f>
        <v>0</v>
      </c>
    </row>
    <row r="23" spans="1:18" ht="11.25" customHeight="1" x14ac:dyDescent="0.25">
      <c r="A23" s="36" t="s">
        <v>83</v>
      </c>
      <c r="B23" s="32" t="str">
        <f ca="1">HYPERLINK("#"&amp;CELL("address",cengl!$C$2),"cengl")</f>
        <v>cengl</v>
      </c>
      <c r="C23" s="37">
        <f>cengl!C$2</f>
        <v>0</v>
      </c>
      <c r="D23" s="37">
        <f>cengl!D$2</f>
        <v>0</v>
      </c>
      <c r="E23" s="37">
        <f>cengl!E$2</f>
        <v>0</v>
      </c>
      <c r="F23" s="37">
        <f>cengl!F$2</f>
        <v>0</v>
      </c>
      <c r="G23" s="37">
        <f>cengl!G$2</f>
        <v>0</v>
      </c>
      <c r="H23" s="37">
        <f>cengl!H$2</f>
        <v>0</v>
      </c>
      <c r="I23" s="37">
        <f>cengl!I$2</f>
        <v>0</v>
      </c>
      <c r="J23" s="37">
        <f>cengl!J$2</f>
        <v>0</v>
      </c>
      <c r="K23" s="37">
        <f>cengl!K$2</f>
        <v>0</v>
      </c>
      <c r="L23" s="37">
        <f>cengl!L$2</f>
        <v>0</v>
      </c>
      <c r="M23" s="37">
        <f>cengl!M$2</f>
        <v>0</v>
      </c>
      <c r="N23" s="37">
        <f>cengl!N$2</f>
        <v>0</v>
      </c>
      <c r="O23" s="37">
        <f>cengl!O$2</f>
        <v>0</v>
      </c>
      <c r="P23" s="37">
        <f>cengl!P$2</f>
        <v>0</v>
      </c>
      <c r="Q23" s="37">
        <f>cengl!Q$2</f>
        <v>0</v>
      </c>
      <c r="R23" s="37">
        <f>cengl!R$2</f>
        <v>0</v>
      </c>
    </row>
    <row r="24" spans="1:18" ht="11.25" customHeight="1" x14ac:dyDescent="0.25">
      <c r="A24" s="36" t="s">
        <v>82</v>
      </c>
      <c r="B24" s="32" t="str">
        <f ca="1">HYPERLINK("#"&amp;CELL("address",cenns!$C$2),"cenns")</f>
        <v>cenns</v>
      </c>
      <c r="C24" s="37">
        <f>cenns!C$2</f>
        <v>88.498632231772604</v>
      </c>
      <c r="D24" s="37">
        <f>cenns!D$2</f>
        <v>5.5449979200000001</v>
      </c>
      <c r="E24" s="37">
        <f>cenns!E$2</f>
        <v>1.2686004</v>
      </c>
      <c r="F24" s="37">
        <f>cenns!F$2</f>
        <v>0</v>
      </c>
      <c r="G24" s="37">
        <f>cenns!G$2</f>
        <v>0</v>
      </c>
      <c r="H24" s="37">
        <f>cenns!H$2</f>
        <v>0</v>
      </c>
      <c r="I24" s="37">
        <f>cenns!I$2</f>
        <v>0</v>
      </c>
      <c r="J24" s="37">
        <f>cenns!J$2</f>
        <v>0</v>
      </c>
      <c r="K24" s="37">
        <f>cenns!K$2</f>
        <v>0</v>
      </c>
      <c r="L24" s="37">
        <f>cenns!L$2</f>
        <v>0</v>
      </c>
      <c r="M24" s="37">
        <f>cenns!M$2</f>
        <v>0</v>
      </c>
      <c r="N24" s="37">
        <f>cenns!N$2</f>
        <v>0</v>
      </c>
      <c r="O24" s="37">
        <f>cenns!O$2</f>
        <v>0</v>
      </c>
      <c r="P24" s="37">
        <f>cenns!P$2</f>
        <v>0</v>
      </c>
      <c r="Q24" s="37">
        <f>cenns!Q$2</f>
        <v>0</v>
      </c>
      <c r="R24" s="37">
        <f>cenns!R$2</f>
        <v>0</v>
      </c>
    </row>
    <row r="25" spans="1:18" ht="11.25" customHeight="1" x14ac:dyDescent="0.25">
      <c r="A25" s="34" t="s">
        <v>81</v>
      </c>
      <c r="B25" s="32" t="str">
        <f ca="1">HYPERLINK("#"&amp;CELL("address",CF!$C$2),"CF")</f>
        <v>CF</v>
      </c>
      <c r="C25" s="35">
        <f>CF!C$2</f>
        <v>50646.472248864164</v>
      </c>
      <c r="D25" s="35">
        <f>CF!D$2</f>
        <v>53101.325115794069</v>
      </c>
      <c r="E25" s="35">
        <f>CF!E$2</f>
        <v>54769.090987280841</v>
      </c>
      <c r="F25" s="35">
        <f>CF!F$2</f>
        <v>57554.168888524648</v>
      </c>
      <c r="G25" s="35">
        <f>CF!G$2</f>
        <v>58058.128895791291</v>
      </c>
      <c r="H25" s="35">
        <f>CF!H$2</f>
        <v>59442.319376719082</v>
      </c>
      <c r="I25" s="35">
        <f>CF!I$2</f>
        <v>58063.951919756277</v>
      </c>
      <c r="J25" s="35">
        <f>CF!J$2</f>
        <v>56724.427572310698</v>
      </c>
      <c r="K25" s="35">
        <f>CF!K$2</f>
        <v>57408.572426533778</v>
      </c>
      <c r="L25" s="35">
        <f>CF!L$2</f>
        <v>52225.042483748592</v>
      </c>
      <c r="M25" s="35">
        <f>CF!M$2</f>
        <v>55340.645235115269</v>
      </c>
      <c r="N25" s="35">
        <f>CF!N$2</f>
        <v>53437.324051428048</v>
      </c>
      <c r="O25" s="35">
        <f>CF!O$2</f>
        <v>52176.714121506389</v>
      </c>
      <c r="P25" s="35">
        <f>CF!P$2</f>
        <v>53422.763258095285</v>
      </c>
      <c r="Q25" s="35">
        <f>CF!Q$2</f>
        <v>51526.483682609571</v>
      </c>
      <c r="R25" s="35">
        <f>CF!R$2</f>
        <v>52717.581740249909</v>
      </c>
    </row>
    <row r="26" spans="1:18" ht="11.25" customHeight="1" x14ac:dyDescent="0.25">
      <c r="A26" s="36" t="s">
        <v>80</v>
      </c>
      <c r="B26" s="32" t="str">
        <f ca="1">HYPERLINK("#"&amp;CELL("address",CIN!$C$2),"CIN")</f>
        <v>CIN</v>
      </c>
      <c r="C26" s="37">
        <f>CIN!C$2</f>
        <v>17649.244210849709</v>
      </c>
      <c r="D26" s="37">
        <f>CIN!D$2</f>
        <v>17467.980155995294</v>
      </c>
      <c r="E26" s="37">
        <f>CIN!E$2</f>
        <v>18070.012587032856</v>
      </c>
      <c r="F26" s="37">
        <f>CIN!F$2</f>
        <v>18596.736999327062</v>
      </c>
      <c r="G26" s="37">
        <f>CIN!G$2</f>
        <v>18984.296407158829</v>
      </c>
      <c r="H26" s="37">
        <f>CIN!H$2</f>
        <v>20084.38559433242</v>
      </c>
      <c r="I26" s="37">
        <f>CIN!I$2</f>
        <v>20289.345387992435</v>
      </c>
      <c r="J26" s="37">
        <f>CIN!J$2</f>
        <v>20440.708387317398</v>
      </c>
      <c r="K26" s="37">
        <f>CIN!K$2</f>
        <v>21756.763126831032</v>
      </c>
      <c r="L26" s="37">
        <f>CIN!L$2</f>
        <v>18619.729221079837</v>
      </c>
      <c r="M26" s="37">
        <f>CIN!M$2</f>
        <v>20452.190620694695</v>
      </c>
      <c r="N26" s="37">
        <f>CIN!N$2</f>
        <v>20688.088598279835</v>
      </c>
      <c r="O26" s="37">
        <f>CIN!O$2</f>
        <v>19884.4226000985</v>
      </c>
      <c r="P26" s="37">
        <f>CIN!P$2</f>
        <v>20113.725246883641</v>
      </c>
      <c r="Q26" s="37">
        <f>CIN!Q$2</f>
        <v>19628.617235145852</v>
      </c>
      <c r="R26" s="37">
        <f>CIN!R$2</f>
        <v>19927.094572722508</v>
      </c>
    </row>
    <row r="27" spans="1:18" ht="11.25" customHeight="1" x14ac:dyDescent="0.25">
      <c r="A27" s="38" t="s">
        <v>79</v>
      </c>
      <c r="B27" s="32" t="str">
        <f ca="1">HYPERLINK("#"&amp;CELL("address",cisi!$C$2),"cisi")</f>
        <v>cisi</v>
      </c>
      <c r="C27" s="39">
        <f>cisi!C$2</f>
        <v>9858.6885370877317</v>
      </c>
      <c r="D27" s="39">
        <f>cisi!D$2</f>
        <v>9189.1188193740854</v>
      </c>
      <c r="E27" s="39">
        <f>cisi!E$2</f>
        <v>9590.0100407097107</v>
      </c>
      <c r="F27" s="39">
        <f>cisi!F$2</f>
        <v>9434.4668630182805</v>
      </c>
      <c r="G27" s="39">
        <f>cisi!G$2</f>
        <v>9180.892105380899</v>
      </c>
      <c r="H27" s="39">
        <f>cisi!H$2</f>
        <v>10610.566874626431</v>
      </c>
      <c r="I27" s="39">
        <f>cisi!I$2</f>
        <v>10766.608936516945</v>
      </c>
      <c r="J27" s="39">
        <f>cisi!J$2</f>
        <v>11087.024901499404</v>
      </c>
      <c r="K27" s="39">
        <f>cisi!K$2</f>
        <v>11916.237053211122</v>
      </c>
      <c r="L27" s="39">
        <f>cisi!L$2</f>
        <v>8829.7691259863877</v>
      </c>
      <c r="M27" s="39">
        <f>cisi!M$2</f>
        <v>10800.679483567088</v>
      </c>
      <c r="N27" s="39">
        <f>cisi!N$2</f>
        <v>10969.523769069654</v>
      </c>
      <c r="O27" s="39">
        <f>cisi!O$2</f>
        <v>10707.494925287845</v>
      </c>
      <c r="P27" s="39">
        <f>cisi!P$2</f>
        <v>11249.513767783181</v>
      </c>
      <c r="Q27" s="39">
        <f>cisi!Q$2</f>
        <v>11067.225856245102</v>
      </c>
      <c r="R27" s="39">
        <f>cisi!R$2</f>
        <v>11062.098025636873</v>
      </c>
    </row>
    <row r="28" spans="1:18" ht="11.25" customHeight="1" x14ac:dyDescent="0.25">
      <c r="A28" s="40" t="s">
        <v>78</v>
      </c>
      <c r="B28" s="32" t="str">
        <f ca="1">HYPERLINK("#"&amp;CELL("address",cisb!$C$2),"cisb")</f>
        <v>cisb</v>
      </c>
      <c r="C28" s="41">
        <f>cisb!C$2</f>
        <v>9799.2587603359971</v>
      </c>
      <c r="D28" s="41">
        <f>cisb!D$2</f>
        <v>9133.132774122274</v>
      </c>
      <c r="E28" s="41">
        <f>cisb!E$2</f>
        <v>9521.756019740882</v>
      </c>
      <c r="F28" s="41">
        <f>cisb!F$2</f>
        <v>9376.9859935315908</v>
      </c>
      <c r="G28" s="41">
        <f>cisb!G$2</f>
        <v>9118.7443916778684</v>
      </c>
      <c r="H28" s="41">
        <f>cisb!H$2</f>
        <v>10541.993006314333</v>
      </c>
      <c r="I28" s="41">
        <f>cisb!I$2</f>
        <v>10693.077314775373</v>
      </c>
      <c r="J28" s="41">
        <f>cisb!J$2</f>
        <v>11002.518283366238</v>
      </c>
      <c r="K28" s="41">
        <f>cisb!K$2</f>
        <v>11820.991556897307</v>
      </c>
      <c r="L28" s="41">
        <f>cisb!L$2</f>
        <v>8755.4528988274178</v>
      </c>
      <c r="M28" s="41">
        <f>cisb!M$2</f>
        <v>10719.933207273094</v>
      </c>
      <c r="N28" s="41">
        <f>cisb!N$2</f>
        <v>10880.705661535379</v>
      </c>
      <c r="O28" s="41">
        <f>cisb!O$2</f>
        <v>10624.021307775613</v>
      </c>
      <c r="P28" s="41">
        <f>cisb!P$2</f>
        <v>11170.164176648033</v>
      </c>
      <c r="Q28" s="41">
        <f>cisb!Q$2</f>
        <v>10983.10461776442</v>
      </c>
      <c r="R28" s="41">
        <f>cisb!R$2</f>
        <v>10985.246399943748</v>
      </c>
    </row>
    <row r="29" spans="1:18" ht="11.25" customHeight="1" x14ac:dyDescent="0.25">
      <c r="A29" s="40" t="s">
        <v>77</v>
      </c>
      <c r="B29" s="32" t="str">
        <f ca="1">HYPERLINK("#"&amp;CELL("address",cise!$C$2),"cise")</f>
        <v>cise</v>
      </c>
      <c r="C29" s="41">
        <f>cise!C$2</f>
        <v>59.429776751736249</v>
      </c>
      <c r="D29" s="41">
        <f>cise!D$2</f>
        <v>55.986045251809628</v>
      </c>
      <c r="E29" s="41">
        <f>cise!E$2</f>
        <v>68.254020968829067</v>
      </c>
      <c r="F29" s="41">
        <f>cise!F$2</f>
        <v>57.480869486689969</v>
      </c>
      <c r="G29" s="41">
        <f>cise!G$2</f>
        <v>62.147713703030924</v>
      </c>
      <c r="H29" s="41">
        <f>cise!H$2</f>
        <v>68.573868312098753</v>
      </c>
      <c r="I29" s="41">
        <f>cise!I$2</f>
        <v>73.531621741569268</v>
      </c>
      <c r="J29" s="41">
        <f>cise!J$2</f>
        <v>84.506618133164039</v>
      </c>
      <c r="K29" s="41">
        <f>cise!K$2</f>
        <v>95.245496313814513</v>
      </c>
      <c r="L29" s="41">
        <f>cise!L$2</f>
        <v>74.316227158968843</v>
      </c>
      <c r="M29" s="41">
        <f>cise!M$2</f>
        <v>80.746276293993219</v>
      </c>
      <c r="N29" s="41">
        <f>cise!N$2</f>
        <v>88.818107534273764</v>
      </c>
      <c r="O29" s="41">
        <f>cise!O$2</f>
        <v>83.473617512232323</v>
      </c>
      <c r="P29" s="41">
        <f>cise!P$2</f>
        <v>79.34959113514833</v>
      </c>
      <c r="Q29" s="41">
        <f>cise!Q$2</f>
        <v>84.121238480679722</v>
      </c>
      <c r="R29" s="41">
        <f>cise!R$2</f>
        <v>76.851625693124433</v>
      </c>
    </row>
    <row r="30" spans="1:18" ht="11.25" customHeight="1" x14ac:dyDescent="0.25">
      <c r="A30" s="38" t="s">
        <v>76</v>
      </c>
      <c r="B30" s="32" t="str">
        <f ca="1">HYPERLINK("#"&amp;CELL("address",cnfm!$C$2),"cnfm")</f>
        <v>cnfm</v>
      </c>
      <c r="C30" s="39">
        <f>cnfm!C$2</f>
        <v>193.62416258698153</v>
      </c>
      <c r="D30" s="39">
        <f>cnfm!D$2</f>
        <v>203.73267741707622</v>
      </c>
      <c r="E30" s="39">
        <f>cnfm!E$2</f>
        <v>210.62141079382667</v>
      </c>
      <c r="F30" s="39">
        <f>cnfm!F$2</f>
        <v>212.87433277238426</v>
      </c>
      <c r="G30" s="39">
        <f>cnfm!G$2</f>
        <v>224.15706238194042</v>
      </c>
      <c r="H30" s="39">
        <f>cnfm!H$2</f>
        <v>219.53694668886322</v>
      </c>
      <c r="I30" s="39">
        <f>cnfm!I$2</f>
        <v>224.16106659559355</v>
      </c>
      <c r="J30" s="39">
        <f>cnfm!J$2</f>
        <v>255.49818293581177</v>
      </c>
      <c r="K30" s="39">
        <f>cnfm!K$2</f>
        <v>255.02481717321604</v>
      </c>
      <c r="L30" s="39">
        <f>cnfm!L$2</f>
        <v>235.35470298520804</v>
      </c>
      <c r="M30" s="39">
        <f>cnfm!M$2</f>
        <v>242.24663669857154</v>
      </c>
      <c r="N30" s="39">
        <f>cnfm!N$2</f>
        <v>254.56440774192475</v>
      </c>
      <c r="O30" s="39">
        <f>cnfm!O$2</f>
        <v>251.38653032190527</v>
      </c>
      <c r="P30" s="39">
        <f>cnfm!P$2</f>
        <v>282.75538213993349</v>
      </c>
      <c r="Q30" s="39">
        <f>cnfm!Q$2</f>
        <v>288.38072161417796</v>
      </c>
      <c r="R30" s="39">
        <f>cnfm!R$2</f>
        <v>298.72295253819499</v>
      </c>
    </row>
    <row r="31" spans="1:18" ht="11.25" customHeight="1" x14ac:dyDescent="0.25">
      <c r="A31" s="42" t="s">
        <v>75</v>
      </c>
      <c r="B31" s="32" t="str">
        <f ca="1">HYPERLINK("#"&amp;CELL("address",cnfa!$C$2),"cnfa")</f>
        <v>cnfa</v>
      </c>
      <c r="C31" s="41">
        <f>cnfa!C$2</f>
        <v>0</v>
      </c>
      <c r="D31" s="41">
        <f>cnfa!D$2</f>
        <v>0</v>
      </c>
      <c r="E31" s="41">
        <f>cnfa!E$2</f>
        <v>0</v>
      </c>
      <c r="F31" s="41">
        <f>cnfa!F$2</f>
        <v>0</v>
      </c>
      <c r="G31" s="41">
        <f>cnfa!G$2</f>
        <v>0</v>
      </c>
      <c r="H31" s="41">
        <f>cnfa!H$2</f>
        <v>0</v>
      </c>
      <c r="I31" s="41">
        <f>cnfa!I$2</f>
        <v>0</v>
      </c>
      <c r="J31" s="41">
        <f>cnfa!J$2</f>
        <v>0</v>
      </c>
      <c r="K31" s="41">
        <f>cnfa!K$2</f>
        <v>0</v>
      </c>
      <c r="L31" s="41">
        <f>cnfa!L$2</f>
        <v>0</v>
      </c>
      <c r="M31" s="41">
        <f>cnfa!M$2</f>
        <v>0</v>
      </c>
      <c r="N31" s="41">
        <f>cnfa!N$2</f>
        <v>0</v>
      </c>
      <c r="O31" s="41">
        <f>cnfa!O$2</f>
        <v>0</v>
      </c>
      <c r="P31" s="41">
        <f>cnfa!P$2</f>
        <v>0</v>
      </c>
      <c r="Q31" s="41">
        <f>cnfa!Q$2</f>
        <v>0</v>
      </c>
      <c r="R31" s="41">
        <f>cnfa!R$2</f>
        <v>0</v>
      </c>
    </row>
    <row r="32" spans="1:18" ht="11.25" customHeight="1" x14ac:dyDescent="0.25">
      <c r="A32" s="42" t="s">
        <v>74</v>
      </c>
      <c r="B32" s="32" t="str">
        <f ca="1">HYPERLINK("#"&amp;CELL("address",cnfp!$C$2),"cnfp")</f>
        <v>cnfp</v>
      </c>
      <c r="C32" s="41">
        <f>cnfp!C$2</f>
        <v>0</v>
      </c>
      <c r="D32" s="41">
        <f>cnfp!D$2</f>
        <v>0</v>
      </c>
      <c r="E32" s="41">
        <f>cnfp!E$2</f>
        <v>0</v>
      </c>
      <c r="F32" s="41">
        <f>cnfp!F$2</f>
        <v>0</v>
      </c>
      <c r="G32" s="41">
        <f>cnfp!G$2</f>
        <v>0</v>
      </c>
      <c r="H32" s="41">
        <f>cnfp!H$2</f>
        <v>0</v>
      </c>
      <c r="I32" s="41">
        <f>cnfp!I$2</f>
        <v>0</v>
      </c>
      <c r="J32" s="41">
        <f>cnfp!J$2</f>
        <v>0</v>
      </c>
      <c r="K32" s="41">
        <f>cnfp!K$2</f>
        <v>0</v>
      </c>
      <c r="L32" s="41">
        <f>cnfp!L$2</f>
        <v>0</v>
      </c>
      <c r="M32" s="41">
        <f>cnfp!M$2</f>
        <v>0</v>
      </c>
      <c r="N32" s="41">
        <f>cnfp!N$2</f>
        <v>0</v>
      </c>
      <c r="O32" s="41">
        <f>cnfp!O$2</f>
        <v>0</v>
      </c>
      <c r="P32" s="41">
        <f>cnfp!P$2</f>
        <v>0</v>
      </c>
      <c r="Q32" s="41">
        <f>cnfp!Q$2</f>
        <v>0</v>
      </c>
      <c r="R32" s="41">
        <f>cnfp!R$2</f>
        <v>0</v>
      </c>
    </row>
    <row r="33" spans="1:18" ht="11.25" customHeight="1" x14ac:dyDescent="0.25">
      <c r="A33" s="42" t="s">
        <v>73</v>
      </c>
      <c r="B33" s="32" t="str">
        <f ca="1">HYPERLINK("#"&amp;CELL("address",cnfs!$C$2),"cnfs")</f>
        <v>cnfs</v>
      </c>
      <c r="C33" s="41">
        <f>cnfs!C$2</f>
        <v>40.286201052917264</v>
      </c>
      <c r="D33" s="41">
        <f>cnfs!D$2</f>
        <v>43.464952924709422</v>
      </c>
      <c r="E33" s="41">
        <f>cnfs!E$2</f>
        <v>47.60343567777565</v>
      </c>
      <c r="F33" s="41">
        <f>cnfs!F$2</f>
        <v>48.951014807822233</v>
      </c>
      <c r="G33" s="41">
        <f>cnfs!G$2</f>
        <v>46.096527822526454</v>
      </c>
      <c r="H33" s="41">
        <f>cnfs!H$2</f>
        <v>44.953457932615265</v>
      </c>
      <c r="I33" s="41">
        <f>cnfs!I$2</f>
        <v>45.132772375169736</v>
      </c>
      <c r="J33" s="41">
        <f>cnfs!J$2</f>
        <v>51.021274463389155</v>
      </c>
      <c r="K33" s="41">
        <f>cnfs!K$2</f>
        <v>46.513645569994814</v>
      </c>
      <c r="L33" s="41">
        <f>cnfs!L$2</f>
        <v>61.24922251504789</v>
      </c>
      <c r="M33" s="41">
        <f>cnfs!M$2</f>
        <v>67.191223830523739</v>
      </c>
      <c r="N33" s="41">
        <f>cnfs!N$2</f>
        <v>71.109620084369027</v>
      </c>
      <c r="O33" s="41">
        <f>cnfs!O$2</f>
        <v>69.249381241338142</v>
      </c>
      <c r="P33" s="41">
        <f>cnfs!P$2</f>
        <v>89.738054313721705</v>
      </c>
      <c r="Q33" s="41">
        <f>cnfs!Q$2</f>
        <v>89.462936756972141</v>
      </c>
      <c r="R33" s="41">
        <f>cnfs!R$2</f>
        <v>96.08891302229506</v>
      </c>
    </row>
    <row r="34" spans="1:18" ht="11.25" customHeight="1" x14ac:dyDescent="0.25">
      <c r="A34" s="42" t="s">
        <v>72</v>
      </c>
      <c r="B34" s="32" t="str">
        <f ca="1">HYPERLINK("#"&amp;CELL("address",cnfo!$C$2),"cnfo")</f>
        <v>cnfo</v>
      </c>
      <c r="C34" s="41">
        <f>cnfo!C$2</f>
        <v>153.33796153406428</v>
      </c>
      <c r="D34" s="41">
        <f>cnfo!D$2</f>
        <v>160.2677244923668</v>
      </c>
      <c r="E34" s="41">
        <f>cnfo!E$2</f>
        <v>163.01797511605102</v>
      </c>
      <c r="F34" s="41">
        <f>cnfo!F$2</f>
        <v>163.92331796456199</v>
      </c>
      <c r="G34" s="41">
        <f>cnfo!G$2</f>
        <v>178.06053455941395</v>
      </c>
      <c r="H34" s="41">
        <f>cnfo!H$2</f>
        <v>174.58348875624796</v>
      </c>
      <c r="I34" s="41">
        <f>cnfo!I$2</f>
        <v>179.02829422042385</v>
      </c>
      <c r="J34" s="41">
        <f>cnfo!J$2</f>
        <v>204.47690847242262</v>
      </c>
      <c r="K34" s="41">
        <f>cnfo!K$2</f>
        <v>208.51117160322121</v>
      </c>
      <c r="L34" s="41">
        <f>cnfo!L$2</f>
        <v>174.10548047016016</v>
      </c>
      <c r="M34" s="41">
        <f>cnfo!M$2</f>
        <v>175.05541286804777</v>
      </c>
      <c r="N34" s="41">
        <f>cnfo!N$2</f>
        <v>183.45478765755573</v>
      </c>
      <c r="O34" s="41">
        <f>cnfo!O$2</f>
        <v>182.13714908056713</v>
      </c>
      <c r="P34" s="41">
        <f>cnfo!P$2</f>
        <v>193.01732782621178</v>
      </c>
      <c r="Q34" s="41">
        <f>cnfo!Q$2</f>
        <v>198.91778485720585</v>
      </c>
      <c r="R34" s="41">
        <f>cnfo!R$2</f>
        <v>202.63403951589996</v>
      </c>
    </row>
    <row r="35" spans="1:18" ht="11.25" customHeight="1" x14ac:dyDescent="0.25">
      <c r="A35" s="38" t="s">
        <v>71</v>
      </c>
      <c r="B35" s="32" t="str">
        <f ca="1">HYPERLINK("#"&amp;CELL("address",cchi!$C$2),"cchi")</f>
        <v>cchi</v>
      </c>
      <c r="C35" s="39">
        <f>cchi!C$2</f>
        <v>1285.298908086743</v>
      </c>
      <c r="D35" s="39">
        <f>cchi!D$2</f>
        <v>1376.280437979096</v>
      </c>
      <c r="E35" s="39">
        <f>cchi!E$2</f>
        <v>1492.2289908369723</v>
      </c>
      <c r="F35" s="39">
        <f>cchi!F$2</f>
        <v>1770.7190123496243</v>
      </c>
      <c r="G35" s="39">
        <f>cchi!G$2</f>
        <v>1837.2786331949999</v>
      </c>
      <c r="H35" s="39">
        <f>cchi!H$2</f>
        <v>1790.8654565356992</v>
      </c>
      <c r="I35" s="39">
        <f>cchi!I$2</f>
        <v>1702.4460399843842</v>
      </c>
      <c r="J35" s="39">
        <f>cchi!J$2</f>
        <v>1412.0475795989641</v>
      </c>
      <c r="K35" s="39">
        <f>cchi!K$2</f>
        <v>1712.2489970921267</v>
      </c>
      <c r="L35" s="39">
        <f>cchi!L$2</f>
        <v>1874.340774454248</v>
      </c>
      <c r="M35" s="39">
        <f>cchi!M$2</f>
        <v>1842.8062126257923</v>
      </c>
      <c r="N35" s="39">
        <f>cchi!N$2</f>
        <v>1876.9106758446287</v>
      </c>
      <c r="O35" s="39">
        <f>cchi!O$2</f>
        <v>1580.3368868450275</v>
      </c>
      <c r="P35" s="39">
        <f>cchi!P$2</f>
        <v>1406.3231347663914</v>
      </c>
      <c r="Q35" s="39">
        <f>cchi!Q$2</f>
        <v>1296.0831277107757</v>
      </c>
      <c r="R35" s="39">
        <f>cchi!R$2</f>
        <v>1398.087335251171</v>
      </c>
    </row>
    <row r="36" spans="1:18" ht="11.25" customHeight="1" x14ac:dyDescent="0.25">
      <c r="A36" s="42" t="s">
        <v>70</v>
      </c>
      <c r="B36" s="32" t="str">
        <f ca="1">HYPERLINK("#"&amp;CELL("address",cbch!$C$2),"cbch")</f>
        <v>cbch</v>
      </c>
      <c r="C36" s="41">
        <f>cbch!C$2</f>
        <v>854.68575336166782</v>
      </c>
      <c r="D36" s="41">
        <f>cbch!D$2</f>
        <v>941.690533343737</v>
      </c>
      <c r="E36" s="41">
        <f>cbch!E$2</f>
        <v>1092.5208898267138</v>
      </c>
      <c r="F36" s="41">
        <f>cbch!F$2</f>
        <v>1306.8487746624896</v>
      </c>
      <c r="G36" s="41">
        <f>cbch!G$2</f>
        <v>1432.0426740817436</v>
      </c>
      <c r="H36" s="41">
        <f>cbch!H$2</f>
        <v>1323.0602396371567</v>
      </c>
      <c r="I36" s="41">
        <f>cbch!I$2</f>
        <v>1272.8092861717473</v>
      </c>
      <c r="J36" s="41">
        <f>cbch!J$2</f>
        <v>1061.2856430332445</v>
      </c>
      <c r="K36" s="41">
        <f>cbch!K$2</f>
        <v>1376.4903609323355</v>
      </c>
      <c r="L36" s="41">
        <f>cbch!L$2</f>
        <v>1385.6615924036255</v>
      </c>
      <c r="M36" s="41">
        <f>cbch!M$2</f>
        <v>1458.3713750845541</v>
      </c>
      <c r="N36" s="41">
        <f>cbch!N$2</f>
        <v>1548.3762387160086</v>
      </c>
      <c r="O36" s="41">
        <f>cbch!O$2</f>
        <v>1182.0575306403966</v>
      </c>
      <c r="P36" s="41">
        <f>cbch!P$2</f>
        <v>1076.9662311501261</v>
      </c>
      <c r="Q36" s="41">
        <f>cbch!Q$2</f>
        <v>978.75985531153708</v>
      </c>
      <c r="R36" s="41">
        <f>cbch!R$2</f>
        <v>1146.4705432428648</v>
      </c>
    </row>
    <row r="37" spans="1:18" ht="11.25" customHeight="1" x14ac:dyDescent="0.25">
      <c r="A37" s="42" t="s">
        <v>69</v>
      </c>
      <c r="B37" s="32" t="str">
        <f ca="1">HYPERLINK("#"&amp;CELL("address",coch!$C$2),"coch")</f>
        <v>coch</v>
      </c>
      <c r="C37" s="41">
        <f>coch!C$2</f>
        <v>414.22592241323946</v>
      </c>
      <c r="D37" s="41">
        <f>coch!D$2</f>
        <v>421.67455600792016</v>
      </c>
      <c r="E37" s="41">
        <f>coch!E$2</f>
        <v>385.42176612806168</v>
      </c>
      <c r="F37" s="41">
        <f>coch!F$2</f>
        <v>447.01765292272563</v>
      </c>
      <c r="G37" s="41">
        <f>coch!G$2</f>
        <v>391.09279391150312</v>
      </c>
      <c r="H37" s="41">
        <f>coch!H$2</f>
        <v>448.01601973967786</v>
      </c>
      <c r="I37" s="41">
        <f>coch!I$2</f>
        <v>413.34884698688512</v>
      </c>
      <c r="J37" s="41">
        <f>coch!J$2</f>
        <v>334.55373812396704</v>
      </c>
      <c r="K37" s="41">
        <f>coch!K$2</f>
        <v>322.14951572360155</v>
      </c>
      <c r="L37" s="41">
        <f>coch!L$2</f>
        <v>466.39612286247427</v>
      </c>
      <c r="M37" s="41">
        <f>coch!M$2</f>
        <v>365.02754140029134</v>
      </c>
      <c r="N37" s="41">
        <f>coch!N$2</f>
        <v>309.91845807658001</v>
      </c>
      <c r="O37" s="41">
        <f>coch!O$2</f>
        <v>376.32393082139413</v>
      </c>
      <c r="P37" s="41">
        <f>coch!P$2</f>
        <v>311.83422971663549</v>
      </c>
      <c r="Q37" s="41">
        <f>coch!Q$2</f>
        <v>300.68193347339775</v>
      </c>
      <c r="R37" s="41">
        <f>coch!R$2</f>
        <v>236.66438249017318</v>
      </c>
    </row>
    <row r="38" spans="1:18" ht="11.25" customHeight="1" x14ac:dyDescent="0.25">
      <c r="A38" s="42" t="s">
        <v>68</v>
      </c>
      <c r="B38" s="32" t="str">
        <f ca="1">HYPERLINK("#"&amp;CELL("address",cpha!$C$2),"cpha")</f>
        <v>cpha</v>
      </c>
      <c r="C38" s="41">
        <f>cprp!C$2</f>
        <v>10.33537604447169</v>
      </c>
      <c r="D38" s="41">
        <f>cprp!D$2</f>
        <v>11.39868048142792</v>
      </c>
      <c r="E38" s="41">
        <f>cprp!E$2</f>
        <v>9.6294823735020092</v>
      </c>
      <c r="F38" s="41">
        <f>cprp!F$2</f>
        <v>9.8181801440774663</v>
      </c>
      <c r="G38" s="41">
        <f>cprp!G$2</f>
        <v>9.2536376664216924</v>
      </c>
      <c r="H38" s="41">
        <f>cprp!H$2</f>
        <v>9.1149618640251955</v>
      </c>
      <c r="I38" s="41">
        <f>cprp!I$2</f>
        <v>9.338385584762209</v>
      </c>
      <c r="J38" s="41">
        <f>cprp!J$2</f>
        <v>9.6786308140973816</v>
      </c>
      <c r="K38" s="41">
        <f>cprp!K$2</f>
        <v>9.9638947107801226</v>
      </c>
      <c r="L38" s="41">
        <f>cprp!L$2</f>
        <v>11.039415074542561</v>
      </c>
      <c r="M38" s="41">
        <f>cprp!M$2</f>
        <v>11.527718758116245</v>
      </c>
      <c r="N38" s="41">
        <f>cprp!N$2</f>
        <v>10.159140071598117</v>
      </c>
      <c r="O38" s="41">
        <f>cprp!O$2</f>
        <v>8.9731732129716395</v>
      </c>
      <c r="P38" s="41">
        <f>cprp!P$2</f>
        <v>9.9997714180146016</v>
      </c>
      <c r="Q38" s="41">
        <f>cprp!Q$2</f>
        <v>9.3275852482459438</v>
      </c>
      <c r="R38" s="41">
        <f>cprp!R$2</f>
        <v>9.3587702626418832</v>
      </c>
    </row>
    <row r="39" spans="1:18" ht="11.25" customHeight="1" x14ac:dyDescent="0.25">
      <c r="A39" s="38" t="s">
        <v>67</v>
      </c>
      <c r="B39" s="32" t="str">
        <f ca="1">HYPERLINK("#"&amp;CELL("address",cnmm!$C$2),"cnmm")</f>
        <v>cnmm</v>
      </c>
      <c r="C39" s="39">
        <f>cnmm!C$2</f>
        <v>2006.1973106053129</v>
      </c>
      <c r="D39" s="39">
        <f>cnmm!D$2</f>
        <v>2083.5007149656522</v>
      </c>
      <c r="E39" s="39">
        <f>cnmm!E$2</f>
        <v>2177.0404453334882</v>
      </c>
      <c r="F39" s="39">
        <f>cnmm!F$2</f>
        <v>2122.5076422001202</v>
      </c>
      <c r="G39" s="39">
        <f>cnmm!G$2</f>
        <v>2403.8688578160964</v>
      </c>
      <c r="H39" s="39">
        <f>cnmm!H$2</f>
        <v>2172.6844090596787</v>
      </c>
      <c r="I39" s="39">
        <f>cnmm!I$2</f>
        <v>2289.8330769021841</v>
      </c>
      <c r="J39" s="39">
        <f>cnmm!J$2</f>
        <v>2563.6672081286642</v>
      </c>
      <c r="K39" s="39">
        <f>cnmm!K$2</f>
        <v>2641.3442910175322</v>
      </c>
      <c r="L39" s="39">
        <f>cnmm!L$2</f>
        <v>2573.1048299250961</v>
      </c>
      <c r="M39" s="39">
        <f>cnmm!M$2</f>
        <v>2340.7269219571176</v>
      </c>
      <c r="N39" s="39">
        <f>cnmm!N$2</f>
        <v>2370.1778818172124</v>
      </c>
      <c r="O39" s="39">
        <f>cnmm!O$2</f>
        <v>2149.8884108504467</v>
      </c>
      <c r="P39" s="39">
        <f>cnmm!P$2</f>
        <v>2138.4372165640034</v>
      </c>
      <c r="Q39" s="39">
        <f>cnmm!Q$2</f>
        <v>2201.4821103987774</v>
      </c>
      <c r="R39" s="39">
        <f>cnmm!R$2</f>
        <v>2255.5455050557366</v>
      </c>
    </row>
    <row r="40" spans="1:18" ht="11.25" customHeight="1" x14ac:dyDescent="0.25">
      <c r="A40" s="42" t="s">
        <v>66</v>
      </c>
      <c r="B40" s="32" t="str">
        <f ca="1">HYPERLINK("#"&amp;CELL("address",ccem!$C$2),"ccem")</f>
        <v>ccem</v>
      </c>
      <c r="C40" s="41">
        <f>ccem!C$2</f>
        <v>1215.6280705314725</v>
      </c>
      <c r="D40" s="41">
        <f>ccem!D$2</f>
        <v>1264.1938945766433</v>
      </c>
      <c r="E40" s="41">
        <f>ccem!E$2</f>
        <v>1315.2519090773455</v>
      </c>
      <c r="F40" s="41">
        <f>ccem!F$2</f>
        <v>1237.395381183147</v>
      </c>
      <c r="G40" s="41">
        <f>ccem!G$2</f>
        <v>1445.3890250726524</v>
      </c>
      <c r="H40" s="41">
        <f>ccem!H$2</f>
        <v>1177.7222511573027</v>
      </c>
      <c r="I40" s="41">
        <f>ccem!I$2</f>
        <v>1229.9299243170449</v>
      </c>
      <c r="J40" s="41">
        <f>ccem!J$2</f>
        <v>1368.6954593264768</v>
      </c>
      <c r="K40" s="41">
        <f>ccem!K$2</f>
        <v>1334.0579623130566</v>
      </c>
      <c r="L40" s="41">
        <f>ccem!L$2</f>
        <v>1226.617984172055</v>
      </c>
      <c r="M40" s="41">
        <f>ccem!M$2</f>
        <v>1014.2457762334332</v>
      </c>
      <c r="N40" s="41">
        <f>ccem!N$2</f>
        <v>1042.3519503673233</v>
      </c>
      <c r="O40" s="41">
        <f>ccem!O$2</f>
        <v>983.94560098992997</v>
      </c>
      <c r="P40" s="41">
        <f>ccem!P$2</f>
        <v>972.67718678639369</v>
      </c>
      <c r="Q40" s="41">
        <f>ccem!Q$2</f>
        <v>957.07375687249191</v>
      </c>
      <c r="R40" s="41">
        <f>ccem!R$2</f>
        <v>960.78978192721343</v>
      </c>
    </row>
    <row r="41" spans="1:18" ht="11.25" customHeight="1" x14ac:dyDescent="0.25">
      <c r="A41" s="42" t="s">
        <v>65</v>
      </c>
      <c r="B41" s="32" t="str">
        <f ca="1">HYPERLINK("#"&amp;CELL("address",ccer!$C$2),"ccer")</f>
        <v>ccer</v>
      </c>
      <c r="C41" s="41">
        <f>ccer!C$2</f>
        <v>479.66722473627738</v>
      </c>
      <c r="D41" s="41">
        <f>ccer!D$2</f>
        <v>493.00799742863239</v>
      </c>
      <c r="E41" s="41">
        <f>ccer!E$2</f>
        <v>548.40981737195148</v>
      </c>
      <c r="F41" s="41">
        <f>ccer!F$2</f>
        <v>527.39328454274653</v>
      </c>
      <c r="G41" s="41">
        <f>ccer!G$2</f>
        <v>630.241484854075</v>
      </c>
      <c r="H41" s="41">
        <f>ccer!H$2</f>
        <v>639.14245383032335</v>
      </c>
      <c r="I41" s="41">
        <f>ccer!I$2</f>
        <v>672.3799233382698</v>
      </c>
      <c r="J41" s="41">
        <f>ccer!J$2</f>
        <v>776.77301822507502</v>
      </c>
      <c r="K41" s="41">
        <f>ccer!K$2</f>
        <v>872.08718229039732</v>
      </c>
      <c r="L41" s="41">
        <f>ccer!L$2</f>
        <v>946.28021293884353</v>
      </c>
      <c r="M41" s="41">
        <f>ccer!M$2</f>
        <v>906.57333471452489</v>
      </c>
      <c r="N41" s="41">
        <f>ccer!N$2</f>
        <v>933.95718896458709</v>
      </c>
      <c r="O41" s="41">
        <f>ccer!O$2</f>
        <v>848.88013234772006</v>
      </c>
      <c r="P41" s="41">
        <f>ccer!P$2</f>
        <v>876.15526192068955</v>
      </c>
      <c r="Q41" s="41">
        <f>ccer!Q$2</f>
        <v>936.26884208736146</v>
      </c>
      <c r="R41" s="41">
        <f>ccer!R$2</f>
        <v>1012.8668415972593</v>
      </c>
    </row>
    <row r="42" spans="1:18" ht="11.25" customHeight="1" x14ac:dyDescent="0.25">
      <c r="A42" s="42" t="s">
        <v>64</v>
      </c>
      <c r="B42" s="32" t="str">
        <f ca="1">HYPERLINK("#"&amp;CELL("address",cgla!$C$2),"cgla")</f>
        <v>cgla</v>
      </c>
      <c r="C42" s="41">
        <f>cgla!C$2</f>
        <v>310.90201533756323</v>
      </c>
      <c r="D42" s="41">
        <f>cgla!D$2</f>
        <v>326.29882296037647</v>
      </c>
      <c r="E42" s="41">
        <f>cgla!E$2</f>
        <v>313.37871888419124</v>
      </c>
      <c r="F42" s="41">
        <f>cgla!F$2</f>
        <v>357.71897647422651</v>
      </c>
      <c r="G42" s="41">
        <f>cgla!G$2</f>
        <v>328.23834788936864</v>
      </c>
      <c r="H42" s="41">
        <f>cgla!H$2</f>
        <v>355.81970407205307</v>
      </c>
      <c r="I42" s="41">
        <f>cgla!I$2</f>
        <v>387.52322924686979</v>
      </c>
      <c r="J42" s="41">
        <f>cgla!J$2</f>
        <v>418.19873057711237</v>
      </c>
      <c r="K42" s="41">
        <f>cgla!K$2</f>
        <v>435.19914641407848</v>
      </c>
      <c r="L42" s="41">
        <f>cgla!L$2</f>
        <v>400.20663281419769</v>
      </c>
      <c r="M42" s="41">
        <f>cgla!M$2</f>
        <v>419.90781100915922</v>
      </c>
      <c r="N42" s="41">
        <f>cgla!N$2</f>
        <v>393.86874248530177</v>
      </c>
      <c r="O42" s="41">
        <f>cgla!O$2</f>
        <v>317.06267751279665</v>
      </c>
      <c r="P42" s="41">
        <f>cgla!P$2</f>
        <v>289.60476785691998</v>
      </c>
      <c r="Q42" s="41">
        <f>cgla!Q$2</f>
        <v>308.13951143892427</v>
      </c>
      <c r="R42" s="41">
        <f>cgla!R$2</f>
        <v>281.88888153126379</v>
      </c>
    </row>
    <row r="43" spans="1:18" ht="11.25" customHeight="1" x14ac:dyDescent="0.25">
      <c r="A43" s="38" t="s">
        <v>63</v>
      </c>
      <c r="B43" s="32" t="str">
        <f ca="1">HYPERLINK("#"&amp;CELL("address",cppa!$C$2),"cppa")</f>
        <v>cppa</v>
      </c>
      <c r="C43" s="39">
        <f>cppa!C$2</f>
        <v>1528.8002050206906</v>
      </c>
      <c r="D43" s="39">
        <f>cppa!D$2</f>
        <v>1600.9435320396481</v>
      </c>
      <c r="E43" s="39">
        <f>cppa!E$2</f>
        <v>1623.6796260093481</v>
      </c>
      <c r="F43" s="39">
        <f>cppa!F$2</f>
        <v>1784.3569079802123</v>
      </c>
      <c r="G43" s="39">
        <f>cppa!G$2</f>
        <v>1607.5306570110843</v>
      </c>
      <c r="H43" s="39">
        <f>cppa!H$2</f>
        <v>1581.3257809174349</v>
      </c>
      <c r="I43" s="39">
        <f>cppa!I$2</f>
        <v>1589.8044376379162</v>
      </c>
      <c r="J43" s="39">
        <f>cppa!J$2</f>
        <v>1512.456979210308</v>
      </c>
      <c r="K43" s="39">
        <f>cppa!K$2</f>
        <v>1611.4815204478198</v>
      </c>
      <c r="L43" s="39">
        <f>cppa!L$2</f>
        <v>1606.7931298335723</v>
      </c>
      <c r="M43" s="39">
        <f>cppa!M$2</f>
        <v>1704.5808407711336</v>
      </c>
      <c r="N43" s="39">
        <f>cppa!N$2</f>
        <v>1655.0578200882853</v>
      </c>
      <c r="O43" s="39">
        <f>cppa!O$2</f>
        <v>1576.3716367043587</v>
      </c>
      <c r="P43" s="39">
        <f>cppa!P$2</f>
        <v>1620.5603280741484</v>
      </c>
      <c r="Q43" s="39">
        <f>cppa!Q$2</f>
        <v>1456.066533452858</v>
      </c>
      <c r="R43" s="39">
        <f>cppa!R$2</f>
        <v>1511.2721733116639</v>
      </c>
    </row>
    <row r="44" spans="1:18" ht="11.25" customHeight="1" x14ac:dyDescent="0.25">
      <c r="A44" s="42" t="s">
        <v>62</v>
      </c>
      <c r="B44" s="32" t="str">
        <f ca="1">HYPERLINK("#"&amp;CELL("address",cpul!$C$2),"cpul")</f>
        <v>cpul</v>
      </c>
      <c r="C44" s="41">
        <f>cpul!C$2</f>
        <v>7.4687035999289364</v>
      </c>
      <c r="D44" s="41">
        <f>cpul!D$2</f>
        <v>18.668772178341861</v>
      </c>
      <c r="E44" s="41">
        <f>cpul!E$2</f>
        <v>16.478979572197634</v>
      </c>
      <c r="F44" s="41">
        <f>cpul!F$2</f>
        <v>24.531717628166838</v>
      </c>
      <c r="G44" s="41">
        <f>cpul!G$2</f>
        <v>24.511151049872936</v>
      </c>
      <c r="H44" s="41">
        <f>cpul!H$2</f>
        <v>11.709073991658613</v>
      </c>
      <c r="I44" s="41">
        <f>cpul!I$2</f>
        <v>11.100812968851574</v>
      </c>
      <c r="J44" s="41">
        <f>cpul!J$2</f>
        <v>18.849893984309901</v>
      </c>
      <c r="K44" s="41">
        <f>cpul!K$2</f>
        <v>12.237148932013415</v>
      </c>
      <c r="L44" s="41">
        <f>cpul!L$2</f>
        <v>24.194641907555475</v>
      </c>
      <c r="M44" s="41">
        <f>cpul!M$2</f>
        <v>17.138454636320429</v>
      </c>
      <c r="N44" s="41">
        <f>cpul!N$2</f>
        <v>19.082430825867739</v>
      </c>
      <c r="O44" s="41">
        <f>cpul!O$2</f>
        <v>15.919069487475472</v>
      </c>
      <c r="P44" s="41">
        <f>cpul!P$2</f>
        <v>20.029660440172115</v>
      </c>
      <c r="Q44" s="41">
        <f>cpul!Q$2</f>
        <v>19.137077958036102</v>
      </c>
      <c r="R44" s="41">
        <f>cpul!R$2</f>
        <v>19.10522758808353</v>
      </c>
    </row>
    <row r="45" spans="1:18" ht="11.25" customHeight="1" x14ac:dyDescent="0.25">
      <c r="A45" s="42" t="s">
        <v>61</v>
      </c>
      <c r="B45" s="32" t="str">
        <f ca="1">HYPERLINK("#"&amp;CELL("address",cpap!$C$2),"cpap")</f>
        <v>cpap</v>
      </c>
      <c r="C45" s="41">
        <f>cpap!C$2</f>
        <v>1510.9961253762904</v>
      </c>
      <c r="D45" s="41">
        <f>cpap!D$2</f>
        <v>1570.8760793798785</v>
      </c>
      <c r="E45" s="41">
        <f>cpap!E$2</f>
        <v>1597.5711640636484</v>
      </c>
      <c r="F45" s="41">
        <f>cpap!F$2</f>
        <v>1750.0070102079683</v>
      </c>
      <c r="G45" s="41">
        <f>cpap!G$2</f>
        <v>1573.7658682947897</v>
      </c>
      <c r="H45" s="41">
        <f>cpap!H$2</f>
        <v>1560.5017450617513</v>
      </c>
      <c r="I45" s="41">
        <f>cpap!I$2</f>
        <v>1569.3652390843024</v>
      </c>
      <c r="J45" s="41">
        <f>cpap!J$2</f>
        <v>1483.9284544119009</v>
      </c>
      <c r="K45" s="41">
        <f>cpap!K$2</f>
        <v>1589.2804768050266</v>
      </c>
      <c r="L45" s="41">
        <f>cpap!L$2</f>
        <v>1571.5590728514742</v>
      </c>
      <c r="M45" s="41">
        <f>cpap!M$2</f>
        <v>1675.9146673766973</v>
      </c>
      <c r="N45" s="41">
        <f>cpap!N$2</f>
        <v>1625.8162491908195</v>
      </c>
      <c r="O45" s="41">
        <f>cpap!O$2</f>
        <v>1551.4793940039119</v>
      </c>
      <c r="P45" s="41">
        <f>cpap!P$2</f>
        <v>1590.5308962159618</v>
      </c>
      <c r="Q45" s="41">
        <f>cpap!Q$2</f>
        <v>1427.601870246576</v>
      </c>
      <c r="R45" s="41">
        <f>cpap!R$2</f>
        <v>1482.8081754609384</v>
      </c>
    </row>
    <row r="46" spans="1:18" ht="11.25" customHeight="1" x14ac:dyDescent="0.25">
      <c r="A46" s="42" t="s">
        <v>60</v>
      </c>
      <c r="B46" s="32" t="str">
        <f ca="1">HYPERLINK("#"&amp;CELL("address",cprp!$C$2),"cprp")</f>
        <v>cprp</v>
      </c>
      <c r="C46" s="41">
        <f>cprp!C$2</f>
        <v>10.33537604447169</v>
      </c>
      <c r="D46" s="41">
        <f>cprp!D$2</f>
        <v>11.39868048142792</v>
      </c>
      <c r="E46" s="41">
        <f>cprp!E$2</f>
        <v>9.6294823735020092</v>
      </c>
      <c r="F46" s="41">
        <f>cprp!F$2</f>
        <v>9.8181801440774663</v>
      </c>
      <c r="G46" s="41">
        <f>cprp!G$2</f>
        <v>9.2536376664216924</v>
      </c>
      <c r="H46" s="41">
        <f>cprp!H$2</f>
        <v>9.1149618640251955</v>
      </c>
      <c r="I46" s="41">
        <f>cprp!I$2</f>
        <v>9.338385584762209</v>
      </c>
      <c r="J46" s="41">
        <f>cprp!J$2</f>
        <v>9.6786308140973816</v>
      </c>
      <c r="K46" s="41">
        <f>cprp!K$2</f>
        <v>9.9638947107801226</v>
      </c>
      <c r="L46" s="41">
        <f>cprp!L$2</f>
        <v>11.039415074542561</v>
      </c>
      <c r="M46" s="41">
        <f>cprp!M$2</f>
        <v>11.527718758116245</v>
      </c>
      <c r="N46" s="41">
        <f>cprp!N$2</f>
        <v>10.159140071598117</v>
      </c>
      <c r="O46" s="41">
        <f>cprp!O$2</f>
        <v>8.9731732129716395</v>
      </c>
      <c r="P46" s="41">
        <f>cprp!P$2</f>
        <v>9.9997714180146016</v>
      </c>
      <c r="Q46" s="41">
        <f>cprp!Q$2</f>
        <v>9.3275852482459438</v>
      </c>
      <c r="R46" s="41">
        <f>cprp!R$2</f>
        <v>9.3587702626418832</v>
      </c>
    </row>
    <row r="47" spans="1:18" ht="11.25" customHeight="1" x14ac:dyDescent="0.25">
      <c r="A47" s="38" t="s">
        <v>59</v>
      </c>
      <c r="B47" s="32" t="str">
        <f ca="1">HYPERLINK("#"&amp;CELL("address",cfbt!$C$2),"cfbt")</f>
        <v>cfbt</v>
      </c>
      <c r="C47" s="39">
        <f>cfbt!C$2</f>
        <v>823.15590511477501</v>
      </c>
      <c r="D47" s="39">
        <f>cfbt!D$2</f>
        <v>862.21708962904813</v>
      </c>
      <c r="E47" s="39">
        <f>cfbt!E$2</f>
        <v>1034.132958018612</v>
      </c>
      <c r="F47" s="39">
        <f>cfbt!F$2</f>
        <v>884.46798669297618</v>
      </c>
      <c r="G47" s="39">
        <f>cfbt!G$2</f>
        <v>877.32553771609207</v>
      </c>
      <c r="H47" s="39">
        <f>cfbt!H$2</f>
        <v>895.67440856327471</v>
      </c>
      <c r="I47" s="39">
        <f>cfbt!I$2</f>
        <v>876.57242668282822</v>
      </c>
      <c r="J47" s="39">
        <f>cfbt!J$2</f>
        <v>827.29165696394421</v>
      </c>
      <c r="K47" s="39">
        <f>cfbt!K$2</f>
        <v>828.17313779728806</v>
      </c>
      <c r="L47" s="39">
        <f>cfbt!L$2</f>
        <v>850.26601091969997</v>
      </c>
      <c r="M47" s="39">
        <f>cfbt!M$2</f>
        <v>912.31489306620892</v>
      </c>
      <c r="N47" s="39">
        <f>cfbt!N$2</f>
        <v>901.85246708272382</v>
      </c>
      <c r="O47" s="39">
        <f>cfbt!O$2</f>
        <v>930.11944835201291</v>
      </c>
      <c r="P47" s="39">
        <f>cfbt!P$2</f>
        <v>831.07154180804434</v>
      </c>
      <c r="Q47" s="39">
        <f>cfbt!Q$2</f>
        <v>782.16695830828883</v>
      </c>
      <c r="R47" s="39">
        <f>cfbt!R$2</f>
        <v>868.49308928906123</v>
      </c>
    </row>
    <row r="48" spans="1:18" ht="11.25" customHeight="1" x14ac:dyDescent="0.25">
      <c r="A48" s="38" t="s">
        <v>58</v>
      </c>
      <c r="B48" s="32" t="str">
        <f ca="1">HYPERLINK("#"&amp;CELL("address",ctre!$C$2),"ctre")</f>
        <v>ctre</v>
      </c>
      <c r="C48" s="39">
        <f>ctre!C$2</f>
        <v>88.417116838710413</v>
      </c>
      <c r="D48" s="39">
        <f>ctre!D$2</f>
        <v>103.02341152788003</v>
      </c>
      <c r="E48" s="39">
        <f>ctre!E$2</f>
        <v>80.340951638484015</v>
      </c>
      <c r="F48" s="39">
        <f>ctre!F$2</f>
        <v>118.55023674181201</v>
      </c>
      <c r="G48" s="39">
        <f>ctre!G$2</f>
        <v>150.73732556582402</v>
      </c>
      <c r="H48" s="39">
        <f>ctre!H$2</f>
        <v>148.7890582226961</v>
      </c>
      <c r="I48" s="39">
        <f>ctre!I$2</f>
        <v>146.17894572604803</v>
      </c>
      <c r="J48" s="39">
        <f>ctre!J$2</f>
        <v>139.92997598834401</v>
      </c>
      <c r="K48" s="39">
        <f>ctre!K$2</f>
        <v>115.45633184148002</v>
      </c>
      <c r="L48" s="39">
        <f>ctre!L$2</f>
        <v>93.661754360760014</v>
      </c>
      <c r="M48" s="39">
        <f>ctre!M$2</f>
        <v>116.12198936104255</v>
      </c>
      <c r="N48" s="39">
        <f>ctre!N$2</f>
        <v>117.00116533229343</v>
      </c>
      <c r="O48" s="39">
        <f>ctre!O$2</f>
        <v>122.74449559482592</v>
      </c>
      <c r="P48" s="39">
        <f>ctre!P$2</f>
        <v>118.22237156000547</v>
      </c>
      <c r="Q48" s="39">
        <f>ctre!Q$2</f>
        <v>101.68863923170166</v>
      </c>
      <c r="R48" s="39">
        <f>ctre!R$2</f>
        <v>99.502011662000982</v>
      </c>
    </row>
    <row r="49" spans="1:18" ht="11.25" customHeight="1" x14ac:dyDescent="0.25">
      <c r="A49" s="38" t="s">
        <v>57</v>
      </c>
      <c r="B49" s="32" t="str">
        <f ca="1">HYPERLINK("#"&amp;CELL("address",cmae!$C$2),"cmae")</f>
        <v>cmae</v>
      </c>
      <c r="C49" s="39">
        <f>cmae!C$2</f>
        <v>418.40196470254597</v>
      </c>
      <c r="D49" s="39">
        <f>cmae!D$2</f>
        <v>455.17594338057609</v>
      </c>
      <c r="E49" s="39">
        <f>cmae!E$2</f>
        <v>413.6078039225041</v>
      </c>
      <c r="F49" s="39">
        <f>cmae!F$2</f>
        <v>460.40527646787598</v>
      </c>
      <c r="G49" s="39">
        <f>cmae!G$2</f>
        <v>488.28685016887204</v>
      </c>
      <c r="H49" s="39">
        <f>cmae!H$2</f>
        <v>539.35913822809664</v>
      </c>
      <c r="I49" s="39">
        <f>cmae!I$2</f>
        <v>562.84750652284811</v>
      </c>
      <c r="J49" s="39">
        <f>cmae!J$2</f>
        <v>525.819813081696</v>
      </c>
      <c r="K49" s="39">
        <f>cmae!K$2</f>
        <v>514.26601701919208</v>
      </c>
      <c r="L49" s="39">
        <f>cmae!L$2</f>
        <v>559.09528535156403</v>
      </c>
      <c r="M49" s="39">
        <f>cmae!M$2</f>
        <v>629.65429925139097</v>
      </c>
      <c r="N49" s="39">
        <f>cmae!N$2</f>
        <v>635.91925100426818</v>
      </c>
      <c r="O49" s="39">
        <f>cmae!O$2</f>
        <v>633.75074998307252</v>
      </c>
      <c r="P49" s="39">
        <f>cmae!P$2</f>
        <v>602.25981945675494</v>
      </c>
      <c r="Q49" s="39">
        <f>cmae!Q$2</f>
        <v>527.86496997683776</v>
      </c>
      <c r="R49" s="39">
        <f>cmae!R$2</f>
        <v>543.81193768172102</v>
      </c>
    </row>
    <row r="50" spans="1:18" ht="11.25" customHeight="1" x14ac:dyDescent="0.25">
      <c r="A50" s="38" t="s">
        <v>56</v>
      </c>
      <c r="B50" s="32" t="str">
        <f ca="1">HYPERLINK("#"&amp;CELL("address",ctel!$C$2),"ctel")</f>
        <v>ctel</v>
      </c>
      <c r="C50" s="39">
        <f>ctel!C$2</f>
        <v>203.97026587237582</v>
      </c>
      <c r="D50" s="39">
        <f>ctel!D$2</f>
        <v>228.87713484673205</v>
      </c>
      <c r="E50" s="39">
        <f>ctel!E$2</f>
        <v>189.58225428766801</v>
      </c>
      <c r="F50" s="39">
        <f>ctel!F$2</f>
        <v>159.52956813583202</v>
      </c>
      <c r="G50" s="39">
        <f>ctel!G$2</f>
        <v>147.41025852711601</v>
      </c>
      <c r="H50" s="39">
        <f>ctel!H$2</f>
        <v>162.34897605380147</v>
      </c>
      <c r="I50" s="39">
        <f>ctel!I$2</f>
        <v>156.57398539412401</v>
      </c>
      <c r="J50" s="39">
        <f>ctel!J$2</f>
        <v>147.365706788316</v>
      </c>
      <c r="K50" s="39">
        <f>ctel!K$2</f>
        <v>136.55571119510404</v>
      </c>
      <c r="L50" s="39">
        <f>ctel!L$2</f>
        <v>127.77434316820802</v>
      </c>
      <c r="M50" s="39">
        <f>ctel!M$2</f>
        <v>131.62728863177571</v>
      </c>
      <c r="N50" s="39">
        <f>ctel!N$2</f>
        <v>119.73967857258907</v>
      </c>
      <c r="O50" s="39">
        <f>ctel!O$2</f>
        <v>116.53157338361135</v>
      </c>
      <c r="P50" s="39">
        <f>ctel!P$2</f>
        <v>116.18291493068932</v>
      </c>
      <c r="Q50" s="39">
        <f>ctel!Q$2</f>
        <v>95.623425999252021</v>
      </c>
      <c r="R50" s="39">
        <f>ctel!R$2</f>
        <v>100.17825126128949</v>
      </c>
    </row>
    <row r="51" spans="1:18" ht="11.25" customHeight="1" x14ac:dyDescent="0.25">
      <c r="A51" s="38" t="s">
        <v>55</v>
      </c>
      <c r="B51" s="32" t="str">
        <f ca="1">HYPERLINK("#"&amp;CELL("address",cwwp!$C$2),"cwwp")</f>
        <v>cwwp</v>
      </c>
      <c r="C51" s="39">
        <f>cwwp!C$2</f>
        <v>184.40961705772975</v>
      </c>
      <c r="D51" s="39">
        <f>cwwp!D$2</f>
        <v>233.361003295476</v>
      </c>
      <c r="E51" s="39">
        <f>cwwp!E$2</f>
        <v>220.69111738690805</v>
      </c>
      <c r="F51" s="39">
        <f>cwwp!F$2</f>
        <v>260.75961161323204</v>
      </c>
      <c r="G51" s="39">
        <f>cwwp!G$2</f>
        <v>299.65976506443604</v>
      </c>
      <c r="H51" s="39">
        <f>cwwp!H$2</f>
        <v>303.235306443485</v>
      </c>
      <c r="I51" s="39">
        <f>cwwp!I$2</f>
        <v>263.60070132664805</v>
      </c>
      <c r="J51" s="39">
        <f>cwwp!J$2</f>
        <v>302.76379498694405</v>
      </c>
      <c r="K51" s="39">
        <f>cwwp!K$2</f>
        <v>357.76356595009202</v>
      </c>
      <c r="L51" s="39">
        <f>cwwp!L$2</f>
        <v>365.26597396840805</v>
      </c>
      <c r="M51" s="39">
        <f>cwwp!M$2</f>
        <v>289.32499406641642</v>
      </c>
      <c r="N51" s="39">
        <f>cwwp!N$2</f>
        <v>298.82026550331216</v>
      </c>
      <c r="O51" s="39">
        <f>cwwp!O$2</f>
        <v>336.03828320999668</v>
      </c>
      <c r="P51" s="39">
        <f>cwwp!P$2</f>
        <v>297.75574880556331</v>
      </c>
      <c r="Q51" s="39">
        <f>cwwp!Q$2</f>
        <v>395.1867713659193</v>
      </c>
      <c r="R51" s="39">
        <f>cwwp!R$2</f>
        <v>367.72219854231628</v>
      </c>
    </row>
    <row r="52" spans="1:18" ht="11.25" customHeight="1" x14ac:dyDescent="0.25">
      <c r="A52" s="38" t="s">
        <v>54</v>
      </c>
      <c r="B52" s="32" t="str">
        <f ca="1">HYPERLINK("#"&amp;CELL("address",cmiq!$C$2),"cmiq")</f>
        <v>cmiq</v>
      </c>
      <c r="C52" s="39">
        <f>cmiq!C$2</f>
        <v>183.43950366160141</v>
      </c>
      <c r="D52" s="39">
        <f>cmiq!D$2</f>
        <v>210.98205881506803</v>
      </c>
      <c r="E52" s="39">
        <f>cmiq!E$2</f>
        <v>214.76421167076001</v>
      </c>
      <c r="F52" s="39">
        <f>cmiq!F$2</f>
        <v>211.76878775893204</v>
      </c>
      <c r="G52" s="39">
        <f>cmiq!G$2</f>
        <v>214.68416323672804</v>
      </c>
      <c r="H52" s="39">
        <f>cmiq!H$2</f>
        <v>153.30505509606112</v>
      </c>
      <c r="I52" s="39">
        <f>cmiq!I$2</f>
        <v>218.80920567585605</v>
      </c>
      <c r="J52" s="39">
        <f>cmiq!J$2</f>
        <v>209.41840557558004</v>
      </c>
      <c r="K52" s="39">
        <f>cmiq!K$2</f>
        <v>199.50233038466405</v>
      </c>
      <c r="L52" s="39">
        <f>cmiq!L$2</f>
        <v>121.46544625485602</v>
      </c>
      <c r="M52" s="39">
        <f>cmiq!M$2</f>
        <v>145.08241885616533</v>
      </c>
      <c r="N52" s="39">
        <f>cmiq!N$2</f>
        <v>155.62839986924399</v>
      </c>
      <c r="O52" s="39">
        <f>cmiq!O$2</f>
        <v>147.65682612588546</v>
      </c>
      <c r="P52" s="39">
        <f>cmiq!P$2</f>
        <v>149.35926727162328</v>
      </c>
      <c r="Q52" s="39">
        <f>cmiq!Q$2</f>
        <v>146.85173978948353</v>
      </c>
      <c r="R52" s="39">
        <f>cmiq!R$2</f>
        <v>140.98498540022644</v>
      </c>
    </row>
    <row r="53" spans="1:18" ht="11.25" customHeight="1" x14ac:dyDescent="0.25">
      <c r="A53" s="38" t="s">
        <v>53</v>
      </c>
      <c r="B53" s="32" t="str">
        <f ca="1">HYPERLINK("#"&amp;CELL("address",ccon!$C$2),"ccon")</f>
        <v>ccon</v>
      </c>
      <c r="C53" s="39">
        <f>ccon!C$2</f>
        <v>726.11643035162035</v>
      </c>
      <c r="D53" s="39">
        <f>ccon!D$2</f>
        <v>748.27282278470409</v>
      </c>
      <c r="E53" s="39">
        <f>ccon!E$2</f>
        <v>689.39836017699611</v>
      </c>
      <c r="F53" s="39">
        <f>ccon!F$2</f>
        <v>1022.7218194205279</v>
      </c>
      <c r="G53" s="39">
        <f>ccon!G$2</f>
        <v>1384.00495829136</v>
      </c>
      <c r="H53" s="39">
        <f>ccon!H$2</f>
        <v>1342.6540139321587</v>
      </c>
      <c r="I53" s="39">
        <f>ccon!I$2</f>
        <v>1321.5731017237918</v>
      </c>
      <c r="J53" s="39">
        <f>ccon!J$2</f>
        <v>1271.4035104969919</v>
      </c>
      <c r="K53" s="39">
        <f>ccon!K$2</f>
        <v>1315.345613117112</v>
      </c>
      <c r="L53" s="39">
        <f>ccon!L$2</f>
        <v>1237.3165722034801</v>
      </c>
      <c r="M53" s="39">
        <f>ccon!M$2</f>
        <v>1144.6961289965377</v>
      </c>
      <c r="N53" s="39">
        <f>ccon!N$2</f>
        <v>1178.7399159310187</v>
      </c>
      <c r="O53" s="39">
        <f>ccon!O$2</f>
        <v>1181.3539969835797</v>
      </c>
      <c r="P53" s="39">
        <f>ccon!P$2</f>
        <v>1144.8253223781471</v>
      </c>
      <c r="Q53" s="39">
        <f>ccon!Q$2</f>
        <v>1128.3180171959873</v>
      </c>
      <c r="R53" s="39">
        <f>ccon!R$2</f>
        <v>1136.5866109354013</v>
      </c>
    </row>
    <row r="54" spans="1:18" ht="11.25" customHeight="1" x14ac:dyDescent="0.25">
      <c r="A54" s="38" t="s">
        <v>52</v>
      </c>
      <c r="B54" s="32" t="str">
        <f ca="1">HYPERLINK("#"&amp;CELL("address",cnsi!$C$2),"cnsi")</f>
        <v>cnsi</v>
      </c>
      <c r="C54" s="39">
        <f>cnsi!C$2</f>
        <v>148.72428386289511</v>
      </c>
      <c r="D54" s="39">
        <f>cnsi!D$2</f>
        <v>172.49450994025202</v>
      </c>
      <c r="E54" s="39">
        <f>cnsi!E$2</f>
        <v>133.91441624757599</v>
      </c>
      <c r="F54" s="39">
        <f>cnsi!F$2</f>
        <v>153.60895417525202</v>
      </c>
      <c r="G54" s="39">
        <f>cnsi!G$2</f>
        <v>168.46023280338002</v>
      </c>
      <c r="H54" s="39">
        <f>cnsi!H$2</f>
        <v>164.04016996473447</v>
      </c>
      <c r="I54" s="39">
        <f>cnsi!I$2</f>
        <v>170.33595730326005</v>
      </c>
      <c r="J54" s="39">
        <f>cnsi!J$2</f>
        <v>186.02067206242802</v>
      </c>
      <c r="K54" s="39">
        <f>cnsi!K$2</f>
        <v>153.36374058428402</v>
      </c>
      <c r="L54" s="39">
        <f>cnsi!L$2</f>
        <v>145.52127166834802</v>
      </c>
      <c r="M54" s="39">
        <f>cnsi!M$2</f>
        <v>152.32851284545731</v>
      </c>
      <c r="N54" s="39">
        <f>cnsi!N$2</f>
        <v>154.15290042267739</v>
      </c>
      <c r="O54" s="39">
        <f>cnsi!O$2</f>
        <v>150.7488364559332</v>
      </c>
      <c r="P54" s="39">
        <f>cnsi!P$2</f>
        <v>156.45843134515641</v>
      </c>
      <c r="Q54" s="39">
        <f>cnsi!Q$2</f>
        <v>141.67836385668809</v>
      </c>
      <c r="R54" s="39">
        <f>cnsi!R$2</f>
        <v>144.08949615685273</v>
      </c>
    </row>
    <row r="55" spans="1:18" ht="11.25" customHeight="1" x14ac:dyDescent="0.25">
      <c r="A55" s="36" t="s">
        <v>51</v>
      </c>
      <c r="B55" s="32" t="str">
        <f ca="1">HYPERLINK("#"&amp;CELL("address",CDM!$C$2),"CDM")</f>
        <v>CDM</v>
      </c>
      <c r="C55" s="37">
        <f>CDM!C$2</f>
        <v>12906.058721374528</v>
      </c>
      <c r="D55" s="37">
        <f>CDM!D$2</f>
        <v>14088.424911180266</v>
      </c>
      <c r="E55" s="37">
        <f>CDM!E$2</f>
        <v>13380.765111800894</v>
      </c>
      <c r="F55" s="37">
        <f>CDM!F$2</f>
        <v>14140.097357365297</v>
      </c>
      <c r="G55" s="37">
        <f>CDM!G$2</f>
        <v>13654.689026357555</v>
      </c>
      <c r="H55" s="37">
        <f>CDM!H$2</f>
        <v>13005.804566540766</v>
      </c>
      <c r="I55" s="37">
        <f>CDM!I$2</f>
        <v>12480.502887763811</v>
      </c>
      <c r="J55" s="37">
        <f>CDM!J$2</f>
        <v>10601.100092830788</v>
      </c>
      <c r="K55" s="37">
        <f>CDM!K$2</f>
        <v>11301.805730579365</v>
      </c>
      <c r="L55" s="37">
        <f>CDM!L$2</f>
        <v>10365.351964037027</v>
      </c>
      <c r="M55" s="37">
        <f>CDM!M$2</f>
        <v>10731.946163292241</v>
      </c>
      <c r="N55" s="37">
        <f>CDM!N$2</f>
        <v>9144.3501954577732</v>
      </c>
      <c r="O55" s="37">
        <f>CDM!O$2</f>
        <v>8909.591694784318</v>
      </c>
      <c r="P55" s="37">
        <f>CDM!P$2</f>
        <v>8889.3835576999227</v>
      </c>
      <c r="Q55" s="37">
        <f>CDM!Q$2</f>
        <v>8032.5755814248878</v>
      </c>
      <c r="R55" s="37">
        <f>CDM!R$2</f>
        <v>8288.8466422569982</v>
      </c>
    </row>
    <row r="56" spans="1:18" ht="11.25" customHeight="1" x14ac:dyDescent="0.25">
      <c r="A56" s="38" t="s">
        <v>50</v>
      </c>
      <c r="B56" s="32" t="str">
        <f ca="1">HYPERLINK("#"&amp;CELL("address",cres!$C$2),"cres")</f>
        <v>cres</v>
      </c>
      <c r="C56" s="39">
        <f>cres!C$2</f>
        <v>8938.6436098904578</v>
      </c>
      <c r="D56" s="39">
        <f>cres!D$2</f>
        <v>9134.0358563181253</v>
      </c>
      <c r="E56" s="39">
        <f>cres!E$2</f>
        <v>8601.2718602572822</v>
      </c>
      <c r="F56" s="39">
        <f>cres!F$2</f>
        <v>8676.7212701674089</v>
      </c>
      <c r="G56" s="39">
        <f>cres!G$2</f>
        <v>8348.9689253486522</v>
      </c>
      <c r="H56" s="39">
        <f>cres!H$2</f>
        <v>7572.884857515196</v>
      </c>
      <c r="I56" s="39">
        <f>cres!I$2</f>
        <v>7161.2854120228312</v>
      </c>
      <c r="J56" s="39">
        <f>cres!J$2</f>
        <v>6673.7825396934122</v>
      </c>
      <c r="K56" s="39">
        <f>cres!K$2</f>
        <v>6769.5966010741322</v>
      </c>
      <c r="L56" s="39">
        <f>cres!L$2</f>
        <v>6269.6738321842677</v>
      </c>
      <c r="M56" s="39">
        <f>cres!M$2</f>
        <v>6933.5438705524321</v>
      </c>
      <c r="N56" s="39">
        <f>cres!N$2</f>
        <v>5962.7832232703395</v>
      </c>
      <c r="O56" s="39">
        <f>cres!O$2</f>
        <v>6164.5585916689743</v>
      </c>
      <c r="P56" s="39">
        <f>cres!P$2</f>
        <v>6193.9316119575224</v>
      </c>
      <c r="Q56" s="39">
        <f>cres!Q$2</f>
        <v>5142.2475529613566</v>
      </c>
      <c r="R56" s="39">
        <f>cres!R$2</f>
        <v>5643.4839718841959</v>
      </c>
    </row>
    <row r="57" spans="1:18" ht="11.25" customHeight="1" x14ac:dyDescent="0.25">
      <c r="A57" s="42" t="s">
        <v>49</v>
      </c>
      <c r="B57" s="32" t="str">
        <f ca="1">HYPERLINK("#"&amp;CELL("address",cressh!$C$2),"cressh")</f>
        <v>cressh</v>
      </c>
      <c r="C57" s="41">
        <f>cressh!C$2</f>
        <v>7748.1882609684344</v>
      </c>
      <c r="D57" s="41">
        <f>cressh!D$2</f>
        <v>7966.0001935715927</v>
      </c>
      <c r="E57" s="41">
        <f>cressh!E$2</f>
        <v>7444.6360751119737</v>
      </c>
      <c r="F57" s="41">
        <f>cressh!F$2</f>
        <v>7516.4482977523512</v>
      </c>
      <c r="G57" s="41">
        <f>cressh!G$2</f>
        <v>7170.9150152082875</v>
      </c>
      <c r="H57" s="41">
        <f>cressh!H$2</f>
        <v>6453.4658600105231</v>
      </c>
      <c r="I57" s="41">
        <f>cressh!I$2</f>
        <v>6063.4060540444125</v>
      </c>
      <c r="J57" s="41">
        <f>cressh!J$2</f>
        <v>5574.7401839871172</v>
      </c>
      <c r="K57" s="41">
        <f>cressh!K$2</f>
        <v>5666.7251621242303</v>
      </c>
      <c r="L57" s="41">
        <f>cressh!L$2</f>
        <v>5220.5811497038794</v>
      </c>
      <c r="M57" s="41">
        <f>cressh!M$2</f>
        <v>5893.9959960016622</v>
      </c>
      <c r="N57" s="41">
        <f>cressh!N$2</f>
        <v>4962.1464410656281</v>
      </c>
      <c r="O57" s="41">
        <f>cressh!O$2</f>
        <v>5188.8560869093153</v>
      </c>
      <c r="P57" s="41">
        <f>cressh!P$2</f>
        <v>5258.9491685388784</v>
      </c>
      <c r="Q57" s="41">
        <f>cressh!Q$2</f>
        <v>4196.729212480479</v>
      </c>
      <c r="R57" s="41">
        <f>cressh!R$2</f>
        <v>4674.7780754967962</v>
      </c>
    </row>
    <row r="58" spans="1:18" ht="11.25" customHeight="1" x14ac:dyDescent="0.25">
      <c r="A58" s="42" t="s">
        <v>48</v>
      </c>
      <c r="B58" s="32" t="str">
        <f ca="1">HYPERLINK("#"&amp;CELL("address",cressc!$C$2),"cressc")</f>
        <v>cressc</v>
      </c>
      <c r="C58" s="41">
        <f>cressc!C$2</f>
        <v>0</v>
      </c>
      <c r="D58" s="41">
        <f>cressc!D$2</f>
        <v>0</v>
      </c>
      <c r="E58" s="41">
        <f>cressc!E$2</f>
        <v>0</v>
      </c>
      <c r="F58" s="41">
        <f>cressc!F$2</f>
        <v>0</v>
      </c>
      <c r="G58" s="41">
        <f>cressc!G$2</f>
        <v>0</v>
      </c>
      <c r="H58" s="41">
        <f>cressc!H$2</f>
        <v>0</v>
      </c>
      <c r="I58" s="41">
        <f>cressc!I$2</f>
        <v>0</v>
      </c>
      <c r="J58" s="41">
        <f>cressc!J$2</f>
        <v>0</v>
      </c>
      <c r="K58" s="41">
        <f>cressc!K$2</f>
        <v>0</v>
      </c>
      <c r="L58" s="41">
        <f>cressc!L$2</f>
        <v>0</v>
      </c>
      <c r="M58" s="41">
        <f>cressc!M$2</f>
        <v>0</v>
      </c>
      <c r="N58" s="41">
        <f>cressc!N$2</f>
        <v>0</v>
      </c>
      <c r="O58" s="41">
        <f>cressc!O$2</f>
        <v>0</v>
      </c>
      <c r="P58" s="41">
        <f>cressc!P$2</f>
        <v>0</v>
      </c>
      <c r="Q58" s="41">
        <f>cressc!Q$2</f>
        <v>0</v>
      </c>
      <c r="R58" s="41">
        <f>cressc!R$2</f>
        <v>0</v>
      </c>
    </row>
    <row r="59" spans="1:18" ht="11.25" customHeight="1" x14ac:dyDescent="0.25">
      <c r="A59" s="42" t="s">
        <v>47</v>
      </c>
      <c r="B59" s="32" t="str">
        <f ca="1">HYPERLINK("#"&amp;CELL("address",creswh!$C$2),"creswh")</f>
        <v>creswh</v>
      </c>
      <c r="C59" s="41">
        <f>creswh!C$2</f>
        <v>979.90114290539782</v>
      </c>
      <c r="D59" s="41">
        <f>creswh!D$2</f>
        <v>955.65821421765963</v>
      </c>
      <c r="E59" s="41">
        <f>creswh!E$2</f>
        <v>950.74346400866875</v>
      </c>
      <c r="F59" s="41">
        <f>creswh!F$2</f>
        <v>958.64257348808746</v>
      </c>
      <c r="G59" s="41">
        <f>creswh!G$2</f>
        <v>966.92882199060091</v>
      </c>
      <c r="H59" s="41">
        <f>creswh!H$2</f>
        <v>897.5007834462175</v>
      </c>
      <c r="I59" s="41">
        <f>creswh!I$2</f>
        <v>881.2286210836096</v>
      </c>
      <c r="J59" s="41">
        <f>creswh!J$2</f>
        <v>857.28104026256642</v>
      </c>
      <c r="K59" s="41">
        <f>creswh!K$2</f>
        <v>864.82816138289922</v>
      </c>
      <c r="L59" s="41">
        <f>creswh!L$2</f>
        <v>831.53271458393226</v>
      </c>
      <c r="M59" s="41">
        <f>creswh!M$2</f>
        <v>807.69554215039045</v>
      </c>
      <c r="N59" s="41">
        <f>creswh!N$2</f>
        <v>778.11558705943958</v>
      </c>
      <c r="O59" s="41">
        <f>creswh!O$2</f>
        <v>770.82284885451611</v>
      </c>
      <c r="P59" s="41">
        <f>creswh!P$2</f>
        <v>718.28412909710994</v>
      </c>
      <c r="Q59" s="41">
        <f>creswh!Q$2</f>
        <v>727.35377347923691</v>
      </c>
      <c r="R59" s="41">
        <f>creswh!R$2</f>
        <v>737.78775684447783</v>
      </c>
    </row>
    <row r="60" spans="1:18" ht="11.25" customHeight="1" x14ac:dyDescent="0.25">
      <c r="A60" s="42" t="s">
        <v>46</v>
      </c>
      <c r="B60" s="32" t="str">
        <f ca="1">HYPERLINK("#"&amp;CELL("address",cresco!$C$2),"cresco")</f>
        <v>cresco</v>
      </c>
      <c r="C60" s="41">
        <f>cresco!C$2</f>
        <v>210.55420601662459</v>
      </c>
      <c r="D60" s="41">
        <f>cresco!D$2</f>
        <v>212.37744852887209</v>
      </c>
      <c r="E60" s="41">
        <f>cresco!E$2</f>
        <v>205.89232113663851</v>
      </c>
      <c r="F60" s="41">
        <f>cresco!F$2</f>
        <v>201.63039892696946</v>
      </c>
      <c r="G60" s="41">
        <f>cresco!G$2</f>
        <v>211.12508814976351</v>
      </c>
      <c r="H60" s="41">
        <f>cresco!H$2</f>
        <v>221.91821405845519</v>
      </c>
      <c r="I60" s="41">
        <f>cresco!I$2</f>
        <v>216.65073689480965</v>
      </c>
      <c r="J60" s="41">
        <f>cresco!J$2</f>
        <v>241.76131544372873</v>
      </c>
      <c r="K60" s="41">
        <f>cresco!K$2</f>
        <v>238.04327756700206</v>
      </c>
      <c r="L60" s="41">
        <f>cresco!L$2</f>
        <v>217.55996789645684</v>
      </c>
      <c r="M60" s="41">
        <f>cresco!M$2</f>
        <v>231.85233240038093</v>
      </c>
      <c r="N60" s="41">
        <f>cresco!N$2</f>
        <v>222.52119514527107</v>
      </c>
      <c r="O60" s="41">
        <f>cresco!O$2</f>
        <v>204.87965590514273</v>
      </c>
      <c r="P60" s="41">
        <f>cresco!P$2</f>
        <v>216.69831432153379</v>
      </c>
      <c r="Q60" s="41">
        <f>cresco!Q$2</f>
        <v>218.1645670016411</v>
      </c>
      <c r="R60" s="41">
        <f>cresco!R$2</f>
        <v>230.91813954292181</v>
      </c>
    </row>
    <row r="61" spans="1:18" ht="11.25" customHeight="1" x14ac:dyDescent="0.25">
      <c r="A61" s="42" t="s">
        <v>45</v>
      </c>
      <c r="B61" s="32" t="str">
        <f ca="1">HYPERLINK("#"&amp;CELL("address",cresrf!$C$2),"cresrf")</f>
        <v>cresrf</v>
      </c>
      <c r="C61" s="41">
        <f>cresrf!C$2</f>
        <v>0</v>
      </c>
      <c r="D61" s="41">
        <f>cresrf!D$2</f>
        <v>0</v>
      </c>
      <c r="E61" s="41">
        <f>cresrf!E$2</f>
        <v>0</v>
      </c>
      <c r="F61" s="41">
        <f>cresrf!F$2</f>
        <v>0</v>
      </c>
      <c r="G61" s="41">
        <f>cresrf!G$2</f>
        <v>0</v>
      </c>
      <c r="H61" s="41">
        <f>cresrf!H$2</f>
        <v>0</v>
      </c>
      <c r="I61" s="41">
        <f>cresrf!I$2</f>
        <v>0</v>
      </c>
      <c r="J61" s="41">
        <f>cresrf!J$2</f>
        <v>0</v>
      </c>
      <c r="K61" s="41">
        <f>cresrf!K$2</f>
        <v>0</v>
      </c>
      <c r="L61" s="41">
        <f>cresrf!L$2</f>
        <v>0</v>
      </c>
      <c r="M61" s="41">
        <f>cresrf!M$2</f>
        <v>0</v>
      </c>
      <c r="N61" s="41">
        <f>cresrf!N$2</f>
        <v>0</v>
      </c>
      <c r="O61" s="41">
        <f>cresrf!O$2</f>
        <v>0</v>
      </c>
      <c r="P61" s="41">
        <f>cresrf!P$2</f>
        <v>0</v>
      </c>
      <c r="Q61" s="41">
        <f>cresrf!Q$2</f>
        <v>0</v>
      </c>
      <c r="R61" s="41">
        <f>cresrf!R$2</f>
        <v>0</v>
      </c>
    </row>
    <row r="62" spans="1:18" ht="11.25" customHeight="1" x14ac:dyDescent="0.25">
      <c r="A62" s="42" t="s">
        <v>44</v>
      </c>
      <c r="B62" s="32" t="str">
        <f ca="1">HYPERLINK("#"&amp;CELL("address",creswm!$C$2),"creswm")</f>
        <v>creswm</v>
      </c>
      <c r="C62" s="41">
        <f>creswm!C$2</f>
        <v>0</v>
      </c>
      <c r="D62" s="41">
        <f>creswm!D$2</f>
        <v>0</v>
      </c>
      <c r="E62" s="41">
        <f>creswm!E$2</f>
        <v>0</v>
      </c>
      <c r="F62" s="41">
        <f>creswm!F$2</f>
        <v>0</v>
      </c>
      <c r="G62" s="41">
        <f>creswm!G$2</f>
        <v>0</v>
      </c>
      <c r="H62" s="41">
        <f>creswm!H$2</f>
        <v>0</v>
      </c>
      <c r="I62" s="41">
        <f>creswm!I$2</f>
        <v>0</v>
      </c>
      <c r="J62" s="41">
        <f>creswm!J$2</f>
        <v>0</v>
      </c>
      <c r="K62" s="41">
        <f>creswm!K$2</f>
        <v>0</v>
      </c>
      <c r="L62" s="41">
        <f>creswm!L$2</f>
        <v>0</v>
      </c>
      <c r="M62" s="41">
        <f>creswm!M$2</f>
        <v>0</v>
      </c>
      <c r="N62" s="41">
        <f>creswm!N$2</f>
        <v>0</v>
      </c>
      <c r="O62" s="41">
        <f>creswm!O$2</f>
        <v>0</v>
      </c>
      <c r="P62" s="41">
        <f>creswm!P$2</f>
        <v>0</v>
      </c>
      <c r="Q62" s="41">
        <f>creswm!Q$2</f>
        <v>0</v>
      </c>
      <c r="R62" s="41">
        <f>creswm!R$2</f>
        <v>0</v>
      </c>
    </row>
    <row r="63" spans="1:18" ht="11.25" customHeight="1" x14ac:dyDescent="0.25">
      <c r="A63" s="42" t="s">
        <v>43</v>
      </c>
      <c r="B63" s="32" t="str">
        <f ca="1">HYPERLINK("#"&amp;CELL("address",cresdr!$C$2),"cresdr")</f>
        <v>cresdr</v>
      </c>
      <c r="C63" s="41">
        <f>cresdr!C$2</f>
        <v>0</v>
      </c>
      <c r="D63" s="41">
        <f>cresdr!D$2</f>
        <v>0</v>
      </c>
      <c r="E63" s="41">
        <f>cresdr!E$2</f>
        <v>0</v>
      </c>
      <c r="F63" s="41">
        <f>cresdr!F$2</f>
        <v>0</v>
      </c>
      <c r="G63" s="41">
        <f>cresdr!G$2</f>
        <v>0</v>
      </c>
      <c r="H63" s="41">
        <f>cresdr!H$2</f>
        <v>0</v>
      </c>
      <c r="I63" s="41">
        <f>cresdr!I$2</f>
        <v>0</v>
      </c>
      <c r="J63" s="41">
        <f>cresdr!J$2</f>
        <v>0</v>
      </c>
      <c r="K63" s="41">
        <f>cresdr!K$2</f>
        <v>0</v>
      </c>
      <c r="L63" s="41">
        <f>cresdr!L$2</f>
        <v>0</v>
      </c>
      <c r="M63" s="41">
        <f>cresdr!M$2</f>
        <v>0</v>
      </c>
      <c r="N63" s="41">
        <f>cresdr!N$2</f>
        <v>0</v>
      </c>
      <c r="O63" s="41">
        <f>cresdr!O$2</f>
        <v>0</v>
      </c>
      <c r="P63" s="41">
        <f>cresdr!P$2</f>
        <v>0</v>
      </c>
      <c r="Q63" s="41">
        <f>cresdr!Q$2</f>
        <v>0</v>
      </c>
      <c r="R63" s="41">
        <f>cresdr!R$2</f>
        <v>0</v>
      </c>
    </row>
    <row r="64" spans="1:18" ht="11.25" customHeight="1" x14ac:dyDescent="0.25">
      <c r="A64" s="42" t="s">
        <v>42</v>
      </c>
      <c r="B64" s="32" t="str">
        <f ca="1">HYPERLINK("#"&amp;CELL("address",cresdw!$C$2),"cresdw")</f>
        <v>cresdw</v>
      </c>
      <c r="C64" s="41">
        <f>cresdw!C$2</f>
        <v>0</v>
      </c>
      <c r="D64" s="41">
        <f>cresdw!D$2</f>
        <v>0</v>
      </c>
      <c r="E64" s="41">
        <f>cresdw!E$2</f>
        <v>0</v>
      </c>
      <c r="F64" s="41">
        <f>cresdw!F$2</f>
        <v>0</v>
      </c>
      <c r="G64" s="41">
        <f>cresdw!G$2</f>
        <v>0</v>
      </c>
      <c r="H64" s="41">
        <f>cresdw!H$2</f>
        <v>0</v>
      </c>
      <c r="I64" s="41">
        <f>cresdw!I$2</f>
        <v>0</v>
      </c>
      <c r="J64" s="41">
        <f>cresdw!J$2</f>
        <v>0</v>
      </c>
      <c r="K64" s="41">
        <f>cresdw!K$2</f>
        <v>0</v>
      </c>
      <c r="L64" s="41">
        <f>cresdw!L$2</f>
        <v>0</v>
      </c>
      <c r="M64" s="41">
        <f>cresdw!M$2</f>
        <v>0</v>
      </c>
      <c r="N64" s="41">
        <f>cresdw!N$2</f>
        <v>0</v>
      </c>
      <c r="O64" s="41">
        <f>cresdw!O$2</f>
        <v>0</v>
      </c>
      <c r="P64" s="41">
        <f>cresdw!P$2</f>
        <v>0</v>
      </c>
      <c r="Q64" s="41">
        <f>cresdw!Q$2</f>
        <v>0</v>
      </c>
      <c r="R64" s="41">
        <f>cresdw!R$2</f>
        <v>0</v>
      </c>
    </row>
    <row r="65" spans="1:18" ht="11.25" customHeight="1" x14ac:dyDescent="0.25">
      <c r="A65" s="42" t="s">
        <v>41</v>
      </c>
      <c r="B65" s="32" t="str">
        <f ca="1">HYPERLINK("#"&amp;CELL("address",crestv!$C$2),"crestv")</f>
        <v>crestv</v>
      </c>
      <c r="C65" s="41">
        <f>crestv!C$2</f>
        <v>0</v>
      </c>
      <c r="D65" s="41">
        <f>crestv!D$2</f>
        <v>0</v>
      </c>
      <c r="E65" s="41">
        <f>crestv!E$2</f>
        <v>0</v>
      </c>
      <c r="F65" s="41">
        <f>crestv!F$2</f>
        <v>0</v>
      </c>
      <c r="G65" s="41">
        <f>crestv!G$2</f>
        <v>0</v>
      </c>
      <c r="H65" s="41">
        <f>crestv!H$2</f>
        <v>0</v>
      </c>
      <c r="I65" s="41">
        <f>crestv!I$2</f>
        <v>0</v>
      </c>
      <c r="J65" s="41">
        <f>crestv!J$2</f>
        <v>0</v>
      </c>
      <c r="K65" s="41">
        <f>crestv!K$2</f>
        <v>0</v>
      </c>
      <c r="L65" s="41">
        <f>crestv!L$2</f>
        <v>0</v>
      </c>
      <c r="M65" s="41">
        <f>crestv!M$2</f>
        <v>0</v>
      </c>
      <c r="N65" s="41">
        <f>crestv!N$2</f>
        <v>0</v>
      </c>
      <c r="O65" s="41">
        <f>crestv!O$2</f>
        <v>0</v>
      </c>
      <c r="P65" s="41">
        <f>crestv!P$2</f>
        <v>0</v>
      </c>
      <c r="Q65" s="41">
        <f>crestv!Q$2</f>
        <v>0</v>
      </c>
      <c r="R65" s="41">
        <f>crestv!R$2</f>
        <v>0</v>
      </c>
    </row>
    <row r="66" spans="1:18" ht="11.25" customHeight="1" x14ac:dyDescent="0.25">
      <c r="A66" s="42" t="s">
        <v>40</v>
      </c>
      <c r="B66" s="32" t="str">
        <f ca="1">HYPERLINK("#"&amp;CELL("address",cresit!$C$2),"cresit")</f>
        <v>cresit</v>
      </c>
      <c r="C66" s="41">
        <f>cresit!C$2</f>
        <v>0</v>
      </c>
      <c r="D66" s="41">
        <f>cresit!D$2</f>
        <v>0</v>
      </c>
      <c r="E66" s="41">
        <f>cresit!E$2</f>
        <v>0</v>
      </c>
      <c r="F66" s="41">
        <f>cresit!F$2</f>
        <v>0</v>
      </c>
      <c r="G66" s="41">
        <f>cresit!G$2</f>
        <v>0</v>
      </c>
      <c r="H66" s="41">
        <f>cresit!H$2</f>
        <v>0</v>
      </c>
      <c r="I66" s="41">
        <f>cresit!I$2</f>
        <v>0</v>
      </c>
      <c r="J66" s="41">
        <f>cresit!J$2</f>
        <v>0</v>
      </c>
      <c r="K66" s="41">
        <f>cresit!K$2</f>
        <v>0</v>
      </c>
      <c r="L66" s="41">
        <f>cresit!L$2</f>
        <v>0</v>
      </c>
      <c r="M66" s="41">
        <f>cresit!M$2</f>
        <v>0</v>
      </c>
      <c r="N66" s="41">
        <f>cresit!N$2</f>
        <v>0</v>
      </c>
      <c r="O66" s="41">
        <f>cresit!O$2</f>
        <v>0</v>
      </c>
      <c r="P66" s="41">
        <f>cresit!P$2</f>
        <v>0</v>
      </c>
      <c r="Q66" s="41">
        <f>cresit!Q$2</f>
        <v>0</v>
      </c>
      <c r="R66" s="41">
        <f>cresit!R$2</f>
        <v>0</v>
      </c>
    </row>
    <row r="67" spans="1:18" ht="11.25" customHeight="1" x14ac:dyDescent="0.25">
      <c r="A67" s="42" t="s">
        <v>39</v>
      </c>
      <c r="B67" s="32" t="str">
        <f ca="1">HYPERLINK("#"&amp;CELL("address",cresli!$C$2),"cresli")</f>
        <v>cresli</v>
      </c>
      <c r="C67" s="41">
        <f>cresli!C$2</f>
        <v>0</v>
      </c>
      <c r="D67" s="41">
        <f>cresli!D$2</f>
        <v>0</v>
      </c>
      <c r="E67" s="41">
        <f>cresli!E$2</f>
        <v>0</v>
      </c>
      <c r="F67" s="41">
        <f>cresli!F$2</f>
        <v>0</v>
      </c>
      <c r="G67" s="41">
        <f>cresli!G$2</f>
        <v>0</v>
      </c>
      <c r="H67" s="41">
        <f>cresli!H$2</f>
        <v>0</v>
      </c>
      <c r="I67" s="41">
        <f>cresli!I$2</f>
        <v>0</v>
      </c>
      <c r="J67" s="41">
        <f>cresli!J$2</f>
        <v>0</v>
      </c>
      <c r="K67" s="41">
        <f>cresli!K$2</f>
        <v>0</v>
      </c>
      <c r="L67" s="41">
        <f>cresli!L$2</f>
        <v>0</v>
      </c>
      <c r="M67" s="41">
        <f>cresli!M$2</f>
        <v>0</v>
      </c>
      <c r="N67" s="41">
        <f>cresli!N$2</f>
        <v>0</v>
      </c>
      <c r="O67" s="41">
        <f>cresli!O$2</f>
        <v>0</v>
      </c>
      <c r="P67" s="41">
        <f>cresli!P$2</f>
        <v>0</v>
      </c>
      <c r="Q67" s="41">
        <f>cresli!Q$2</f>
        <v>0</v>
      </c>
      <c r="R67" s="41">
        <f>cresli!R$2</f>
        <v>0</v>
      </c>
    </row>
    <row r="68" spans="1:18" ht="11.25" customHeight="1" x14ac:dyDescent="0.25">
      <c r="A68" s="42" t="s">
        <v>38</v>
      </c>
      <c r="B68" s="32" t="str">
        <f ca="1">HYPERLINK("#"&amp;CELL("address",cresoa!$C$2),"cresoa")</f>
        <v>cresoa</v>
      </c>
      <c r="C68" s="41">
        <f>cresoa!C$2</f>
        <v>0</v>
      </c>
      <c r="D68" s="41">
        <f>cresoa!D$2</f>
        <v>0</v>
      </c>
      <c r="E68" s="41">
        <f>cresoa!E$2</f>
        <v>0</v>
      </c>
      <c r="F68" s="41">
        <f>cresoa!F$2</f>
        <v>0</v>
      </c>
      <c r="G68" s="41">
        <f>cresoa!G$2</f>
        <v>0</v>
      </c>
      <c r="H68" s="41">
        <f>cresoa!H$2</f>
        <v>0</v>
      </c>
      <c r="I68" s="41">
        <f>cresoa!I$2</f>
        <v>0</v>
      </c>
      <c r="J68" s="41">
        <f>cresoa!J$2</f>
        <v>0</v>
      </c>
      <c r="K68" s="41">
        <f>cresoa!K$2</f>
        <v>0</v>
      </c>
      <c r="L68" s="41">
        <f>cresoa!L$2</f>
        <v>0</v>
      </c>
      <c r="M68" s="41">
        <f>cresoa!M$2</f>
        <v>0</v>
      </c>
      <c r="N68" s="41">
        <f>cresoa!N$2</f>
        <v>0</v>
      </c>
      <c r="O68" s="41">
        <f>cresoa!O$2</f>
        <v>0</v>
      </c>
      <c r="P68" s="41">
        <f>cresoa!P$2</f>
        <v>0</v>
      </c>
      <c r="Q68" s="41">
        <f>cresoa!Q$2</f>
        <v>0</v>
      </c>
      <c r="R68" s="41">
        <f>cresoa!R$2</f>
        <v>0</v>
      </c>
    </row>
    <row r="69" spans="1:18" ht="11.25" customHeight="1" x14ac:dyDescent="0.25">
      <c r="A69" s="38" t="s">
        <v>37</v>
      </c>
      <c r="B69" s="32" t="str">
        <f ca="1">HYPERLINK("#"&amp;CELL("address",cser!$C$2),"cser")</f>
        <v>cser</v>
      </c>
      <c r="C69" s="39">
        <f>cser!C$2</f>
        <v>2951.3967501107709</v>
      </c>
      <c r="D69" s="39">
        <f>cser!D$2</f>
        <v>3940.7380492198326</v>
      </c>
      <c r="E69" s="39">
        <f>cser!E$2</f>
        <v>3807.2508781183565</v>
      </c>
      <c r="F69" s="39">
        <f>cser!F$2</f>
        <v>4473.7714260860766</v>
      </c>
      <c r="G69" s="39">
        <f>cser!G$2</f>
        <v>4326.2004515469116</v>
      </c>
      <c r="H69" s="39">
        <f>cser!H$2</f>
        <v>4545.6602099418933</v>
      </c>
      <c r="I69" s="39">
        <f>cser!I$2</f>
        <v>4477.7520237158642</v>
      </c>
      <c r="J69" s="39">
        <f>cser!J$2</f>
        <v>3111.2306632964519</v>
      </c>
      <c r="K69" s="39">
        <f>cser!K$2</f>
        <v>3718.9987070841003</v>
      </c>
      <c r="L69" s="39">
        <f>cser!L$2</f>
        <v>3325.2959543143684</v>
      </c>
      <c r="M69" s="39">
        <f>cser!M$2</f>
        <v>3031.0264908126956</v>
      </c>
      <c r="N69" s="39">
        <f>cser!N$2</f>
        <v>2444.5431215303574</v>
      </c>
      <c r="O69" s="39">
        <f>cser!O$2</f>
        <v>2013.4196150657265</v>
      </c>
      <c r="P69" s="39">
        <f>cser!P$2</f>
        <v>1969.0256790870953</v>
      </c>
      <c r="Q69" s="39">
        <f>cser!Q$2</f>
        <v>2174.2655260981501</v>
      </c>
      <c r="R69" s="39">
        <f>cser!R$2</f>
        <v>1926.798400156217</v>
      </c>
    </row>
    <row r="70" spans="1:18" ht="11.25" customHeight="1" x14ac:dyDescent="0.25">
      <c r="A70" s="42" t="s">
        <v>36</v>
      </c>
      <c r="B70" s="32" t="str">
        <f ca="1">HYPERLINK("#"&amp;CELL("address",csersh!$C$2),"csersh")</f>
        <v>csersh</v>
      </c>
      <c r="C70" s="41">
        <f>csersh!C$2</f>
        <v>2460.9739503717115</v>
      </c>
      <c r="D70" s="41">
        <f>csersh!D$2</f>
        <v>3380.0789801093974</v>
      </c>
      <c r="E70" s="41">
        <f>csersh!E$2</f>
        <v>3121.4032265894543</v>
      </c>
      <c r="F70" s="41">
        <f>csersh!F$2</f>
        <v>3732.903223476425</v>
      </c>
      <c r="G70" s="41">
        <f>csersh!G$2</f>
        <v>3534.8023250834012</v>
      </c>
      <c r="H70" s="41">
        <f>csersh!H$2</f>
        <v>3761.4186750555364</v>
      </c>
      <c r="I70" s="41">
        <f>csersh!I$2</f>
        <v>3693.8976987183078</v>
      </c>
      <c r="J70" s="41">
        <f>csersh!J$2</f>
        <v>2434.2224563472132</v>
      </c>
      <c r="K70" s="41">
        <f>csersh!K$2</f>
        <v>3086.6257024296674</v>
      </c>
      <c r="L70" s="41">
        <f>csersh!L$2</f>
        <v>2649.9303321182529</v>
      </c>
      <c r="M70" s="41">
        <f>csersh!M$2</f>
        <v>2369.857902706633</v>
      </c>
      <c r="N70" s="41">
        <f>csersh!N$2</f>
        <v>1853.3765411720269</v>
      </c>
      <c r="O70" s="41">
        <f>csersh!O$2</f>
        <v>1468.4765515833797</v>
      </c>
      <c r="P70" s="41">
        <f>csersh!P$2</f>
        <v>1470.3930475038192</v>
      </c>
      <c r="Q70" s="41">
        <f>csersh!Q$2</f>
        <v>1611.4792016563922</v>
      </c>
      <c r="R70" s="41">
        <f>csersh!R$2</f>
        <v>1430.3549551601627</v>
      </c>
    </row>
    <row r="71" spans="1:18" ht="11.25" customHeight="1" x14ac:dyDescent="0.25">
      <c r="A71" s="42" t="s">
        <v>35</v>
      </c>
      <c r="B71" s="32" t="str">
        <f ca="1">HYPERLINK("#"&amp;CELL("address",csersc!$C$2),"csersc")</f>
        <v>csersc</v>
      </c>
      <c r="C71" s="41">
        <f>csersc!C$2</f>
        <v>9.1592199936101043E-2</v>
      </c>
      <c r="D71" s="41">
        <f>csersc!D$2</f>
        <v>9.8737193669760651E-2</v>
      </c>
      <c r="E71" s="41">
        <f>csersc!E$2</f>
        <v>0.11865895179222746</v>
      </c>
      <c r="F71" s="41">
        <f>csersc!F$2</f>
        <v>0.136430981881832</v>
      </c>
      <c r="G71" s="41">
        <f>csersc!G$2</f>
        <v>0.1564635964724794</v>
      </c>
      <c r="H71" s="41">
        <f>csersc!H$2</f>
        <v>0.18295176303785432</v>
      </c>
      <c r="I71" s="41">
        <f>csersc!I$2</f>
        <v>0.21439011040192288</v>
      </c>
      <c r="J71" s="41">
        <f>csersc!J$2</f>
        <v>0.26629055421130032</v>
      </c>
      <c r="K71" s="41">
        <f>csersc!K$2</f>
        <v>0.30163695270413748</v>
      </c>
      <c r="L71" s="41">
        <f>csersc!L$2</f>
        <v>0.36188857893928983</v>
      </c>
      <c r="M71" s="41">
        <f>csersc!M$2</f>
        <v>0.40896418144877805</v>
      </c>
      <c r="N71" s="41">
        <f>csersc!N$2</f>
        <v>0.46758450283273922</v>
      </c>
      <c r="O71" s="41">
        <f>csersc!O$2</f>
        <v>0.51315154587741851</v>
      </c>
      <c r="P71" s="41">
        <f>csersc!P$2</f>
        <v>0.57917495601323365</v>
      </c>
      <c r="Q71" s="41">
        <f>csersc!Q$2</f>
        <v>0.65882673145931381</v>
      </c>
      <c r="R71" s="41">
        <f>csersc!R$2</f>
        <v>0.73890026115244511</v>
      </c>
    </row>
    <row r="72" spans="1:18" ht="11.25" customHeight="1" x14ac:dyDescent="0.25">
      <c r="A72" s="42" t="s">
        <v>34</v>
      </c>
      <c r="B72" s="32" t="str">
        <f ca="1">HYPERLINK("#"&amp;CELL("address",cserhw!$C$2),"cserhw")</f>
        <v>cserhw</v>
      </c>
      <c r="C72" s="41">
        <f>cserhw!C$2</f>
        <v>329.58160316948056</v>
      </c>
      <c r="D72" s="41">
        <f>cserhw!D$2</f>
        <v>371.52379711179077</v>
      </c>
      <c r="E72" s="41">
        <f>cserhw!E$2</f>
        <v>413.09294517750186</v>
      </c>
      <c r="F72" s="41">
        <f>cserhw!F$2</f>
        <v>435.06710728344331</v>
      </c>
      <c r="G72" s="41">
        <f>cserhw!G$2</f>
        <v>434.35450716706146</v>
      </c>
      <c r="H72" s="41">
        <f>cserhw!H$2</f>
        <v>465.14991188222479</v>
      </c>
      <c r="I72" s="41">
        <f>cserhw!I$2</f>
        <v>459.04932351443568</v>
      </c>
      <c r="J72" s="41">
        <f>cserhw!J$2</f>
        <v>419.15692173257287</v>
      </c>
      <c r="K72" s="41">
        <f>cserhw!K$2</f>
        <v>386.97275597608899</v>
      </c>
      <c r="L72" s="41">
        <f>cserhw!L$2</f>
        <v>393.74945764209519</v>
      </c>
      <c r="M72" s="41">
        <f>cserhw!M$2</f>
        <v>333.01950255060939</v>
      </c>
      <c r="N72" s="41">
        <f>cserhw!N$2</f>
        <v>310.5808818414157</v>
      </c>
      <c r="O72" s="41">
        <f>cserhw!O$2</f>
        <v>274.27269660588377</v>
      </c>
      <c r="P72" s="41">
        <f>cserhw!P$2</f>
        <v>272.72076456333366</v>
      </c>
      <c r="Q72" s="41">
        <f>cserhw!Q$2</f>
        <v>300.23822209510627</v>
      </c>
      <c r="R72" s="41">
        <f>cserhw!R$2</f>
        <v>269.99631763859782</v>
      </c>
    </row>
    <row r="73" spans="1:18" ht="11.25" customHeight="1" x14ac:dyDescent="0.25">
      <c r="A73" s="42" t="s">
        <v>33</v>
      </c>
      <c r="B73" s="32" t="str">
        <f ca="1">HYPERLINK("#"&amp;CELL("address",cserca!$C$2),"cserca")</f>
        <v>cserca</v>
      </c>
      <c r="C73" s="41">
        <f>cserca!C$2</f>
        <v>160.74960436964233</v>
      </c>
      <c r="D73" s="41">
        <f>cserca!D$2</f>
        <v>189.03653480497459</v>
      </c>
      <c r="E73" s="41">
        <f>cserca!E$2</f>
        <v>272.63604739960778</v>
      </c>
      <c r="F73" s="41">
        <f>cserca!F$2</f>
        <v>305.66466434432652</v>
      </c>
      <c r="G73" s="41">
        <f>cserca!G$2</f>
        <v>356.88715569997703</v>
      </c>
      <c r="H73" s="41">
        <f>cserca!H$2</f>
        <v>318.90867124109354</v>
      </c>
      <c r="I73" s="41">
        <f>cserca!I$2</f>
        <v>324.59061137271954</v>
      </c>
      <c r="J73" s="41">
        <f>cserca!J$2</f>
        <v>257.58499466245507</v>
      </c>
      <c r="K73" s="41">
        <f>cserca!K$2</f>
        <v>245.0986117256401</v>
      </c>
      <c r="L73" s="41">
        <f>cserca!L$2</f>
        <v>281.25427597508116</v>
      </c>
      <c r="M73" s="41">
        <f>cserca!M$2</f>
        <v>327.74012137400433</v>
      </c>
      <c r="N73" s="41">
        <f>cserca!N$2</f>
        <v>280.1181140140817</v>
      </c>
      <c r="O73" s="41">
        <f>cserca!O$2</f>
        <v>270.15721533058525</v>
      </c>
      <c r="P73" s="41">
        <f>cserca!P$2</f>
        <v>225.33269206392924</v>
      </c>
      <c r="Q73" s="41">
        <f>cserca!Q$2</f>
        <v>261.88927561519233</v>
      </c>
      <c r="R73" s="41">
        <f>cserca!R$2</f>
        <v>225.70822709630403</v>
      </c>
    </row>
    <row r="74" spans="1:18" ht="11.25" customHeight="1" x14ac:dyDescent="0.25">
      <c r="A74" s="42" t="s">
        <v>32</v>
      </c>
      <c r="B74" s="32" t="str">
        <f ca="1">HYPERLINK("#"&amp;CELL("address",cserve!$C$2),"cserve")</f>
        <v>cserve</v>
      </c>
      <c r="C74" s="41">
        <f>cserve!C$2</f>
        <v>0</v>
      </c>
      <c r="D74" s="41">
        <f>cserve!D$2</f>
        <v>0</v>
      </c>
      <c r="E74" s="41">
        <f>cserve!E$2</f>
        <v>0</v>
      </c>
      <c r="F74" s="41">
        <f>cserve!F$2</f>
        <v>0</v>
      </c>
      <c r="G74" s="41">
        <f>cserve!G$2</f>
        <v>0</v>
      </c>
      <c r="H74" s="41">
        <f>cserve!H$2</f>
        <v>0</v>
      </c>
      <c r="I74" s="41">
        <f>cserve!I$2</f>
        <v>0</v>
      </c>
      <c r="J74" s="41">
        <f>cserve!J$2</f>
        <v>0</v>
      </c>
      <c r="K74" s="41">
        <f>cserve!K$2</f>
        <v>0</v>
      </c>
      <c r="L74" s="41">
        <f>cserve!L$2</f>
        <v>0</v>
      </c>
      <c r="M74" s="41">
        <f>cserve!M$2</f>
        <v>0</v>
      </c>
      <c r="N74" s="41">
        <f>cserve!N$2</f>
        <v>0</v>
      </c>
      <c r="O74" s="41">
        <f>cserve!O$2</f>
        <v>0</v>
      </c>
      <c r="P74" s="41">
        <f>cserve!P$2</f>
        <v>0</v>
      </c>
      <c r="Q74" s="41">
        <f>cserve!Q$2</f>
        <v>0</v>
      </c>
      <c r="R74" s="41">
        <f>cserve!R$2</f>
        <v>0</v>
      </c>
    </row>
    <row r="75" spans="1:18" ht="11.25" customHeight="1" x14ac:dyDescent="0.25">
      <c r="A75" s="42" t="s">
        <v>31</v>
      </c>
      <c r="B75" s="32" t="str">
        <f ca="1">HYPERLINK("#"&amp;CELL("address",csersl!$C$2),"csersl")</f>
        <v>csersl</v>
      </c>
      <c r="C75" s="41">
        <f>csersl!C$2</f>
        <v>0</v>
      </c>
      <c r="D75" s="41">
        <f>csersl!D$2</f>
        <v>0</v>
      </c>
      <c r="E75" s="41">
        <f>csersl!E$2</f>
        <v>0</v>
      </c>
      <c r="F75" s="41">
        <f>csersl!F$2</f>
        <v>0</v>
      </c>
      <c r="G75" s="41">
        <f>csersl!G$2</f>
        <v>0</v>
      </c>
      <c r="H75" s="41">
        <f>csersl!H$2</f>
        <v>0</v>
      </c>
      <c r="I75" s="41">
        <f>csersl!I$2</f>
        <v>0</v>
      </c>
      <c r="J75" s="41">
        <f>csersl!J$2</f>
        <v>0</v>
      </c>
      <c r="K75" s="41">
        <f>csersl!K$2</f>
        <v>0</v>
      </c>
      <c r="L75" s="41">
        <f>csersl!L$2</f>
        <v>0</v>
      </c>
      <c r="M75" s="41">
        <f>csersl!M$2</f>
        <v>0</v>
      </c>
      <c r="N75" s="41">
        <f>csersl!N$2</f>
        <v>0</v>
      </c>
      <c r="O75" s="41">
        <f>csersl!O$2</f>
        <v>0</v>
      </c>
      <c r="P75" s="41">
        <f>csersl!P$2</f>
        <v>0</v>
      </c>
      <c r="Q75" s="41">
        <f>csersl!Q$2</f>
        <v>0</v>
      </c>
      <c r="R75" s="41">
        <f>csersl!R$2</f>
        <v>0</v>
      </c>
    </row>
    <row r="76" spans="1:18" ht="11.25" customHeight="1" x14ac:dyDescent="0.25">
      <c r="A76" s="42" t="s">
        <v>30</v>
      </c>
      <c r="B76" s="32" t="str">
        <f ca="1">HYPERLINK("#"&amp;CELL("address",cserbl!$C$2),"cserbl")</f>
        <v>cserbl</v>
      </c>
      <c r="C76" s="41">
        <f>cserbl!C$2</f>
        <v>0</v>
      </c>
      <c r="D76" s="41">
        <f>cserbl!D$2</f>
        <v>0</v>
      </c>
      <c r="E76" s="41">
        <f>cserbl!E$2</f>
        <v>0</v>
      </c>
      <c r="F76" s="41">
        <f>cserbl!F$2</f>
        <v>0</v>
      </c>
      <c r="G76" s="41">
        <f>cserbl!G$2</f>
        <v>0</v>
      </c>
      <c r="H76" s="41">
        <f>cserbl!H$2</f>
        <v>0</v>
      </c>
      <c r="I76" s="41">
        <f>cserbl!I$2</f>
        <v>0</v>
      </c>
      <c r="J76" s="41">
        <f>cserbl!J$2</f>
        <v>0</v>
      </c>
      <c r="K76" s="41">
        <f>cserbl!K$2</f>
        <v>0</v>
      </c>
      <c r="L76" s="41">
        <f>cserbl!L$2</f>
        <v>0</v>
      </c>
      <c r="M76" s="41">
        <f>cserbl!M$2</f>
        <v>0</v>
      </c>
      <c r="N76" s="41">
        <f>cserbl!N$2</f>
        <v>0</v>
      </c>
      <c r="O76" s="41">
        <f>cserbl!O$2</f>
        <v>0</v>
      </c>
      <c r="P76" s="41">
        <f>cserbl!P$2</f>
        <v>0</v>
      </c>
      <c r="Q76" s="41">
        <f>cserbl!Q$2</f>
        <v>0</v>
      </c>
      <c r="R76" s="41">
        <f>cserbl!R$2</f>
        <v>0</v>
      </c>
    </row>
    <row r="77" spans="1:18" ht="11.25" customHeight="1" x14ac:dyDescent="0.25">
      <c r="A77" s="42" t="s">
        <v>29</v>
      </c>
      <c r="B77" s="32" t="str">
        <f ca="1">HYPERLINK("#"&amp;CELL("address",csercr!$C$2),"csercr")</f>
        <v>csercr</v>
      </c>
      <c r="C77" s="41">
        <f>csercr!C$2</f>
        <v>0</v>
      </c>
      <c r="D77" s="41">
        <f>csercr!D$2</f>
        <v>0</v>
      </c>
      <c r="E77" s="41">
        <f>csercr!E$2</f>
        <v>0</v>
      </c>
      <c r="F77" s="41">
        <f>csercr!F$2</f>
        <v>0</v>
      </c>
      <c r="G77" s="41">
        <f>csercr!G$2</f>
        <v>0</v>
      </c>
      <c r="H77" s="41">
        <f>csercr!H$2</f>
        <v>0</v>
      </c>
      <c r="I77" s="41">
        <f>csercr!I$2</f>
        <v>0</v>
      </c>
      <c r="J77" s="41">
        <f>csercr!J$2</f>
        <v>0</v>
      </c>
      <c r="K77" s="41">
        <f>csercr!K$2</f>
        <v>0</v>
      </c>
      <c r="L77" s="41">
        <f>csercr!L$2</f>
        <v>0</v>
      </c>
      <c r="M77" s="41">
        <f>csercr!M$2</f>
        <v>0</v>
      </c>
      <c r="N77" s="41">
        <f>csercr!N$2</f>
        <v>0</v>
      </c>
      <c r="O77" s="41">
        <f>csercr!O$2</f>
        <v>0</v>
      </c>
      <c r="P77" s="41">
        <f>csercr!P$2</f>
        <v>0</v>
      </c>
      <c r="Q77" s="41">
        <f>csercr!Q$2</f>
        <v>0</v>
      </c>
      <c r="R77" s="41">
        <f>csercr!R$2</f>
        <v>0</v>
      </c>
    </row>
    <row r="78" spans="1:18" ht="11.25" customHeight="1" x14ac:dyDescent="0.25">
      <c r="A78" s="42" t="s">
        <v>28</v>
      </c>
      <c r="B78" s="32" t="str">
        <f ca="1">HYPERLINK("#"&amp;CELL("address",cserbt!$C$2),"cserbt")</f>
        <v>cserbt</v>
      </c>
      <c r="C78" s="41">
        <f>cserbt!C$2</f>
        <v>0</v>
      </c>
      <c r="D78" s="41">
        <f>cserbt!D$2</f>
        <v>0</v>
      </c>
      <c r="E78" s="41">
        <f>cserbt!E$2</f>
        <v>0</v>
      </c>
      <c r="F78" s="41">
        <f>cserbt!F$2</f>
        <v>0</v>
      </c>
      <c r="G78" s="41">
        <f>cserbt!G$2</f>
        <v>0</v>
      </c>
      <c r="H78" s="41">
        <f>cserbt!H$2</f>
        <v>0</v>
      </c>
      <c r="I78" s="41">
        <f>cserbt!I$2</f>
        <v>0</v>
      </c>
      <c r="J78" s="41">
        <f>cserbt!J$2</f>
        <v>0</v>
      </c>
      <c r="K78" s="41">
        <f>cserbt!K$2</f>
        <v>0</v>
      </c>
      <c r="L78" s="41">
        <f>cserbt!L$2</f>
        <v>0</v>
      </c>
      <c r="M78" s="41">
        <f>cserbt!M$2</f>
        <v>0</v>
      </c>
      <c r="N78" s="41">
        <f>cserbt!N$2</f>
        <v>0</v>
      </c>
      <c r="O78" s="41">
        <f>cserbt!O$2</f>
        <v>0</v>
      </c>
      <c r="P78" s="41">
        <f>cserbt!P$2</f>
        <v>0</v>
      </c>
      <c r="Q78" s="41">
        <f>cserbt!Q$2</f>
        <v>0</v>
      </c>
      <c r="R78" s="41">
        <f>cserbt!R$2</f>
        <v>0</v>
      </c>
    </row>
    <row r="79" spans="1:18" ht="11.25" customHeight="1" x14ac:dyDescent="0.25">
      <c r="A79" s="42" t="s">
        <v>27</v>
      </c>
      <c r="B79" s="32" t="str">
        <f ca="1">HYPERLINK("#"&amp;CELL("address",cserit!$C$2),"cserit")</f>
        <v>cserit</v>
      </c>
      <c r="C79" s="41">
        <f>cserit!C$2</f>
        <v>0</v>
      </c>
      <c r="D79" s="41">
        <f>cserit!D$2</f>
        <v>0</v>
      </c>
      <c r="E79" s="41">
        <f>cserit!E$2</f>
        <v>0</v>
      </c>
      <c r="F79" s="41">
        <f>cserit!F$2</f>
        <v>0</v>
      </c>
      <c r="G79" s="41">
        <f>cserit!G$2</f>
        <v>0</v>
      </c>
      <c r="H79" s="41">
        <f>cserit!H$2</f>
        <v>0</v>
      </c>
      <c r="I79" s="41">
        <f>cserit!I$2</f>
        <v>0</v>
      </c>
      <c r="J79" s="41">
        <f>cserit!J$2</f>
        <v>0</v>
      </c>
      <c r="K79" s="41">
        <f>cserit!K$2</f>
        <v>0</v>
      </c>
      <c r="L79" s="41">
        <f>cserit!L$2</f>
        <v>0</v>
      </c>
      <c r="M79" s="41">
        <f>cserit!M$2</f>
        <v>0</v>
      </c>
      <c r="N79" s="41">
        <f>cserit!N$2</f>
        <v>0</v>
      </c>
      <c r="O79" s="41">
        <f>cserit!O$2</f>
        <v>0</v>
      </c>
      <c r="P79" s="41">
        <f>cserit!P$2</f>
        <v>0</v>
      </c>
      <c r="Q79" s="41">
        <f>cserit!Q$2</f>
        <v>0</v>
      </c>
      <c r="R79" s="41">
        <f>cserit!R$2</f>
        <v>0</v>
      </c>
    </row>
    <row r="80" spans="1:18" ht="11.25" customHeight="1" x14ac:dyDescent="0.25">
      <c r="A80" s="38" t="s">
        <v>26</v>
      </c>
      <c r="B80" s="32" t="str">
        <f ca="1">HYPERLINK("#"&amp;CELL("address",cagr!$C$2),"cagr")</f>
        <v>cagr</v>
      </c>
      <c r="C80" s="39">
        <f>cagr!C$2</f>
        <v>1016.0183613732984</v>
      </c>
      <c r="D80" s="39">
        <f>cagr!D$2</f>
        <v>1013.651005642308</v>
      </c>
      <c r="E80" s="39">
        <f>cagr!E$2</f>
        <v>972.24237342525601</v>
      </c>
      <c r="F80" s="39">
        <f>cagr!F$2</f>
        <v>989.60466111181222</v>
      </c>
      <c r="G80" s="39">
        <f>cagr!G$2</f>
        <v>979.51964946199189</v>
      </c>
      <c r="H80" s="39">
        <f>cagr!H$2</f>
        <v>887.25949908367727</v>
      </c>
      <c r="I80" s="39">
        <f>cagr!I$2</f>
        <v>841.46545202511606</v>
      </c>
      <c r="J80" s="39">
        <f>cagr!J$2</f>
        <v>816.0868898409243</v>
      </c>
      <c r="K80" s="39">
        <f>cagr!K$2</f>
        <v>813.21042242113197</v>
      </c>
      <c r="L80" s="39">
        <f>cagr!L$2</f>
        <v>770.38217753839206</v>
      </c>
      <c r="M80" s="39">
        <f>cagr!M$2</f>
        <v>767.37580192711357</v>
      </c>
      <c r="N80" s="39">
        <f>cagr!N$2</f>
        <v>737.02385065707597</v>
      </c>
      <c r="O80" s="39">
        <f>cagr!O$2</f>
        <v>731.61348804961779</v>
      </c>
      <c r="P80" s="39">
        <f>cagr!P$2</f>
        <v>726.42626665530588</v>
      </c>
      <c r="Q80" s="39">
        <f>cagr!Q$2</f>
        <v>716.06250236538062</v>
      </c>
      <c r="R80" s="39">
        <f>cagr!R$2</f>
        <v>718.5642702165843</v>
      </c>
    </row>
    <row r="81" spans="1:18" ht="11.25" customHeight="1" x14ac:dyDescent="0.25">
      <c r="A81" s="36" t="s">
        <v>25</v>
      </c>
      <c r="B81" s="32" t="str">
        <f ca="1">HYPERLINK("#"&amp;CELL("address",CTR!$C$2),"CTR")</f>
        <v>CTR</v>
      </c>
      <c r="C81" s="37">
        <f>CTR!C$2</f>
        <v>20091.169316639927</v>
      </c>
      <c r="D81" s="37">
        <f>CTR!D$2</f>
        <v>21544.920048618507</v>
      </c>
      <c r="E81" s="37">
        <f>CTR!E$2</f>
        <v>23318.313288447094</v>
      </c>
      <c r="F81" s="37">
        <f>CTR!F$2</f>
        <v>24817.33453183229</v>
      </c>
      <c r="G81" s="37">
        <f>CTR!G$2</f>
        <v>25419.143462274904</v>
      </c>
      <c r="H81" s="37">
        <f>CTR!H$2</f>
        <v>26352.129215845893</v>
      </c>
      <c r="I81" s="37">
        <f>CTR!I$2</f>
        <v>25294.103644000035</v>
      </c>
      <c r="J81" s="37">
        <f>CTR!J$2</f>
        <v>25682.619092162509</v>
      </c>
      <c r="K81" s="37">
        <f>CTR!K$2</f>
        <v>24350.003569123375</v>
      </c>
      <c r="L81" s="37">
        <f>CTR!L$2</f>
        <v>23239.961298631733</v>
      </c>
      <c r="M81" s="37">
        <f>CTR!M$2</f>
        <v>24156.508451128338</v>
      </c>
      <c r="N81" s="37">
        <f>CTR!N$2</f>
        <v>23604.885257690439</v>
      </c>
      <c r="O81" s="37">
        <f>CTR!O$2</f>
        <v>23382.699826623575</v>
      </c>
      <c r="P81" s="37">
        <f>CTR!P$2</f>
        <v>24419.654453511721</v>
      </c>
      <c r="Q81" s="37">
        <f>CTR!Q$2</f>
        <v>23865.290866038835</v>
      </c>
      <c r="R81" s="37">
        <f>CTR!R$2</f>
        <v>24501.640525270403</v>
      </c>
    </row>
    <row r="82" spans="1:18" ht="11.25" customHeight="1" x14ac:dyDescent="0.25">
      <c r="A82" s="38" t="s">
        <v>24</v>
      </c>
      <c r="B82" s="32" t="str">
        <f ca="1">HYPERLINK("#"&amp;CELL("address",ctro!$C$2),"ctro")</f>
        <v>ctro</v>
      </c>
      <c r="C82" s="39">
        <f>ctro!C$2</f>
        <v>17817.259005456588</v>
      </c>
      <c r="D82" s="39">
        <f>ctro!D$2</f>
        <v>19159.889019015205</v>
      </c>
      <c r="E82" s="39">
        <f>ctro!E$2</f>
        <v>21258.203069231567</v>
      </c>
      <c r="F82" s="39">
        <f>ctro!F$2</f>
        <v>22743.109633538741</v>
      </c>
      <c r="G82" s="39">
        <f>ctro!G$2</f>
        <v>23063.314188483542</v>
      </c>
      <c r="H82" s="39">
        <f>ctro!H$2</f>
        <v>23751.00995136832</v>
      </c>
      <c r="I82" s="39">
        <f>ctro!I$2</f>
        <v>22490.80513000362</v>
      </c>
      <c r="J82" s="39">
        <f>ctro!J$2</f>
        <v>22735.860111757334</v>
      </c>
      <c r="K82" s="39">
        <f>ctro!K$2</f>
        <v>21429.891945067498</v>
      </c>
      <c r="L82" s="39">
        <f>ctro!L$2</f>
        <v>20645.491636519637</v>
      </c>
      <c r="M82" s="39">
        <f>ctro!M$2</f>
        <v>21399.044901241283</v>
      </c>
      <c r="N82" s="39">
        <f>ctro!N$2</f>
        <v>20638.626140125416</v>
      </c>
      <c r="O82" s="39">
        <f>ctro!O$2</f>
        <v>20619.062575199274</v>
      </c>
      <c r="P82" s="39">
        <f>ctro!P$2</f>
        <v>21618.136302849289</v>
      </c>
      <c r="Q82" s="39">
        <f>ctro!Q$2</f>
        <v>21170.759598980141</v>
      </c>
      <c r="R82" s="39">
        <f>ctro!R$2</f>
        <v>21574.103897984427</v>
      </c>
    </row>
    <row r="83" spans="1:18" ht="11.25" customHeight="1" x14ac:dyDescent="0.25">
      <c r="A83" s="42" t="s">
        <v>23</v>
      </c>
      <c r="B83" s="32" t="str">
        <f ca="1">HYPERLINK("#"&amp;CELL("address",cp2w!$C$2),"cp2w")</f>
        <v>cp2w</v>
      </c>
      <c r="C83" s="41">
        <f>cp2w!C$2</f>
        <v>97.961647812691595</v>
      </c>
      <c r="D83" s="41">
        <f>cp2w!D$2</f>
        <v>101.97384214748101</v>
      </c>
      <c r="E83" s="41">
        <f>cp2w!E$2</f>
        <v>106.28266521628903</v>
      </c>
      <c r="F83" s="41">
        <f>cp2w!F$2</f>
        <v>109.55665183393151</v>
      </c>
      <c r="G83" s="41">
        <f>cp2w!G$2</f>
        <v>112.30004691420001</v>
      </c>
      <c r="H83" s="41">
        <f>cp2w!H$2</f>
        <v>115.37594138945769</v>
      </c>
      <c r="I83" s="41">
        <f>cp2w!I$2</f>
        <v>118.99538705447057</v>
      </c>
      <c r="J83" s="41">
        <f>cp2w!J$2</f>
        <v>123.31807693679283</v>
      </c>
      <c r="K83" s="41">
        <f>cp2w!K$2</f>
        <v>126.52371071072912</v>
      </c>
      <c r="L83" s="41">
        <f>cp2w!L$2</f>
        <v>129.73248801774685</v>
      </c>
      <c r="M83" s="41">
        <f>cp2w!M$2</f>
        <v>133.25967742939218</v>
      </c>
      <c r="N83" s="41">
        <f>cp2w!N$2</f>
        <v>137.42880067712608</v>
      </c>
      <c r="O83" s="41">
        <f>cp2w!O$2</f>
        <v>142.95134255284671</v>
      </c>
      <c r="P83" s="41">
        <f>cp2w!P$2</f>
        <v>144.14360066653109</v>
      </c>
      <c r="Q83" s="41">
        <f>cp2w!Q$2</f>
        <v>149.83143244577013</v>
      </c>
      <c r="R83" s="41">
        <f>cp2w!R$2</f>
        <v>154.74695567339856</v>
      </c>
    </row>
    <row r="84" spans="1:18" ht="11.25" customHeight="1" x14ac:dyDescent="0.25">
      <c r="A84" s="42" t="s">
        <v>22</v>
      </c>
      <c r="B84" s="32" t="str">
        <f ca="1">HYPERLINK("#"&amp;CELL("address",ccar!$C$2),"ccar")</f>
        <v>ccar</v>
      </c>
      <c r="C84" s="41">
        <f>ccar!C$2</f>
        <v>10303.76313412709</v>
      </c>
      <c r="D84" s="41">
        <f>ccar!D$2</f>
        <v>10663.779720836937</v>
      </c>
      <c r="E84" s="41">
        <f>ccar!E$2</f>
        <v>11776.771595308619</v>
      </c>
      <c r="F84" s="41">
        <f>ccar!F$2</f>
        <v>12381.060832637555</v>
      </c>
      <c r="G84" s="41">
        <f>ccar!G$2</f>
        <v>12582.515274428417</v>
      </c>
      <c r="H84" s="41">
        <f>ccar!H$2</f>
        <v>12929.520095230506</v>
      </c>
      <c r="I84" s="41">
        <f>ccar!I$2</f>
        <v>12791.068230613688</v>
      </c>
      <c r="J84" s="41">
        <f>ccar!J$2</f>
        <v>12961.803116154049</v>
      </c>
      <c r="K84" s="41">
        <f>ccar!K$2</f>
        <v>12515.64605406203</v>
      </c>
      <c r="L84" s="41">
        <f>ccar!L$2</f>
        <v>12158.08914824509</v>
      </c>
      <c r="M84" s="41">
        <f>ccar!M$2</f>
        <v>11963.497794599394</v>
      </c>
      <c r="N84" s="41">
        <f>ccar!N$2</f>
        <v>11701.720741665109</v>
      </c>
      <c r="O84" s="41">
        <f>ccar!O$2</f>
        <v>11556.40769423838</v>
      </c>
      <c r="P84" s="41">
        <f>ccar!P$2</f>
        <v>11510.918319044558</v>
      </c>
      <c r="Q84" s="41">
        <f>ccar!Q$2</f>
        <v>11590.275741005824</v>
      </c>
      <c r="R84" s="41">
        <f>ccar!R$2</f>
        <v>11755.047672830879</v>
      </c>
    </row>
    <row r="85" spans="1:18" ht="11.25" customHeight="1" x14ac:dyDescent="0.25">
      <c r="A85" s="42" t="s">
        <v>21</v>
      </c>
      <c r="B85" s="32" t="str">
        <f ca="1">HYPERLINK("#"&amp;CELL("address",cbus!$C$2),"cbus")</f>
        <v>cbus</v>
      </c>
      <c r="C85" s="41">
        <f>cbus!C$2</f>
        <v>787.61092579683202</v>
      </c>
      <c r="D85" s="41">
        <f>cbus!D$2</f>
        <v>795.567431176274</v>
      </c>
      <c r="E85" s="41">
        <f>cbus!E$2</f>
        <v>825.93184307460717</v>
      </c>
      <c r="F85" s="41">
        <f>cbus!F$2</f>
        <v>852.75394486585185</v>
      </c>
      <c r="G85" s="41">
        <f>cbus!G$2</f>
        <v>844.91961827592536</v>
      </c>
      <c r="H85" s="41">
        <f>cbus!H$2</f>
        <v>835.99700998738012</v>
      </c>
      <c r="I85" s="41">
        <f>cbus!I$2</f>
        <v>789.09838153304531</v>
      </c>
      <c r="J85" s="41">
        <f>cbus!J$2</f>
        <v>824.24460194436676</v>
      </c>
      <c r="K85" s="41">
        <f>cbus!K$2</f>
        <v>789.28804263803863</v>
      </c>
      <c r="L85" s="41">
        <f>cbus!L$2</f>
        <v>706.34543323873481</v>
      </c>
      <c r="M85" s="41">
        <f>cbus!M$2</f>
        <v>765.66291858798024</v>
      </c>
      <c r="N85" s="41">
        <f>cbus!N$2</f>
        <v>753.41568236267574</v>
      </c>
      <c r="O85" s="41">
        <f>cbus!O$2</f>
        <v>747.7402924574161</v>
      </c>
      <c r="P85" s="41">
        <f>cbus!P$2</f>
        <v>747.02143324467545</v>
      </c>
      <c r="Q85" s="41">
        <f>cbus!Q$2</f>
        <v>750.16562346187118</v>
      </c>
      <c r="R85" s="41">
        <f>cbus!R$2</f>
        <v>756.09154434142556</v>
      </c>
    </row>
    <row r="86" spans="1:18" ht="11.25" customHeight="1" x14ac:dyDescent="0.25">
      <c r="A86" s="42" t="s">
        <v>20</v>
      </c>
      <c r="B86" s="32" t="str">
        <f ca="1">HYPERLINK("#"&amp;CELL("address",clcv!$C$2),"clcv")</f>
        <v>clcv</v>
      </c>
      <c r="C86" s="41">
        <f>clcv!C$2</f>
        <v>1208.3704442712169</v>
      </c>
      <c r="D86" s="41">
        <f>clcv!D$2</f>
        <v>1227.6938461499478</v>
      </c>
      <c r="E86" s="41">
        <f>clcv!E$2</f>
        <v>1229.0235877060554</v>
      </c>
      <c r="F86" s="41">
        <f>clcv!F$2</f>
        <v>1240.3678517247629</v>
      </c>
      <c r="G86" s="41">
        <f>clcv!G$2</f>
        <v>1254.4451197578906</v>
      </c>
      <c r="H86" s="41">
        <f>clcv!H$2</f>
        <v>1293.2898485100486</v>
      </c>
      <c r="I86" s="41">
        <f>clcv!I$2</f>
        <v>1307.6574059390937</v>
      </c>
      <c r="J86" s="41">
        <f>clcv!J$2</f>
        <v>1345.1971517478471</v>
      </c>
      <c r="K86" s="41">
        <f>clcv!K$2</f>
        <v>1318.7754691130431</v>
      </c>
      <c r="L86" s="41">
        <f>clcv!L$2</f>
        <v>1283.9107834577808</v>
      </c>
      <c r="M86" s="41">
        <f>clcv!M$2</f>
        <v>1306.9612750082952</v>
      </c>
      <c r="N86" s="41">
        <f>clcv!N$2</f>
        <v>1319.4885380066744</v>
      </c>
      <c r="O86" s="41">
        <f>clcv!O$2</f>
        <v>1316.075361045727</v>
      </c>
      <c r="P86" s="41">
        <f>clcv!P$2</f>
        <v>1329.7524437107179</v>
      </c>
      <c r="Q86" s="41">
        <f>clcv!Q$2</f>
        <v>1331.6640009730679</v>
      </c>
      <c r="R86" s="41">
        <f>clcv!R$2</f>
        <v>1351.0318973735964</v>
      </c>
    </row>
    <row r="87" spans="1:18" ht="11.25" customHeight="1" x14ac:dyDescent="0.25">
      <c r="A87" s="42" t="s">
        <v>19</v>
      </c>
      <c r="B87" s="32" t="str">
        <f ca="1">HYPERLINK("#"&amp;CELL("address",chdv!$C$2),"chdv")</f>
        <v>chdv</v>
      </c>
      <c r="C87" s="41">
        <f>chdv!C$2</f>
        <v>5419.5528534487603</v>
      </c>
      <c r="D87" s="41">
        <f>chdv!D$2</f>
        <v>6370.8741787045674</v>
      </c>
      <c r="E87" s="41">
        <f>chdv!E$2</f>
        <v>7320.193377925998</v>
      </c>
      <c r="F87" s="41">
        <f>chdv!F$2</f>
        <v>8159.3703524766406</v>
      </c>
      <c r="G87" s="41">
        <f>chdv!G$2</f>
        <v>8269.1341291071094</v>
      </c>
      <c r="H87" s="41">
        <f>chdv!H$2</f>
        <v>8576.827056250926</v>
      </c>
      <c r="I87" s="41">
        <f>chdv!I$2</f>
        <v>7483.9857248633234</v>
      </c>
      <c r="J87" s="41">
        <f>chdv!J$2</f>
        <v>7481.2971649742776</v>
      </c>
      <c r="K87" s="41">
        <f>chdv!K$2</f>
        <v>6679.6586685436623</v>
      </c>
      <c r="L87" s="41">
        <f>chdv!L$2</f>
        <v>6367.4137835602814</v>
      </c>
      <c r="M87" s="41">
        <f>chdv!M$2</f>
        <v>7229.6632356162272</v>
      </c>
      <c r="N87" s="41">
        <f>chdv!N$2</f>
        <v>6726.5723774138296</v>
      </c>
      <c r="O87" s="41">
        <f>chdv!O$2</f>
        <v>6855.8878849048997</v>
      </c>
      <c r="P87" s="41">
        <f>chdv!P$2</f>
        <v>7886.3005061828062</v>
      </c>
      <c r="Q87" s="41">
        <f>chdv!Q$2</f>
        <v>7348.8228010936054</v>
      </c>
      <c r="R87" s="41">
        <f>chdv!R$2</f>
        <v>7557.1858277651254</v>
      </c>
    </row>
    <row r="88" spans="1:18" ht="11.25" customHeight="1" x14ac:dyDescent="0.25">
      <c r="A88" s="38" t="s">
        <v>18</v>
      </c>
      <c r="B88" s="32" t="str">
        <f ca="1">HYPERLINK("#"&amp;CELL("address",ctra!$C$2),"ctra")</f>
        <v>ctra</v>
      </c>
      <c r="C88" s="39">
        <f>ctra!C$2</f>
        <v>139.10426853647934</v>
      </c>
      <c r="D88" s="39">
        <f>ctra!D$2</f>
        <v>139.243131867024</v>
      </c>
      <c r="E88" s="39">
        <f>ctra!E$2</f>
        <v>142.58070362880002</v>
      </c>
      <c r="F88" s="39">
        <f>ctra!F$2</f>
        <v>148.82373623289601</v>
      </c>
      <c r="G88" s="39">
        <f>ctra!G$2</f>
        <v>152.49469865000401</v>
      </c>
      <c r="H88" s="39">
        <f>ctra!H$2</f>
        <v>177.93117159524806</v>
      </c>
      <c r="I88" s="39">
        <f>ctra!I$2</f>
        <v>180.91129560994801</v>
      </c>
      <c r="J88" s="39">
        <f>ctra!J$2</f>
        <v>177.838466684004</v>
      </c>
      <c r="K88" s="39">
        <f>ctra!K$2</f>
        <v>165.05026239358801</v>
      </c>
      <c r="L88" s="39">
        <f>ctra!L$2</f>
        <v>161.63862551179201</v>
      </c>
      <c r="M88" s="39">
        <f>ctra!M$2</f>
        <v>152.21604107212201</v>
      </c>
      <c r="N88" s="39">
        <f>ctra!N$2</f>
        <v>129.08300166868534</v>
      </c>
      <c r="O88" s="39">
        <f>ctra!O$2</f>
        <v>132.34172000532797</v>
      </c>
      <c r="P88" s="39">
        <f>ctra!P$2</f>
        <v>122.84482498714634</v>
      </c>
      <c r="Q88" s="39">
        <f>ctra!Q$2</f>
        <v>128.78578660490223</v>
      </c>
      <c r="R88" s="39">
        <f>ctra!R$2</f>
        <v>125.67283583585457</v>
      </c>
    </row>
    <row r="89" spans="1:18" ht="11.25" customHeight="1" x14ac:dyDescent="0.25">
      <c r="A89" s="42" t="s">
        <v>17</v>
      </c>
      <c r="B89" s="32" t="str">
        <f ca="1">HYPERLINK("#"&amp;CELL("address",crtp!$C$2),"crtp")</f>
        <v>crtp</v>
      </c>
      <c r="C89" s="41">
        <f>crtp!C$2</f>
        <v>94.859462567113013</v>
      </c>
      <c r="D89" s="41">
        <f>crtp!D$2</f>
        <v>93.4068628293914</v>
      </c>
      <c r="E89" s="41">
        <f>crtp!E$2</f>
        <v>93.831759466487085</v>
      </c>
      <c r="F89" s="41">
        <f>crtp!F$2</f>
        <v>101.66047077788402</v>
      </c>
      <c r="G89" s="41">
        <f>crtp!G$2</f>
        <v>99.823356403622199</v>
      </c>
      <c r="H89" s="41">
        <f>crtp!H$2</f>
        <v>122.44940541956717</v>
      </c>
      <c r="I89" s="41">
        <f>crtp!I$2</f>
        <v>123.98889969095168</v>
      </c>
      <c r="J89" s="41">
        <f>crtp!J$2</f>
        <v>123.52806580654669</v>
      </c>
      <c r="K89" s="41">
        <f>crtp!K$2</f>
        <v>113.24171534903792</v>
      </c>
      <c r="L89" s="41">
        <f>crtp!L$2</f>
        <v>116.72074937016623</v>
      </c>
      <c r="M89" s="41">
        <f>crtp!M$2</f>
        <v>106.45541644127795</v>
      </c>
      <c r="N89" s="41">
        <f>crtp!N$2</f>
        <v>92.502242497626995</v>
      </c>
      <c r="O89" s="41">
        <f>crtp!O$2</f>
        <v>98.148265022259821</v>
      </c>
      <c r="P89" s="41">
        <f>crtp!P$2</f>
        <v>90.174237787733034</v>
      </c>
      <c r="Q89" s="41">
        <f>crtp!Q$2</f>
        <v>95.699120660764493</v>
      </c>
      <c r="R89" s="41">
        <f>crtp!R$2</f>
        <v>93.168829449725095</v>
      </c>
    </row>
    <row r="90" spans="1:18" ht="11.25" customHeight="1" x14ac:dyDescent="0.25">
      <c r="A90" s="42" t="s">
        <v>16</v>
      </c>
      <c r="B90" s="32" t="str">
        <f ca="1">HYPERLINK("#"&amp;CELL("address",crth!$C$2),"crth")</f>
        <v>crth</v>
      </c>
      <c r="C90" s="41">
        <f>crth!C$2</f>
        <v>0</v>
      </c>
      <c r="D90" s="41">
        <f>crth!D$2</f>
        <v>0</v>
      </c>
      <c r="E90" s="41">
        <f>crth!E$2</f>
        <v>0</v>
      </c>
      <c r="F90" s="41">
        <f>crth!F$2</f>
        <v>0</v>
      </c>
      <c r="G90" s="41">
        <f>crth!G$2</f>
        <v>0</v>
      </c>
      <c r="H90" s="41">
        <f>crth!H$2</f>
        <v>0</v>
      </c>
      <c r="I90" s="41">
        <f>crth!I$2</f>
        <v>0</v>
      </c>
      <c r="J90" s="41">
        <f>crth!J$2</f>
        <v>0</v>
      </c>
      <c r="K90" s="41">
        <f>crth!K$2</f>
        <v>0</v>
      </c>
      <c r="L90" s="41">
        <f>crth!L$2</f>
        <v>0</v>
      </c>
      <c r="M90" s="41">
        <f>crth!M$2</f>
        <v>0</v>
      </c>
      <c r="N90" s="41">
        <f>crth!N$2</f>
        <v>0</v>
      </c>
      <c r="O90" s="41">
        <f>crth!O$2</f>
        <v>0</v>
      </c>
      <c r="P90" s="41">
        <f>crth!P$2</f>
        <v>0</v>
      </c>
      <c r="Q90" s="41">
        <f>crth!Q$2</f>
        <v>0</v>
      </c>
      <c r="R90" s="41">
        <f>crth!R$2</f>
        <v>0</v>
      </c>
    </row>
    <row r="91" spans="1:18" ht="11.25" customHeight="1" x14ac:dyDescent="0.25">
      <c r="A91" s="42" t="s">
        <v>15</v>
      </c>
      <c r="B91" s="32" t="str">
        <f ca="1">HYPERLINK("#"&amp;CELL("address",crtm!$C$2),"crtm")</f>
        <v>crtm</v>
      </c>
      <c r="C91" s="41">
        <f>crtm!C$2</f>
        <v>0</v>
      </c>
      <c r="D91" s="41">
        <f>crtm!D$2</f>
        <v>0</v>
      </c>
      <c r="E91" s="41">
        <f>crtm!E$2</f>
        <v>0</v>
      </c>
      <c r="F91" s="41">
        <f>crtm!F$2</f>
        <v>0</v>
      </c>
      <c r="G91" s="41">
        <f>crtm!G$2</f>
        <v>0</v>
      </c>
      <c r="H91" s="41">
        <f>crtm!H$2</f>
        <v>0</v>
      </c>
      <c r="I91" s="41">
        <f>crtm!I$2</f>
        <v>0</v>
      </c>
      <c r="J91" s="41">
        <f>crtm!J$2</f>
        <v>0</v>
      </c>
      <c r="K91" s="41">
        <f>crtm!K$2</f>
        <v>0</v>
      </c>
      <c r="L91" s="41">
        <f>crtm!L$2</f>
        <v>0</v>
      </c>
      <c r="M91" s="41">
        <f>crtm!M$2</f>
        <v>0</v>
      </c>
      <c r="N91" s="41">
        <f>crtm!N$2</f>
        <v>0</v>
      </c>
      <c r="O91" s="41">
        <f>crtm!O$2</f>
        <v>0</v>
      </c>
      <c r="P91" s="41">
        <f>crtm!P$2</f>
        <v>0</v>
      </c>
      <c r="Q91" s="41">
        <f>crtm!Q$2</f>
        <v>0</v>
      </c>
      <c r="R91" s="41">
        <f>crtm!R$2</f>
        <v>0</v>
      </c>
    </row>
    <row r="92" spans="1:18" ht="11.25" customHeight="1" x14ac:dyDescent="0.25">
      <c r="A92" s="42" t="s">
        <v>14</v>
      </c>
      <c r="B92" s="32" t="str">
        <f ca="1">HYPERLINK("#"&amp;CELL("address",crtf!$C$2),"crtf")</f>
        <v>crtf</v>
      </c>
      <c r="C92" s="41">
        <f>crtf!C$2</f>
        <v>44.244805969366347</v>
      </c>
      <c r="D92" s="41">
        <f>crtf!D$2</f>
        <v>45.836269037632611</v>
      </c>
      <c r="E92" s="41">
        <f>crtf!E$2</f>
        <v>48.748944162312917</v>
      </c>
      <c r="F92" s="41">
        <f>crtf!F$2</f>
        <v>47.163265455011981</v>
      </c>
      <c r="G92" s="41">
        <f>crtf!G$2</f>
        <v>52.671342246381826</v>
      </c>
      <c r="H92" s="41">
        <f>crtf!H$2</f>
        <v>55.481766175680868</v>
      </c>
      <c r="I92" s="41">
        <f>crtf!I$2</f>
        <v>56.92239591899633</v>
      </c>
      <c r="J92" s="41">
        <f>crtf!J$2</f>
        <v>54.310400877457297</v>
      </c>
      <c r="K92" s="41">
        <f>crtf!K$2</f>
        <v>51.808547044550096</v>
      </c>
      <c r="L92" s="41">
        <f>crtf!L$2</f>
        <v>44.917876141625776</v>
      </c>
      <c r="M92" s="41">
        <f>crtf!M$2</f>
        <v>45.760624630844049</v>
      </c>
      <c r="N92" s="41">
        <f>crtf!N$2</f>
        <v>36.580759171058361</v>
      </c>
      <c r="O92" s="41">
        <f>crtf!O$2</f>
        <v>34.193454983068136</v>
      </c>
      <c r="P92" s="41">
        <f>crtf!P$2</f>
        <v>32.670587199413305</v>
      </c>
      <c r="Q92" s="41">
        <f>crtf!Q$2</f>
        <v>33.086665944137721</v>
      </c>
      <c r="R92" s="41">
        <f>crtf!R$2</f>
        <v>32.504006386129461</v>
      </c>
    </row>
    <row r="93" spans="1:18" ht="11.25" customHeight="1" x14ac:dyDescent="0.25">
      <c r="A93" s="38" t="s">
        <v>13</v>
      </c>
      <c r="B93" s="32" t="str">
        <f ca="1">HYPERLINK("#"&amp;CELL("address",ctav!$C$2),"ctav")</f>
        <v>ctav</v>
      </c>
      <c r="C93" s="39">
        <f>ctav!C$2</f>
        <v>1777.4221871245529</v>
      </c>
      <c r="D93" s="39">
        <f>ctav!D$2</f>
        <v>1727.4723111257401</v>
      </c>
      <c r="E93" s="39">
        <f>ctav!E$2</f>
        <v>1624.9876708801683</v>
      </c>
      <c r="F93" s="39">
        <f>ctav!F$2</f>
        <v>1537.4884194586803</v>
      </c>
      <c r="G93" s="39">
        <f>ctav!G$2</f>
        <v>1811.6221150947242</v>
      </c>
      <c r="H93" s="39">
        <f>ctav!H$2</f>
        <v>2044.8797646910464</v>
      </c>
      <c r="I93" s="39">
        <f>ctav!I$2</f>
        <v>2135.5440861330721</v>
      </c>
      <c r="J93" s="39">
        <f>ctav!J$2</f>
        <v>2259.9854139083404</v>
      </c>
      <c r="K93" s="39">
        <f>ctav!K$2</f>
        <v>2269.1539908900718</v>
      </c>
      <c r="L93" s="39">
        <f>ctav!L$2</f>
        <v>1979.9137194620764</v>
      </c>
      <c r="M93" s="39">
        <f>ctav!M$2</f>
        <v>2129.0174229665058</v>
      </c>
      <c r="N93" s="39">
        <f>ctav!N$2</f>
        <v>2247.2058106881223</v>
      </c>
      <c r="O93" s="39">
        <f>ctav!O$2</f>
        <v>2152.7958503037303</v>
      </c>
      <c r="P93" s="39">
        <f>ctav!P$2</f>
        <v>2049.2067085617596</v>
      </c>
      <c r="Q93" s="39">
        <f>ctav!Q$2</f>
        <v>2047.4785999999949</v>
      </c>
      <c r="R93" s="39">
        <f>ctav!R$2</f>
        <v>2203.2088061976156</v>
      </c>
    </row>
    <row r="94" spans="1:18" ht="11.25" customHeight="1" x14ac:dyDescent="0.25">
      <c r="A94" s="42" t="s">
        <v>12</v>
      </c>
      <c r="B94" s="32" t="str">
        <f ca="1">HYPERLINK("#"&amp;CELL("address",capd!$C$2),"capd")</f>
        <v>capd</v>
      </c>
      <c r="C94" s="41">
        <f>capd!C$2</f>
        <v>68.73185096566506</v>
      </c>
      <c r="D94" s="41">
        <f>capd!D$2</f>
        <v>69.197986309731718</v>
      </c>
      <c r="E94" s="41">
        <f>capd!E$2</f>
        <v>66.533119358891582</v>
      </c>
      <c r="F94" s="41">
        <f>capd!F$2</f>
        <v>72.20325365522217</v>
      </c>
      <c r="G94" s="41">
        <f>capd!G$2</f>
        <v>75.888535716627018</v>
      </c>
      <c r="H94" s="41">
        <f>capd!H$2</f>
        <v>73.935223019907312</v>
      </c>
      <c r="I94" s="41">
        <f>capd!I$2</f>
        <v>85.797210406905123</v>
      </c>
      <c r="J94" s="41">
        <f>capd!J$2</f>
        <v>91.206158752625868</v>
      </c>
      <c r="K94" s="41">
        <f>capd!K$2</f>
        <v>93.607552957333411</v>
      </c>
      <c r="L94" s="41">
        <f>capd!L$2</f>
        <v>88.831559199631428</v>
      </c>
      <c r="M94" s="41">
        <f>capd!M$2</f>
        <v>98.222389168025529</v>
      </c>
      <c r="N94" s="41">
        <f>capd!N$2</f>
        <v>82.180463844648443</v>
      </c>
      <c r="O94" s="41">
        <f>capd!O$2</f>
        <v>75.490200003321561</v>
      </c>
      <c r="P94" s="41">
        <f>capd!P$2</f>
        <v>68.717757670483863</v>
      </c>
      <c r="Q94" s="41">
        <f>capd!Q$2</f>
        <v>65.698073260010304</v>
      </c>
      <c r="R94" s="41">
        <f>capd!R$2</f>
        <v>61.259761869907273</v>
      </c>
    </row>
    <row r="95" spans="1:18" ht="11.25" customHeight="1" x14ac:dyDescent="0.25">
      <c r="A95" s="42" t="s">
        <v>11</v>
      </c>
      <c r="B95" s="32" t="str">
        <f ca="1">HYPERLINK("#"&amp;CELL("address",capi!$C$2),"capi")</f>
        <v>capi</v>
      </c>
      <c r="C95" s="41">
        <f>capi!C$2</f>
        <v>775.90495590911087</v>
      </c>
      <c r="D95" s="41">
        <f>capi!D$2</f>
        <v>783.86848483726976</v>
      </c>
      <c r="E95" s="41">
        <f>capi!E$2</f>
        <v>742.62158848424576</v>
      </c>
      <c r="F95" s="41">
        <f>capi!F$2</f>
        <v>793.67420765118493</v>
      </c>
      <c r="G95" s="41">
        <f>capi!G$2</f>
        <v>883.73313085792188</v>
      </c>
      <c r="H95" s="41">
        <f>capi!H$2</f>
        <v>889.24881103399855</v>
      </c>
      <c r="I95" s="41">
        <f>capi!I$2</f>
        <v>897.83163358389845</v>
      </c>
      <c r="J95" s="41">
        <f>capi!J$2</f>
        <v>986.60607476480425</v>
      </c>
      <c r="K95" s="41">
        <f>capi!K$2</f>
        <v>991.88223524201908</v>
      </c>
      <c r="L95" s="41">
        <f>capi!L$2</f>
        <v>856.14983555080482</v>
      </c>
      <c r="M95" s="41">
        <f>capi!M$2</f>
        <v>895.17901595749333</v>
      </c>
      <c r="N95" s="41">
        <f>capi!N$2</f>
        <v>965.7509336246469</v>
      </c>
      <c r="O95" s="41">
        <f>capi!O$2</f>
        <v>921.70357112825207</v>
      </c>
      <c r="P95" s="41">
        <f>capi!P$2</f>
        <v>848.03224619651576</v>
      </c>
      <c r="Q95" s="41">
        <f>capi!Q$2</f>
        <v>856.07657519392171</v>
      </c>
      <c r="R95" s="41">
        <f>capi!R$2</f>
        <v>925.04461528303</v>
      </c>
    </row>
    <row r="96" spans="1:18" ht="11.25" customHeight="1" x14ac:dyDescent="0.25">
      <c r="A96" s="42" t="s">
        <v>10</v>
      </c>
      <c r="B96" s="32" t="str">
        <f ca="1">HYPERLINK("#"&amp;CELL("address",cape!$C$2),"cape")</f>
        <v>cape</v>
      </c>
      <c r="C96" s="41">
        <f>cape!C$2</f>
        <v>875.88894129954781</v>
      </c>
      <c r="D96" s="41">
        <f>cape!D$2</f>
        <v>819.72058106907434</v>
      </c>
      <c r="E96" s="41">
        <f>cape!E$2</f>
        <v>758.45709384860822</v>
      </c>
      <c r="F96" s="41">
        <f>cape!F$2</f>
        <v>615.94300466573316</v>
      </c>
      <c r="G96" s="41">
        <f>cape!G$2</f>
        <v>780.07089025797256</v>
      </c>
      <c r="H96" s="41">
        <f>cape!H$2</f>
        <v>996.07150318145796</v>
      </c>
      <c r="I96" s="41">
        <f>cape!I$2</f>
        <v>1054.3801226523651</v>
      </c>
      <c r="J96" s="41">
        <f>cape!J$2</f>
        <v>1085.8933394762375</v>
      </c>
      <c r="K96" s="41">
        <f>cape!K$2</f>
        <v>1090.7179881882901</v>
      </c>
      <c r="L96" s="41">
        <f>cape!L$2</f>
        <v>947.64767996852572</v>
      </c>
      <c r="M96" s="41">
        <f>cape!M$2</f>
        <v>1038.946850969963</v>
      </c>
      <c r="N96" s="41">
        <f>cape!N$2</f>
        <v>1109.8147829764914</v>
      </c>
      <c r="O96" s="41">
        <f>cape!O$2</f>
        <v>1074.913584057316</v>
      </c>
      <c r="P96" s="41">
        <f>cape!P$2</f>
        <v>1051.437257835639</v>
      </c>
      <c r="Q96" s="41">
        <f>cape!Q$2</f>
        <v>1041.3919117352416</v>
      </c>
      <c r="R96" s="41">
        <f>cape!R$2</f>
        <v>1127.0520345796567</v>
      </c>
    </row>
    <row r="97" spans="1:18" ht="11.25" customHeight="1" x14ac:dyDescent="0.25">
      <c r="A97" s="42" t="s">
        <v>9</v>
      </c>
      <c r="B97" s="32" t="str">
        <f ca="1">HYPERLINK("#"&amp;CELL("address",cafi!$C$2),"cafi")</f>
        <v>cafi</v>
      </c>
      <c r="C97" s="41">
        <f>cafi!C$2</f>
        <v>22.593410544596615</v>
      </c>
      <c r="D97" s="41">
        <f>cafi!D$2</f>
        <v>22.349031090141789</v>
      </c>
      <c r="E97" s="41">
        <f>cafi!E$2</f>
        <v>23.950865861170211</v>
      </c>
      <c r="F97" s="41">
        <f>cafi!F$2</f>
        <v>23.335923373418069</v>
      </c>
      <c r="G97" s="41">
        <f>cafi!G$2</f>
        <v>25.316069721895904</v>
      </c>
      <c r="H97" s="41">
        <f>cafi!H$2</f>
        <v>24.298007683323764</v>
      </c>
      <c r="I97" s="41">
        <f>cafi!I$2</f>
        <v>25.541165205662885</v>
      </c>
      <c r="J97" s="41">
        <f>cafi!J$2</f>
        <v>24.712039389780387</v>
      </c>
      <c r="K97" s="41">
        <f>cafi!K$2</f>
        <v>23.901755365688587</v>
      </c>
      <c r="L97" s="41">
        <f>cafi!L$2</f>
        <v>21.724254831751008</v>
      </c>
      <c r="M97" s="41">
        <f>cafi!M$2</f>
        <v>22.33216140939108</v>
      </c>
      <c r="N97" s="41">
        <f>cafi!N$2</f>
        <v>21.448983805051054</v>
      </c>
      <c r="O97" s="41">
        <f>cafi!O$2</f>
        <v>19.904945543285763</v>
      </c>
      <c r="P97" s="41">
        <f>cafi!P$2</f>
        <v>18.651072359705136</v>
      </c>
      <c r="Q97" s="41">
        <f>cafi!Q$2</f>
        <v>18.27453593390296</v>
      </c>
      <c r="R97" s="41">
        <f>cafi!R$2</f>
        <v>18.891493982231488</v>
      </c>
    </row>
    <row r="98" spans="1:18" ht="11.25" customHeight="1" x14ac:dyDescent="0.25">
      <c r="A98" s="42" t="s">
        <v>8</v>
      </c>
      <c r="B98" s="32" t="str">
        <f ca="1">HYPERLINK("#"&amp;CELL("address",cafe!$C$2),"cafe")</f>
        <v>cafe</v>
      </c>
      <c r="C98" s="41">
        <f>cafe!C$2</f>
        <v>34.303028405632787</v>
      </c>
      <c r="D98" s="41">
        <f>cafe!D$2</f>
        <v>32.336227819522357</v>
      </c>
      <c r="E98" s="41">
        <f>cafe!E$2</f>
        <v>33.425003327252583</v>
      </c>
      <c r="F98" s="41">
        <f>cafe!F$2</f>
        <v>32.332030113122002</v>
      </c>
      <c r="G98" s="41">
        <f>cafe!G$2</f>
        <v>46.613488540306754</v>
      </c>
      <c r="H98" s="41">
        <f>cafe!H$2</f>
        <v>61.326219772359025</v>
      </c>
      <c r="I98" s="41">
        <f>cafe!I$2</f>
        <v>71.993954284241241</v>
      </c>
      <c r="J98" s="41">
        <f>cafe!J$2</f>
        <v>71.56780152489236</v>
      </c>
      <c r="K98" s="41">
        <f>cafe!K$2</f>
        <v>69.044459136741494</v>
      </c>
      <c r="L98" s="41">
        <f>cafe!L$2</f>
        <v>65.56038991136333</v>
      </c>
      <c r="M98" s="41">
        <f>cafe!M$2</f>
        <v>74.337005461633382</v>
      </c>
      <c r="N98" s="41">
        <f>cafe!N$2</f>
        <v>68.010646437284123</v>
      </c>
      <c r="O98" s="41">
        <f>cafe!O$2</f>
        <v>60.783549571554381</v>
      </c>
      <c r="P98" s="41">
        <f>cafe!P$2</f>
        <v>62.368374499415701</v>
      </c>
      <c r="Q98" s="41">
        <f>cafe!Q$2</f>
        <v>66.037503876917924</v>
      </c>
      <c r="R98" s="41">
        <f>cafe!R$2</f>
        <v>70.960900482790308</v>
      </c>
    </row>
    <row r="99" spans="1:18" ht="11.25" customHeight="1" x14ac:dyDescent="0.25">
      <c r="A99" s="38" t="s">
        <v>7</v>
      </c>
      <c r="B99" s="32" t="str">
        <f ca="1">HYPERLINK("#"&amp;CELL("address",ctdn!$C$2),"ctdn")</f>
        <v>ctdn</v>
      </c>
      <c r="C99" s="39">
        <f>ctdn!C$2</f>
        <v>15.171835436760912</v>
      </c>
      <c r="D99" s="39">
        <f>ctdn!D$2</f>
        <v>15.199489131948001</v>
      </c>
      <c r="E99" s="39">
        <f>ctdn!E$2</f>
        <v>12.096685104480002</v>
      </c>
      <c r="F99" s="39">
        <f>ctdn!F$2</f>
        <v>12.096743133528001</v>
      </c>
      <c r="G99" s="39">
        <f>ctdn!G$2</f>
        <v>15.199126890012</v>
      </c>
      <c r="H99" s="39">
        <f>ctdn!H$2</f>
        <v>15.173782133063046</v>
      </c>
      <c r="I99" s="39">
        <f>ctdn!I$2</f>
        <v>15.19964023356</v>
      </c>
      <c r="J99" s="39">
        <f>ctdn!J$2</f>
        <v>15.199431102900002</v>
      </c>
      <c r="K99" s="39">
        <f>ctdn!K$2</f>
        <v>15.207295671756002</v>
      </c>
      <c r="L99" s="39">
        <f>ctdn!L$2</f>
        <v>11.806983120996001</v>
      </c>
      <c r="M99" s="39">
        <f>ctdn!M$2</f>
        <v>11.779632076507609</v>
      </c>
      <c r="N99" s="39">
        <f>ctdn!N$2</f>
        <v>14.891792996943353</v>
      </c>
      <c r="O99" s="39">
        <f>ctdn!O$2</f>
        <v>14.891601995611</v>
      </c>
      <c r="P99" s="39">
        <f>ctdn!P$2</f>
        <v>14.891733397233264</v>
      </c>
      <c r="Q99" s="39">
        <f>ctdn!Q$2</f>
        <v>8.9349523604111898</v>
      </c>
      <c r="R99" s="39">
        <f>ctdn!R$2</f>
        <v>8.9350180012870783</v>
      </c>
    </row>
    <row r="100" spans="1:18" ht="11.25" customHeight="1" x14ac:dyDescent="0.25">
      <c r="A100" s="42" t="s">
        <v>6</v>
      </c>
      <c r="B100" s="32" t="str">
        <f ca="1">HYPERLINK("#"&amp;CELL("address",cncs!$C$2),"cncs")</f>
        <v>cncs</v>
      </c>
      <c r="C100" s="41">
        <f>cncs!C$2</f>
        <v>0</v>
      </c>
      <c r="D100" s="41">
        <f>cncs!D$2</f>
        <v>0</v>
      </c>
      <c r="E100" s="41">
        <f>cncs!E$2</f>
        <v>0</v>
      </c>
      <c r="F100" s="41">
        <f>cncs!F$2</f>
        <v>0</v>
      </c>
      <c r="G100" s="41">
        <f>cncs!G$2</f>
        <v>0</v>
      </c>
      <c r="H100" s="41">
        <f>cncs!H$2</f>
        <v>0</v>
      </c>
      <c r="I100" s="41">
        <f>cncs!I$2</f>
        <v>0</v>
      </c>
      <c r="J100" s="41">
        <f>cncs!J$2</f>
        <v>0</v>
      </c>
      <c r="K100" s="41">
        <f>cncs!K$2</f>
        <v>0</v>
      </c>
      <c r="L100" s="41">
        <f>cncs!L$2</f>
        <v>0</v>
      </c>
      <c r="M100" s="41">
        <f>cncs!M$2</f>
        <v>0</v>
      </c>
      <c r="N100" s="41">
        <f>cncs!N$2</f>
        <v>0</v>
      </c>
      <c r="O100" s="41">
        <f>cncs!O$2</f>
        <v>0</v>
      </c>
      <c r="P100" s="41">
        <f>cncs!P$2</f>
        <v>0</v>
      </c>
      <c r="Q100" s="41">
        <f>cncs!Q$2</f>
        <v>0</v>
      </c>
      <c r="R100" s="41">
        <f>cncs!R$2</f>
        <v>0</v>
      </c>
    </row>
    <row r="101" spans="1:18" ht="11.25" customHeight="1" x14ac:dyDescent="0.25">
      <c r="A101" s="42" t="s">
        <v>5</v>
      </c>
      <c r="B101" s="32" t="str">
        <f ca="1">HYPERLINK("#"&amp;CELL("address",cniw!$C$2),"cniw")</f>
        <v>cniw</v>
      </c>
      <c r="C101" s="41">
        <f>cniw!C$2</f>
        <v>15.171835436760912</v>
      </c>
      <c r="D101" s="41">
        <f>cniw!D$2</f>
        <v>15.199489131948001</v>
      </c>
      <c r="E101" s="41">
        <f>cniw!E$2</f>
        <v>12.096685104480002</v>
      </c>
      <c r="F101" s="41">
        <f>cniw!F$2</f>
        <v>12.096743133528001</v>
      </c>
      <c r="G101" s="41">
        <f>cniw!G$2</f>
        <v>15.199126890012</v>
      </c>
      <c r="H101" s="41">
        <f>cniw!H$2</f>
        <v>15.173782133063046</v>
      </c>
      <c r="I101" s="41">
        <f>cniw!I$2</f>
        <v>15.19964023356</v>
      </c>
      <c r="J101" s="41">
        <f>cniw!J$2</f>
        <v>15.199431102900002</v>
      </c>
      <c r="K101" s="41">
        <f>cniw!K$2</f>
        <v>15.207295671756002</v>
      </c>
      <c r="L101" s="41">
        <f>cniw!L$2</f>
        <v>11.806983120996001</v>
      </c>
      <c r="M101" s="41">
        <f>cniw!M$2</f>
        <v>11.779632076507609</v>
      </c>
      <c r="N101" s="41">
        <f>cniw!N$2</f>
        <v>14.891792996943353</v>
      </c>
      <c r="O101" s="41">
        <f>cniw!O$2</f>
        <v>14.891601995611</v>
      </c>
      <c r="P101" s="41">
        <f>cniw!P$2</f>
        <v>14.891733397233264</v>
      </c>
      <c r="Q101" s="41">
        <f>cniw!Q$2</f>
        <v>8.9349523604111898</v>
      </c>
      <c r="R101" s="41">
        <f>cniw!R$2</f>
        <v>8.9350180012870783</v>
      </c>
    </row>
    <row r="102" spans="1:18" ht="11.25" customHeight="1" x14ac:dyDescent="0.25">
      <c r="A102" s="38" t="s">
        <v>4</v>
      </c>
      <c r="B102" s="32" t="str">
        <f ca="1">HYPERLINK("#"&amp;CELL("address",ctpi!$C$2),"ctpi")</f>
        <v>ctpi</v>
      </c>
      <c r="C102" s="39">
        <f>ctpi!C$2</f>
        <v>342.21202008554354</v>
      </c>
      <c r="D102" s="39">
        <f>ctpi!D$2</f>
        <v>503.11609747858807</v>
      </c>
      <c r="E102" s="39">
        <f>ctpi!E$2</f>
        <v>280.44515960208003</v>
      </c>
      <c r="F102" s="39">
        <f>ctpi!F$2</f>
        <v>375.81599946844807</v>
      </c>
      <c r="G102" s="39">
        <f>ctpi!G$2</f>
        <v>376.51333315662004</v>
      </c>
      <c r="H102" s="39">
        <f>ctpi!H$2</f>
        <v>363.13454605821721</v>
      </c>
      <c r="I102" s="39">
        <f>ctpi!I$2</f>
        <v>471.64349201983202</v>
      </c>
      <c r="J102" s="39">
        <f>ctpi!J$2</f>
        <v>493.73566870993204</v>
      </c>
      <c r="K102" s="39">
        <f>ctpi!K$2</f>
        <v>470.70007510046406</v>
      </c>
      <c r="L102" s="39">
        <f>ctpi!L$2</f>
        <v>441.11033401723205</v>
      </c>
      <c r="M102" s="39">
        <f>ctpi!M$2</f>
        <v>464.4504537719186</v>
      </c>
      <c r="N102" s="39">
        <f>ctpi!N$2</f>
        <v>575.07851221127237</v>
      </c>
      <c r="O102" s="39">
        <f>ctpi!O$2</f>
        <v>463.60807911963394</v>
      </c>
      <c r="P102" s="39">
        <f>ctpi!P$2</f>
        <v>614.57488371628835</v>
      </c>
      <c r="Q102" s="39">
        <f>ctpi!Q$2</f>
        <v>509.33192809338505</v>
      </c>
      <c r="R102" s="39">
        <f>ctpi!R$2</f>
        <v>589.71996725121346</v>
      </c>
    </row>
    <row r="103" spans="1:18" ht="11.25" customHeight="1" x14ac:dyDescent="0.2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</row>
    <row r="104" spans="1:18" ht="11.25" customHeight="1" x14ac:dyDescent="0.25">
      <c r="A104" s="44" t="s">
        <v>3</v>
      </c>
      <c r="B104" s="32" t="str">
        <f ca="1">HYPERLINK("#"&amp;CELL("address",BUN!$C$2),"bun")</f>
        <v>bun</v>
      </c>
      <c r="C104" s="45">
        <f>BUN!C$2</f>
        <v>72.914400000000001</v>
      </c>
      <c r="D104" s="45">
        <f>BUN!D$2</f>
        <v>76.009260600000005</v>
      </c>
      <c r="E104" s="45">
        <f>BUN!E$2</f>
        <v>85.626758880000011</v>
      </c>
      <c r="F104" s="45">
        <f>BUN!F$2</f>
        <v>69.804423</v>
      </c>
      <c r="G104" s="45">
        <f>BUN!G$2</f>
        <v>82.524340080000002</v>
      </c>
      <c r="H104" s="45">
        <f>BUN!H$2</f>
        <v>79.287000000000106</v>
      </c>
      <c r="I104" s="45">
        <f>BUN!I$2</f>
        <v>69.804423</v>
      </c>
      <c r="J104" s="45">
        <f>BUN!J$2</f>
        <v>76.009260600000005</v>
      </c>
      <c r="K104" s="45">
        <f>BUN!K$2</f>
        <v>69.804423</v>
      </c>
      <c r="L104" s="45">
        <f>BUN!L$2</f>
        <v>60.18692472</v>
      </c>
      <c r="M104" s="45">
        <f>BUN!M$2</f>
        <v>69.802199999999942</v>
      </c>
      <c r="N104" s="45">
        <f>BUN!N$2</f>
        <v>62.985000000000142</v>
      </c>
      <c r="O104" s="45">
        <f>BUN!O$2</f>
        <v>62.985000000000142</v>
      </c>
      <c r="P104" s="45">
        <f>BUN!P$2</f>
        <v>69.283500000000089</v>
      </c>
      <c r="Q104" s="45">
        <f>BUN!Q$2</f>
        <v>62.836800000000139</v>
      </c>
      <c r="R104" s="45">
        <f>BUN!R$2</f>
        <v>53.426100000000133</v>
      </c>
    </row>
    <row r="105" spans="1:18" ht="11.25" customHeight="1" x14ac:dyDescent="0.25">
      <c r="A105" s="46" t="s">
        <v>2</v>
      </c>
      <c r="B105" s="32" t="str">
        <f ca="1">HYPERLINK("#"&amp;CELL("address",buni!$C$2),"buni")</f>
        <v>buni</v>
      </c>
      <c r="C105" s="47">
        <f>buni!C$2</f>
        <v>25.340087721576033</v>
      </c>
      <c r="D105" s="47">
        <f>buni!D$2</f>
        <v>25.920572112839906</v>
      </c>
      <c r="E105" s="47">
        <f>buni!E$2</f>
        <v>28.419813171281273</v>
      </c>
      <c r="F105" s="47">
        <f>buni!F$2</f>
        <v>23.291491655715117</v>
      </c>
      <c r="G105" s="47">
        <f>buni!G$2</f>
        <v>26.672772995413599</v>
      </c>
      <c r="H105" s="47">
        <f>buni!H$2</f>
        <v>25.350274184439467</v>
      </c>
      <c r="I105" s="47">
        <f>buni!I$2</f>
        <v>22.274049279937657</v>
      </c>
      <c r="J105" s="47">
        <f>buni!J$2</f>
        <v>23.691594011130242</v>
      </c>
      <c r="K105" s="47">
        <f>buni!K$2</f>
        <v>21.620567623516859</v>
      </c>
      <c r="L105" s="47">
        <f>buni!L$2</f>
        <v>18.636738349004265</v>
      </c>
      <c r="M105" s="47">
        <f>buni!M$2</f>
        <v>20.986257976186625</v>
      </c>
      <c r="N105" s="47">
        <f>buni!N$2</f>
        <v>18.847527304978261</v>
      </c>
      <c r="O105" s="47">
        <f>buni!O$2</f>
        <v>18.5689924186978</v>
      </c>
      <c r="P105" s="47">
        <f>buni!P$2</f>
        <v>19.930055462035472</v>
      </c>
      <c r="Q105" s="47">
        <f>buni!Q$2</f>
        <v>17.986738280331345</v>
      </c>
      <c r="R105" s="47">
        <f>buni!R$2</f>
        <v>15.308909702197724</v>
      </c>
    </row>
    <row r="106" spans="1:18" ht="11.25" customHeight="1" x14ac:dyDescent="0.25">
      <c r="A106" s="46" t="s">
        <v>1</v>
      </c>
      <c r="B106" s="32" t="str">
        <f ca="1">HYPERLINK("#"&amp;CELL("address",bune!$C$2),"bune")</f>
        <v>bune</v>
      </c>
      <c r="C106" s="47">
        <f>bune!C$2</f>
        <v>47.57431227842396</v>
      </c>
      <c r="D106" s="47">
        <f>bune!D$2</f>
        <v>50.088688487160105</v>
      </c>
      <c r="E106" s="47">
        <f>bune!E$2</f>
        <v>57.206945708718727</v>
      </c>
      <c r="F106" s="47">
        <f>bune!F$2</f>
        <v>46.512931344284894</v>
      </c>
      <c r="G106" s="47">
        <f>bune!G$2</f>
        <v>55.851567084586407</v>
      </c>
      <c r="H106" s="47">
        <f>bune!H$2</f>
        <v>53.936725815560642</v>
      </c>
      <c r="I106" s="47">
        <f>bune!I$2</f>
        <v>47.530373720062343</v>
      </c>
      <c r="J106" s="47">
        <f>bune!J$2</f>
        <v>52.31766658886977</v>
      </c>
      <c r="K106" s="47">
        <f>bune!K$2</f>
        <v>48.183855376483145</v>
      </c>
      <c r="L106" s="47">
        <f>bune!L$2</f>
        <v>41.550186370995732</v>
      </c>
      <c r="M106" s="47">
        <f>bune!M$2</f>
        <v>48.815942023813321</v>
      </c>
      <c r="N106" s="47">
        <f>bune!N$2</f>
        <v>44.137472695021877</v>
      </c>
      <c r="O106" s="47">
        <f>bune!O$2</f>
        <v>44.416007581302338</v>
      </c>
      <c r="P106" s="47">
        <f>bune!P$2</f>
        <v>49.35344453796462</v>
      </c>
      <c r="Q106" s="47">
        <f>bune!Q$2</f>
        <v>44.850061719668794</v>
      </c>
      <c r="R106" s="47">
        <f>bune!R$2</f>
        <v>38.117190297802409</v>
      </c>
    </row>
    <row r="107" spans="1:18" ht="11.25" customHeight="1" x14ac:dyDescent="0.25">
      <c r="A107" s="44" t="s">
        <v>0</v>
      </c>
      <c r="B107" s="32" t="str">
        <f ca="1">HYPERLINK("#"&amp;CELL("address",TOTAL!$C$64),"TOTAL row 64")</f>
        <v>TOTAL row 64</v>
      </c>
      <c r="C107" s="45">
        <f>TOTAL!C$64</f>
        <v>13387.426999999985</v>
      </c>
      <c r="D107" s="45">
        <f>TOTAL!D$64</f>
        <v>14299.721673706223</v>
      </c>
      <c r="E107" s="45">
        <f>TOTAL!E$64</f>
        <v>13539.170754033914</v>
      </c>
      <c r="F107" s="45">
        <f>TOTAL!F$64</f>
        <v>14080.5148779468</v>
      </c>
      <c r="G107" s="45">
        <f>TOTAL!G$64</f>
        <v>14329.408015653551</v>
      </c>
      <c r="H107" s="45">
        <f>TOTAL!H$64</f>
        <v>16424.945922267078</v>
      </c>
      <c r="I107" s="45">
        <f>TOTAL!I$64</f>
        <v>17867.32116028625</v>
      </c>
      <c r="J107" s="45">
        <f>TOTAL!J$64</f>
        <v>19707.73984240229</v>
      </c>
      <c r="K107" s="45">
        <f>TOTAL!K$64</f>
        <v>20991.517173851327</v>
      </c>
      <c r="L107" s="45">
        <f>TOTAL!L$64</f>
        <v>21510.413134677867</v>
      </c>
      <c r="M107" s="45">
        <f>TOTAL!M$64</f>
        <v>24059.907544026923</v>
      </c>
      <c r="N107" s="45">
        <f>TOTAL!N$64</f>
        <v>23441.489088878723</v>
      </c>
      <c r="O107" s="45">
        <f>TOTAL!O$64</f>
        <v>24326.052157384409</v>
      </c>
      <c r="P107" s="45">
        <f>TOTAL!P$64</f>
        <v>25725.596024521656</v>
      </c>
      <c r="Q107" s="45">
        <f>TOTAL!Q$64</f>
        <v>23740.945476945992</v>
      </c>
      <c r="R107" s="45">
        <f>TOTAL!R$64</f>
        <v>24956.967277893353</v>
      </c>
    </row>
  </sheetData>
  <pageMargins left="0.39370078740157483" right="0.39370078740157483" top="0.39370078740157483" bottom="0.39370078740157483" header="0.31496062992125984" footer="0.31496062992125984"/>
  <pageSetup paperSize="9" scale="41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88.498632231772604</v>
      </c>
      <c r="D2" s="78">
        <v>5.5449979200000001</v>
      </c>
      <c r="E2" s="78">
        <v>1.2686004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88.498632231772604</v>
      </c>
      <c r="D3" s="79">
        <v>5.5449979200000001</v>
      </c>
      <c r="E3" s="79">
        <v>1.2686004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86.278969003132957</v>
      </c>
      <c r="D4" s="8">
        <v>5.5449979200000001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86.278969003132957</v>
      </c>
      <c r="D5" s="9">
        <v>5.5449979200000001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86.278969003132957</v>
      </c>
      <c r="D8" s="10">
        <v>5.5449979200000001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2.21966322863965</v>
      </c>
      <c r="D15" s="8">
        <v>0</v>
      </c>
      <c r="E15" s="8">
        <v>1.2686004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2.21966322863965</v>
      </c>
      <c r="D16" s="9">
        <v>0</v>
      </c>
      <c r="E16" s="9">
        <v>1.2686004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50646.472248864164</v>
      </c>
      <c r="D2" s="78">
        <v>53101.325115794069</v>
      </c>
      <c r="E2" s="78">
        <v>54769.090987280841</v>
      </c>
      <c r="F2" s="78">
        <v>57554.168888524648</v>
      </c>
      <c r="G2" s="78">
        <v>58058.128895791291</v>
      </c>
      <c r="H2" s="78">
        <v>59442.319376719082</v>
      </c>
      <c r="I2" s="78">
        <v>58063.951919756277</v>
      </c>
      <c r="J2" s="78">
        <v>56724.427572310698</v>
      </c>
      <c r="K2" s="78">
        <v>57408.572426533778</v>
      </c>
      <c r="L2" s="78">
        <v>52225.042483748592</v>
      </c>
      <c r="M2" s="78">
        <v>55340.645235115269</v>
      </c>
      <c r="N2" s="78">
        <v>53437.324051428048</v>
      </c>
      <c r="O2" s="78">
        <v>52176.714121506389</v>
      </c>
      <c r="P2" s="78">
        <v>53422.763258095285</v>
      </c>
      <c r="Q2" s="78">
        <v>51526.483682609571</v>
      </c>
      <c r="R2" s="78">
        <v>52717.581740249909</v>
      </c>
    </row>
    <row r="3" spans="1:18" ht="11.25" customHeight="1" x14ac:dyDescent="0.25">
      <c r="A3" s="53" t="s">
        <v>242</v>
      </c>
      <c r="B3" s="54" t="s">
        <v>241</v>
      </c>
      <c r="C3" s="79">
        <v>6113.4855213503752</v>
      </c>
      <c r="D3" s="79">
        <v>5812.057845377245</v>
      </c>
      <c r="E3" s="79">
        <v>6046.4750749406276</v>
      </c>
      <c r="F3" s="79">
        <v>5674.9100204720162</v>
      </c>
      <c r="G3" s="79">
        <v>5443.7907894973559</v>
      </c>
      <c r="H3" s="79">
        <v>6078.9082428879456</v>
      </c>
      <c r="I3" s="79">
        <v>6349.9449218312529</v>
      </c>
      <c r="J3" s="79">
        <v>6210.8327009007007</v>
      </c>
      <c r="K3" s="79">
        <v>6361.3935557772829</v>
      </c>
      <c r="L3" s="79">
        <v>4977.4881828685311</v>
      </c>
      <c r="M3" s="79">
        <v>5425.8375589685156</v>
      </c>
      <c r="N3" s="79">
        <v>5289.221753668764</v>
      </c>
      <c r="O3" s="79">
        <v>5233.5838594652841</v>
      </c>
      <c r="P3" s="79">
        <v>5502.4058064584597</v>
      </c>
      <c r="Q3" s="79">
        <v>5465.1694953480219</v>
      </c>
      <c r="R3" s="79">
        <v>6181.0365394304499</v>
      </c>
    </row>
    <row r="4" spans="1:18" ht="11.25" customHeight="1" x14ac:dyDescent="0.25">
      <c r="A4" s="56" t="s">
        <v>240</v>
      </c>
      <c r="B4" s="57" t="s">
        <v>239</v>
      </c>
      <c r="C4" s="8">
        <v>5787.8635273458267</v>
      </c>
      <c r="D4" s="8">
        <v>5486.5476381776052</v>
      </c>
      <c r="E4" s="8">
        <v>5797.2702581929079</v>
      </c>
      <c r="F4" s="8">
        <v>5400.8167834753549</v>
      </c>
      <c r="G4" s="8">
        <v>5212.3630217169957</v>
      </c>
      <c r="H4" s="8">
        <v>5901.1382564126943</v>
      </c>
      <c r="I4" s="8">
        <v>6235.6449950354527</v>
      </c>
      <c r="J4" s="8">
        <v>6123.7426263224406</v>
      </c>
      <c r="K4" s="8">
        <v>6274.502473941503</v>
      </c>
      <c r="L4" s="8">
        <v>4893.4876600071711</v>
      </c>
      <c r="M4" s="8">
        <v>5337.3949071624565</v>
      </c>
      <c r="N4" s="8">
        <v>5203.9036787872947</v>
      </c>
      <c r="O4" s="8">
        <v>5177.609908733878</v>
      </c>
      <c r="P4" s="8">
        <v>5457.4948449534932</v>
      </c>
      <c r="Q4" s="8">
        <v>5423.0474953480225</v>
      </c>
      <c r="R4" s="8">
        <v>6138.0762330882144</v>
      </c>
    </row>
    <row r="5" spans="1:18" ht="11.25" customHeight="1" x14ac:dyDescent="0.25">
      <c r="A5" s="59" t="s">
        <v>238</v>
      </c>
      <c r="B5" s="60" t="s">
        <v>237</v>
      </c>
      <c r="C5" s="9">
        <v>1106.762070001367</v>
      </c>
      <c r="D5" s="9">
        <v>1096.807199240124</v>
      </c>
      <c r="E5" s="9">
        <v>1017.305759449368</v>
      </c>
      <c r="F5" s="9">
        <v>917.90409069460816</v>
      </c>
      <c r="G5" s="9">
        <v>891.14755403127583</v>
      </c>
      <c r="H5" s="9">
        <v>858.91979786394711</v>
      </c>
      <c r="I5" s="9">
        <v>1118.498275005516</v>
      </c>
      <c r="J5" s="9">
        <v>1275.1145359427517</v>
      </c>
      <c r="K5" s="9">
        <v>1452.0359341608842</v>
      </c>
      <c r="L5" s="9">
        <v>1037.5401889214279</v>
      </c>
      <c r="M5" s="9">
        <v>973.64482386575037</v>
      </c>
      <c r="N5" s="9">
        <v>1008.6912853930963</v>
      </c>
      <c r="O5" s="9">
        <v>931.90835648512825</v>
      </c>
      <c r="P5" s="9">
        <v>1107.3304811642349</v>
      </c>
      <c r="Q5" s="9">
        <v>1212.4757934482075</v>
      </c>
      <c r="R5" s="9">
        <v>2585.821845613963</v>
      </c>
    </row>
    <row r="6" spans="1:18" ht="11.25" customHeight="1" x14ac:dyDescent="0.25">
      <c r="A6" s="61" t="s">
        <v>236</v>
      </c>
      <c r="B6" s="62" t="s">
        <v>235</v>
      </c>
      <c r="C6" s="10">
        <v>5.4064981180602922</v>
      </c>
      <c r="D6" s="10">
        <v>2.6867207645639999</v>
      </c>
      <c r="E6" s="10">
        <v>16.051429034927999</v>
      </c>
      <c r="F6" s="10">
        <v>5.7433538501999992</v>
      </c>
      <c r="G6" s="10">
        <v>16.522626872484</v>
      </c>
      <c r="H6" s="10">
        <v>11.107898107355833</v>
      </c>
      <c r="I6" s="10">
        <v>0</v>
      </c>
      <c r="J6" s="10">
        <v>192.62286913705199</v>
      </c>
      <c r="K6" s="10">
        <v>5.7618741599999996</v>
      </c>
      <c r="L6" s="10">
        <v>2.8812251737079997</v>
      </c>
      <c r="M6" s="10">
        <v>2.9469003264354785</v>
      </c>
      <c r="N6" s="10">
        <v>0</v>
      </c>
      <c r="O6" s="10">
        <v>29.588273956231436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1020.2471718833066</v>
      </c>
      <c r="D8" s="10">
        <v>1000.3659850712879</v>
      </c>
      <c r="E8" s="10">
        <v>875.31855858532799</v>
      </c>
      <c r="F8" s="10">
        <v>758.46303477648007</v>
      </c>
      <c r="G8" s="10">
        <v>735.81318373701606</v>
      </c>
      <c r="H8" s="10">
        <v>707.98639975659103</v>
      </c>
      <c r="I8" s="10">
        <v>941.06187585273597</v>
      </c>
      <c r="J8" s="10">
        <v>894.58085157407982</v>
      </c>
      <c r="K8" s="10">
        <v>1277.2858348736643</v>
      </c>
      <c r="L8" s="10">
        <v>880.54547166036014</v>
      </c>
      <c r="M8" s="10">
        <v>825.8725186963884</v>
      </c>
      <c r="N8" s="10">
        <v>858.67905373123619</v>
      </c>
      <c r="O8" s="10">
        <v>745.67722040684578</v>
      </c>
      <c r="P8" s="10">
        <v>951.93691435845437</v>
      </c>
      <c r="Q8" s="10">
        <v>1031.3272934482075</v>
      </c>
      <c r="R8" s="10">
        <v>2411.7875556552976</v>
      </c>
    </row>
    <row r="9" spans="1:18" ht="11.25" customHeight="1" x14ac:dyDescent="0.25">
      <c r="A9" s="61" t="s">
        <v>230</v>
      </c>
      <c r="B9" s="62" t="s">
        <v>229</v>
      </c>
      <c r="C9" s="10">
        <v>81.108400000000174</v>
      </c>
      <c r="D9" s="10">
        <v>93.754493404271997</v>
      </c>
      <c r="E9" s="10">
        <v>125.935771829112</v>
      </c>
      <c r="F9" s="10">
        <v>153.69770206792802</v>
      </c>
      <c r="G9" s="10">
        <v>138.81174342177601</v>
      </c>
      <c r="H9" s="10">
        <v>139.82550000000035</v>
      </c>
      <c r="I9" s="10">
        <v>177.43639915278001</v>
      </c>
      <c r="J9" s="10">
        <v>187.91081523162001</v>
      </c>
      <c r="K9" s="10">
        <v>168.98822512722001</v>
      </c>
      <c r="L9" s="10">
        <v>154.11349208735999</v>
      </c>
      <c r="M9" s="10">
        <v>144.82540484292642</v>
      </c>
      <c r="N9" s="10">
        <v>150.01223166186008</v>
      </c>
      <c r="O9" s="10">
        <v>156.6428621220511</v>
      </c>
      <c r="P9" s="10">
        <v>155.39356680578064</v>
      </c>
      <c r="Q9" s="10">
        <v>181.14850000000007</v>
      </c>
      <c r="R9" s="10">
        <v>174.03428995866537</v>
      </c>
    </row>
    <row r="10" spans="1:18" ht="11.25" customHeight="1" x14ac:dyDescent="0.25">
      <c r="A10" s="59" t="s">
        <v>228</v>
      </c>
      <c r="B10" s="60" t="s">
        <v>227</v>
      </c>
      <c r="C10" s="9">
        <v>11.40749999999999</v>
      </c>
      <c r="D10" s="9">
        <v>2.8576951065</v>
      </c>
      <c r="E10" s="9">
        <v>2.857491</v>
      </c>
      <c r="F10" s="9">
        <v>5.7149411787000011</v>
      </c>
      <c r="G10" s="9">
        <v>2.857491</v>
      </c>
      <c r="H10" s="9">
        <v>2.8275000000000361</v>
      </c>
      <c r="I10" s="9">
        <v>2.857491</v>
      </c>
      <c r="J10" s="9">
        <v>25.715704505400002</v>
      </c>
      <c r="K10" s="9">
        <v>142.87508067689998</v>
      </c>
      <c r="L10" s="9">
        <v>51.439124236500007</v>
      </c>
      <c r="M10" s="9">
        <v>37.148193801128002</v>
      </c>
      <c r="N10" s="9">
        <v>0</v>
      </c>
      <c r="O10" s="9">
        <v>19.987482406902974</v>
      </c>
      <c r="P10" s="9">
        <v>25.739977937205893</v>
      </c>
      <c r="Q10" s="9">
        <v>17.160000000000007</v>
      </c>
      <c r="R10" s="9">
        <v>11.407315811993385</v>
      </c>
    </row>
    <row r="11" spans="1:18" ht="11.25" customHeight="1" x14ac:dyDescent="0.25">
      <c r="A11" s="59" t="s">
        <v>226</v>
      </c>
      <c r="B11" s="60" t="s">
        <v>225</v>
      </c>
      <c r="C11" s="9">
        <v>4669.6939573444597</v>
      </c>
      <c r="D11" s="9">
        <v>4341.2664414207611</v>
      </c>
      <c r="E11" s="9">
        <v>4698.044482840919</v>
      </c>
      <c r="F11" s="9">
        <v>4461.9934549770005</v>
      </c>
      <c r="G11" s="9">
        <v>4224.0905807709596</v>
      </c>
      <c r="H11" s="9">
        <v>4893.3239585487472</v>
      </c>
      <c r="I11" s="9">
        <v>5074.75801725984</v>
      </c>
      <c r="J11" s="9">
        <v>4716.4339258333202</v>
      </c>
      <c r="K11" s="9">
        <v>4518.42519858372</v>
      </c>
      <c r="L11" s="9">
        <v>3685.9025142601199</v>
      </c>
      <c r="M11" s="9">
        <v>4174.4880604508417</v>
      </c>
      <c r="N11" s="9">
        <v>4043.0723323473403</v>
      </c>
      <c r="O11" s="9">
        <v>4073.5943250383234</v>
      </c>
      <c r="P11" s="9">
        <v>4120.5773462191746</v>
      </c>
      <c r="Q11" s="9">
        <v>3992.6639696086404</v>
      </c>
      <c r="R11" s="9">
        <v>3534.7946774213547</v>
      </c>
    </row>
    <row r="12" spans="1:18" ht="11.25" customHeight="1" x14ac:dyDescent="0.25">
      <c r="A12" s="61" t="s">
        <v>224</v>
      </c>
      <c r="B12" s="62" t="s">
        <v>223</v>
      </c>
      <c r="C12" s="10">
        <v>4669.6939573444597</v>
      </c>
      <c r="D12" s="10">
        <v>4341.2664414207611</v>
      </c>
      <c r="E12" s="10">
        <v>4698.044482840919</v>
      </c>
      <c r="F12" s="10">
        <v>4461.9934549770005</v>
      </c>
      <c r="G12" s="10">
        <v>4224.0905807709596</v>
      </c>
      <c r="H12" s="10">
        <v>4893.3239585487472</v>
      </c>
      <c r="I12" s="10">
        <v>5074.75801725984</v>
      </c>
      <c r="J12" s="10">
        <v>4716.4339258333202</v>
      </c>
      <c r="K12" s="10">
        <v>4518.42519858372</v>
      </c>
      <c r="L12" s="10">
        <v>3685.9025142601199</v>
      </c>
      <c r="M12" s="10">
        <v>4174.4880604508417</v>
      </c>
      <c r="N12" s="10">
        <v>4043.0723323473403</v>
      </c>
      <c r="O12" s="10">
        <v>4073.5943250383234</v>
      </c>
      <c r="P12" s="10">
        <v>4120.5773462191746</v>
      </c>
      <c r="Q12" s="10">
        <v>3992.6639696086404</v>
      </c>
      <c r="R12" s="10">
        <v>3534.7946774213547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45.616302410220008</v>
      </c>
      <c r="E14" s="9">
        <v>79.062524902620012</v>
      </c>
      <c r="F14" s="9">
        <v>15.204296625048002</v>
      </c>
      <c r="G14" s="9">
        <v>94.267395914760016</v>
      </c>
      <c r="H14" s="9">
        <v>146.06700000000029</v>
      </c>
      <c r="I14" s="9">
        <v>39.531211770096007</v>
      </c>
      <c r="J14" s="9">
        <v>106.47846004096802</v>
      </c>
      <c r="K14" s="9">
        <v>161.16626052000004</v>
      </c>
      <c r="L14" s="9">
        <v>118.60583258912402</v>
      </c>
      <c r="M14" s="9">
        <v>152.113829044738</v>
      </c>
      <c r="N14" s="9">
        <v>152.14006104685936</v>
      </c>
      <c r="O14" s="9">
        <v>152.11974480352319</v>
      </c>
      <c r="P14" s="9">
        <v>203.84703963287583</v>
      </c>
      <c r="Q14" s="9">
        <v>200.74773229117355</v>
      </c>
      <c r="R14" s="9">
        <v>6.0523942409025704</v>
      </c>
    </row>
    <row r="15" spans="1:18" ht="11.25" customHeight="1" x14ac:dyDescent="0.25">
      <c r="A15" s="63" t="s">
        <v>218</v>
      </c>
      <c r="B15" s="57" t="s">
        <v>217</v>
      </c>
      <c r="C15" s="8">
        <v>325.62199400454887</v>
      </c>
      <c r="D15" s="8">
        <v>325.51020719964004</v>
      </c>
      <c r="E15" s="8">
        <v>249.20481674772003</v>
      </c>
      <c r="F15" s="8">
        <v>274.09323699665998</v>
      </c>
      <c r="G15" s="8">
        <v>231.42776778036</v>
      </c>
      <c r="H15" s="8">
        <v>177.76998647525207</v>
      </c>
      <c r="I15" s="8">
        <v>114.29992679580002</v>
      </c>
      <c r="J15" s="8">
        <v>87.090074578260015</v>
      </c>
      <c r="K15" s="8">
        <v>86.891081835780014</v>
      </c>
      <c r="L15" s="8">
        <v>84.000522861360011</v>
      </c>
      <c r="M15" s="8">
        <v>88.442651806058706</v>
      </c>
      <c r="N15" s="8">
        <v>85.318074881470181</v>
      </c>
      <c r="O15" s="8">
        <v>55.973950731406354</v>
      </c>
      <c r="P15" s="8">
        <v>44.910961504967162</v>
      </c>
      <c r="Q15" s="8">
        <v>42.121999999999993</v>
      </c>
      <c r="R15" s="8">
        <v>42.960306342235249</v>
      </c>
    </row>
    <row r="16" spans="1:18" ht="11.25" customHeight="1" x14ac:dyDescent="0.25">
      <c r="A16" s="59" t="s">
        <v>216</v>
      </c>
      <c r="B16" s="60" t="s">
        <v>215</v>
      </c>
      <c r="C16" s="9">
        <v>117.96799400454908</v>
      </c>
      <c r="D16" s="9">
        <v>113.96987590895998</v>
      </c>
      <c r="E16" s="9">
        <v>121.77143007551999</v>
      </c>
      <c r="F16" s="9">
        <v>132.78089407355998</v>
      </c>
      <c r="G16" s="9">
        <v>115.42369196736</v>
      </c>
      <c r="H16" s="9">
        <v>77.365986475250978</v>
      </c>
      <c r="I16" s="9">
        <v>21.564726766200017</v>
      </c>
      <c r="J16" s="9">
        <v>13.95367409304</v>
      </c>
      <c r="K16" s="9">
        <v>8.0345114866799996</v>
      </c>
      <c r="L16" s="9">
        <v>30.448946800799998</v>
      </c>
      <c r="M16" s="9">
        <v>28.987541388069072</v>
      </c>
      <c r="N16" s="9">
        <v>31.714027834582879</v>
      </c>
      <c r="O16" s="9">
        <v>12.11998933191563</v>
      </c>
      <c r="P16" s="9">
        <v>10.806990736883627</v>
      </c>
      <c r="Q16" s="9">
        <v>11.917999999999969</v>
      </c>
      <c r="R16" s="9">
        <v>10.806825507798621</v>
      </c>
    </row>
    <row r="17" spans="1:18" ht="11.25" customHeight="1" x14ac:dyDescent="0.25">
      <c r="A17" s="64" t="s">
        <v>214</v>
      </c>
      <c r="B17" s="60" t="s">
        <v>213</v>
      </c>
      <c r="C17" s="9">
        <v>0.95400000000001617</v>
      </c>
      <c r="D17" s="9">
        <v>0.88764598007999995</v>
      </c>
      <c r="E17" s="9">
        <v>0.88760159999999999</v>
      </c>
      <c r="F17" s="9">
        <v>0.88760159999999999</v>
      </c>
      <c r="G17" s="9">
        <v>0.88760159999999999</v>
      </c>
      <c r="H17" s="9">
        <v>0.95400000000002583</v>
      </c>
      <c r="I17" s="9">
        <v>0.88760159999999999</v>
      </c>
      <c r="J17" s="9">
        <v>0.88755721992000003</v>
      </c>
      <c r="K17" s="9">
        <v>0.88760159999999999</v>
      </c>
      <c r="L17" s="9">
        <v>0.88769036016000002</v>
      </c>
      <c r="M17" s="9">
        <v>0.95401781778791805</v>
      </c>
      <c r="N17" s="9">
        <v>0.95400083730190433</v>
      </c>
      <c r="O17" s="9">
        <v>0.95399916028446485</v>
      </c>
      <c r="P17" s="9">
        <v>0.95399918228806702</v>
      </c>
      <c r="Q17" s="9">
        <v>0.95400000000001617</v>
      </c>
      <c r="R17" s="9">
        <v>0.95398459650597267</v>
      </c>
    </row>
    <row r="18" spans="1:18" ht="11.25" customHeight="1" x14ac:dyDescent="0.25">
      <c r="A18" s="64" t="s">
        <v>357</v>
      </c>
      <c r="B18" s="60" t="s">
        <v>212</v>
      </c>
      <c r="C18" s="9">
        <v>206.69999999999976</v>
      </c>
      <c r="D18" s="9">
        <v>210.65268531059999</v>
      </c>
      <c r="E18" s="9">
        <v>126.5457850722</v>
      </c>
      <c r="F18" s="9">
        <v>140.42474132309999</v>
      </c>
      <c r="G18" s="9">
        <v>115.11647421299999</v>
      </c>
      <c r="H18" s="9">
        <v>99.450000000001054</v>
      </c>
      <c r="I18" s="9">
        <v>91.847598429599998</v>
      </c>
      <c r="J18" s="9">
        <v>72.24884326530001</v>
      </c>
      <c r="K18" s="9">
        <v>77.9689687491</v>
      </c>
      <c r="L18" s="9">
        <v>52.663885700400009</v>
      </c>
      <c r="M18" s="9">
        <v>58.501092600201716</v>
      </c>
      <c r="N18" s="9">
        <v>52.650046209585405</v>
      </c>
      <c r="O18" s="9">
        <v>42.899962239206261</v>
      </c>
      <c r="P18" s="9">
        <v>33.149971585795463</v>
      </c>
      <c r="Q18" s="9">
        <v>29.250000000000011</v>
      </c>
      <c r="R18" s="9">
        <v>31.19949623793066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29942.777623190588</v>
      </c>
      <c r="D21" s="79">
        <v>31744.166542516883</v>
      </c>
      <c r="E21" s="79">
        <v>33138.658350929443</v>
      </c>
      <c r="F21" s="79">
        <v>35484.049413157612</v>
      </c>
      <c r="G21" s="79">
        <v>35973.70674259626</v>
      </c>
      <c r="H21" s="79">
        <v>36920.20836551275</v>
      </c>
      <c r="I21" s="79">
        <v>35161.064784243041</v>
      </c>
      <c r="J21" s="79">
        <v>34265.427876008318</v>
      </c>
      <c r="K21" s="79">
        <v>33339.122382658963</v>
      </c>
      <c r="L21" s="79">
        <v>30979.717273728471</v>
      </c>
      <c r="M21" s="79">
        <v>32195.336711655065</v>
      </c>
      <c r="N21" s="79">
        <v>30514.554586015569</v>
      </c>
      <c r="O21" s="79">
        <v>29991.251092272585</v>
      </c>
      <c r="P21" s="79">
        <v>30710.102246574486</v>
      </c>
      <c r="Q21" s="79">
        <v>29706.820224623283</v>
      </c>
      <c r="R21" s="79">
        <v>30168.493061805922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29942.777623190588</v>
      </c>
      <c r="D30" s="8">
        <v>31744.166542516883</v>
      </c>
      <c r="E30" s="8">
        <v>33138.658350929443</v>
      </c>
      <c r="F30" s="8">
        <v>35484.049413157612</v>
      </c>
      <c r="G30" s="8">
        <v>35973.70674259626</v>
      </c>
      <c r="H30" s="8">
        <v>36920.20836551275</v>
      </c>
      <c r="I30" s="8">
        <v>35161.064784243041</v>
      </c>
      <c r="J30" s="8">
        <v>34265.427876008318</v>
      </c>
      <c r="K30" s="8">
        <v>33339.122382658963</v>
      </c>
      <c r="L30" s="8">
        <v>30979.717273728471</v>
      </c>
      <c r="M30" s="8">
        <v>32195.336711655065</v>
      </c>
      <c r="N30" s="8">
        <v>30514.554586015569</v>
      </c>
      <c r="O30" s="8">
        <v>29991.251092272585</v>
      </c>
      <c r="P30" s="8">
        <v>30710.102246574486</v>
      </c>
      <c r="Q30" s="8">
        <v>29706.820224623283</v>
      </c>
      <c r="R30" s="8">
        <v>30168.493061805922</v>
      </c>
    </row>
    <row r="31" spans="1:18" ht="11.25" customHeight="1" x14ac:dyDescent="0.25">
      <c r="A31" s="59" t="s">
        <v>187</v>
      </c>
      <c r="B31" s="60" t="s">
        <v>186</v>
      </c>
      <c r="C31" s="9">
        <v>4.2625837162191278</v>
      </c>
      <c r="D31" s="9">
        <v>1.4473198195200001</v>
      </c>
      <c r="E31" s="9">
        <v>4.0997145600000007</v>
      </c>
      <c r="F31" s="9">
        <v>4.1006550827520005</v>
      </c>
      <c r="G31" s="9">
        <v>4.8231936000000006</v>
      </c>
      <c r="H31" s="9">
        <v>3.5136000000000118</v>
      </c>
      <c r="I31" s="9">
        <v>3.6173952000000007</v>
      </c>
      <c r="J31" s="9">
        <v>3.6173952000000007</v>
      </c>
      <c r="K31" s="9">
        <v>3.6173952000000007</v>
      </c>
      <c r="L31" s="9">
        <v>3.6167681848320008</v>
      </c>
      <c r="M31" s="9">
        <v>7.0850785562632623</v>
      </c>
      <c r="N31" s="9">
        <v>3.6863999999999906</v>
      </c>
      <c r="O31" s="9">
        <v>5.4719999999999978</v>
      </c>
      <c r="P31" s="9">
        <v>5.5295999999999985</v>
      </c>
      <c r="Q31" s="9">
        <v>1.7280000000000055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4.2625837162191278</v>
      </c>
      <c r="D32" s="10">
        <v>1.4473198195200001</v>
      </c>
      <c r="E32" s="10">
        <v>4.0997145600000007</v>
      </c>
      <c r="F32" s="10">
        <v>4.1006550827520005</v>
      </c>
      <c r="G32" s="10">
        <v>4.8231936000000006</v>
      </c>
      <c r="H32" s="10">
        <v>3.5136000000000118</v>
      </c>
      <c r="I32" s="10">
        <v>3.6173952000000007</v>
      </c>
      <c r="J32" s="10">
        <v>3.6173952000000007</v>
      </c>
      <c r="K32" s="10">
        <v>3.6173952000000007</v>
      </c>
      <c r="L32" s="10">
        <v>3.6167681848320008</v>
      </c>
      <c r="M32" s="10">
        <v>7.0850785562632623</v>
      </c>
      <c r="N32" s="10">
        <v>3.6863999999999906</v>
      </c>
      <c r="O32" s="10">
        <v>5.4719999999999978</v>
      </c>
      <c r="P32" s="10">
        <v>5.5295999999999985</v>
      </c>
      <c r="Q32" s="10">
        <v>1.7280000000000055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438.29259682506137</v>
      </c>
      <c r="D34" s="9">
        <v>415.04152204300169</v>
      </c>
      <c r="E34" s="9">
        <v>481.86782885994836</v>
      </c>
      <c r="F34" s="9">
        <v>510.93168357974406</v>
      </c>
      <c r="G34" s="9">
        <v>505.11555217612806</v>
      </c>
      <c r="H34" s="9">
        <v>496.34636333251552</v>
      </c>
      <c r="I34" s="9">
        <v>519.650227081656</v>
      </c>
      <c r="J34" s="9">
        <v>461.53572699607213</v>
      </c>
      <c r="K34" s="9">
        <v>438.28792442377204</v>
      </c>
      <c r="L34" s="9">
        <v>415.03349075576409</v>
      </c>
      <c r="M34" s="9">
        <v>464.41692118414892</v>
      </c>
      <c r="N34" s="9">
        <v>397.65738749902425</v>
      </c>
      <c r="O34" s="9">
        <v>352.16004494160455</v>
      </c>
      <c r="P34" s="9">
        <v>288.11495269947619</v>
      </c>
      <c r="Q34" s="9">
        <v>293.91979999999791</v>
      </c>
      <c r="R34" s="9">
        <v>267.73385974497353</v>
      </c>
    </row>
    <row r="35" spans="1:18" ht="11.25" customHeight="1" x14ac:dyDescent="0.25">
      <c r="A35" s="59" t="s">
        <v>179</v>
      </c>
      <c r="B35" s="60" t="s">
        <v>178</v>
      </c>
      <c r="C35" s="9">
        <v>5854.2462575924983</v>
      </c>
      <c r="D35" s="9">
        <v>5880.7732025667246</v>
      </c>
      <c r="E35" s="9">
        <v>6341.3816153693051</v>
      </c>
      <c r="F35" s="9">
        <v>6488.7889160059567</v>
      </c>
      <c r="G35" s="9">
        <v>6385.7691657509413</v>
      </c>
      <c r="H35" s="9">
        <v>6130.1415780944344</v>
      </c>
      <c r="I35" s="9">
        <v>6021.9885174465253</v>
      </c>
      <c r="J35" s="9">
        <v>5803.5549052862643</v>
      </c>
      <c r="K35" s="9">
        <v>5156.8897911231961</v>
      </c>
      <c r="L35" s="9">
        <v>5008.2345406401837</v>
      </c>
      <c r="M35" s="9">
        <v>4939.3574973558334</v>
      </c>
      <c r="N35" s="9">
        <v>4767.4881368473298</v>
      </c>
      <c r="O35" s="9">
        <v>4673.2517991114701</v>
      </c>
      <c r="P35" s="9">
        <v>4534.5026509675608</v>
      </c>
      <c r="Q35" s="9">
        <v>4444.0605999999898</v>
      </c>
      <c r="R35" s="9">
        <v>4493.3030940446861</v>
      </c>
    </row>
    <row r="36" spans="1:18" ht="11.25" customHeight="1" x14ac:dyDescent="0.25">
      <c r="A36" s="65" t="s">
        <v>177</v>
      </c>
      <c r="B36" s="62" t="s">
        <v>176</v>
      </c>
      <c r="C36" s="10">
        <v>5848.2962576355994</v>
      </c>
      <c r="D36" s="10">
        <v>5874.9116239515242</v>
      </c>
      <c r="E36" s="10">
        <v>6332.2964352149047</v>
      </c>
      <c r="F36" s="10">
        <v>6482.9274546211564</v>
      </c>
      <c r="G36" s="10">
        <v>6376.6839855965409</v>
      </c>
      <c r="H36" s="10">
        <v>6118.241535818046</v>
      </c>
      <c r="I36" s="10">
        <v>6012.9032493693248</v>
      </c>
      <c r="J36" s="10">
        <v>5797.6933852862639</v>
      </c>
      <c r="K36" s="10">
        <v>5144.8736458155963</v>
      </c>
      <c r="L36" s="10">
        <v>4999.1492725629832</v>
      </c>
      <c r="M36" s="10">
        <v>4933.4074855538156</v>
      </c>
      <c r="N36" s="10">
        <v>4755.5881013110084</v>
      </c>
      <c r="O36" s="10">
        <v>4664.2918259552162</v>
      </c>
      <c r="P36" s="10">
        <v>4528.5526436837854</v>
      </c>
      <c r="Q36" s="10">
        <v>4438.11059999999</v>
      </c>
      <c r="R36" s="10">
        <v>4484.343075312182</v>
      </c>
    </row>
    <row r="37" spans="1:18" ht="11.25" customHeight="1" x14ac:dyDescent="0.25">
      <c r="A37" s="61" t="s">
        <v>175</v>
      </c>
      <c r="B37" s="62" t="s">
        <v>174</v>
      </c>
      <c r="C37" s="10">
        <v>5.9499999568988855</v>
      </c>
      <c r="D37" s="10">
        <v>5.8615786152000009</v>
      </c>
      <c r="E37" s="10">
        <v>9.0851801544000015</v>
      </c>
      <c r="F37" s="10">
        <v>5.861461384800001</v>
      </c>
      <c r="G37" s="10">
        <v>9.0851801544000015</v>
      </c>
      <c r="H37" s="10">
        <v>11.900042276388103</v>
      </c>
      <c r="I37" s="10">
        <v>9.0852680772000003</v>
      </c>
      <c r="J37" s="10">
        <v>5.8615200000000005</v>
      </c>
      <c r="K37" s="10">
        <v>12.016145307600002</v>
      </c>
      <c r="L37" s="10">
        <v>9.0852680772000003</v>
      </c>
      <c r="M37" s="10">
        <v>5.9500118020173565</v>
      </c>
      <c r="N37" s="10">
        <v>11.900035536321036</v>
      </c>
      <c r="O37" s="10">
        <v>8.9599731562537919</v>
      </c>
      <c r="P37" s="10">
        <v>5.9500072837750846</v>
      </c>
      <c r="Q37" s="10">
        <v>5.9500000000000144</v>
      </c>
      <c r="R37" s="10">
        <v>8.9600187325036202</v>
      </c>
    </row>
    <row r="38" spans="1:18" ht="11.25" customHeight="1" x14ac:dyDescent="0.25">
      <c r="A38" s="59" t="s">
        <v>173</v>
      </c>
      <c r="B38" s="60" t="s">
        <v>172</v>
      </c>
      <c r="C38" s="9">
        <v>1790.1661870322368</v>
      </c>
      <c r="D38" s="9">
        <v>1724.6210417105401</v>
      </c>
      <c r="E38" s="9">
        <v>1628.2445176210324</v>
      </c>
      <c r="F38" s="9">
        <v>1547.2803852953284</v>
      </c>
      <c r="G38" s="9">
        <v>1814.8789618355884</v>
      </c>
      <c r="H38" s="9">
        <v>2045.4184666048523</v>
      </c>
      <c r="I38" s="9">
        <v>2135.7906862665964</v>
      </c>
      <c r="J38" s="9">
        <v>2263.4558825314325</v>
      </c>
      <c r="K38" s="9">
        <v>2266.469834205564</v>
      </c>
      <c r="L38" s="9">
        <v>1986.4818786063245</v>
      </c>
      <c r="M38" s="9">
        <v>2135.5061358370522</v>
      </c>
      <c r="N38" s="9">
        <v>2238.3974843843762</v>
      </c>
      <c r="O38" s="9">
        <v>2162.5298211411155</v>
      </c>
      <c r="P38" s="9">
        <v>2055.695416504992</v>
      </c>
      <c r="Q38" s="9">
        <v>2044.6202999999948</v>
      </c>
      <c r="R38" s="9">
        <v>2197.3404939288712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1771.4721871676541</v>
      </c>
      <c r="D40" s="10">
        <v>1721.6107325105402</v>
      </c>
      <c r="E40" s="10">
        <v>1615.9024907257683</v>
      </c>
      <c r="F40" s="10">
        <v>1531.6269580738804</v>
      </c>
      <c r="G40" s="10">
        <v>1802.5369349403243</v>
      </c>
      <c r="H40" s="10">
        <v>2032.9797224146582</v>
      </c>
      <c r="I40" s="10">
        <v>2126.4588180558721</v>
      </c>
      <c r="J40" s="10">
        <v>2254.1238939083405</v>
      </c>
      <c r="K40" s="10">
        <v>2257.137845582472</v>
      </c>
      <c r="L40" s="10">
        <v>1970.8284513848764</v>
      </c>
      <c r="M40" s="10">
        <v>2123.0674111644885</v>
      </c>
      <c r="N40" s="10">
        <v>2235.3057751518013</v>
      </c>
      <c r="O40" s="10">
        <v>2143.8358771474764</v>
      </c>
      <c r="P40" s="10">
        <v>2043.2567012779846</v>
      </c>
      <c r="Q40" s="10">
        <v>2041.5285999999949</v>
      </c>
      <c r="R40" s="10">
        <v>2194.2487874651119</v>
      </c>
    </row>
    <row r="41" spans="1:18" ht="11.25" customHeight="1" x14ac:dyDescent="0.25">
      <c r="A41" s="61" t="s">
        <v>167</v>
      </c>
      <c r="B41" s="62" t="s">
        <v>166</v>
      </c>
      <c r="C41" s="10">
        <v>18.693999864582764</v>
      </c>
      <c r="D41" s="10">
        <v>3.0103092000000005</v>
      </c>
      <c r="E41" s="10">
        <v>12.342026895264002</v>
      </c>
      <c r="F41" s="10">
        <v>15.653427221448002</v>
      </c>
      <c r="G41" s="10">
        <v>12.342026895264002</v>
      </c>
      <c r="H41" s="10">
        <v>12.438744190194013</v>
      </c>
      <c r="I41" s="10">
        <v>9.3318682107240019</v>
      </c>
      <c r="J41" s="10">
        <v>9.3319886230920019</v>
      </c>
      <c r="K41" s="10">
        <v>9.3319886230920019</v>
      </c>
      <c r="L41" s="10">
        <v>15.653427221448002</v>
      </c>
      <c r="M41" s="10">
        <v>12.438724672563552</v>
      </c>
      <c r="N41" s="10">
        <v>3.0917092325750981</v>
      </c>
      <c r="O41" s="10">
        <v>18.693943993639305</v>
      </c>
      <c r="P41" s="10">
        <v>12.438715227007226</v>
      </c>
      <c r="Q41" s="10">
        <v>3.0916999999999999</v>
      </c>
      <c r="R41" s="10">
        <v>3.0917064637590799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18895.648063122055</v>
      </c>
      <c r="D43" s="9">
        <v>20478.312859225109</v>
      </c>
      <c r="E43" s="9">
        <v>21905.131739188932</v>
      </c>
      <c r="F43" s="9">
        <v>23966.518181585619</v>
      </c>
      <c r="G43" s="9">
        <v>24413.68401230772</v>
      </c>
      <c r="H43" s="9">
        <v>25760.956519019062</v>
      </c>
      <c r="I43" s="9">
        <v>23877.811620538669</v>
      </c>
      <c r="J43" s="9">
        <v>23510.175116835424</v>
      </c>
      <c r="K43" s="9">
        <v>23516.728169921531</v>
      </c>
      <c r="L43" s="9">
        <v>22228.594142566501</v>
      </c>
      <c r="M43" s="9">
        <v>22898.131019093009</v>
      </c>
      <c r="N43" s="9">
        <v>21724.776975322999</v>
      </c>
      <c r="O43" s="9">
        <v>21608.236262528109</v>
      </c>
      <c r="P43" s="9">
        <v>22711.010901965146</v>
      </c>
      <c r="Q43" s="9">
        <v>21914.333999999926</v>
      </c>
      <c r="R43" s="9">
        <v>22479.912198231716</v>
      </c>
    </row>
    <row r="44" spans="1:18" ht="11.25" customHeight="1" x14ac:dyDescent="0.25">
      <c r="A44" s="59" t="s">
        <v>161</v>
      </c>
      <c r="B44" s="60" t="s">
        <v>160</v>
      </c>
      <c r="C44" s="9">
        <v>2874.3264209145586</v>
      </c>
      <c r="D44" s="9">
        <v>3168.0212275955519</v>
      </c>
      <c r="E44" s="9">
        <v>2560.0111794828726</v>
      </c>
      <c r="F44" s="9">
        <v>2745.7554458337845</v>
      </c>
      <c r="G44" s="9">
        <v>2527.6161062190968</v>
      </c>
      <c r="H44" s="9">
        <v>2245.4591897197074</v>
      </c>
      <c r="I44" s="9">
        <v>2424.5774533994399</v>
      </c>
      <c r="J44" s="9">
        <v>2062.8907775143207</v>
      </c>
      <c r="K44" s="9">
        <v>1773.534437146513</v>
      </c>
      <c r="L44" s="9">
        <v>1188.6405383918882</v>
      </c>
      <c r="M44" s="9">
        <v>1540.4065422279036</v>
      </c>
      <c r="N44" s="9">
        <v>1116.7264988311563</v>
      </c>
      <c r="O44" s="9">
        <v>944.38359356719434</v>
      </c>
      <c r="P44" s="9">
        <v>904.96186449554045</v>
      </c>
      <c r="Q44" s="9">
        <v>800.31602152612447</v>
      </c>
      <c r="R44" s="9">
        <v>528.41090108370872</v>
      </c>
    </row>
    <row r="45" spans="1:18" ht="11.25" customHeight="1" x14ac:dyDescent="0.25">
      <c r="A45" s="59" t="s">
        <v>159</v>
      </c>
      <c r="B45" s="60" t="s">
        <v>158</v>
      </c>
      <c r="C45" s="9">
        <v>85.835513987962784</v>
      </c>
      <c r="D45" s="9">
        <v>75.949369556435997</v>
      </c>
      <c r="E45" s="9">
        <v>217.92175584735602</v>
      </c>
      <c r="F45" s="9">
        <v>220.67414577442804</v>
      </c>
      <c r="G45" s="9">
        <v>321.819750706788</v>
      </c>
      <c r="H45" s="9">
        <v>238.3726487421751</v>
      </c>
      <c r="I45" s="9">
        <v>177.62888431015205</v>
      </c>
      <c r="J45" s="9">
        <v>160.19807164480798</v>
      </c>
      <c r="K45" s="9">
        <v>183.59483063839201</v>
      </c>
      <c r="L45" s="9">
        <v>149.11591458297602</v>
      </c>
      <c r="M45" s="9">
        <v>210.43351740085552</v>
      </c>
      <c r="N45" s="9">
        <v>265.82170313068332</v>
      </c>
      <c r="O45" s="9">
        <v>245.21757098309041</v>
      </c>
      <c r="P45" s="9">
        <v>210.28685994176789</v>
      </c>
      <c r="Q45" s="9">
        <v>207.8415030972489</v>
      </c>
      <c r="R45" s="9">
        <v>201.79251477196476</v>
      </c>
    </row>
    <row r="46" spans="1:18" ht="11.25" customHeight="1" x14ac:dyDescent="0.25">
      <c r="A46" s="61" t="s">
        <v>157</v>
      </c>
      <c r="B46" s="62" t="s">
        <v>156</v>
      </c>
      <c r="C46" s="10">
        <v>6.4712702505264392</v>
      </c>
      <c r="D46" s="10">
        <v>9.8203739445359997</v>
      </c>
      <c r="E46" s="10">
        <v>16.265268630756001</v>
      </c>
      <c r="F46" s="10">
        <v>12.889850750928002</v>
      </c>
      <c r="G46" s="10">
        <v>19.334285098488003</v>
      </c>
      <c r="H46" s="10">
        <v>22.649648055422123</v>
      </c>
      <c r="I46" s="10">
        <v>25.779057027732001</v>
      </c>
      <c r="J46" s="10">
        <v>28.924827294708003</v>
      </c>
      <c r="K46" s="10">
        <v>25.778934270756004</v>
      </c>
      <c r="L46" s="10">
        <v>25.778658067560002</v>
      </c>
      <c r="M46" s="10">
        <v>29.100157720988928</v>
      </c>
      <c r="N46" s="10">
        <v>32.325407861357469</v>
      </c>
      <c r="O46" s="10">
        <v>38.834475592121791</v>
      </c>
      <c r="P46" s="10">
        <v>38.834276971940731</v>
      </c>
      <c r="Q46" s="10">
        <v>48.5247080716642</v>
      </c>
      <c r="R46" s="10">
        <v>48.524699700747085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79.36424373743634</v>
      </c>
      <c r="D49" s="10">
        <v>66.128995611899995</v>
      </c>
      <c r="E49" s="10">
        <v>201.6564872166</v>
      </c>
      <c r="F49" s="10">
        <v>207.78429502350002</v>
      </c>
      <c r="G49" s="10">
        <v>302.48546560829999</v>
      </c>
      <c r="H49" s="10">
        <v>203.48199374992157</v>
      </c>
      <c r="I49" s="10">
        <v>136.52116368930001</v>
      </c>
      <c r="J49" s="10">
        <v>115.9293895812</v>
      </c>
      <c r="K49" s="10">
        <v>133.26468530310001</v>
      </c>
      <c r="L49" s="10">
        <v>98.786198897100007</v>
      </c>
      <c r="M49" s="10">
        <v>147.61529279912378</v>
      </c>
      <c r="N49" s="10">
        <v>199.77816498732614</v>
      </c>
      <c r="O49" s="10">
        <v>169.58574510394496</v>
      </c>
      <c r="P49" s="10">
        <v>156.13310771300013</v>
      </c>
      <c r="Q49" s="10">
        <v>150.15085564447048</v>
      </c>
      <c r="R49" s="10">
        <v>144.10529780254214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12.241006936831401</v>
      </c>
      <c r="I51" s="10">
        <v>15.32866359312</v>
      </c>
      <c r="J51" s="10">
        <v>15.3438547689</v>
      </c>
      <c r="K51" s="10">
        <v>24.551211064536002</v>
      </c>
      <c r="L51" s="10">
        <v>24.551057618316001</v>
      </c>
      <c r="M51" s="10">
        <v>33.718066880742803</v>
      </c>
      <c r="N51" s="10">
        <v>33.718130281999692</v>
      </c>
      <c r="O51" s="10">
        <v>36.797350287023662</v>
      </c>
      <c r="P51" s="10">
        <v>15.319475256827024</v>
      </c>
      <c r="Q51" s="10">
        <v>9.1659393811142351</v>
      </c>
      <c r="R51" s="10">
        <v>9.1625172686755292</v>
      </c>
    </row>
    <row r="52" spans="1:18" ht="11.25" customHeight="1" x14ac:dyDescent="0.25">
      <c r="A52" s="53" t="s">
        <v>145</v>
      </c>
      <c r="B52" s="54" t="s">
        <v>144</v>
      </c>
      <c r="C52" s="79">
        <v>13707.184104323203</v>
      </c>
      <c r="D52" s="79">
        <v>14363.247060385416</v>
      </c>
      <c r="E52" s="79">
        <v>14287.149137345332</v>
      </c>
      <c r="F52" s="79">
        <v>14864.307475991582</v>
      </c>
      <c r="G52" s="79">
        <v>14765.457361447548</v>
      </c>
      <c r="H52" s="79">
        <v>15106.581768318385</v>
      </c>
      <c r="I52" s="79">
        <v>14950.79345917854</v>
      </c>
      <c r="J52" s="79">
        <v>14556.20246008347</v>
      </c>
      <c r="K52" s="79">
        <v>15338.344426923924</v>
      </c>
      <c r="L52" s="79">
        <v>13898.736909922034</v>
      </c>
      <c r="M52" s="79">
        <v>15579.904964491698</v>
      </c>
      <c r="N52" s="79">
        <v>15349.120706761147</v>
      </c>
      <c r="O52" s="79">
        <v>15175.105733694731</v>
      </c>
      <c r="P52" s="79">
        <v>15601.363584109537</v>
      </c>
      <c r="Q52" s="79">
        <v>14613.039962638268</v>
      </c>
      <c r="R52" s="79">
        <v>14545.23113901354</v>
      </c>
    </row>
    <row r="53" spans="1:18" ht="11.25" customHeight="1" x14ac:dyDescent="0.25">
      <c r="A53" s="56" t="s">
        <v>143</v>
      </c>
      <c r="B53" s="57" t="s">
        <v>142</v>
      </c>
      <c r="C53" s="8">
        <v>9385.7537043231969</v>
      </c>
      <c r="D53" s="8">
        <v>10600.73904710542</v>
      </c>
      <c r="E53" s="8">
        <v>10264.478396225328</v>
      </c>
      <c r="F53" s="8">
        <v>10795.058199685982</v>
      </c>
      <c r="G53" s="8">
        <v>11066.744515575276</v>
      </c>
      <c r="H53" s="8">
        <v>10941.073768318383</v>
      </c>
      <c r="I53" s="8">
        <v>10816.390423818542</v>
      </c>
      <c r="J53" s="8">
        <v>10308.317500257876</v>
      </c>
      <c r="K53" s="8">
        <v>10625.089496043924</v>
      </c>
      <c r="L53" s="8">
        <v>10388.132483555375</v>
      </c>
      <c r="M53" s="8">
        <v>11243.693428963677</v>
      </c>
      <c r="N53" s="8">
        <v>10852.146537813527</v>
      </c>
      <c r="O53" s="8">
        <v>10796.46344434761</v>
      </c>
      <c r="P53" s="8">
        <v>11085.068384109543</v>
      </c>
      <c r="Q53" s="8">
        <v>10206.247117432558</v>
      </c>
      <c r="R53" s="8">
        <v>10302.437139013542</v>
      </c>
    </row>
    <row r="54" spans="1:18" ht="11.25" customHeight="1" x14ac:dyDescent="0.25">
      <c r="A54" s="56" t="s">
        <v>141</v>
      </c>
      <c r="B54" s="57" t="s">
        <v>140</v>
      </c>
      <c r="C54" s="8">
        <v>4321.4304000000075</v>
      </c>
      <c r="D54" s="8">
        <v>3762.5080132800003</v>
      </c>
      <c r="E54" s="8">
        <v>4022.67074112</v>
      </c>
      <c r="F54" s="8">
        <v>4069.2492763056007</v>
      </c>
      <c r="G54" s="8">
        <v>3698.7128458722718</v>
      </c>
      <c r="H54" s="8">
        <v>4165.5080000000025</v>
      </c>
      <c r="I54" s="8">
        <v>4134.4030353600001</v>
      </c>
      <c r="J54" s="8">
        <v>4247.8849598256002</v>
      </c>
      <c r="K54" s="8">
        <v>4713.2549308800008</v>
      </c>
      <c r="L54" s="8">
        <v>3510.6044263666563</v>
      </c>
      <c r="M54" s="8">
        <v>4336.2115355280221</v>
      </c>
      <c r="N54" s="8">
        <v>4496.9741689476177</v>
      </c>
      <c r="O54" s="8">
        <v>4378.6422893471199</v>
      </c>
      <c r="P54" s="8">
        <v>4516.2951999999977</v>
      </c>
      <c r="Q54" s="8">
        <v>4406.7928452057085</v>
      </c>
      <c r="R54" s="8">
        <v>4242.7939999999962</v>
      </c>
    </row>
    <row r="55" spans="1:18" ht="11.25" customHeight="1" x14ac:dyDescent="0.25">
      <c r="A55" s="59" t="s">
        <v>139</v>
      </c>
      <c r="B55" s="60" t="s">
        <v>138</v>
      </c>
      <c r="C55" s="9">
        <v>240.47040000000055</v>
      </c>
      <c r="D55" s="9">
        <v>206.15635728000001</v>
      </c>
      <c r="E55" s="9">
        <v>183.29140511999998</v>
      </c>
      <c r="F55" s="9">
        <v>283.48822799999999</v>
      </c>
      <c r="G55" s="9">
        <v>266.70091024987204</v>
      </c>
      <c r="H55" s="9">
        <v>333.88800000000009</v>
      </c>
      <c r="I55" s="9">
        <v>340.74355536000002</v>
      </c>
      <c r="J55" s="9">
        <v>341.85891888000003</v>
      </c>
      <c r="K55" s="9">
        <v>337.21157088000001</v>
      </c>
      <c r="L55" s="9">
        <v>276.73875437385601</v>
      </c>
      <c r="M55" s="9">
        <v>309.85153552802058</v>
      </c>
      <c r="N55" s="9">
        <v>308.37416894761685</v>
      </c>
      <c r="O55" s="9">
        <v>310.1622893471154</v>
      </c>
      <c r="P55" s="9">
        <v>317.81520000000177</v>
      </c>
      <c r="Q55" s="9">
        <v>282.41284520570571</v>
      </c>
      <c r="R55" s="9">
        <v>230.21400000000068</v>
      </c>
    </row>
    <row r="56" spans="1:18" ht="11.25" customHeight="1" x14ac:dyDescent="0.25">
      <c r="A56" s="59" t="s">
        <v>137</v>
      </c>
      <c r="B56" s="60" t="s">
        <v>136</v>
      </c>
      <c r="C56" s="9">
        <v>4080.9600000000073</v>
      </c>
      <c r="D56" s="9">
        <v>3556.3516560000003</v>
      </c>
      <c r="E56" s="9">
        <v>3839.379336</v>
      </c>
      <c r="F56" s="9">
        <v>3785.7610483056005</v>
      </c>
      <c r="G56" s="9">
        <v>3432.0119356224</v>
      </c>
      <c r="H56" s="9">
        <v>3831.6200000000026</v>
      </c>
      <c r="I56" s="9">
        <v>3793.6594800000003</v>
      </c>
      <c r="J56" s="9">
        <v>3906.0260409456005</v>
      </c>
      <c r="K56" s="9">
        <v>4376.0433600000006</v>
      </c>
      <c r="L56" s="9">
        <v>3233.8656719928003</v>
      </c>
      <c r="M56" s="9">
        <v>4026.3600000000019</v>
      </c>
      <c r="N56" s="9">
        <v>4188.6000000000013</v>
      </c>
      <c r="O56" s="9">
        <v>4068.4800000000041</v>
      </c>
      <c r="P56" s="9">
        <v>4198.4799999999959</v>
      </c>
      <c r="Q56" s="9">
        <v>4124.3800000000028</v>
      </c>
      <c r="R56" s="9">
        <v>4012.5799999999954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883.02499999999873</v>
      </c>
      <c r="D59" s="79">
        <v>1181.8536675145197</v>
      </c>
      <c r="E59" s="79">
        <v>1296.80842406544</v>
      </c>
      <c r="F59" s="79">
        <v>1530.9019789034401</v>
      </c>
      <c r="G59" s="79">
        <v>1875.1740022501201</v>
      </c>
      <c r="H59" s="79">
        <v>1336.6209999999971</v>
      </c>
      <c r="I59" s="79">
        <v>1602.1487545034402</v>
      </c>
      <c r="J59" s="79">
        <v>1691.9645353182002</v>
      </c>
      <c r="K59" s="79">
        <v>2369.7120611736009</v>
      </c>
      <c r="L59" s="79">
        <v>2369.1001172295601</v>
      </c>
      <c r="M59" s="79">
        <v>2139.5659999999989</v>
      </c>
      <c r="N59" s="79">
        <v>2284.4270049825604</v>
      </c>
      <c r="O59" s="79">
        <v>1776.7734360737952</v>
      </c>
      <c r="P59" s="79">
        <v>1608.8916209528002</v>
      </c>
      <c r="Q59" s="79">
        <v>1741.4539999999995</v>
      </c>
      <c r="R59" s="79">
        <v>1822.8209999999997</v>
      </c>
    </row>
    <row r="60" spans="1:18" ht="11.25" customHeight="1" x14ac:dyDescent="0.25">
      <c r="A60" s="56" t="s">
        <v>130</v>
      </c>
      <c r="B60" s="57" t="s">
        <v>129</v>
      </c>
      <c r="C60" s="8">
        <v>883.02499999999873</v>
      </c>
      <c r="D60" s="8">
        <v>1181.8536675145197</v>
      </c>
      <c r="E60" s="8">
        <v>1296.80842406544</v>
      </c>
      <c r="F60" s="8">
        <v>1530.9019789034401</v>
      </c>
      <c r="G60" s="8">
        <v>1875.1740022501201</v>
      </c>
      <c r="H60" s="8">
        <v>1336.6209999999971</v>
      </c>
      <c r="I60" s="8">
        <v>1602.1487545034402</v>
      </c>
      <c r="J60" s="8">
        <v>1691.9645353182002</v>
      </c>
      <c r="K60" s="8">
        <v>2369.7120611736009</v>
      </c>
      <c r="L60" s="8">
        <v>2369.1001172295601</v>
      </c>
      <c r="M60" s="8">
        <v>2139.5659999999989</v>
      </c>
      <c r="N60" s="8">
        <v>2284.4270049825604</v>
      </c>
      <c r="O60" s="8">
        <v>1776.7734360737952</v>
      </c>
      <c r="P60" s="8">
        <v>1608.8916209528002</v>
      </c>
      <c r="Q60" s="8">
        <v>1741.4539999999995</v>
      </c>
      <c r="R60" s="8">
        <v>1822.8209999999997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10915.61439999998</v>
      </c>
      <c r="D64" s="81">
        <v>11633.099034618863</v>
      </c>
      <c r="E64" s="81">
        <v>10681.98378948533</v>
      </c>
      <c r="F64" s="81">
        <v>11031.249005919433</v>
      </c>
      <c r="G64" s="81">
        <v>10905.676004567951</v>
      </c>
      <c r="H64" s="81">
        <v>12386.844599455411</v>
      </c>
      <c r="I64" s="81">
        <v>12783.237831805034</v>
      </c>
      <c r="J64" s="81">
        <v>13569.301500769008</v>
      </c>
      <c r="K64" s="81">
        <v>14023.063703889575</v>
      </c>
      <c r="L64" s="81">
        <v>14237.893292526074</v>
      </c>
      <c r="M64" s="81">
        <v>15623.846372846861</v>
      </c>
      <c r="N64" s="81">
        <v>14967.816688878711</v>
      </c>
      <c r="O64" s="81">
        <v>15049.593397261964</v>
      </c>
      <c r="P64" s="81">
        <v>16790.190310450893</v>
      </c>
      <c r="Q64" s="81">
        <v>15081.006835728962</v>
      </c>
      <c r="R64" s="81">
        <v>15783.591434352778</v>
      </c>
    </row>
    <row r="65" spans="1:18" ht="11.25" customHeight="1" x14ac:dyDescent="0.25">
      <c r="A65" s="71" t="s">
        <v>123</v>
      </c>
      <c r="B65" s="72" t="s">
        <v>122</v>
      </c>
      <c r="C65" s="82">
        <v>10802.39999999998</v>
      </c>
      <c r="D65" s="82">
        <v>11517.59949173568</v>
      </c>
      <c r="E65" s="82">
        <v>10566.656966839681</v>
      </c>
      <c r="F65" s="82">
        <v>10908.38447379072</v>
      </c>
      <c r="G65" s="82">
        <v>10773.522340277761</v>
      </c>
      <c r="H65" s="82">
        <v>12139.68</v>
      </c>
      <c r="I65" s="82">
        <v>11875.865253920641</v>
      </c>
      <c r="J65" s="82">
        <v>12446.66930927616</v>
      </c>
      <c r="K65" s="82">
        <v>12680.222699087997</v>
      </c>
      <c r="L65" s="82">
        <v>12536.123466545281</v>
      </c>
      <c r="M65" s="82">
        <v>13969.217631247915</v>
      </c>
      <c r="N65" s="82">
        <v>13286.572249949699</v>
      </c>
      <c r="O65" s="82">
        <v>13359.571618264821</v>
      </c>
      <c r="P65" s="82">
        <v>15075.74645126965</v>
      </c>
      <c r="Q65" s="82">
        <v>13083.167999999994</v>
      </c>
      <c r="R65" s="82">
        <v>13605.984000000011</v>
      </c>
    </row>
    <row r="66" spans="1:18" ht="11.25" customHeight="1" x14ac:dyDescent="0.25">
      <c r="A66" s="71" t="s">
        <v>121</v>
      </c>
      <c r="B66" s="72" t="s">
        <v>120</v>
      </c>
      <c r="C66" s="82">
        <v>34.719999999999956</v>
      </c>
      <c r="D66" s="82">
        <v>37.984009472639997</v>
      </c>
      <c r="E66" s="82">
        <v>37.982555815680001</v>
      </c>
      <c r="F66" s="82">
        <v>45.01783347264</v>
      </c>
      <c r="G66" s="82">
        <v>48.765923821439998</v>
      </c>
      <c r="H66" s="82">
        <v>41.663999999999845</v>
      </c>
      <c r="I66" s="82">
        <v>45.016332923520004</v>
      </c>
      <c r="J66" s="82">
        <v>41.732709419520006</v>
      </c>
      <c r="K66" s="82">
        <v>45.015207511679996</v>
      </c>
      <c r="L66" s="82">
        <v>37.982555815680008</v>
      </c>
      <c r="M66" s="82">
        <v>41.663718541636996</v>
      </c>
      <c r="N66" s="82">
        <v>38.192035212280643</v>
      </c>
      <c r="O66" s="82">
        <v>45.135958167709475</v>
      </c>
      <c r="P66" s="82">
        <v>41.6639625561629</v>
      </c>
      <c r="Q66" s="82">
        <v>40.320000000000022</v>
      </c>
      <c r="R66" s="82">
        <v>50.39999999999992</v>
      </c>
    </row>
    <row r="67" spans="1:18" ht="11.25" customHeight="1" x14ac:dyDescent="0.25">
      <c r="A67" s="71" t="s">
        <v>119</v>
      </c>
      <c r="B67" s="72" t="s">
        <v>118</v>
      </c>
      <c r="C67" s="82">
        <v>27.518400000000014</v>
      </c>
      <c r="D67" s="82">
        <v>21.489109557552005</v>
      </c>
      <c r="E67" s="82">
        <v>18.059297400144004</v>
      </c>
      <c r="F67" s="82">
        <v>17.374071058344001</v>
      </c>
      <c r="G67" s="82">
        <v>19.658760842448004</v>
      </c>
      <c r="H67" s="82">
        <v>43.297800000000016</v>
      </c>
      <c r="I67" s="82">
        <v>31.775185620360006</v>
      </c>
      <c r="J67" s="82">
        <v>38.403490323743995</v>
      </c>
      <c r="K67" s="82">
        <v>36.574856103240002</v>
      </c>
      <c r="L67" s="82">
        <v>36.11861766021601</v>
      </c>
      <c r="M67" s="82">
        <v>36.472553610441047</v>
      </c>
      <c r="N67" s="82">
        <v>58.476653914287006</v>
      </c>
      <c r="O67" s="82">
        <v>85.94032034996944</v>
      </c>
      <c r="P67" s="82">
        <v>103.35770711135217</v>
      </c>
      <c r="Q67" s="82">
        <v>110.34659999999994</v>
      </c>
      <c r="R67" s="82">
        <v>105.1595999999997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50.97600000000007</v>
      </c>
      <c r="D69" s="82">
        <v>56.026423852992011</v>
      </c>
      <c r="E69" s="82">
        <v>59.28496942982401</v>
      </c>
      <c r="F69" s="82">
        <v>60.472627597728</v>
      </c>
      <c r="G69" s="82">
        <v>63.72897962630401</v>
      </c>
      <c r="H69" s="82">
        <v>162.20279945540813</v>
      </c>
      <c r="I69" s="82">
        <v>830.58105934051196</v>
      </c>
      <c r="J69" s="82">
        <v>1042.4959917495839</v>
      </c>
      <c r="K69" s="82">
        <v>1261.2509411866558</v>
      </c>
      <c r="L69" s="82">
        <v>1627.6686525048963</v>
      </c>
      <c r="M69" s="82">
        <v>1576.4924694468696</v>
      </c>
      <c r="N69" s="82">
        <v>1584.5757498024441</v>
      </c>
      <c r="O69" s="82">
        <v>1558.9455004794645</v>
      </c>
      <c r="P69" s="82">
        <v>1569.4221895137284</v>
      </c>
      <c r="Q69" s="82">
        <v>1847.172235728965</v>
      </c>
      <c r="R69" s="82">
        <v>2022.0478343527679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37.644874820784004</v>
      </c>
      <c r="K70" s="83">
        <v>160.65571140979202</v>
      </c>
      <c r="L70" s="83">
        <v>229.72924171929603</v>
      </c>
      <c r="M70" s="83">
        <v>233.77961416933385</v>
      </c>
      <c r="N70" s="83">
        <v>230.84012815582136</v>
      </c>
      <c r="O70" s="83">
        <v>229.56028039795095</v>
      </c>
      <c r="P70" s="83">
        <v>198.45222264558888</v>
      </c>
      <c r="Q70" s="83">
        <v>186.84146654009317</v>
      </c>
      <c r="R70" s="83">
        <v>178.16804398621858</v>
      </c>
    </row>
    <row r="71" spans="1:18" ht="11.25" customHeight="1" x14ac:dyDescent="0.25">
      <c r="A71" s="74" t="s">
        <v>111</v>
      </c>
      <c r="B71" s="75" t="s">
        <v>110</v>
      </c>
      <c r="C71" s="83">
        <v>50.97600000000007</v>
      </c>
      <c r="D71" s="83">
        <v>56.026423852992011</v>
      </c>
      <c r="E71" s="83">
        <v>59.28496942982401</v>
      </c>
      <c r="F71" s="83">
        <v>60.472627597728</v>
      </c>
      <c r="G71" s="83">
        <v>63.72897962630401</v>
      </c>
      <c r="H71" s="83">
        <v>162.20279945540813</v>
      </c>
      <c r="I71" s="83">
        <v>830.58105934051196</v>
      </c>
      <c r="J71" s="83">
        <v>1004.8511169288</v>
      </c>
      <c r="K71" s="83">
        <v>1100.595229776864</v>
      </c>
      <c r="L71" s="83">
        <v>1397.9394107856001</v>
      </c>
      <c r="M71" s="83">
        <v>1342.7128552775357</v>
      </c>
      <c r="N71" s="83">
        <v>1353.7356216466228</v>
      </c>
      <c r="O71" s="83">
        <v>1329.3852200815136</v>
      </c>
      <c r="P71" s="83">
        <v>1370.9699668681396</v>
      </c>
      <c r="Q71" s="83">
        <v>1660.3307691888717</v>
      </c>
      <c r="R71" s="83">
        <v>1843.8797903665493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17649.244210849709</v>
      </c>
      <c r="D2" s="78">
        <v>17467.980155995294</v>
      </c>
      <c r="E2" s="78">
        <v>18070.012587032856</v>
      </c>
      <c r="F2" s="78">
        <v>18596.736999327062</v>
      </c>
      <c r="G2" s="78">
        <v>18984.296407158829</v>
      </c>
      <c r="H2" s="78">
        <v>20084.38559433242</v>
      </c>
      <c r="I2" s="78">
        <v>20289.345387992435</v>
      </c>
      <c r="J2" s="78">
        <v>20440.708387317398</v>
      </c>
      <c r="K2" s="78">
        <v>21756.763126831032</v>
      </c>
      <c r="L2" s="78">
        <v>18619.729221079837</v>
      </c>
      <c r="M2" s="78">
        <v>20452.190620694695</v>
      </c>
      <c r="N2" s="78">
        <v>20688.088598279835</v>
      </c>
      <c r="O2" s="78">
        <v>19884.4226000985</v>
      </c>
      <c r="P2" s="78">
        <v>20113.725246883641</v>
      </c>
      <c r="Q2" s="78">
        <v>19628.617235145852</v>
      </c>
      <c r="R2" s="78">
        <v>19927.094572722508</v>
      </c>
    </row>
    <row r="3" spans="1:18" ht="11.25" customHeight="1" x14ac:dyDescent="0.25">
      <c r="A3" s="53" t="s">
        <v>242</v>
      </c>
      <c r="B3" s="54" t="s">
        <v>241</v>
      </c>
      <c r="C3" s="79">
        <v>5060.833094402351</v>
      </c>
      <c r="D3" s="79">
        <v>4803.3828321081846</v>
      </c>
      <c r="E3" s="79">
        <v>5255.8157925895312</v>
      </c>
      <c r="F3" s="79">
        <v>4969.8951622824243</v>
      </c>
      <c r="G3" s="79">
        <v>4794.8836967717043</v>
      </c>
      <c r="H3" s="79">
        <v>5592.7107752235888</v>
      </c>
      <c r="I3" s="79">
        <v>5905.3655547190447</v>
      </c>
      <c r="J3" s="79">
        <v>5868.115311379609</v>
      </c>
      <c r="K3" s="79">
        <v>6018.3572312814831</v>
      </c>
      <c r="L3" s="79">
        <v>4732.5409198588432</v>
      </c>
      <c r="M3" s="79">
        <v>5155.1929721769075</v>
      </c>
      <c r="N3" s="79">
        <v>5106.9716803349656</v>
      </c>
      <c r="O3" s="79">
        <v>5046.3673415357816</v>
      </c>
      <c r="P3" s="79">
        <v>5368.7311327122507</v>
      </c>
      <c r="Q3" s="79">
        <v>5353.0595284503843</v>
      </c>
      <c r="R3" s="79">
        <v>6062.4856574727783</v>
      </c>
    </row>
    <row r="4" spans="1:18" ht="11.25" customHeight="1" x14ac:dyDescent="0.25">
      <c r="A4" s="56" t="s">
        <v>240</v>
      </c>
      <c r="B4" s="57" t="s">
        <v>239</v>
      </c>
      <c r="C4" s="8">
        <v>4987.5044006092094</v>
      </c>
      <c r="D4" s="8">
        <v>4736.0173599473046</v>
      </c>
      <c r="E4" s="8">
        <v>5171.8182925977717</v>
      </c>
      <c r="F4" s="8">
        <v>4871.7878657750634</v>
      </c>
      <c r="G4" s="8">
        <v>4712.0026497053041</v>
      </c>
      <c r="H4" s="8">
        <v>5528.777756065534</v>
      </c>
      <c r="I4" s="8">
        <v>5895.6356010844447</v>
      </c>
      <c r="J4" s="8">
        <v>5858.3902207132087</v>
      </c>
      <c r="K4" s="8">
        <v>6013.2828296814832</v>
      </c>
      <c r="L4" s="8">
        <v>4705.8977319713631</v>
      </c>
      <c r="M4" s="8">
        <v>5130.346508129991</v>
      </c>
      <c r="N4" s="8">
        <v>5078.1959520615728</v>
      </c>
      <c r="O4" s="8">
        <v>5036.671344991777</v>
      </c>
      <c r="P4" s="8">
        <v>5359.8624548034959</v>
      </c>
      <c r="Q4" s="8">
        <v>5343.1445536604688</v>
      </c>
      <c r="R4" s="8">
        <v>6053.6159044616606</v>
      </c>
    </row>
    <row r="5" spans="1:18" ht="11.25" customHeight="1" x14ac:dyDescent="0.25">
      <c r="A5" s="59" t="s">
        <v>238</v>
      </c>
      <c r="B5" s="60" t="s">
        <v>237</v>
      </c>
      <c r="C5" s="9">
        <v>900.26887530782562</v>
      </c>
      <c r="D5" s="9">
        <v>898.00337899256397</v>
      </c>
      <c r="E5" s="9">
        <v>840.197456492112</v>
      </c>
      <c r="F5" s="9">
        <v>751.16960748885606</v>
      </c>
      <c r="G5" s="9">
        <v>732.1188370789439</v>
      </c>
      <c r="H5" s="9">
        <v>733.34616202231382</v>
      </c>
      <c r="I5" s="9">
        <v>1006.9402045666681</v>
      </c>
      <c r="J5" s="9">
        <v>1206.1740124817998</v>
      </c>
      <c r="K5" s="9">
        <v>1435.7974077521642</v>
      </c>
      <c r="L5" s="9">
        <v>1024.07392382994</v>
      </c>
      <c r="M5" s="9">
        <v>953.11626297719238</v>
      </c>
      <c r="N5" s="9">
        <v>977.56875646007052</v>
      </c>
      <c r="O5" s="9">
        <v>908.54096163482427</v>
      </c>
      <c r="P5" s="9">
        <v>1099.4721584760232</v>
      </c>
      <c r="Q5" s="9">
        <v>1204.6232876821125</v>
      </c>
      <c r="R5" s="9">
        <v>2567.6589426649202</v>
      </c>
    </row>
    <row r="6" spans="1:18" ht="11.25" customHeight="1" x14ac:dyDescent="0.25">
      <c r="A6" s="61" t="s">
        <v>236</v>
      </c>
      <c r="B6" s="62" t="s">
        <v>235</v>
      </c>
      <c r="C6" s="10">
        <v>5.4064981180602922</v>
      </c>
      <c r="D6" s="10">
        <v>2.6867207645639999</v>
      </c>
      <c r="E6" s="10">
        <v>16.051429034927999</v>
      </c>
      <c r="F6" s="10">
        <v>5.7433538501999992</v>
      </c>
      <c r="G6" s="10">
        <v>0</v>
      </c>
      <c r="H6" s="10">
        <v>0</v>
      </c>
      <c r="I6" s="10">
        <v>0</v>
      </c>
      <c r="J6" s="10">
        <v>192.62286913705199</v>
      </c>
      <c r="K6" s="10">
        <v>5.7618741599999996</v>
      </c>
      <c r="L6" s="10">
        <v>2.8812251737079997</v>
      </c>
      <c r="M6" s="10">
        <v>2.9469003264354785</v>
      </c>
      <c r="N6" s="10">
        <v>0</v>
      </c>
      <c r="O6" s="10">
        <v>29.588273956231436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813.75397718976524</v>
      </c>
      <c r="D8" s="10">
        <v>801.56216482372793</v>
      </c>
      <c r="E8" s="10">
        <v>698.21025562807199</v>
      </c>
      <c r="F8" s="10">
        <v>591.72855157072797</v>
      </c>
      <c r="G8" s="10">
        <v>593.30709365716802</v>
      </c>
      <c r="H8" s="10">
        <v>593.52066202231356</v>
      </c>
      <c r="I8" s="10">
        <v>829.50380541388802</v>
      </c>
      <c r="J8" s="10">
        <v>825.64032811312779</v>
      </c>
      <c r="K8" s="10">
        <v>1261.0473084649443</v>
      </c>
      <c r="L8" s="10">
        <v>867.07920656887211</v>
      </c>
      <c r="M8" s="10">
        <v>805.34395780783041</v>
      </c>
      <c r="N8" s="10">
        <v>827.55652479821038</v>
      </c>
      <c r="O8" s="10">
        <v>722.3098255565418</v>
      </c>
      <c r="P8" s="10">
        <v>944.07859167024276</v>
      </c>
      <c r="Q8" s="10">
        <v>1023.4747876821125</v>
      </c>
      <c r="R8" s="10">
        <v>2393.6246527062549</v>
      </c>
    </row>
    <row r="9" spans="1:18" ht="11.25" customHeight="1" x14ac:dyDescent="0.25">
      <c r="A9" s="61" t="s">
        <v>230</v>
      </c>
      <c r="B9" s="62" t="s">
        <v>229</v>
      </c>
      <c r="C9" s="10">
        <v>81.108400000000174</v>
      </c>
      <c r="D9" s="10">
        <v>93.754493404271997</v>
      </c>
      <c r="E9" s="10">
        <v>125.935771829112</v>
      </c>
      <c r="F9" s="10">
        <v>153.69770206792802</v>
      </c>
      <c r="G9" s="10">
        <v>138.81174342177601</v>
      </c>
      <c r="H9" s="10">
        <v>139.82550000000035</v>
      </c>
      <c r="I9" s="10">
        <v>177.43639915278001</v>
      </c>
      <c r="J9" s="10">
        <v>187.91081523162001</v>
      </c>
      <c r="K9" s="10">
        <v>168.98822512722001</v>
      </c>
      <c r="L9" s="10">
        <v>154.11349208735999</v>
      </c>
      <c r="M9" s="10">
        <v>144.82540484292642</v>
      </c>
      <c r="N9" s="10">
        <v>150.01223166186008</v>
      </c>
      <c r="O9" s="10">
        <v>156.6428621220511</v>
      </c>
      <c r="P9" s="10">
        <v>155.39356680578064</v>
      </c>
      <c r="Q9" s="10">
        <v>181.14850000000007</v>
      </c>
      <c r="R9" s="10">
        <v>174.03428995866537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68.579702357399995</v>
      </c>
      <c r="L10" s="9">
        <v>8.5739017455000024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4087.2355253013839</v>
      </c>
      <c r="D11" s="9">
        <v>3792.3976785445207</v>
      </c>
      <c r="E11" s="9">
        <v>4252.558311203039</v>
      </c>
      <c r="F11" s="9">
        <v>4105.4139616611601</v>
      </c>
      <c r="G11" s="9">
        <v>3885.6164167115999</v>
      </c>
      <c r="H11" s="9">
        <v>4649.3645940432207</v>
      </c>
      <c r="I11" s="9">
        <v>4849.1641847476803</v>
      </c>
      <c r="J11" s="9">
        <v>4545.7377481904405</v>
      </c>
      <c r="K11" s="9">
        <v>4347.7394590519198</v>
      </c>
      <c r="L11" s="9">
        <v>3554.6440738068</v>
      </c>
      <c r="M11" s="9">
        <v>4025.1164161080615</v>
      </c>
      <c r="N11" s="9">
        <v>3948.4871345546439</v>
      </c>
      <c r="O11" s="9">
        <v>3976.0106385534295</v>
      </c>
      <c r="P11" s="9">
        <v>4056.5432566945956</v>
      </c>
      <c r="Q11" s="9">
        <v>3937.773533687182</v>
      </c>
      <c r="R11" s="9">
        <v>3479.9045675558368</v>
      </c>
    </row>
    <row r="12" spans="1:18" ht="11.25" customHeight="1" x14ac:dyDescent="0.25">
      <c r="A12" s="61" t="s">
        <v>224</v>
      </c>
      <c r="B12" s="62" t="s">
        <v>223</v>
      </c>
      <c r="C12" s="10">
        <v>4087.2355253013839</v>
      </c>
      <c r="D12" s="10">
        <v>3792.3976785445207</v>
      </c>
      <c r="E12" s="10">
        <v>4252.558311203039</v>
      </c>
      <c r="F12" s="10">
        <v>4105.4139616611601</v>
      </c>
      <c r="G12" s="10">
        <v>3885.6164167115999</v>
      </c>
      <c r="H12" s="10">
        <v>4649.3645940432207</v>
      </c>
      <c r="I12" s="10">
        <v>4849.1641847476803</v>
      </c>
      <c r="J12" s="10">
        <v>4545.7377481904405</v>
      </c>
      <c r="K12" s="10">
        <v>4347.7394590519198</v>
      </c>
      <c r="L12" s="10">
        <v>3554.6440738068</v>
      </c>
      <c r="M12" s="10">
        <v>4025.1164161080615</v>
      </c>
      <c r="N12" s="10">
        <v>3948.4871345546439</v>
      </c>
      <c r="O12" s="10">
        <v>3976.0106385534295</v>
      </c>
      <c r="P12" s="10">
        <v>4056.5432566945956</v>
      </c>
      <c r="Q12" s="10">
        <v>3937.773533687182</v>
      </c>
      <c r="R12" s="10">
        <v>3479.9045675558368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45.616302410220008</v>
      </c>
      <c r="E14" s="9">
        <v>79.062524902620012</v>
      </c>
      <c r="F14" s="9">
        <v>15.204296625048002</v>
      </c>
      <c r="G14" s="9">
        <v>94.267395914760016</v>
      </c>
      <c r="H14" s="9">
        <v>146.06700000000029</v>
      </c>
      <c r="I14" s="9">
        <v>39.531211770096007</v>
      </c>
      <c r="J14" s="9">
        <v>106.47846004096802</v>
      </c>
      <c r="K14" s="9">
        <v>161.16626052000004</v>
      </c>
      <c r="L14" s="9">
        <v>118.60583258912402</v>
      </c>
      <c r="M14" s="9">
        <v>152.113829044738</v>
      </c>
      <c r="N14" s="9">
        <v>152.14006104685936</v>
      </c>
      <c r="O14" s="9">
        <v>152.11974480352319</v>
      </c>
      <c r="P14" s="9">
        <v>203.84703963287583</v>
      </c>
      <c r="Q14" s="9">
        <v>200.74773229117355</v>
      </c>
      <c r="R14" s="9">
        <v>6.0523942409025704</v>
      </c>
    </row>
    <row r="15" spans="1:18" ht="11.25" customHeight="1" x14ac:dyDescent="0.25">
      <c r="A15" s="63" t="s">
        <v>218</v>
      </c>
      <c r="B15" s="57" t="s">
        <v>217</v>
      </c>
      <c r="C15" s="8">
        <v>73.32869379314171</v>
      </c>
      <c r="D15" s="8">
        <v>67.365472160879989</v>
      </c>
      <c r="E15" s="8">
        <v>83.997499991759994</v>
      </c>
      <c r="F15" s="8">
        <v>98.10729650735999</v>
      </c>
      <c r="G15" s="8">
        <v>82.881047066400001</v>
      </c>
      <c r="H15" s="8">
        <v>63.933019158054854</v>
      </c>
      <c r="I15" s="8">
        <v>9.7299536346000153</v>
      </c>
      <c r="J15" s="8">
        <v>9.7250906663999999</v>
      </c>
      <c r="K15" s="8">
        <v>5.0744015999999998</v>
      </c>
      <c r="L15" s="8">
        <v>26.64318788748</v>
      </c>
      <c r="M15" s="8">
        <v>24.846464046916459</v>
      </c>
      <c r="N15" s="8">
        <v>28.775728273393398</v>
      </c>
      <c r="O15" s="8">
        <v>9.6959965440044673</v>
      </c>
      <c r="P15" s="8">
        <v>8.8686779087549379</v>
      </c>
      <c r="Q15" s="8">
        <v>9.9149747899159468</v>
      </c>
      <c r="R15" s="8">
        <v>8.8697530111176537</v>
      </c>
    </row>
    <row r="16" spans="1:18" ht="11.25" customHeight="1" x14ac:dyDescent="0.25">
      <c r="A16" s="59" t="s">
        <v>216</v>
      </c>
      <c r="B16" s="60" t="s">
        <v>215</v>
      </c>
      <c r="C16" s="9">
        <v>73.32869379314171</v>
      </c>
      <c r="D16" s="9">
        <v>67.365472160879989</v>
      </c>
      <c r="E16" s="9">
        <v>83.997499991759994</v>
      </c>
      <c r="F16" s="9">
        <v>98.10729650735999</v>
      </c>
      <c r="G16" s="9">
        <v>82.881047066400001</v>
      </c>
      <c r="H16" s="9">
        <v>63.933019158054854</v>
      </c>
      <c r="I16" s="9">
        <v>9.7299536346000153</v>
      </c>
      <c r="J16" s="9">
        <v>9.7250906663999999</v>
      </c>
      <c r="K16" s="9">
        <v>5.0744015999999998</v>
      </c>
      <c r="L16" s="9">
        <v>26.64318788748</v>
      </c>
      <c r="M16" s="9">
        <v>24.846464046916459</v>
      </c>
      <c r="N16" s="9">
        <v>28.775728273393398</v>
      </c>
      <c r="O16" s="9">
        <v>9.6959965440044673</v>
      </c>
      <c r="P16" s="9">
        <v>8.8686779087549379</v>
      </c>
      <c r="Q16" s="9">
        <v>9.9149747899159468</v>
      </c>
      <c r="R16" s="9">
        <v>8.8697530111176537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2517.2515146206088</v>
      </c>
      <c r="D21" s="79">
        <v>2680.8658473988162</v>
      </c>
      <c r="E21" s="79">
        <v>2193.0211913873031</v>
      </c>
      <c r="F21" s="79">
        <v>2684.7932908393082</v>
      </c>
      <c r="G21" s="79">
        <v>3304.5518926413006</v>
      </c>
      <c r="H21" s="79">
        <v>3325.3117642485595</v>
      </c>
      <c r="I21" s="79">
        <v>3170.9509273721892</v>
      </c>
      <c r="J21" s="79">
        <v>3126.3019679360877</v>
      </c>
      <c r="K21" s="79">
        <v>2968.6926242900872</v>
      </c>
      <c r="L21" s="79">
        <v>2408.7303158373361</v>
      </c>
      <c r="M21" s="79">
        <v>2727.063025005375</v>
      </c>
      <c r="N21" s="79">
        <v>2536.0945887507432</v>
      </c>
      <c r="O21" s="79">
        <v>2426.5606642474063</v>
      </c>
      <c r="P21" s="79">
        <v>2327.14260387989</v>
      </c>
      <c r="Q21" s="79">
        <v>2126.5387710414698</v>
      </c>
      <c r="R21" s="79">
        <v>1834.5589530232387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2517.2515146206088</v>
      </c>
      <c r="D30" s="8">
        <v>2680.8658473988162</v>
      </c>
      <c r="E30" s="8">
        <v>2193.0211913873031</v>
      </c>
      <c r="F30" s="8">
        <v>2684.7932908393082</v>
      </c>
      <c r="G30" s="8">
        <v>3304.5518926413006</v>
      </c>
      <c r="H30" s="8">
        <v>3325.3117642485595</v>
      </c>
      <c r="I30" s="8">
        <v>3170.9509273721892</v>
      </c>
      <c r="J30" s="8">
        <v>3126.3019679360877</v>
      </c>
      <c r="K30" s="8">
        <v>2968.6926242900872</v>
      </c>
      <c r="L30" s="8">
        <v>2408.7303158373361</v>
      </c>
      <c r="M30" s="8">
        <v>2727.063025005375</v>
      </c>
      <c r="N30" s="8">
        <v>2536.0945887507432</v>
      </c>
      <c r="O30" s="8">
        <v>2426.5606642474063</v>
      </c>
      <c r="P30" s="8">
        <v>2327.14260387989</v>
      </c>
      <c r="Q30" s="8">
        <v>2126.5387710414698</v>
      </c>
      <c r="R30" s="8">
        <v>1834.5589530232387</v>
      </c>
    </row>
    <row r="31" spans="1:18" ht="11.25" customHeight="1" x14ac:dyDescent="0.25">
      <c r="A31" s="59" t="s">
        <v>187</v>
      </c>
      <c r="B31" s="60" t="s">
        <v>186</v>
      </c>
      <c r="C31" s="9">
        <v>4.2625837162191278</v>
      </c>
      <c r="D31" s="9">
        <v>1.4473198195200001</v>
      </c>
      <c r="E31" s="9">
        <v>4.0997145600000007</v>
      </c>
      <c r="F31" s="9">
        <v>4.1006550827520005</v>
      </c>
      <c r="G31" s="9">
        <v>4.8231936000000006</v>
      </c>
      <c r="H31" s="9">
        <v>3.5136000000000118</v>
      </c>
      <c r="I31" s="9">
        <v>3.6173952000000007</v>
      </c>
      <c r="J31" s="9">
        <v>3.6173952000000007</v>
      </c>
      <c r="K31" s="9">
        <v>3.6173952000000007</v>
      </c>
      <c r="L31" s="9">
        <v>3.6167681848320008</v>
      </c>
      <c r="M31" s="9">
        <v>7.0850785562632623</v>
      </c>
      <c r="N31" s="9">
        <v>3.6863999999999906</v>
      </c>
      <c r="O31" s="9">
        <v>5.4719999999999978</v>
      </c>
      <c r="P31" s="9">
        <v>5.5295999999999985</v>
      </c>
      <c r="Q31" s="9">
        <v>1.7280000000000055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4.2625837162191278</v>
      </c>
      <c r="D32" s="10">
        <v>1.4473198195200001</v>
      </c>
      <c r="E32" s="10">
        <v>4.0997145600000007</v>
      </c>
      <c r="F32" s="10">
        <v>4.1006550827520005</v>
      </c>
      <c r="G32" s="10">
        <v>4.8231936000000006</v>
      </c>
      <c r="H32" s="10">
        <v>3.5136000000000118</v>
      </c>
      <c r="I32" s="10">
        <v>3.6173952000000007</v>
      </c>
      <c r="J32" s="10">
        <v>3.6173952000000007</v>
      </c>
      <c r="K32" s="10">
        <v>3.6173952000000007</v>
      </c>
      <c r="L32" s="10">
        <v>3.6167681848320008</v>
      </c>
      <c r="M32" s="10">
        <v>7.0850785562632623</v>
      </c>
      <c r="N32" s="10">
        <v>3.6863999999999906</v>
      </c>
      <c r="O32" s="10">
        <v>5.4719999999999978</v>
      </c>
      <c r="P32" s="10">
        <v>5.5295999999999985</v>
      </c>
      <c r="Q32" s="10">
        <v>1.7280000000000055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162.54957163243094</v>
      </c>
      <c r="D34" s="9">
        <v>136.32317515080564</v>
      </c>
      <c r="E34" s="9">
        <v>118.88180831627632</v>
      </c>
      <c r="F34" s="9">
        <v>115.97759974584002</v>
      </c>
      <c r="G34" s="9">
        <v>84.270474034524028</v>
      </c>
      <c r="H34" s="9">
        <v>95.787457585977762</v>
      </c>
      <c r="I34" s="9">
        <v>121.851059745816</v>
      </c>
      <c r="J34" s="9">
        <v>104.55021401914807</v>
      </c>
      <c r="K34" s="9">
        <v>104.546436143904</v>
      </c>
      <c r="L34" s="9">
        <v>115.97783751421204</v>
      </c>
      <c r="M34" s="9">
        <v>127.7136238947474</v>
      </c>
      <c r="N34" s="9">
        <v>121.90977501077059</v>
      </c>
      <c r="O34" s="9">
        <v>119.34333296649778</v>
      </c>
      <c r="P34" s="9">
        <v>110.61221351706956</v>
      </c>
      <c r="Q34" s="9">
        <v>98.940702322215145</v>
      </c>
      <c r="R34" s="9">
        <v>104.75070506411794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662.84480743360712</v>
      </c>
      <c r="D43" s="9">
        <v>869.0011875469105</v>
      </c>
      <c r="E43" s="9">
        <v>707.3430167966784</v>
      </c>
      <c r="F43" s="9">
        <v>1078.3687579179843</v>
      </c>
      <c r="G43" s="9">
        <v>1481.0548069900444</v>
      </c>
      <c r="H43" s="9">
        <v>1433.2798753984807</v>
      </c>
      <c r="I43" s="9">
        <v>1357.3057120407734</v>
      </c>
      <c r="J43" s="9">
        <v>1300.1013596825278</v>
      </c>
      <c r="K43" s="9">
        <v>1293.9008034204708</v>
      </c>
      <c r="L43" s="9">
        <v>1224.216071737776</v>
      </c>
      <c r="M43" s="9">
        <v>1163.9591686684721</v>
      </c>
      <c r="N43" s="9">
        <v>1168.1184069104511</v>
      </c>
      <c r="O43" s="9">
        <v>1175.0771895230682</v>
      </c>
      <c r="P43" s="9">
        <v>1130.9546459094252</v>
      </c>
      <c r="Q43" s="9">
        <v>1096.5268842790974</v>
      </c>
      <c r="R43" s="9">
        <v>1124.853338461578</v>
      </c>
    </row>
    <row r="44" spans="1:18" ht="11.25" customHeight="1" x14ac:dyDescent="0.25">
      <c r="A44" s="59" t="s">
        <v>161</v>
      </c>
      <c r="B44" s="60" t="s">
        <v>160</v>
      </c>
      <c r="C44" s="9">
        <v>1604.9946183001025</v>
      </c>
      <c r="D44" s="9">
        <v>1601.5204894081678</v>
      </c>
      <c r="E44" s="9">
        <v>1154.5953925685044</v>
      </c>
      <c r="F44" s="9">
        <v>1272.1171190722562</v>
      </c>
      <c r="G44" s="9">
        <v>1425.4731497899445</v>
      </c>
      <c r="H44" s="9">
        <v>1570.5363967331934</v>
      </c>
      <c r="I44" s="9">
        <v>1526.6217972698639</v>
      </c>
      <c r="J44" s="9">
        <v>1570.6234729460887</v>
      </c>
      <c r="K44" s="9">
        <v>1392.7387550592969</v>
      </c>
      <c r="L44" s="9">
        <v>925.50855275841616</v>
      </c>
      <c r="M44" s="9">
        <v>1230.8050620241906</v>
      </c>
      <c r="N44" s="9">
        <v>995.98285150770846</v>
      </c>
      <c r="O44" s="9">
        <v>904.13457812561717</v>
      </c>
      <c r="P44" s="9">
        <v>895.67355384140888</v>
      </c>
      <c r="Q44" s="9">
        <v>753.8760202770261</v>
      </c>
      <c r="R44" s="9">
        <v>435.53574474005643</v>
      </c>
    </row>
    <row r="45" spans="1:18" ht="11.25" customHeight="1" x14ac:dyDescent="0.25">
      <c r="A45" s="59" t="s">
        <v>159</v>
      </c>
      <c r="B45" s="60" t="s">
        <v>158</v>
      </c>
      <c r="C45" s="9">
        <v>82.59993353824855</v>
      </c>
      <c r="D45" s="9">
        <v>72.573675473411996</v>
      </c>
      <c r="E45" s="9">
        <v>208.10125914584401</v>
      </c>
      <c r="F45" s="9">
        <v>214.22915902047603</v>
      </c>
      <c r="G45" s="9">
        <v>308.93026822678797</v>
      </c>
      <c r="H45" s="9">
        <v>222.19443453090781</v>
      </c>
      <c r="I45" s="9">
        <v>161.55496311573603</v>
      </c>
      <c r="J45" s="9">
        <v>147.40952608832399</v>
      </c>
      <c r="K45" s="9">
        <v>173.88923446641601</v>
      </c>
      <c r="L45" s="9">
        <v>139.41108564210001</v>
      </c>
      <c r="M45" s="9">
        <v>197.50009186170143</v>
      </c>
      <c r="N45" s="9">
        <v>246.39715532181307</v>
      </c>
      <c r="O45" s="9">
        <v>222.53356363222304</v>
      </c>
      <c r="P45" s="9">
        <v>184.3725906119866</v>
      </c>
      <c r="Q45" s="9">
        <v>175.46716416313114</v>
      </c>
      <c r="R45" s="9">
        <v>169.41916475748621</v>
      </c>
    </row>
    <row r="46" spans="1:18" ht="11.25" customHeight="1" x14ac:dyDescent="0.25">
      <c r="A46" s="61" t="s">
        <v>157</v>
      </c>
      <c r="B46" s="62" t="s">
        <v>156</v>
      </c>
      <c r="C46" s="10">
        <v>3.2356898008122084</v>
      </c>
      <c r="D46" s="10">
        <v>6.4446798615119993</v>
      </c>
      <c r="E46" s="10">
        <v>6.4447719292440011</v>
      </c>
      <c r="F46" s="10">
        <v>6.4448639969760002</v>
      </c>
      <c r="G46" s="10">
        <v>6.4448026184879996</v>
      </c>
      <c r="H46" s="10">
        <v>6.4714338441548387</v>
      </c>
      <c r="I46" s="10">
        <v>9.7051358333159996</v>
      </c>
      <c r="J46" s="10">
        <v>16.136281738224</v>
      </c>
      <c r="K46" s="10">
        <v>16.073338098780003</v>
      </c>
      <c r="L46" s="10">
        <v>16.073829126684</v>
      </c>
      <c r="M46" s="10">
        <v>16.166732181834842</v>
      </c>
      <c r="N46" s="10">
        <v>12.900860052487248</v>
      </c>
      <c r="O46" s="10">
        <v>16.15046824125443</v>
      </c>
      <c r="P46" s="10">
        <v>12.920007642159437</v>
      </c>
      <c r="Q46" s="10">
        <v>16.150369137546427</v>
      </c>
      <c r="R46" s="10">
        <v>16.151349686268539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79.36424373743634</v>
      </c>
      <c r="D49" s="10">
        <v>66.128995611899995</v>
      </c>
      <c r="E49" s="10">
        <v>201.6564872166</v>
      </c>
      <c r="F49" s="10">
        <v>207.78429502350002</v>
      </c>
      <c r="G49" s="10">
        <v>302.48546560829999</v>
      </c>
      <c r="H49" s="10">
        <v>203.48199374992157</v>
      </c>
      <c r="I49" s="10">
        <v>136.52116368930001</v>
      </c>
      <c r="J49" s="10">
        <v>115.9293895812</v>
      </c>
      <c r="K49" s="10">
        <v>133.26468530310001</v>
      </c>
      <c r="L49" s="10">
        <v>98.786198897100007</v>
      </c>
      <c r="M49" s="10">
        <v>147.61529279912378</v>
      </c>
      <c r="N49" s="10">
        <v>199.77816498732614</v>
      </c>
      <c r="O49" s="10">
        <v>169.58574510394496</v>
      </c>
      <c r="P49" s="10">
        <v>156.13310771300013</v>
      </c>
      <c r="Q49" s="10">
        <v>150.15085564447048</v>
      </c>
      <c r="R49" s="10">
        <v>144.10529780254214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12.241006936831401</v>
      </c>
      <c r="I51" s="10">
        <v>15.32866359312</v>
      </c>
      <c r="J51" s="10">
        <v>15.3438547689</v>
      </c>
      <c r="K51" s="10">
        <v>24.551211064536002</v>
      </c>
      <c r="L51" s="10">
        <v>24.551057618316001</v>
      </c>
      <c r="M51" s="10">
        <v>33.718066880742803</v>
      </c>
      <c r="N51" s="10">
        <v>33.718130281999692</v>
      </c>
      <c r="O51" s="10">
        <v>36.797350287023662</v>
      </c>
      <c r="P51" s="10">
        <v>15.319475256827024</v>
      </c>
      <c r="Q51" s="10">
        <v>9.1659393811142351</v>
      </c>
      <c r="R51" s="10">
        <v>9.1625172686755292</v>
      </c>
    </row>
    <row r="52" spans="1:18" ht="11.25" customHeight="1" x14ac:dyDescent="0.25">
      <c r="A52" s="53" t="s">
        <v>145</v>
      </c>
      <c r="B52" s="54" t="s">
        <v>144</v>
      </c>
      <c r="C52" s="79">
        <v>9268.3576018267559</v>
      </c>
      <c r="D52" s="79">
        <v>8891.6832320640115</v>
      </c>
      <c r="E52" s="79">
        <v>9412.9357820049026</v>
      </c>
      <c r="F52" s="79">
        <v>9503.9486058253697</v>
      </c>
      <c r="G52" s="79">
        <v>9084.5276017616634</v>
      </c>
      <c r="H52" s="79">
        <v>9886.6559059548999</v>
      </c>
      <c r="I52" s="79">
        <v>9649.7963376552707</v>
      </c>
      <c r="J52" s="79">
        <v>9775.281566554735</v>
      </c>
      <c r="K52" s="79">
        <v>10402.994831957101</v>
      </c>
      <c r="L52" s="79">
        <v>9117.1390937319375</v>
      </c>
      <c r="M52" s="79">
        <v>10438.805623512415</v>
      </c>
      <c r="N52" s="79">
        <v>10763.741318895603</v>
      </c>
      <c r="O52" s="79">
        <v>10638.153146250132</v>
      </c>
      <c r="P52" s="79">
        <v>10812.391886396994</v>
      </c>
      <c r="Q52" s="79">
        <v>10410.710935653997</v>
      </c>
      <c r="R52" s="79">
        <v>10210.660962226493</v>
      </c>
    </row>
    <row r="53" spans="1:18" ht="11.25" customHeight="1" x14ac:dyDescent="0.25">
      <c r="A53" s="56" t="s">
        <v>143</v>
      </c>
      <c r="B53" s="57" t="s">
        <v>142</v>
      </c>
      <c r="C53" s="8">
        <v>4946.9272018267484</v>
      </c>
      <c r="D53" s="8">
        <v>5129.1752187840139</v>
      </c>
      <c r="E53" s="8">
        <v>5390.2650408848986</v>
      </c>
      <c r="F53" s="8">
        <v>5434.6993295197681</v>
      </c>
      <c r="G53" s="8">
        <v>5385.8147558893916</v>
      </c>
      <c r="H53" s="8">
        <v>5721.1479059548992</v>
      </c>
      <c r="I53" s="8">
        <v>5515.3933022952742</v>
      </c>
      <c r="J53" s="8">
        <v>5527.3966067291403</v>
      </c>
      <c r="K53" s="8">
        <v>5689.7399010770987</v>
      </c>
      <c r="L53" s="8">
        <v>5606.5346673652793</v>
      </c>
      <c r="M53" s="8">
        <v>6102.5940879843938</v>
      </c>
      <c r="N53" s="8">
        <v>6266.7671499479829</v>
      </c>
      <c r="O53" s="8">
        <v>6259.5108569030117</v>
      </c>
      <c r="P53" s="8">
        <v>6296.0966863969998</v>
      </c>
      <c r="Q53" s="8">
        <v>6003.9180904482873</v>
      </c>
      <c r="R53" s="8">
        <v>5967.8669622264961</v>
      </c>
    </row>
    <row r="54" spans="1:18" ht="11.25" customHeight="1" x14ac:dyDescent="0.25">
      <c r="A54" s="56" t="s">
        <v>141</v>
      </c>
      <c r="B54" s="57" t="s">
        <v>140</v>
      </c>
      <c r="C54" s="8">
        <v>4321.4304000000075</v>
      </c>
      <c r="D54" s="8">
        <v>3762.5080132800003</v>
      </c>
      <c r="E54" s="8">
        <v>4022.67074112</v>
      </c>
      <c r="F54" s="8">
        <v>4069.2492763056007</v>
      </c>
      <c r="G54" s="8">
        <v>3698.7128458722718</v>
      </c>
      <c r="H54" s="8">
        <v>4165.5080000000025</v>
      </c>
      <c r="I54" s="8">
        <v>4134.4030353600001</v>
      </c>
      <c r="J54" s="8">
        <v>4247.8849598256002</v>
      </c>
      <c r="K54" s="8">
        <v>4713.2549308800008</v>
      </c>
      <c r="L54" s="8">
        <v>3510.6044263666563</v>
      </c>
      <c r="M54" s="8">
        <v>4336.2115355280221</v>
      </c>
      <c r="N54" s="8">
        <v>4496.9741689476177</v>
      </c>
      <c r="O54" s="8">
        <v>4378.6422893471199</v>
      </c>
      <c r="P54" s="8">
        <v>4516.2951999999977</v>
      </c>
      <c r="Q54" s="8">
        <v>4406.7928452057085</v>
      </c>
      <c r="R54" s="8">
        <v>4242.7939999999962</v>
      </c>
    </row>
    <row r="55" spans="1:18" ht="11.25" customHeight="1" x14ac:dyDescent="0.25">
      <c r="A55" s="59" t="s">
        <v>139</v>
      </c>
      <c r="B55" s="60" t="s">
        <v>138</v>
      </c>
      <c r="C55" s="9">
        <v>240.47040000000055</v>
      </c>
      <c r="D55" s="9">
        <v>206.15635728000001</v>
      </c>
      <c r="E55" s="9">
        <v>183.29140511999998</v>
      </c>
      <c r="F55" s="9">
        <v>283.48822799999999</v>
      </c>
      <c r="G55" s="9">
        <v>266.70091024987204</v>
      </c>
      <c r="H55" s="9">
        <v>333.88800000000009</v>
      </c>
      <c r="I55" s="9">
        <v>340.74355536000002</v>
      </c>
      <c r="J55" s="9">
        <v>341.85891888000003</v>
      </c>
      <c r="K55" s="9">
        <v>337.21157088000001</v>
      </c>
      <c r="L55" s="9">
        <v>276.73875437385601</v>
      </c>
      <c r="M55" s="9">
        <v>309.85153552802058</v>
      </c>
      <c r="N55" s="9">
        <v>308.37416894761685</v>
      </c>
      <c r="O55" s="9">
        <v>310.1622893471154</v>
      </c>
      <c r="P55" s="9">
        <v>317.81520000000177</v>
      </c>
      <c r="Q55" s="9">
        <v>282.41284520570571</v>
      </c>
      <c r="R55" s="9">
        <v>230.21400000000068</v>
      </c>
    </row>
    <row r="56" spans="1:18" ht="11.25" customHeight="1" x14ac:dyDescent="0.25">
      <c r="A56" s="59" t="s">
        <v>137</v>
      </c>
      <c r="B56" s="60" t="s">
        <v>136</v>
      </c>
      <c r="C56" s="9">
        <v>4080.9600000000073</v>
      </c>
      <c r="D56" s="9">
        <v>3556.3516560000003</v>
      </c>
      <c r="E56" s="9">
        <v>3839.379336</v>
      </c>
      <c r="F56" s="9">
        <v>3785.7610483056005</v>
      </c>
      <c r="G56" s="9">
        <v>3432.0119356224</v>
      </c>
      <c r="H56" s="9">
        <v>3831.6200000000026</v>
      </c>
      <c r="I56" s="9">
        <v>3793.6594800000003</v>
      </c>
      <c r="J56" s="9">
        <v>3906.0260409456005</v>
      </c>
      <c r="K56" s="9">
        <v>4376.0433600000006</v>
      </c>
      <c r="L56" s="9">
        <v>3233.8656719928003</v>
      </c>
      <c r="M56" s="9">
        <v>4026.3600000000019</v>
      </c>
      <c r="N56" s="9">
        <v>4188.6000000000013</v>
      </c>
      <c r="O56" s="9">
        <v>4068.4800000000041</v>
      </c>
      <c r="P56" s="9">
        <v>4198.4799999999959</v>
      </c>
      <c r="Q56" s="9">
        <v>4124.3800000000028</v>
      </c>
      <c r="R56" s="9">
        <v>4012.5799999999954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802.80199999999888</v>
      </c>
      <c r="D59" s="79">
        <v>1092.0482444242796</v>
      </c>
      <c r="E59" s="79">
        <v>1208.2398210511201</v>
      </c>
      <c r="F59" s="79">
        <v>1438.0999403799601</v>
      </c>
      <c r="G59" s="79">
        <v>1800.33321598416</v>
      </c>
      <c r="H59" s="79">
        <v>1279.7071489053656</v>
      </c>
      <c r="I59" s="79">
        <v>1563.2325682459202</v>
      </c>
      <c r="J59" s="79">
        <v>1671.0095414469602</v>
      </c>
      <c r="K59" s="79">
        <v>2366.7184393023608</v>
      </c>
      <c r="L59" s="79">
        <v>2361.3188916517202</v>
      </c>
      <c r="M59" s="79">
        <v>2131.128999999999</v>
      </c>
      <c r="N59" s="79">
        <v>2281.2810102985195</v>
      </c>
      <c r="O59" s="79">
        <v>1773.3414480651829</v>
      </c>
      <c r="P59" s="79">
        <v>1605.459623894506</v>
      </c>
      <c r="Q59" s="79">
        <v>1738.3079999999995</v>
      </c>
      <c r="R59" s="79">
        <v>1819.3889999999997</v>
      </c>
    </row>
    <row r="60" spans="1:18" ht="11.25" customHeight="1" x14ac:dyDescent="0.25">
      <c r="A60" s="56" t="s">
        <v>130</v>
      </c>
      <c r="B60" s="57" t="s">
        <v>129</v>
      </c>
      <c r="C60" s="8">
        <v>802.80199999999888</v>
      </c>
      <c r="D60" s="8">
        <v>1092.0482444242796</v>
      </c>
      <c r="E60" s="8">
        <v>1208.2398210511201</v>
      </c>
      <c r="F60" s="8">
        <v>1438.0999403799601</v>
      </c>
      <c r="G60" s="8">
        <v>1800.33321598416</v>
      </c>
      <c r="H60" s="8">
        <v>1279.7071489053656</v>
      </c>
      <c r="I60" s="8">
        <v>1563.2325682459202</v>
      </c>
      <c r="J60" s="8">
        <v>1671.0095414469602</v>
      </c>
      <c r="K60" s="8">
        <v>2366.7184393023608</v>
      </c>
      <c r="L60" s="8">
        <v>2361.3188916517202</v>
      </c>
      <c r="M60" s="8">
        <v>2131.128999999999</v>
      </c>
      <c r="N60" s="8">
        <v>2281.2810102985195</v>
      </c>
      <c r="O60" s="8">
        <v>1773.3414480651829</v>
      </c>
      <c r="P60" s="8">
        <v>1605.459623894506</v>
      </c>
      <c r="Q60" s="8">
        <v>1738.3079999999995</v>
      </c>
      <c r="R60" s="8">
        <v>1819.3889999999997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3276.5263999999938</v>
      </c>
      <c r="D64" s="81">
        <v>3487.7844928573909</v>
      </c>
      <c r="E64" s="81">
        <v>3015.3997403742246</v>
      </c>
      <c r="F64" s="81">
        <v>3344.7553692996244</v>
      </c>
      <c r="G64" s="81">
        <v>3378.0394813243684</v>
      </c>
      <c r="H64" s="81">
        <v>4224.0576994210942</v>
      </c>
      <c r="I64" s="81">
        <v>4300.2776791341366</v>
      </c>
      <c r="J64" s="81">
        <v>4994.0605516883033</v>
      </c>
      <c r="K64" s="81">
        <v>5109.0400606845587</v>
      </c>
      <c r="L64" s="81">
        <v>5236.937041253761</v>
      </c>
      <c r="M64" s="81">
        <v>5746.4731768200945</v>
      </c>
      <c r="N64" s="81">
        <v>5560.4959190645577</v>
      </c>
      <c r="O64" s="81">
        <v>5280.2258167897544</v>
      </c>
      <c r="P64" s="81">
        <v>5907.4644908587152</v>
      </c>
      <c r="Q64" s="81">
        <v>5433.4683032632402</v>
      </c>
      <c r="R64" s="81">
        <v>5187.749359159181</v>
      </c>
    </row>
    <row r="65" spans="1:18" ht="11.25" customHeight="1" x14ac:dyDescent="0.25">
      <c r="A65" s="71" t="s">
        <v>123</v>
      </c>
      <c r="B65" s="72" t="s">
        <v>122</v>
      </c>
      <c r="C65" s="82">
        <v>3249.0079999999939</v>
      </c>
      <c r="D65" s="82">
        <v>3466.2953832998396</v>
      </c>
      <c r="E65" s="82">
        <v>2997.3404429740808</v>
      </c>
      <c r="F65" s="82">
        <v>3327.3812982412805</v>
      </c>
      <c r="G65" s="82">
        <v>3358.38072048192</v>
      </c>
      <c r="H65" s="82">
        <v>4175.5914857648531</v>
      </c>
      <c r="I65" s="82">
        <v>4229.6574513715204</v>
      </c>
      <c r="J65" s="82">
        <v>4911.5034545875196</v>
      </c>
      <c r="K65" s="82">
        <v>5026.3849794009584</v>
      </c>
      <c r="L65" s="82">
        <v>5142.3905092896002</v>
      </c>
      <c r="M65" s="82">
        <v>5657.193782947923</v>
      </c>
      <c r="N65" s="82">
        <v>5448.0292863586337</v>
      </c>
      <c r="O65" s="82">
        <v>5138.0035187836684</v>
      </c>
      <c r="P65" s="82">
        <v>5756.3468267111502</v>
      </c>
      <c r="Q65" s="82">
        <v>5287.2960000000039</v>
      </c>
      <c r="R65" s="82">
        <v>5046.3839999999964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27.518400000000014</v>
      </c>
      <c r="D67" s="82">
        <v>21.489109557552005</v>
      </c>
      <c r="E67" s="82">
        <v>18.059297400144004</v>
      </c>
      <c r="F67" s="82">
        <v>17.374071058344001</v>
      </c>
      <c r="G67" s="82">
        <v>19.658760842448004</v>
      </c>
      <c r="H67" s="82">
        <v>43.297800000000016</v>
      </c>
      <c r="I67" s="82">
        <v>31.775185620360006</v>
      </c>
      <c r="J67" s="82">
        <v>38.403490323743995</v>
      </c>
      <c r="K67" s="82">
        <v>36.117680403168002</v>
      </c>
      <c r="L67" s="82">
        <v>34.975689840000008</v>
      </c>
      <c r="M67" s="82">
        <v>34.83456467584039</v>
      </c>
      <c r="N67" s="82">
        <v>55.473659047320275</v>
      </c>
      <c r="O67" s="82">
        <v>82.60973182109008</v>
      </c>
      <c r="P67" s="82">
        <v>95.82291388294928</v>
      </c>
      <c r="Q67" s="82">
        <v>88.397456348867351</v>
      </c>
      <c r="R67" s="82">
        <v>80.971799999999689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5.168413656240185</v>
      </c>
      <c r="I69" s="82">
        <v>38.845042142255998</v>
      </c>
      <c r="J69" s="82">
        <v>44.153606777040196</v>
      </c>
      <c r="K69" s="82">
        <v>46.537400880431946</v>
      </c>
      <c r="L69" s="82">
        <v>59.570842124160052</v>
      </c>
      <c r="M69" s="82">
        <v>54.444829196331469</v>
      </c>
      <c r="N69" s="82">
        <v>56.992973658603475</v>
      </c>
      <c r="O69" s="82">
        <v>59.612566184995586</v>
      </c>
      <c r="P69" s="82">
        <v>55.294750264615544</v>
      </c>
      <c r="Q69" s="82">
        <v>57.774846914369036</v>
      </c>
      <c r="R69" s="82">
        <v>60.393559159185315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5.168413656240185</v>
      </c>
      <c r="I71" s="83">
        <v>38.845042142255998</v>
      </c>
      <c r="J71" s="83">
        <v>44.153606777040196</v>
      </c>
      <c r="K71" s="83">
        <v>46.537400880431946</v>
      </c>
      <c r="L71" s="83">
        <v>59.570842124160052</v>
      </c>
      <c r="M71" s="83">
        <v>54.444829196331469</v>
      </c>
      <c r="N71" s="83">
        <v>56.992973658603475</v>
      </c>
      <c r="O71" s="83">
        <v>59.612566184995586</v>
      </c>
      <c r="P71" s="83">
        <v>55.294750264615544</v>
      </c>
      <c r="Q71" s="83">
        <v>57.774846914369036</v>
      </c>
      <c r="R71" s="83">
        <v>60.393559159185315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>
    <pageSetUpPr fitToPage="1"/>
  </sheetPr>
  <dimension ref="A1:V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22" ht="11.25" customHeight="1" x14ac:dyDescent="0.25">
      <c r="A1" s="77" t="s">
        <v>271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22" ht="11.25" customHeight="1" x14ac:dyDescent="0.25">
      <c r="A2" s="50" t="s">
        <v>244</v>
      </c>
      <c r="B2" s="51" t="s">
        <v>243</v>
      </c>
      <c r="C2" s="78">
        <v>9858.6885370877317</v>
      </c>
      <c r="D2" s="78">
        <v>9189.1188193740854</v>
      </c>
      <c r="E2" s="78">
        <v>9590.0100407097107</v>
      </c>
      <c r="F2" s="78">
        <v>9434.4668630182805</v>
      </c>
      <c r="G2" s="78">
        <v>9180.892105380899</v>
      </c>
      <c r="H2" s="78">
        <v>10610.566874626431</v>
      </c>
      <c r="I2" s="78">
        <v>10766.608936516945</v>
      </c>
      <c r="J2" s="78">
        <v>11087.024901499404</v>
      </c>
      <c r="K2" s="78">
        <v>11916.237053211122</v>
      </c>
      <c r="L2" s="78">
        <v>8829.7691259863877</v>
      </c>
      <c r="M2" s="78">
        <v>10800.679483567088</v>
      </c>
      <c r="N2" s="78">
        <v>10969.523769069654</v>
      </c>
      <c r="O2" s="78">
        <v>10707.494925287845</v>
      </c>
      <c r="P2" s="78">
        <v>11249.513767783181</v>
      </c>
      <c r="Q2" s="78">
        <v>11067.225856245102</v>
      </c>
      <c r="R2" s="78">
        <v>11062.098025636873</v>
      </c>
    </row>
    <row r="3" spans="1:22" ht="11.25" customHeight="1" x14ac:dyDescent="0.25">
      <c r="A3" s="53" t="s">
        <v>242</v>
      </c>
      <c r="B3" s="54" t="s">
        <v>241</v>
      </c>
      <c r="C3" s="79">
        <v>3971.2779957546059</v>
      </c>
      <c r="D3" s="79">
        <v>3774.0088725737405</v>
      </c>
      <c r="E3" s="79">
        <v>4254.8022735970671</v>
      </c>
      <c r="F3" s="79">
        <v>4041.0330449398557</v>
      </c>
      <c r="G3" s="79">
        <v>3906.4951460111756</v>
      </c>
      <c r="H3" s="79">
        <v>4706.0142320309897</v>
      </c>
      <c r="I3" s="79">
        <v>4832.298595776384</v>
      </c>
      <c r="J3" s="79">
        <v>4846.1887589604485</v>
      </c>
      <c r="K3" s="79">
        <v>4997.9072357761315</v>
      </c>
      <c r="L3" s="79">
        <v>3945.087821205324</v>
      </c>
      <c r="M3" s="79">
        <v>4518.9338024490098</v>
      </c>
      <c r="N3" s="79">
        <v>4482.7242927394127</v>
      </c>
      <c r="O3" s="79">
        <v>4413.1457172541141</v>
      </c>
      <c r="P3" s="79">
        <v>4726.0880301206289</v>
      </c>
      <c r="Q3" s="79">
        <v>4710.1465966485766</v>
      </c>
      <c r="R3" s="79">
        <v>5412.2283230257071</v>
      </c>
      <c r="S3" s="84"/>
      <c r="T3" s="84"/>
      <c r="U3" s="84"/>
      <c r="V3" s="84"/>
    </row>
    <row r="4" spans="1:22" ht="11.25" customHeight="1" x14ac:dyDescent="0.25">
      <c r="A4" s="56" t="s">
        <v>240</v>
      </c>
      <c r="B4" s="57" t="s">
        <v>239</v>
      </c>
      <c r="C4" s="8">
        <v>3971.2779957546059</v>
      </c>
      <c r="D4" s="8">
        <v>3774.0088725737405</v>
      </c>
      <c r="E4" s="8">
        <v>4254.8022735970671</v>
      </c>
      <c r="F4" s="8">
        <v>4041.0330449398557</v>
      </c>
      <c r="G4" s="8">
        <v>3906.4951460111756</v>
      </c>
      <c r="H4" s="8">
        <v>4706.0142320309897</v>
      </c>
      <c r="I4" s="8">
        <v>4832.298595776384</v>
      </c>
      <c r="J4" s="8">
        <v>4846.1887589604485</v>
      </c>
      <c r="K4" s="8">
        <v>4997.9072357761315</v>
      </c>
      <c r="L4" s="8">
        <v>3945.087821205324</v>
      </c>
      <c r="M4" s="8">
        <v>4518.9338024490098</v>
      </c>
      <c r="N4" s="8">
        <v>4482.7242927394127</v>
      </c>
      <c r="O4" s="8">
        <v>4413.1457172541141</v>
      </c>
      <c r="P4" s="8">
        <v>4726.0880301206289</v>
      </c>
      <c r="Q4" s="8">
        <v>4710.1465966485766</v>
      </c>
      <c r="R4" s="8">
        <v>5412.2283230257071</v>
      </c>
    </row>
    <row r="5" spans="1:22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5.544047348927946</v>
      </c>
      <c r="F5" s="9">
        <v>5.541076814328016</v>
      </c>
      <c r="G5" s="9">
        <v>2.7721821029759668</v>
      </c>
      <c r="H5" s="9">
        <v>11.16278655158877</v>
      </c>
      <c r="I5" s="9">
        <v>16.631270689968012</v>
      </c>
      <c r="J5" s="9">
        <v>260.73372362399994</v>
      </c>
      <c r="K5" s="9">
        <v>555.7586572107723</v>
      </c>
      <c r="L5" s="9">
        <v>308.57715389160006</v>
      </c>
      <c r="M5" s="9">
        <v>369.0965699048308</v>
      </c>
      <c r="N5" s="9">
        <v>412.48415856671994</v>
      </c>
      <c r="O5" s="9">
        <v>315.51155621049492</v>
      </c>
      <c r="P5" s="9">
        <v>493.09009992785752</v>
      </c>
      <c r="Q5" s="9">
        <v>605.11598650534143</v>
      </c>
      <c r="R5" s="9">
        <v>1981.2667783893314</v>
      </c>
    </row>
    <row r="6" spans="1:22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2.8808959237559995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22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22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5.544047348927946</v>
      </c>
      <c r="F8" s="10">
        <v>5.541076814328016</v>
      </c>
      <c r="G8" s="10">
        <v>2.7721821029759668</v>
      </c>
      <c r="H8" s="10">
        <v>11.16278655158877</v>
      </c>
      <c r="I8" s="10">
        <v>16.631270689968012</v>
      </c>
      <c r="J8" s="10">
        <v>260.73372362399994</v>
      </c>
      <c r="K8" s="10">
        <v>552.87776128701626</v>
      </c>
      <c r="L8" s="10">
        <v>308.57715389160006</v>
      </c>
      <c r="M8" s="10">
        <v>369.0965699048308</v>
      </c>
      <c r="N8" s="10">
        <v>412.48415856671994</v>
      </c>
      <c r="O8" s="10">
        <v>315.51155621049492</v>
      </c>
      <c r="P8" s="10">
        <v>493.09009992785752</v>
      </c>
      <c r="Q8" s="10">
        <v>605.11598650534143</v>
      </c>
      <c r="R8" s="10">
        <v>1981.2667783893314</v>
      </c>
    </row>
    <row r="9" spans="1:22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22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22" ht="11.25" customHeight="1" x14ac:dyDescent="0.25">
      <c r="A11" s="59" t="s">
        <v>226</v>
      </c>
      <c r="B11" s="60" t="s">
        <v>225</v>
      </c>
      <c r="C11" s="9">
        <v>3971.2779957546059</v>
      </c>
      <c r="D11" s="9">
        <v>3728.3925701635203</v>
      </c>
      <c r="E11" s="9">
        <v>4170.1957013455194</v>
      </c>
      <c r="F11" s="9">
        <v>4020.28767150048</v>
      </c>
      <c r="G11" s="9">
        <v>3809.4555679934397</v>
      </c>
      <c r="H11" s="9">
        <v>4548.7844454794013</v>
      </c>
      <c r="I11" s="9">
        <v>4776.13611331632</v>
      </c>
      <c r="J11" s="9">
        <v>4478.97657529548</v>
      </c>
      <c r="K11" s="9">
        <v>4280.9823180453595</v>
      </c>
      <c r="L11" s="9">
        <v>3517.9048347245998</v>
      </c>
      <c r="M11" s="9">
        <v>3997.7234034994412</v>
      </c>
      <c r="N11" s="9">
        <v>3918.1000731258337</v>
      </c>
      <c r="O11" s="9">
        <v>3945.5144162400961</v>
      </c>
      <c r="P11" s="9">
        <v>4029.1508905598953</v>
      </c>
      <c r="Q11" s="9">
        <v>3904.2828778520616</v>
      </c>
      <c r="R11" s="9">
        <v>3424.9091503954728</v>
      </c>
    </row>
    <row r="12" spans="1:22" ht="11.25" customHeight="1" x14ac:dyDescent="0.25">
      <c r="A12" s="61" t="s">
        <v>224</v>
      </c>
      <c r="B12" s="62" t="s">
        <v>223</v>
      </c>
      <c r="C12" s="10">
        <v>3971.2779957546059</v>
      </c>
      <c r="D12" s="10">
        <v>3728.3925701635203</v>
      </c>
      <c r="E12" s="10">
        <v>4170.1957013455194</v>
      </c>
      <c r="F12" s="10">
        <v>4020.28767150048</v>
      </c>
      <c r="G12" s="10">
        <v>3809.4555679934397</v>
      </c>
      <c r="H12" s="10">
        <v>4548.7844454794013</v>
      </c>
      <c r="I12" s="10">
        <v>4776.13611331632</v>
      </c>
      <c r="J12" s="10">
        <v>4478.97657529548</v>
      </c>
      <c r="K12" s="10">
        <v>4280.9823180453595</v>
      </c>
      <c r="L12" s="10">
        <v>3517.9048347245998</v>
      </c>
      <c r="M12" s="10">
        <v>3997.7234034994412</v>
      </c>
      <c r="N12" s="10">
        <v>3918.1000731258337</v>
      </c>
      <c r="O12" s="10">
        <v>3945.5144162400961</v>
      </c>
      <c r="P12" s="10">
        <v>4029.1508905598953</v>
      </c>
      <c r="Q12" s="10">
        <v>3904.2828778520616</v>
      </c>
      <c r="R12" s="10">
        <v>3424.9091503954728</v>
      </c>
    </row>
    <row r="13" spans="1:22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22" ht="11.25" customHeight="1" x14ac:dyDescent="0.25">
      <c r="A14" s="59" t="s">
        <v>220</v>
      </c>
      <c r="B14" s="60" t="s">
        <v>219</v>
      </c>
      <c r="C14" s="9">
        <v>0</v>
      </c>
      <c r="D14" s="9">
        <v>45.616302410220008</v>
      </c>
      <c r="E14" s="9">
        <v>79.062524902620012</v>
      </c>
      <c r="F14" s="9">
        <v>15.204296625048002</v>
      </c>
      <c r="G14" s="9">
        <v>94.267395914760016</v>
      </c>
      <c r="H14" s="9">
        <v>146.06700000000029</v>
      </c>
      <c r="I14" s="9">
        <v>39.531211770096007</v>
      </c>
      <c r="J14" s="9">
        <v>106.47846004096802</v>
      </c>
      <c r="K14" s="9">
        <v>161.16626052000004</v>
      </c>
      <c r="L14" s="9">
        <v>118.60583258912402</v>
      </c>
      <c r="M14" s="9">
        <v>152.113829044738</v>
      </c>
      <c r="N14" s="9">
        <v>152.14006104685936</v>
      </c>
      <c r="O14" s="9">
        <v>152.11974480352319</v>
      </c>
      <c r="P14" s="9">
        <v>203.84703963287583</v>
      </c>
      <c r="Q14" s="9">
        <v>200.74773229117355</v>
      </c>
      <c r="R14" s="9">
        <v>6.0523942409025704</v>
      </c>
    </row>
    <row r="15" spans="1:22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22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815.27980550297082</v>
      </c>
      <c r="D21" s="79">
        <v>877.20821106155995</v>
      </c>
      <c r="E21" s="79">
        <v>519.83083030996818</v>
      </c>
      <c r="F21" s="79">
        <v>529.21267513811995</v>
      </c>
      <c r="G21" s="79">
        <v>679.66566180192001</v>
      </c>
      <c r="H21" s="79">
        <v>802.72625126684204</v>
      </c>
      <c r="I21" s="79">
        <v>771.51542338360809</v>
      </c>
      <c r="J21" s="79">
        <v>908.12204615044823</v>
      </c>
      <c r="K21" s="79">
        <v>813.53713513046432</v>
      </c>
      <c r="L21" s="79">
        <v>331.04644323580806</v>
      </c>
      <c r="M21" s="79">
        <v>679.75343438038055</v>
      </c>
      <c r="N21" s="79">
        <v>444.89210592497579</v>
      </c>
      <c r="O21" s="79">
        <v>383.99416927150492</v>
      </c>
      <c r="P21" s="79">
        <v>406.52435960335475</v>
      </c>
      <c r="Q21" s="79">
        <v>372.99803169988058</v>
      </c>
      <c r="R21" s="79">
        <v>60.89313945626256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815.27980550297082</v>
      </c>
      <c r="D30" s="8">
        <v>877.20821106155995</v>
      </c>
      <c r="E30" s="8">
        <v>519.83083030996818</v>
      </c>
      <c r="F30" s="8">
        <v>529.21267513811995</v>
      </c>
      <c r="G30" s="8">
        <v>679.66566180192001</v>
      </c>
      <c r="H30" s="8">
        <v>802.72625126684204</v>
      </c>
      <c r="I30" s="8">
        <v>771.51542338360809</v>
      </c>
      <c r="J30" s="8">
        <v>908.12204615044823</v>
      </c>
      <c r="K30" s="8">
        <v>813.53713513046432</v>
      </c>
      <c r="L30" s="8">
        <v>331.04644323580806</v>
      </c>
      <c r="M30" s="8">
        <v>679.75343438038055</v>
      </c>
      <c r="N30" s="8">
        <v>444.89210592497579</v>
      </c>
      <c r="O30" s="8">
        <v>383.99416927150492</v>
      </c>
      <c r="P30" s="8">
        <v>406.52435960335475</v>
      </c>
      <c r="Q30" s="8">
        <v>372.99803169988058</v>
      </c>
      <c r="R30" s="8">
        <v>60.89313945626256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2.9026312164104771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812.37717428656038</v>
      </c>
      <c r="D44" s="9">
        <v>877.20821106155995</v>
      </c>
      <c r="E44" s="9">
        <v>519.83083030996818</v>
      </c>
      <c r="F44" s="9">
        <v>529.21267513811995</v>
      </c>
      <c r="G44" s="9">
        <v>679.66566180192001</v>
      </c>
      <c r="H44" s="9">
        <v>802.72625126684204</v>
      </c>
      <c r="I44" s="9">
        <v>771.51542338360809</v>
      </c>
      <c r="J44" s="9">
        <v>908.12204615044823</v>
      </c>
      <c r="K44" s="9">
        <v>813.53713513046432</v>
      </c>
      <c r="L44" s="9">
        <v>331.04644323580806</v>
      </c>
      <c r="M44" s="9">
        <v>679.75343438038055</v>
      </c>
      <c r="N44" s="9">
        <v>444.89210592497579</v>
      </c>
      <c r="O44" s="9">
        <v>383.99416927150492</v>
      </c>
      <c r="P44" s="9">
        <v>406.52435960335475</v>
      </c>
      <c r="Q44" s="9">
        <v>372.99803169988058</v>
      </c>
      <c r="R44" s="9">
        <v>60.89313945626256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5072.1307358301556</v>
      </c>
      <c r="D52" s="79">
        <v>4537.9017357387847</v>
      </c>
      <c r="E52" s="79">
        <v>4815.3769368026751</v>
      </c>
      <c r="F52" s="79">
        <v>4864.2211429403051</v>
      </c>
      <c r="G52" s="79">
        <v>4594.7312975678024</v>
      </c>
      <c r="H52" s="79">
        <v>5069.9367532243659</v>
      </c>
      <c r="I52" s="79">
        <v>4993.415168023872</v>
      </c>
      <c r="J52" s="79">
        <v>5112.9336595411069</v>
      </c>
      <c r="K52" s="79">
        <v>5551.036518738204</v>
      </c>
      <c r="L52" s="79">
        <v>4317.1916000222154</v>
      </c>
      <c r="M52" s="79">
        <v>5269.3649667660347</v>
      </c>
      <c r="N52" s="79">
        <v>5639.6543469569715</v>
      </c>
      <c r="O52" s="79">
        <v>5604.7608409126788</v>
      </c>
      <c r="P52" s="79">
        <v>5860.220580751472</v>
      </c>
      <c r="Q52" s="79">
        <v>5697.0785977110691</v>
      </c>
      <c r="R52" s="79">
        <v>5322.281650095304</v>
      </c>
    </row>
    <row r="53" spans="1:18" ht="11.25" customHeight="1" x14ac:dyDescent="0.25">
      <c r="A53" s="56" t="s">
        <v>143</v>
      </c>
      <c r="B53" s="57" t="s">
        <v>142</v>
      </c>
      <c r="C53" s="8">
        <v>750.70033583014845</v>
      </c>
      <c r="D53" s="8">
        <v>775.39372245878417</v>
      </c>
      <c r="E53" s="8">
        <v>792.70619568267557</v>
      </c>
      <c r="F53" s="8">
        <v>794.97186663470404</v>
      </c>
      <c r="G53" s="8">
        <v>896.01845169553053</v>
      </c>
      <c r="H53" s="8">
        <v>904.42875322436328</v>
      </c>
      <c r="I53" s="8">
        <v>859.0121326638714</v>
      </c>
      <c r="J53" s="8">
        <v>865.04869971550681</v>
      </c>
      <c r="K53" s="8">
        <v>837.78158785820335</v>
      </c>
      <c r="L53" s="8">
        <v>806.58717365555913</v>
      </c>
      <c r="M53" s="8">
        <v>933.1534312380129</v>
      </c>
      <c r="N53" s="8">
        <v>1142.680178009354</v>
      </c>
      <c r="O53" s="8">
        <v>1226.1185515655586</v>
      </c>
      <c r="P53" s="8">
        <v>1343.9253807514744</v>
      </c>
      <c r="Q53" s="8">
        <v>1290.2857525053605</v>
      </c>
      <c r="R53" s="8">
        <v>1079.4876500953078</v>
      </c>
    </row>
    <row r="54" spans="1:18" ht="11.25" customHeight="1" x14ac:dyDescent="0.25">
      <c r="A54" s="56" t="s">
        <v>141</v>
      </c>
      <c r="B54" s="57" t="s">
        <v>140</v>
      </c>
      <c r="C54" s="8">
        <v>4321.4304000000075</v>
      </c>
      <c r="D54" s="8">
        <v>3762.5080132800003</v>
      </c>
      <c r="E54" s="8">
        <v>4022.67074112</v>
      </c>
      <c r="F54" s="8">
        <v>4069.2492763056007</v>
      </c>
      <c r="G54" s="8">
        <v>3698.7128458722718</v>
      </c>
      <c r="H54" s="8">
        <v>4165.5080000000025</v>
      </c>
      <c r="I54" s="8">
        <v>4134.4030353600001</v>
      </c>
      <c r="J54" s="8">
        <v>4247.8849598256002</v>
      </c>
      <c r="K54" s="8">
        <v>4713.2549308800008</v>
      </c>
      <c r="L54" s="8">
        <v>3510.6044263666563</v>
      </c>
      <c r="M54" s="8">
        <v>4336.2115355280221</v>
      </c>
      <c r="N54" s="8">
        <v>4496.9741689476177</v>
      </c>
      <c r="O54" s="8">
        <v>4378.6422893471199</v>
      </c>
      <c r="P54" s="8">
        <v>4516.2951999999977</v>
      </c>
      <c r="Q54" s="8">
        <v>4406.7928452057085</v>
      </c>
      <c r="R54" s="8">
        <v>4242.7939999999962</v>
      </c>
    </row>
    <row r="55" spans="1:18" ht="11.25" customHeight="1" x14ac:dyDescent="0.25">
      <c r="A55" s="59" t="s">
        <v>139</v>
      </c>
      <c r="B55" s="60" t="s">
        <v>138</v>
      </c>
      <c r="C55" s="9">
        <v>240.47040000000055</v>
      </c>
      <c r="D55" s="9">
        <v>206.15635728000001</v>
      </c>
      <c r="E55" s="9">
        <v>183.29140511999998</v>
      </c>
      <c r="F55" s="9">
        <v>283.48822799999999</v>
      </c>
      <c r="G55" s="9">
        <v>266.70091024987204</v>
      </c>
      <c r="H55" s="9">
        <v>333.88800000000009</v>
      </c>
      <c r="I55" s="9">
        <v>340.74355536000002</v>
      </c>
      <c r="J55" s="9">
        <v>341.85891888000003</v>
      </c>
      <c r="K55" s="9">
        <v>337.21157088000001</v>
      </c>
      <c r="L55" s="9">
        <v>276.73875437385601</v>
      </c>
      <c r="M55" s="9">
        <v>309.85153552802058</v>
      </c>
      <c r="N55" s="9">
        <v>308.37416894761685</v>
      </c>
      <c r="O55" s="9">
        <v>310.1622893471154</v>
      </c>
      <c r="P55" s="9">
        <v>317.81520000000177</v>
      </c>
      <c r="Q55" s="9">
        <v>282.41284520570571</v>
      </c>
      <c r="R55" s="9">
        <v>230.21400000000068</v>
      </c>
    </row>
    <row r="56" spans="1:18" ht="11.25" customHeight="1" x14ac:dyDescent="0.25">
      <c r="A56" s="59" t="s">
        <v>137</v>
      </c>
      <c r="B56" s="60" t="s">
        <v>136</v>
      </c>
      <c r="C56" s="9">
        <v>4080.9600000000073</v>
      </c>
      <c r="D56" s="9">
        <v>3556.3516560000003</v>
      </c>
      <c r="E56" s="9">
        <v>3839.379336</v>
      </c>
      <c r="F56" s="9">
        <v>3785.7610483056005</v>
      </c>
      <c r="G56" s="9">
        <v>3432.0119356224</v>
      </c>
      <c r="H56" s="9">
        <v>3831.6200000000026</v>
      </c>
      <c r="I56" s="9">
        <v>3793.6594800000003</v>
      </c>
      <c r="J56" s="9">
        <v>3906.0260409456005</v>
      </c>
      <c r="K56" s="9">
        <v>4376.0433600000006</v>
      </c>
      <c r="L56" s="9">
        <v>3233.8656719928003</v>
      </c>
      <c r="M56" s="9">
        <v>4026.3600000000019</v>
      </c>
      <c r="N56" s="9">
        <v>4188.6000000000013</v>
      </c>
      <c r="O56" s="9">
        <v>4068.4800000000041</v>
      </c>
      <c r="P56" s="9">
        <v>4198.4799999999959</v>
      </c>
      <c r="Q56" s="9">
        <v>4124.3800000000028</v>
      </c>
      <c r="R56" s="9">
        <v>4012.5799999999954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31.889638104232063</v>
      </c>
      <c r="I59" s="79">
        <v>169.37974933308004</v>
      </c>
      <c r="J59" s="79">
        <v>219.78043684740027</v>
      </c>
      <c r="K59" s="79">
        <v>553.75616356632031</v>
      </c>
      <c r="L59" s="79">
        <v>236.44326152304006</v>
      </c>
      <c r="M59" s="79">
        <v>332.62727997166314</v>
      </c>
      <c r="N59" s="79">
        <v>402.25302344829305</v>
      </c>
      <c r="O59" s="79">
        <v>305.59419784954827</v>
      </c>
      <c r="P59" s="79">
        <v>256.68079730772564</v>
      </c>
      <c r="Q59" s="79">
        <v>287.00263018557507</v>
      </c>
      <c r="R59" s="79">
        <v>266.69491305959917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31.889638104232063</v>
      </c>
      <c r="I60" s="8">
        <v>169.37974933308004</v>
      </c>
      <c r="J60" s="8">
        <v>219.78043684740027</v>
      </c>
      <c r="K60" s="8">
        <v>553.75616356632031</v>
      </c>
      <c r="L60" s="8">
        <v>236.44326152304006</v>
      </c>
      <c r="M60" s="8">
        <v>332.62727997166314</v>
      </c>
      <c r="N60" s="8">
        <v>402.25302344829305</v>
      </c>
      <c r="O60" s="8">
        <v>305.59419784954827</v>
      </c>
      <c r="P60" s="8">
        <v>256.68079730772564</v>
      </c>
      <c r="Q60" s="8">
        <v>287.00263018557507</v>
      </c>
      <c r="R60" s="8">
        <v>266.69491305959917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0.46887470783969193</v>
      </c>
      <c r="K64" s="81">
        <v>0.46887470783862573</v>
      </c>
      <c r="L64" s="81">
        <v>0.46887470784075813</v>
      </c>
      <c r="M64" s="81">
        <v>0.22400031938382289</v>
      </c>
      <c r="N64" s="81">
        <v>1.0429839140592863</v>
      </c>
      <c r="O64" s="81">
        <v>0.93381537919509339</v>
      </c>
      <c r="P64" s="81">
        <v>1.7094069035686925</v>
      </c>
      <c r="Q64" s="81">
        <v>2.1923942241949397</v>
      </c>
      <c r="R64" s="81">
        <v>2.1979794090264986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0.46887470783969193</v>
      </c>
      <c r="K65" s="82">
        <v>0.46887470783862573</v>
      </c>
      <c r="L65" s="82">
        <v>0.46887470784075813</v>
      </c>
      <c r="M65" s="82">
        <v>0.22400031938382289</v>
      </c>
      <c r="N65" s="82">
        <v>0.22399603205914315</v>
      </c>
      <c r="O65" s="82">
        <v>0.22400721049129821</v>
      </c>
      <c r="P65" s="82">
        <v>0.67200416161126397</v>
      </c>
      <c r="Q65" s="82">
        <v>0.33600322297643043</v>
      </c>
      <c r="R65" s="82">
        <v>0.55999404759899318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0.81898788200014316</v>
      </c>
      <c r="O67" s="82">
        <v>0.70980816870379515</v>
      </c>
      <c r="P67" s="82">
        <v>1.0374027419574285</v>
      </c>
      <c r="Q67" s="82">
        <v>1.8563910012185092</v>
      </c>
      <c r="R67" s="82">
        <v>1.6379853614275055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9799.2587603359971</v>
      </c>
      <c r="D2" s="78">
        <v>9133.132774122274</v>
      </c>
      <c r="E2" s="78">
        <v>9521.756019740882</v>
      </c>
      <c r="F2" s="78">
        <v>9376.9859935315908</v>
      </c>
      <c r="G2" s="78">
        <v>9118.7443916778684</v>
      </c>
      <c r="H2" s="78">
        <v>10541.993006314333</v>
      </c>
      <c r="I2" s="78">
        <v>10693.077314775373</v>
      </c>
      <c r="J2" s="78">
        <v>11002.518283366238</v>
      </c>
      <c r="K2" s="78">
        <v>11820.991556897307</v>
      </c>
      <c r="L2" s="78">
        <v>8755.4528988274178</v>
      </c>
      <c r="M2" s="78">
        <v>10719.933207273094</v>
      </c>
      <c r="N2" s="78">
        <v>10880.705661535379</v>
      </c>
      <c r="O2" s="78">
        <v>10624.021307775613</v>
      </c>
      <c r="P2" s="78">
        <v>11170.164176648033</v>
      </c>
      <c r="Q2" s="78">
        <v>10983.10461776442</v>
      </c>
      <c r="R2" s="78">
        <v>10985.246399943748</v>
      </c>
    </row>
    <row r="3" spans="1:18" ht="11.25" customHeight="1" x14ac:dyDescent="0.25">
      <c r="A3" s="53" t="s">
        <v>242</v>
      </c>
      <c r="B3" s="54" t="s">
        <v>241</v>
      </c>
      <c r="C3" s="79">
        <v>3971.2779957546059</v>
      </c>
      <c r="D3" s="79">
        <v>3773.8017331170549</v>
      </c>
      <c r="E3" s="79">
        <v>4254.2705708112144</v>
      </c>
      <c r="F3" s="79">
        <v>4040.9171957605349</v>
      </c>
      <c r="G3" s="79">
        <v>3906.001740729801</v>
      </c>
      <c r="H3" s="79">
        <v>4705.3386166058817</v>
      </c>
      <c r="I3" s="79">
        <v>4832.146075626546</v>
      </c>
      <c r="J3" s="79">
        <v>4845.4396162435878</v>
      </c>
      <c r="K3" s="79">
        <v>4997.9072357761315</v>
      </c>
      <c r="L3" s="79">
        <v>3944.897107238487</v>
      </c>
      <c r="M3" s="79">
        <v>4518.9338024490098</v>
      </c>
      <c r="N3" s="79">
        <v>4482.7242927394127</v>
      </c>
      <c r="O3" s="79">
        <v>4413.0221949629786</v>
      </c>
      <c r="P3" s="79">
        <v>4726.0880301206289</v>
      </c>
      <c r="Q3" s="79">
        <v>4709.7530988749368</v>
      </c>
      <c r="R3" s="79">
        <v>5411.458698345672</v>
      </c>
    </row>
    <row r="4" spans="1:18" ht="11.25" customHeight="1" x14ac:dyDescent="0.25">
      <c r="A4" s="56" t="s">
        <v>240</v>
      </c>
      <c r="B4" s="57" t="s">
        <v>239</v>
      </c>
      <c r="C4" s="8">
        <v>3971.2779957546059</v>
      </c>
      <c r="D4" s="8">
        <v>3773.8017331170549</v>
      </c>
      <c r="E4" s="8">
        <v>4254.2705708112144</v>
      </c>
      <c r="F4" s="8">
        <v>4040.9171957605349</v>
      </c>
      <c r="G4" s="8">
        <v>3906.001740729801</v>
      </c>
      <c r="H4" s="8">
        <v>4705.3386166058817</v>
      </c>
      <c r="I4" s="8">
        <v>4832.146075626546</v>
      </c>
      <c r="J4" s="8">
        <v>4845.4396162435878</v>
      </c>
      <c r="K4" s="8">
        <v>4997.9072357761315</v>
      </c>
      <c r="L4" s="8">
        <v>3944.897107238487</v>
      </c>
      <c r="M4" s="8">
        <v>4518.9338024490098</v>
      </c>
      <c r="N4" s="8">
        <v>4482.7242927394127</v>
      </c>
      <c r="O4" s="8">
        <v>4413.0221949629786</v>
      </c>
      <c r="P4" s="8">
        <v>4726.0880301206289</v>
      </c>
      <c r="Q4" s="8">
        <v>4709.7530988749368</v>
      </c>
      <c r="R4" s="8">
        <v>5411.458698345672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5.5092062563049513</v>
      </c>
      <c r="F5" s="9">
        <v>5.5101335679521126</v>
      </c>
      <c r="G5" s="9">
        <v>2.7580867274757677</v>
      </c>
      <c r="H5" s="9">
        <v>11.114820126480259</v>
      </c>
      <c r="I5" s="9">
        <v>16.586105238112527</v>
      </c>
      <c r="J5" s="9">
        <v>260.20180562459336</v>
      </c>
      <c r="K5" s="9">
        <v>555.7586572107723</v>
      </c>
      <c r="L5" s="9">
        <v>308.43939097744749</v>
      </c>
      <c r="M5" s="9">
        <v>369.0965699048308</v>
      </c>
      <c r="N5" s="9">
        <v>412.48415856671994</v>
      </c>
      <c r="O5" s="9">
        <v>315.42821553116391</v>
      </c>
      <c r="P5" s="9">
        <v>493.09009992785752</v>
      </c>
      <c r="Q5" s="9">
        <v>604.82051248420169</v>
      </c>
      <c r="R5" s="9">
        <v>1980.4994976065661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2.8808959237559995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5.5092062563049513</v>
      </c>
      <c r="F8" s="10">
        <v>5.5101335679521126</v>
      </c>
      <c r="G8" s="10">
        <v>2.7580867274757677</v>
      </c>
      <c r="H8" s="10">
        <v>11.114820126480259</v>
      </c>
      <c r="I8" s="10">
        <v>16.586105238112527</v>
      </c>
      <c r="J8" s="10">
        <v>260.20180562459336</v>
      </c>
      <c r="K8" s="10">
        <v>552.87776128701626</v>
      </c>
      <c r="L8" s="10">
        <v>308.43939097744749</v>
      </c>
      <c r="M8" s="10">
        <v>369.0965699048308</v>
      </c>
      <c r="N8" s="10">
        <v>412.48415856671994</v>
      </c>
      <c r="O8" s="10">
        <v>315.42821553116391</v>
      </c>
      <c r="P8" s="10">
        <v>493.09009992785752</v>
      </c>
      <c r="Q8" s="10">
        <v>604.82051248420169</v>
      </c>
      <c r="R8" s="10">
        <v>1980.4994976065661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3971.2779957546059</v>
      </c>
      <c r="D11" s="9">
        <v>3728.3925701635203</v>
      </c>
      <c r="E11" s="9">
        <v>4170.1957013455194</v>
      </c>
      <c r="F11" s="9">
        <v>4020.28767150048</v>
      </c>
      <c r="G11" s="9">
        <v>3809.4555679934397</v>
      </c>
      <c r="H11" s="9">
        <v>4548.7844454794013</v>
      </c>
      <c r="I11" s="9">
        <v>4776.13611331632</v>
      </c>
      <c r="J11" s="9">
        <v>4478.97657529548</v>
      </c>
      <c r="K11" s="9">
        <v>4280.9823180453595</v>
      </c>
      <c r="L11" s="9">
        <v>3517.9048347245998</v>
      </c>
      <c r="M11" s="9">
        <v>3997.7234034994412</v>
      </c>
      <c r="N11" s="9">
        <v>3918.1000731258337</v>
      </c>
      <c r="O11" s="9">
        <v>3945.5144162400961</v>
      </c>
      <c r="P11" s="9">
        <v>4029.1508905598953</v>
      </c>
      <c r="Q11" s="9">
        <v>3904.2828778520616</v>
      </c>
      <c r="R11" s="9">
        <v>3424.9091503954728</v>
      </c>
    </row>
    <row r="12" spans="1:18" ht="11.25" customHeight="1" x14ac:dyDescent="0.25">
      <c r="A12" s="61" t="s">
        <v>224</v>
      </c>
      <c r="B12" s="62" t="s">
        <v>223</v>
      </c>
      <c r="C12" s="10">
        <v>3971.2779957546059</v>
      </c>
      <c r="D12" s="10">
        <v>3728.3925701635203</v>
      </c>
      <c r="E12" s="10">
        <v>4170.1957013455194</v>
      </c>
      <c r="F12" s="10">
        <v>4020.28767150048</v>
      </c>
      <c r="G12" s="10">
        <v>3809.4555679934397</v>
      </c>
      <c r="H12" s="10">
        <v>4548.7844454794013</v>
      </c>
      <c r="I12" s="10">
        <v>4776.13611331632</v>
      </c>
      <c r="J12" s="10">
        <v>4478.97657529548</v>
      </c>
      <c r="K12" s="10">
        <v>4280.9823180453595</v>
      </c>
      <c r="L12" s="10">
        <v>3517.9048347245998</v>
      </c>
      <c r="M12" s="10">
        <v>3997.7234034994412</v>
      </c>
      <c r="N12" s="10">
        <v>3918.1000731258337</v>
      </c>
      <c r="O12" s="10">
        <v>3945.5144162400961</v>
      </c>
      <c r="P12" s="10">
        <v>4029.1508905598953</v>
      </c>
      <c r="Q12" s="10">
        <v>3904.2828778520616</v>
      </c>
      <c r="R12" s="10">
        <v>3424.9091503954728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45.409162953534839</v>
      </c>
      <c r="E14" s="9">
        <v>78.565663209389228</v>
      </c>
      <c r="F14" s="9">
        <v>15.119390692102868</v>
      </c>
      <c r="G14" s="9">
        <v>93.788086008885472</v>
      </c>
      <c r="H14" s="9">
        <v>145.4393509999997</v>
      </c>
      <c r="I14" s="9">
        <v>39.423857072113236</v>
      </c>
      <c r="J14" s="9">
        <v>106.26123532351427</v>
      </c>
      <c r="K14" s="9">
        <v>161.16626052000004</v>
      </c>
      <c r="L14" s="9">
        <v>118.55288153643949</v>
      </c>
      <c r="M14" s="9">
        <v>152.113829044738</v>
      </c>
      <c r="N14" s="9">
        <v>152.14006104685936</v>
      </c>
      <c r="O14" s="9">
        <v>152.07956319171836</v>
      </c>
      <c r="P14" s="9">
        <v>203.84703963287583</v>
      </c>
      <c r="Q14" s="9">
        <v>200.64970853867391</v>
      </c>
      <c r="R14" s="9">
        <v>6.0500503436337034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804.00100136526362</v>
      </c>
      <c r="D21" s="79">
        <v>866.15032406410705</v>
      </c>
      <c r="E21" s="79">
        <v>506.8426766965087</v>
      </c>
      <c r="F21" s="79">
        <v>518.24863380506906</v>
      </c>
      <c r="G21" s="79">
        <v>667.27965909146064</v>
      </c>
      <c r="H21" s="79">
        <v>790.30115701972954</v>
      </c>
      <c r="I21" s="79">
        <v>758.68249231957282</v>
      </c>
      <c r="J21" s="79">
        <v>894.17539255051008</v>
      </c>
      <c r="K21" s="79">
        <v>799.04926499998055</v>
      </c>
      <c r="L21" s="79">
        <v>319.21941219918688</v>
      </c>
      <c r="M21" s="79">
        <v>667.22779910681129</v>
      </c>
      <c r="N21" s="79">
        <v>431.43448320359738</v>
      </c>
      <c r="O21" s="79">
        <v>370.84360643866012</v>
      </c>
      <c r="P21" s="79">
        <v>393.61772008153679</v>
      </c>
      <c r="Q21" s="79">
        <v>359.62897181806659</v>
      </c>
      <c r="R21" s="79">
        <v>58.327583647340212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804.00100136526362</v>
      </c>
      <c r="D30" s="8">
        <v>866.15032406410705</v>
      </c>
      <c r="E30" s="8">
        <v>506.8426766965087</v>
      </c>
      <c r="F30" s="8">
        <v>518.24863380506906</v>
      </c>
      <c r="G30" s="8">
        <v>667.27965909146064</v>
      </c>
      <c r="H30" s="8">
        <v>790.30115701972954</v>
      </c>
      <c r="I30" s="8">
        <v>758.68249231957282</v>
      </c>
      <c r="J30" s="8">
        <v>894.17539255051008</v>
      </c>
      <c r="K30" s="8">
        <v>799.04926499998055</v>
      </c>
      <c r="L30" s="8">
        <v>319.21941219918688</v>
      </c>
      <c r="M30" s="8">
        <v>667.22779910681129</v>
      </c>
      <c r="N30" s="8">
        <v>431.43448320359738</v>
      </c>
      <c r="O30" s="8">
        <v>370.84360643866012</v>
      </c>
      <c r="P30" s="8">
        <v>393.61772008153679</v>
      </c>
      <c r="Q30" s="8">
        <v>359.62897181806659</v>
      </c>
      <c r="R30" s="8">
        <v>58.327583647340212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2.7806828549740628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801.22031851028953</v>
      </c>
      <c r="D44" s="9">
        <v>866.15032406410705</v>
      </c>
      <c r="E44" s="9">
        <v>506.8426766965087</v>
      </c>
      <c r="F44" s="9">
        <v>518.24863380506906</v>
      </c>
      <c r="G44" s="9">
        <v>667.27965909146064</v>
      </c>
      <c r="H44" s="9">
        <v>790.30115701972954</v>
      </c>
      <c r="I44" s="9">
        <v>758.68249231957282</v>
      </c>
      <c r="J44" s="9">
        <v>894.17539255051008</v>
      </c>
      <c r="K44" s="9">
        <v>799.04926499998055</v>
      </c>
      <c r="L44" s="9">
        <v>319.21941219918688</v>
      </c>
      <c r="M44" s="9">
        <v>667.22779910681129</v>
      </c>
      <c r="N44" s="9">
        <v>431.43448320359738</v>
      </c>
      <c r="O44" s="9">
        <v>370.84360643866012</v>
      </c>
      <c r="P44" s="9">
        <v>393.61772008153679</v>
      </c>
      <c r="Q44" s="9">
        <v>359.62897181806659</v>
      </c>
      <c r="R44" s="9">
        <v>58.327583647340212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5023.9797632161271</v>
      </c>
      <c r="D52" s="79">
        <v>4493.1807169411131</v>
      </c>
      <c r="E52" s="79">
        <v>4760.64277223316</v>
      </c>
      <c r="F52" s="79">
        <v>4817.8201639659865</v>
      </c>
      <c r="G52" s="79">
        <v>4545.4629918566061</v>
      </c>
      <c r="H52" s="79">
        <v>5015.8019310489344</v>
      </c>
      <c r="I52" s="79">
        <v>4940.1348676232083</v>
      </c>
      <c r="J52" s="79">
        <v>5053.1251814820507</v>
      </c>
      <c r="K52" s="79">
        <v>5495.2566547757042</v>
      </c>
      <c r="L52" s="79">
        <v>4266.5117207721487</v>
      </c>
      <c r="M52" s="79">
        <v>5215.4667168591159</v>
      </c>
      <c r="N52" s="79">
        <v>5582.6003271024683</v>
      </c>
      <c r="O52" s="79">
        <v>5548.2775287218128</v>
      </c>
      <c r="P52" s="79">
        <v>5804.3930674810999</v>
      </c>
      <c r="Q52" s="79">
        <v>5639.3206848641703</v>
      </c>
      <c r="R52" s="79">
        <v>5260.2645079871691</v>
      </c>
    </row>
    <row r="53" spans="1:18" ht="11.25" customHeight="1" x14ac:dyDescent="0.25">
      <c r="A53" s="56" t="s">
        <v>143</v>
      </c>
      <c r="B53" s="57" t="s">
        <v>142</v>
      </c>
      <c r="C53" s="8">
        <v>702.54936321611945</v>
      </c>
      <c r="D53" s="8">
        <v>730.67270366111268</v>
      </c>
      <c r="E53" s="8">
        <v>737.97203111315969</v>
      </c>
      <c r="F53" s="8">
        <v>748.57088766038601</v>
      </c>
      <c r="G53" s="8">
        <v>846.75014598433381</v>
      </c>
      <c r="H53" s="8">
        <v>850.29393104893165</v>
      </c>
      <c r="I53" s="8">
        <v>805.7318322632085</v>
      </c>
      <c r="J53" s="8">
        <v>805.2402216564509</v>
      </c>
      <c r="K53" s="8">
        <v>782.00172389570355</v>
      </c>
      <c r="L53" s="8">
        <v>755.90729440549239</v>
      </c>
      <c r="M53" s="8">
        <v>879.25518133109347</v>
      </c>
      <c r="N53" s="8">
        <v>1085.6261581548506</v>
      </c>
      <c r="O53" s="8">
        <v>1169.6352393746927</v>
      </c>
      <c r="P53" s="8">
        <v>1288.0978674811022</v>
      </c>
      <c r="Q53" s="8">
        <v>1232.5278396584615</v>
      </c>
      <c r="R53" s="8">
        <v>1017.4705079871726</v>
      </c>
    </row>
    <row r="54" spans="1:18" ht="11.25" customHeight="1" x14ac:dyDescent="0.25">
      <c r="A54" s="56" t="s">
        <v>141</v>
      </c>
      <c r="B54" s="57" t="s">
        <v>140</v>
      </c>
      <c r="C54" s="8">
        <v>4321.4304000000075</v>
      </c>
      <c r="D54" s="8">
        <v>3762.5080132800003</v>
      </c>
      <c r="E54" s="8">
        <v>4022.67074112</v>
      </c>
      <c r="F54" s="8">
        <v>4069.2492763056007</v>
      </c>
      <c r="G54" s="8">
        <v>3698.7128458722718</v>
      </c>
      <c r="H54" s="8">
        <v>4165.5080000000025</v>
      </c>
      <c r="I54" s="8">
        <v>4134.4030353600001</v>
      </c>
      <c r="J54" s="8">
        <v>4247.8849598256002</v>
      </c>
      <c r="K54" s="8">
        <v>4713.2549308800008</v>
      </c>
      <c r="L54" s="8">
        <v>3510.6044263666563</v>
      </c>
      <c r="M54" s="8">
        <v>4336.2115355280221</v>
      </c>
      <c r="N54" s="8">
        <v>4496.9741689476177</v>
      </c>
      <c r="O54" s="8">
        <v>4378.6422893471199</v>
      </c>
      <c r="P54" s="8">
        <v>4516.2951999999977</v>
      </c>
      <c r="Q54" s="8">
        <v>4406.7928452057085</v>
      </c>
      <c r="R54" s="8">
        <v>4242.7939999999962</v>
      </c>
    </row>
    <row r="55" spans="1:18" ht="11.25" customHeight="1" x14ac:dyDescent="0.25">
      <c r="A55" s="59" t="s">
        <v>139</v>
      </c>
      <c r="B55" s="60" t="s">
        <v>138</v>
      </c>
      <c r="C55" s="9">
        <v>240.47040000000055</v>
      </c>
      <c r="D55" s="9">
        <v>206.15635728000001</v>
      </c>
      <c r="E55" s="9">
        <v>183.29140511999998</v>
      </c>
      <c r="F55" s="9">
        <v>283.48822799999999</v>
      </c>
      <c r="G55" s="9">
        <v>266.70091024987204</v>
      </c>
      <c r="H55" s="9">
        <v>333.88800000000009</v>
      </c>
      <c r="I55" s="9">
        <v>340.74355536000002</v>
      </c>
      <c r="J55" s="9">
        <v>341.85891888000003</v>
      </c>
      <c r="K55" s="9">
        <v>337.21157088000001</v>
      </c>
      <c r="L55" s="9">
        <v>276.73875437385601</v>
      </c>
      <c r="M55" s="9">
        <v>309.85153552802058</v>
      </c>
      <c r="N55" s="9">
        <v>308.37416894761685</v>
      </c>
      <c r="O55" s="9">
        <v>310.1622893471154</v>
      </c>
      <c r="P55" s="9">
        <v>317.81520000000177</v>
      </c>
      <c r="Q55" s="9">
        <v>282.41284520570571</v>
      </c>
      <c r="R55" s="9">
        <v>230.21400000000068</v>
      </c>
    </row>
    <row r="56" spans="1:18" ht="11.25" customHeight="1" x14ac:dyDescent="0.25">
      <c r="A56" s="59" t="s">
        <v>137</v>
      </c>
      <c r="B56" s="60" t="s">
        <v>136</v>
      </c>
      <c r="C56" s="9">
        <v>4080.9600000000073</v>
      </c>
      <c r="D56" s="9">
        <v>3556.3516560000003</v>
      </c>
      <c r="E56" s="9">
        <v>3839.379336</v>
      </c>
      <c r="F56" s="9">
        <v>3785.7610483056005</v>
      </c>
      <c r="G56" s="9">
        <v>3432.0119356224</v>
      </c>
      <c r="H56" s="9">
        <v>3831.6200000000026</v>
      </c>
      <c r="I56" s="9">
        <v>3793.6594800000003</v>
      </c>
      <c r="J56" s="9">
        <v>3906.0260409456005</v>
      </c>
      <c r="K56" s="9">
        <v>4376.0433600000006</v>
      </c>
      <c r="L56" s="9">
        <v>3233.8656719928003</v>
      </c>
      <c r="M56" s="9">
        <v>4026.3600000000019</v>
      </c>
      <c r="N56" s="9">
        <v>4188.6000000000013</v>
      </c>
      <c r="O56" s="9">
        <v>4068.4800000000041</v>
      </c>
      <c r="P56" s="9">
        <v>4198.4799999999959</v>
      </c>
      <c r="Q56" s="9">
        <v>4124.3800000000028</v>
      </c>
      <c r="R56" s="9">
        <v>4012.5799999999954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30.55130163978653</v>
      </c>
      <c r="I59" s="79">
        <v>162.11387920604716</v>
      </c>
      <c r="J59" s="79">
        <v>209.77809309009058</v>
      </c>
      <c r="K59" s="79">
        <v>528.77840134548956</v>
      </c>
      <c r="L59" s="79">
        <v>224.82465861759621</v>
      </c>
      <c r="M59" s="79">
        <v>318.30488885815856</v>
      </c>
      <c r="N59" s="79">
        <v>383.94655848990118</v>
      </c>
      <c r="O59" s="79">
        <v>291.87797765216266</v>
      </c>
      <c r="P59" s="79">
        <v>246.06535896476751</v>
      </c>
      <c r="Q59" s="79">
        <v>274.40186220724769</v>
      </c>
      <c r="R59" s="79">
        <v>255.1956099635664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30.55130163978653</v>
      </c>
      <c r="I60" s="8">
        <v>162.11387920604716</v>
      </c>
      <c r="J60" s="8">
        <v>209.77809309009058</v>
      </c>
      <c r="K60" s="8">
        <v>528.77840134548956</v>
      </c>
      <c r="L60" s="8">
        <v>224.82465861759621</v>
      </c>
      <c r="M60" s="8">
        <v>318.30488885815856</v>
      </c>
      <c r="N60" s="8">
        <v>383.94655848990118</v>
      </c>
      <c r="O60" s="8">
        <v>291.87797765216266</v>
      </c>
      <c r="P60" s="8">
        <v>246.06535896476751</v>
      </c>
      <c r="Q60" s="8">
        <v>274.40186220724769</v>
      </c>
      <c r="R60" s="8">
        <v>255.1956099635664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0.44753592958356792</v>
      </c>
      <c r="K64" s="81">
        <v>0.44772561418641199</v>
      </c>
      <c r="L64" s="81">
        <v>0.44583463891379099</v>
      </c>
      <c r="M64" s="81">
        <v>0.21435522898703291</v>
      </c>
      <c r="N64" s="81">
        <v>0.99189782977644358</v>
      </c>
      <c r="O64" s="81">
        <v>0.89106252633485128</v>
      </c>
      <c r="P64" s="81">
        <v>1.6385207455362063</v>
      </c>
      <c r="Q64" s="81">
        <v>2.0945432434988533</v>
      </c>
      <c r="R64" s="81">
        <v>2.0797305528707364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0.44753592958356792</v>
      </c>
      <c r="K65" s="82">
        <v>0.44772561418641199</v>
      </c>
      <c r="L65" s="82">
        <v>0.44583463891379099</v>
      </c>
      <c r="M65" s="82">
        <v>0.21435522898703291</v>
      </c>
      <c r="N65" s="82">
        <v>0.21380201169713925</v>
      </c>
      <c r="O65" s="82">
        <v>0.21395292200505725</v>
      </c>
      <c r="P65" s="82">
        <v>0.64421237189181946</v>
      </c>
      <c r="Q65" s="82">
        <v>0.32125109805702262</v>
      </c>
      <c r="R65" s="82">
        <v>0.53584832538990113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0.77809581807930439</v>
      </c>
      <c r="O67" s="82">
        <v>0.67710960432979406</v>
      </c>
      <c r="P67" s="82">
        <v>0.99430837364438673</v>
      </c>
      <c r="Q67" s="82">
        <v>1.7732921454418307</v>
      </c>
      <c r="R67" s="82">
        <v>1.5438822274808355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9" customWidth="1"/>
    <col min="2" max="2" width="8" style="49" customWidth="1"/>
    <col min="3" max="18" width="5.7109375" style="49" customWidth="1"/>
    <col min="19" max="16384" width="9.140625" style="49"/>
  </cols>
  <sheetData>
    <row r="1" spans="1:18" ht="11.25" customHeight="1" x14ac:dyDescent="0.25">
      <c r="A1" s="48" t="s">
        <v>245</v>
      </c>
      <c r="B1" s="48"/>
      <c r="C1" s="48">
        <v>2000</v>
      </c>
      <c r="D1" s="48">
        <v>2001</v>
      </c>
      <c r="E1" s="48">
        <v>2002</v>
      </c>
      <c r="F1" s="48">
        <v>2003</v>
      </c>
      <c r="G1" s="48">
        <v>2004</v>
      </c>
      <c r="H1" s="48">
        <v>2005</v>
      </c>
      <c r="I1" s="48">
        <v>2006</v>
      </c>
      <c r="J1" s="48">
        <v>2007</v>
      </c>
      <c r="K1" s="48">
        <v>2008</v>
      </c>
      <c r="L1" s="48">
        <v>2009</v>
      </c>
      <c r="M1" s="48">
        <v>2010</v>
      </c>
      <c r="N1" s="48">
        <v>2011</v>
      </c>
      <c r="O1" s="48">
        <v>2012</v>
      </c>
      <c r="P1" s="48">
        <v>2013</v>
      </c>
      <c r="Q1" s="48">
        <v>2014</v>
      </c>
      <c r="R1" s="48">
        <v>2015</v>
      </c>
    </row>
    <row r="2" spans="1:18" ht="11.25" customHeight="1" x14ac:dyDescent="0.25">
      <c r="A2" s="50" t="s">
        <v>244</v>
      </c>
      <c r="B2" s="51" t="s">
        <v>243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</row>
    <row r="3" spans="1:18" ht="11.25" customHeight="1" x14ac:dyDescent="0.25">
      <c r="A3" s="53" t="s">
        <v>242</v>
      </c>
      <c r="B3" s="54" t="s">
        <v>241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1:18" ht="11.25" customHeight="1" x14ac:dyDescent="0.25">
      <c r="A4" s="56" t="s">
        <v>240</v>
      </c>
      <c r="B4" s="57" t="s">
        <v>239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</row>
    <row r="5" spans="1:18" ht="11.25" customHeight="1" x14ac:dyDescent="0.25">
      <c r="A5" s="59" t="s">
        <v>238</v>
      </c>
      <c r="B5" s="60" t="s">
        <v>237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1.25" customHeight="1" x14ac:dyDescent="0.25">
      <c r="A6" s="61" t="s">
        <v>236</v>
      </c>
      <c r="B6" s="62" t="s">
        <v>235</v>
      </c>
      <c r="C6" s="6">
        <v>4.1156243999999997</v>
      </c>
      <c r="D6" s="6">
        <v>4.1156243999999997</v>
      </c>
      <c r="E6" s="6">
        <v>4.1156243999999997</v>
      </c>
      <c r="F6" s="6">
        <v>4.1156243999999997</v>
      </c>
      <c r="G6" s="6">
        <v>4.1156243999999997</v>
      </c>
      <c r="H6" s="6">
        <v>4.1156243999999997</v>
      </c>
      <c r="I6" s="6">
        <v>4.1156243999999997</v>
      </c>
      <c r="J6" s="6">
        <v>4.1156243999999997</v>
      </c>
      <c r="K6" s="6">
        <v>4.1156243999999997</v>
      </c>
      <c r="L6" s="6">
        <v>4.1156243999999997</v>
      </c>
      <c r="M6" s="6">
        <v>4.1156243999999997</v>
      </c>
      <c r="N6" s="6">
        <v>4.1156243999999997</v>
      </c>
      <c r="O6" s="6">
        <v>4.1156243999999997</v>
      </c>
      <c r="P6" s="6">
        <v>4.1156243999999997</v>
      </c>
      <c r="Q6" s="6">
        <v>4.1156243999999997</v>
      </c>
      <c r="R6" s="6">
        <v>4.1156243999999997</v>
      </c>
    </row>
    <row r="7" spans="1:18" ht="11.25" customHeight="1" x14ac:dyDescent="0.25">
      <c r="A7" s="61" t="s">
        <v>234</v>
      </c>
      <c r="B7" s="62" t="s">
        <v>233</v>
      </c>
      <c r="C7" s="6">
        <v>3.9607128</v>
      </c>
      <c r="D7" s="6">
        <v>3.9607128</v>
      </c>
      <c r="E7" s="6">
        <v>3.9607128</v>
      </c>
      <c r="F7" s="6">
        <v>3.9607128</v>
      </c>
      <c r="G7" s="6">
        <v>3.9607128</v>
      </c>
      <c r="H7" s="6">
        <v>3.9607128</v>
      </c>
      <c r="I7" s="6">
        <v>3.9607128</v>
      </c>
      <c r="J7" s="6">
        <v>3.9607128</v>
      </c>
      <c r="K7" s="6">
        <v>3.9607128</v>
      </c>
      <c r="L7" s="6">
        <v>3.9607128</v>
      </c>
      <c r="M7" s="6">
        <v>3.9607128</v>
      </c>
      <c r="N7" s="6">
        <v>3.9607128</v>
      </c>
      <c r="O7" s="6">
        <v>3.9607128</v>
      </c>
      <c r="P7" s="6">
        <v>3.9607128</v>
      </c>
      <c r="Q7" s="6">
        <v>3.9607128</v>
      </c>
      <c r="R7" s="6">
        <v>3.9607128</v>
      </c>
    </row>
    <row r="8" spans="1:18" ht="11.25" customHeight="1" x14ac:dyDescent="0.25">
      <c r="A8" s="61" t="s">
        <v>232</v>
      </c>
      <c r="B8" s="62" t="s">
        <v>231</v>
      </c>
      <c r="C8" s="6">
        <v>3.9607128</v>
      </c>
      <c r="D8" s="6">
        <v>3.9607128</v>
      </c>
      <c r="E8" s="6">
        <v>3.9607128</v>
      </c>
      <c r="F8" s="6">
        <v>3.9607128</v>
      </c>
      <c r="G8" s="6">
        <v>3.9607128</v>
      </c>
      <c r="H8" s="6">
        <v>3.9607128</v>
      </c>
      <c r="I8" s="6">
        <v>3.9607128</v>
      </c>
      <c r="J8" s="6">
        <v>3.9607128</v>
      </c>
      <c r="K8" s="6">
        <v>3.9607128</v>
      </c>
      <c r="L8" s="6">
        <v>3.9607128</v>
      </c>
      <c r="M8" s="6">
        <v>3.9607128</v>
      </c>
      <c r="N8" s="6">
        <v>3.9607128</v>
      </c>
      <c r="O8" s="6">
        <v>3.9607128</v>
      </c>
      <c r="P8" s="6">
        <v>3.9607128</v>
      </c>
      <c r="Q8" s="6">
        <v>3.9607128</v>
      </c>
      <c r="R8" s="6">
        <v>3.9607128</v>
      </c>
    </row>
    <row r="9" spans="1:18" ht="11.25" customHeight="1" x14ac:dyDescent="0.25">
      <c r="A9" s="61" t="s">
        <v>230</v>
      </c>
      <c r="B9" s="62" t="s">
        <v>229</v>
      </c>
      <c r="C9" s="6">
        <v>4.0235148000000001</v>
      </c>
      <c r="D9" s="6">
        <v>4.0235148000000001</v>
      </c>
      <c r="E9" s="6">
        <v>4.0235148000000001</v>
      </c>
      <c r="F9" s="6">
        <v>4.0235148000000001</v>
      </c>
      <c r="G9" s="6">
        <v>4.0235148000000001</v>
      </c>
      <c r="H9" s="6">
        <v>4.0235148000000001</v>
      </c>
      <c r="I9" s="6">
        <v>4.0235148000000001</v>
      </c>
      <c r="J9" s="6">
        <v>4.0235148000000001</v>
      </c>
      <c r="K9" s="6">
        <v>4.0235148000000001</v>
      </c>
      <c r="L9" s="6">
        <v>4.0235148000000001</v>
      </c>
      <c r="M9" s="6">
        <v>4.0235148000000001</v>
      </c>
      <c r="N9" s="6">
        <v>4.0235148000000001</v>
      </c>
      <c r="O9" s="6">
        <v>4.0235148000000001</v>
      </c>
      <c r="P9" s="6">
        <v>4.0235148000000001</v>
      </c>
      <c r="Q9" s="6">
        <v>4.0235148000000001</v>
      </c>
      <c r="R9" s="6">
        <v>4.0235148000000001</v>
      </c>
    </row>
    <row r="10" spans="1:18" ht="11.25" customHeight="1" x14ac:dyDescent="0.25">
      <c r="A10" s="59" t="s">
        <v>228</v>
      </c>
      <c r="B10" s="60" t="s">
        <v>227</v>
      </c>
      <c r="C10" s="7">
        <v>4.0821300000000003</v>
      </c>
      <c r="D10" s="7">
        <v>4.0821300000000003</v>
      </c>
      <c r="E10" s="7">
        <v>4.0821300000000003</v>
      </c>
      <c r="F10" s="7">
        <v>4.0821300000000003</v>
      </c>
      <c r="G10" s="7">
        <v>4.0821300000000003</v>
      </c>
      <c r="H10" s="7">
        <v>4.0821300000000003</v>
      </c>
      <c r="I10" s="7">
        <v>4.0821300000000003</v>
      </c>
      <c r="J10" s="7">
        <v>4.0821300000000003</v>
      </c>
      <c r="K10" s="7">
        <v>4.0821300000000003</v>
      </c>
      <c r="L10" s="7">
        <v>4.0821300000000003</v>
      </c>
      <c r="M10" s="7">
        <v>4.0821300000000003</v>
      </c>
      <c r="N10" s="7">
        <v>4.0821300000000003</v>
      </c>
      <c r="O10" s="7">
        <v>4.0821300000000003</v>
      </c>
      <c r="P10" s="7">
        <v>4.0821300000000003</v>
      </c>
      <c r="Q10" s="7">
        <v>4.0821300000000003</v>
      </c>
      <c r="R10" s="7">
        <v>4.0821300000000003</v>
      </c>
    </row>
    <row r="11" spans="1:18" ht="11.25" customHeight="1" x14ac:dyDescent="0.25">
      <c r="A11" s="59" t="s">
        <v>226</v>
      </c>
      <c r="B11" s="60" t="s">
        <v>225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11.25" customHeight="1" x14ac:dyDescent="0.25">
      <c r="A12" s="61" t="s">
        <v>224</v>
      </c>
      <c r="B12" s="62" t="s">
        <v>223</v>
      </c>
      <c r="C12" s="6">
        <v>4.479876</v>
      </c>
      <c r="D12" s="6">
        <v>4.479876</v>
      </c>
      <c r="E12" s="6">
        <v>4.479876</v>
      </c>
      <c r="F12" s="6">
        <v>4.479876</v>
      </c>
      <c r="G12" s="6">
        <v>4.479876</v>
      </c>
      <c r="H12" s="6">
        <v>4.479876</v>
      </c>
      <c r="I12" s="6">
        <v>4.479876</v>
      </c>
      <c r="J12" s="6">
        <v>4.479876</v>
      </c>
      <c r="K12" s="6">
        <v>4.479876</v>
      </c>
      <c r="L12" s="6">
        <v>4.479876</v>
      </c>
      <c r="M12" s="6">
        <v>4.479876</v>
      </c>
      <c r="N12" s="6">
        <v>4.479876</v>
      </c>
      <c r="O12" s="6">
        <v>4.479876</v>
      </c>
      <c r="P12" s="6">
        <v>4.479876</v>
      </c>
      <c r="Q12" s="6">
        <v>4.479876</v>
      </c>
      <c r="R12" s="6">
        <v>4.479876</v>
      </c>
    </row>
    <row r="13" spans="1:18" ht="11.25" customHeight="1" x14ac:dyDescent="0.25">
      <c r="A13" s="61" t="s">
        <v>222</v>
      </c>
      <c r="B13" s="62" t="s">
        <v>221</v>
      </c>
      <c r="C13" s="6">
        <v>4.479876</v>
      </c>
      <c r="D13" s="6">
        <v>4.479876</v>
      </c>
      <c r="E13" s="6">
        <v>4.479876</v>
      </c>
      <c r="F13" s="6">
        <v>4.479876</v>
      </c>
      <c r="G13" s="6">
        <v>4.479876</v>
      </c>
      <c r="H13" s="6">
        <v>4.479876</v>
      </c>
      <c r="I13" s="6">
        <v>4.479876</v>
      </c>
      <c r="J13" s="6">
        <v>4.479876</v>
      </c>
      <c r="K13" s="6">
        <v>4.479876</v>
      </c>
      <c r="L13" s="6">
        <v>4.479876</v>
      </c>
      <c r="M13" s="6">
        <v>4.479876</v>
      </c>
      <c r="N13" s="6">
        <v>4.479876</v>
      </c>
      <c r="O13" s="6">
        <v>4.479876</v>
      </c>
      <c r="P13" s="6">
        <v>4.479876</v>
      </c>
      <c r="Q13" s="6">
        <v>4.479876</v>
      </c>
      <c r="R13" s="6">
        <v>4.479876</v>
      </c>
    </row>
    <row r="14" spans="1:18" ht="11.25" customHeight="1" x14ac:dyDescent="0.25">
      <c r="A14" s="59" t="s">
        <v>220</v>
      </c>
      <c r="B14" s="60" t="s">
        <v>219</v>
      </c>
      <c r="C14" s="7">
        <v>3.3787476000000005</v>
      </c>
      <c r="D14" s="7">
        <v>3.3787476000000005</v>
      </c>
      <c r="E14" s="7">
        <v>3.3787476000000005</v>
      </c>
      <c r="F14" s="7">
        <v>3.3787476000000005</v>
      </c>
      <c r="G14" s="7">
        <v>3.3787476000000005</v>
      </c>
      <c r="H14" s="7">
        <v>3.3787476000000005</v>
      </c>
      <c r="I14" s="7">
        <v>3.3787476000000005</v>
      </c>
      <c r="J14" s="7">
        <v>3.3787476000000005</v>
      </c>
      <c r="K14" s="7">
        <v>3.3787476000000005</v>
      </c>
      <c r="L14" s="7">
        <v>3.3787476000000005</v>
      </c>
      <c r="M14" s="7">
        <v>3.3787476000000005</v>
      </c>
      <c r="N14" s="7">
        <v>3.3787476000000005</v>
      </c>
      <c r="O14" s="7">
        <v>3.3787476000000005</v>
      </c>
      <c r="P14" s="7">
        <v>3.3787476000000005</v>
      </c>
      <c r="Q14" s="7">
        <v>3.3787476000000005</v>
      </c>
      <c r="R14" s="7">
        <v>3.3787476000000005</v>
      </c>
    </row>
    <row r="15" spans="1:18" ht="11.25" customHeight="1" x14ac:dyDescent="0.25">
      <c r="A15" s="63" t="s">
        <v>218</v>
      </c>
      <c r="B15" s="57" t="s">
        <v>217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</row>
    <row r="16" spans="1:18" ht="11.25" customHeight="1" x14ac:dyDescent="0.25">
      <c r="A16" s="59" t="s">
        <v>216</v>
      </c>
      <c r="B16" s="60" t="s">
        <v>215</v>
      </c>
      <c r="C16" s="7">
        <v>4.2286679999999999</v>
      </c>
      <c r="D16" s="7">
        <v>4.2286679999999999</v>
      </c>
      <c r="E16" s="7">
        <v>4.2286679999999999</v>
      </c>
      <c r="F16" s="7">
        <v>4.2286679999999999</v>
      </c>
      <c r="G16" s="7">
        <v>4.2286679999999999</v>
      </c>
      <c r="H16" s="7">
        <v>4.2286679999999999</v>
      </c>
      <c r="I16" s="7">
        <v>4.2286679999999999</v>
      </c>
      <c r="J16" s="7">
        <v>4.2286679999999999</v>
      </c>
      <c r="K16" s="7">
        <v>4.2286679999999999</v>
      </c>
      <c r="L16" s="7">
        <v>4.2286679999999999</v>
      </c>
      <c r="M16" s="7">
        <v>4.2286679999999999</v>
      </c>
      <c r="N16" s="7">
        <v>4.2286679999999999</v>
      </c>
      <c r="O16" s="7">
        <v>4.2286679999999999</v>
      </c>
      <c r="P16" s="7">
        <v>4.2286679999999999</v>
      </c>
      <c r="Q16" s="7">
        <v>4.2286679999999999</v>
      </c>
      <c r="R16" s="7">
        <v>4.2286679999999999</v>
      </c>
    </row>
    <row r="17" spans="1:18" ht="11.25" customHeight="1" x14ac:dyDescent="0.25">
      <c r="A17" s="64" t="s">
        <v>214</v>
      </c>
      <c r="B17" s="60" t="s">
        <v>213</v>
      </c>
      <c r="C17" s="7">
        <v>4.438008</v>
      </c>
      <c r="D17" s="7">
        <v>4.438008</v>
      </c>
      <c r="E17" s="7">
        <v>4.438008</v>
      </c>
      <c r="F17" s="7">
        <v>4.438008</v>
      </c>
      <c r="G17" s="7">
        <v>4.438008</v>
      </c>
      <c r="H17" s="7">
        <v>4.438008</v>
      </c>
      <c r="I17" s="7">
        <v>4.438008</v>
      </c>
      <c r="J17" s="7">
        <v>4.438008</v>
      </c>
      <c r="K17" s="7">
        <v>4.438008</v>
      </c>
      <c r="L17" s="7">
        <v>4.438008</v>
      </c>
      <c r="M17" s="7">
        <v>4.438008</v>
      </c>
      <c r="N17" s="7">
        <v>4.438008</v>
      </c>
      <c r="O17" s="7">
        <v>4.438008</v>
      </c>
      <c r="P17" s="7">
        <v>4.438008</v>
      </c>
      <c r="Q17" s="7">
        <v>4.438008</v>
      </c>
      <c r="R17" s="7">
        <v>4.438008</v>
      </c>
    </row>
    <row r="18" spans="1:18" ht="11.25" customHeight="1" x14ac:dyDescent="0.25">
      <c r="A18" s="64" t="s">
        <v>357</v>
      </c>
      <c r="B18" s="60" t="s">
        <v>212</v>
      </c>
      <c r="C18" s="7">
        <v>4.0821300000000003</v>
      </c>
      <c r="D18" s="7">
        <v>4.0821300000000003</v>
      </c>
      <c r="E18" s="7">
        <v>4.0821300000000003</v>
      </c>
      <c r="F18" s="7">
        <v>4.0821300000000003</v>
      </c>
      <c r="G18" s="7">
        <v>4.0821300000000003</v>
      </c>
      <c r="H18" s="7">
        <v>4.0821300000000003</v>
      </c>
      <c r="I18" s="7">
        <v>4.0821300000000003</v>
      </c>
      <c r="J18" s="7">
        <v>4.0821300000000003</v>
      </c>
      <c r="K18" s="7">
        <v>4.0821300000000003</v>
      </c>
      <c r="L18" s="7">
        <v>4.0821300000000003</v>
      </c>
      <c r="M18" s="7">
        <v>4.0821300000000003</v>
      </c>
      <c r="N18" s="7">
        <v>4.0821300000000003</v>
      </c>
      <c r="O18" s="7">
        <v>4.0821300000000003</v>
      </c>
      <c r="P18" s="7">
        <v>4.0821300000000003</v>
      </c>
      <c r="Q18" s="7">
        <v>4.0821300000000003</v>
      </c>
      <c r="R18" s="7">
        <v>4.0821300000000003</v>
      </c>
    </row>
    <row r="19" spans="1:18" ht="11.25" customHeight="1" x14ac:dyDescent="0.25">
      <c r="A19" s="64" t="s">
        <v>211</v>
      </c>
      <c r="B19" s="60" t="s">
        <v>210</v>
      </c>
      <c r="C19" s="7">
        <v>4.438008</v>
      </c>
      <c r="D19" s="7">
        <v>4.438008</v>
      </c>
      <c r="E19" s="7">
        <v>4.438008</v>
      </c>
      <c r="F19" s="7">
        <v>4.438008</v>
      </c>
      <c r="G19" s="7">
        <v>4.438008</v>
      </c>
      <c r="H19" s="7">
        <v>4.438008</v>
      </c>
      <c r="I19" s="7">
        <v>4.438008</v>
      </c>
      <c r="J19" s="7">
        <v>4.438008</v>
      </c>
      <c r="K19" s="7">
        <v>4.438008</v>
      </c>
      <c r="L19" s="7">
        <v>4.438008</v>
      </c>
      <c r="M19" s="7">
        <v>4.438008</v>
      </c>
      <c r="N19" s="7">
        <v>4.438008</v>
      </c>
      <c r="O19" s="7">
        <v>4.438008</v>
      </c>
      <c r="P19" s="7">
        <v>4.438008</v>
      </c>
      <c r="Q19" s="7">
        <v>4.438008</v>
      </c>
      <c r="R19" s="7">
        <v>4.438008</v>
      </c>
    </row>
    <row r="20" spans="1:18" ht="11.25" customHeight="1" x14ac:dyDescent="0.25">
      <c r="A20" s="56" t="s">
        <v>209</v>
      </c>
      <c r="B20" s="57" t="s">
        <v>208</v>
      </c>
      <c r="C20" s="58">
        <v>4.479876</v>
      </c>
      <c r="D20" s="58">
        <v>4.479876</v>
      </c>
      <c r="E20" s="58">
        <v>4.479876</v>
      </c>
      <c r="F20" s="58">
        <v>4.479876</v>
      </c>
      <c r="G20" s="58">
        <v>4.479876</v>
      </c>
      <c r="H20" s="58">
        <v>4.479876</v>
      </c>
      <c r="I20" s="58">
        <v>4.479876</v>
      </c>
      <c r="J20" s="58">
        <v>4.479876</v>
      </c>
      <c r="K20" s="58">
        <v>4.479876</v>
      </c>
      <c r="L20" s="58">
        <v>4.479876</v>
      </c>
      <c r="M20" s="58">
        <v>4.479876</v>
      </c>
      <c r="N20" s="58">
        <v>4.479876</v>
      </c>
      <c r="O20" s="58">
        <v>4.479876</v>
      </c>
      <c r="P20" s="58">
        <v>4.479876</v>
      </c>
      <c r="Q20" s="58">
        <v>4.479876</v>
      </c>
      <c r="R20" s="58">
        <v>4.479876</v>
      </c>
    </row>
    <row r="21" spans="1:18" ht="11.25" customHeight="1" x14ac:dyDescent="0.25">
      <c r="A21" s="53" t="s">
        <v>207</v>
      </c>
      <c r="B21" s="54" t="s">
        <v>206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</row>
    <row r="22" spans="1:18" ht="11.25" customHeight="1" x14ac:dyDescent="0.25">
      <c r="A22" s="56" t="s">
        <v>205</v>
      </c>
      <c r="B22" s="57" t="s">
        <v>204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</row>
    <row r="23" spans="1:18" ht="11.25" customHeight="1" x14ac:dyDescent="0.25">
      <c r="A23" s="59" t="s">
        <v>203</v>
      </c>
      <c r="B23" s="60" t="s">
        <v>202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</row>
    <row r="24" spans="1:18" ht="11.25" customHeight="1" x14ac:dyDescent="0.25">
      <c r="A24" s="61" t="s">
        <v>201</v>
      </c>
      <c r="B24" s="62" t="s">
        <v>200</v>
      </c>
      <c r="C24" s="6">
        <v>3.0689244000000002</v>
      </c>
      <c r="D24" s="6">
        <v>3.0689244000000002</v>
      </c>
      <c r="E24" s="6">
        <v>3.0689244000000002</v>
      </c>
      <c r="F24" s="6">
        <v>3.0689244000000002</v>
      </c>
      <c r="G24" s="6">
        <v>3.0689244000000002</v>
      </c>
      <c r="H24" s="6">
        <v>3.0689244000000002</v>
      </c>
      <c r="I24" s="6">
        <v>3.0689244000000002</v>
      </c>
      <c r="J24" s="6">
        <v>3.0689244000000002</v>
      </c>
      <c r="K24" s="6">
        <v>3.0689244000000002</v>
      </c>
      <c r="L24" s="6">
        <v>3.0689244000000002</v>
      </c>
      <c r="M24" s="6">
        <v>3.0689244000000002</v>
      </c>
      <c r="N24" s="6">
        <v>3.0689244000000002</v>
      </c>
      <c r="O24" s="6">
        <v>3.0689244000000002</v>
      </c>
      <c r="P24" s="6">
        <v>3.0689244000000002</v>
      </c>
      <c r="Q24" s="6">
        <v>3.0689244000000002</v>
      </c>
      <c r="R24" s="6">
        <v>3.0689244000000002</v>
      </c>
    </row>
    <row r="25" spans="1:18" ht="11.25" customHeight="1" x14ac:dyDescent="0.25">
      <c r="A25" s="61" t="s">
        <v>199</v>
      </c>
      <c r="B25" s="62" t="s">
        <v>198</v>
      </c>
      <c r="C25" s="6">
        <v>2.6879256000000002</v>
      </c>
      <c r="D25" s="6">
        <v>2.6879256000000002</v>
      </c>
      <c r="E25" s="6">
        <v>2.6879256000000002</v>
      </c>
      <c r="F25" s="6">
        <v>2.6879256000000002</v>
      </c>
      <c r="G25" s="6">
        <v>2.6879256000000002</v>
      </c>
      <c r="H25" s="6">
        <v>2.6879256000000002</v>
      </c>
      <c r="I25" s="6">
        <v>2.6879256000000002</v>
      </c>
      <c r="J25" s="6">
        <v>2.6879256000000002</v>
      </c>
      <c r="K25" s="6">
        <v>2.6879256000000002</v>
      </c>
      <c r="L25" s="6">
        <v>2.6879256000000002</v>
      </c>
      <c r="M25" s="6">
        <v>2.6879256000000002</v>
      </c>
      <c r="N25" s="6">
        <v>2.6879256000000002</v>
      </c>
      <c r="O25" s="6">
        <v>2.6879256000000002</v>
      </c>
      <c r="P25" s="6">
        <v>2.6879256000000002</v>
      </c>
      <c r="Q25" s="6">
        <v>2.6879256000000002</v>
      </c>
      <c r="R25" s="6">
        <v>2.6879256000000002</v>
      </c>
    </row>
    <row r="26" spans="1:18" ht="11.25" customHeight="1" x14ac:dyDescent="0.25">
      <c r="A26" s="59" t="s">
        <v>197</v>
      </c>
      <c r="B26" s="60" t="s">
        <v>196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</row>
    <row r="27" spans="1:18" ht="11.25" customHeight="1" x14ac:dyDescent="0.25">
      <c r="A27" s="61" t="s">
        <v>195</v>
      </c>
      <c r="B27" s="62" t="s">
        <v>194</v>
      </c>
      <c r="C27" s="6">
        <v>3.0689244000000002</v>
      </c>
      <c r="D27" s="6">
        <v>3.0689244000000002</v>
      </c>
      <c r="E27" s="6">
        <v>3.0689244000000002</v>
      </c>
      <c r="F27" s="6">
        <v>3.0689244000000002</v>
      </c>
      <c r="G27" s="6">
        <v>3.0689244000000002</v>
      </c>
      <c r="H27" s="6">
        <v>3.0689244000000002</v>
      </c>
      <c r="I27" s="6">
        <v>3.0689244000000002</v>
      </c>
      <c r="J27" s="6">
        <v>3.0689244000000002</v>
      </c>
      <c r="K27" s="6">
        <v>3.0689244000000002</v>
      </c>
      <c r="L27" s="6">
        <v>3.0689244000000002</v>
      </c>
      <c r="M27" s="6">
        <v>3.0689244000000002</v>
      </c>
      <c r="N27" s="6">
        <v>3.0689244000000002</v>
      </c>
      <c r="O27" s="6">
        <v>3.0689244000000002</v>
      </c>
      <c r="P27" s="6">
        <v>3.0689244000000002</v>
      </c>
      <c r="Q27" s="6">
        <v>3.0689244000000002</v>
      </c>
      <c r="R27" s="6">
        <v>3.0689244000000002</v>
      </c>
    </row>
    <row r="28" spans="1:18" ht="11.25" customHeight="1" x14ac:dyDescent="0.25">
      <c r="A28" s="61" t="s">
        <v>193</v>
      </c>
      <c r="B28" s="62" t="s">
        <v>192</v>
      </c>
      <c r="C28" s="6">
        <v>3.0689244000000002</v>
      </c>
      <c r="D28" s="6">
        <v>3.0689244000000002</v>
      </c>
      <c r="E28" s="6">
        <v>3.0689244000000002</v>
      </c>
      <c r="F28" s="6">
        <v>3.0689244000000002</v>
      </c>
      <c r="G28" s="6">
        <v>3.0689244000000002</v>
      </c>
      <c r="H28" s="6">
        <v>3.0689244000000002</v>
      </c>
      <c r="I28" s="6">
        <v>3.0689244000000002</v>
      </c>
      <c r="J28" s="6">
        <v>3.0689244000000002</v>
      </c>
      <c r="K28" s="6">
        <v>3.0689244000000002</v>
      </c>
      <c r="L28" s="6">
        <v>3.0689244000000002</v>
      </c>
      <c r="M28" s="6">
        <v>3.0689244000000002</v>
      </c>
      <c r="N28" s="6">
        <v>3.0689244000000002</v>
      </c>
      <c r="O28" s="6">
        <v>3.0689244000000002</v>
      </c>
      <c r="P28" s="6">
        <v>3.0689244000000002</v>
      </c>
      <c r="Q28" s="6">
        <v>3.0689244000000002</v>
      </c>
      <c r="R28" s="6">
        <v>3.0689244000000002</v>
      </c>
    </row>
    <row r="29" spans="1:18" ht="11.25" customHeight="1" x14ac:dyDescent="0.25">
      <c r="A29" s="65" t="s">
        <v>191</v>
      </c>
      <c r="B29" s="62" t="s">
        <v>190</v>
      </c>
      <c r="C29" s="6">
        <v>3.0689244000000002</v>
      </c>
      <c r="D29" s="6">
        <v>3.0689244000000002</v>
      </c>
      <c r="E29" s="6">
        <v>3.0689244000000002</v>
      </c>
      <c r="F29" s="6">
        <v>3.0689244000000002</v>
      </c>
      <c r="G29" s="6">
        <v>3.0689244000000002</v>
      </c>
      <c r="H29" s="6">
        <v>3.0689244000000002</v>
      </c>
      <c r="I29" s="6">
        <v>3.0689244000000002</v>
      </c>
      <c r="J29" s="6">
        <v>3.0689244000000002</v>
      </c>
      <c r="K29" s="6">
        <v>3.0689244000000002</v>
      </c>
      <c r="L29" s="6">
        <v>3.0689244000000002</v>
      </c>
      <c r="M29" s="6">
        <v>3.0689244000000002</v>
      </c>
      <c r="N29" s="6">
        <v>3.0689244000000002</v>
      </c>
      <c r="O29" s="6">
        <v>3.0689244000000002</v>
      </c>
      <c r="P29" s="6">
        <v>3.0689244000000002</v>
      </c>
      <c r="Q29" s="6">
        <v>3.0689244000000002</v>
      </c>
      <c r="R29" s="6">
        <v>3.0689244000000002</v>
      </c>
    </row>
    <row r="30" spans="1:18" ht="11.25" customHeight="1" x14ac:dyDescent="0.25">
      <c r="A30" s="56" t="s">
        <v>189</v>
      </c>
      <c r="B30" s="57" t="s">
        <v>188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</row>
    <row r="31" spans="1:18" ht="11.25" customHeight="1" x14ac:dyDescent="0.25">
      <c r="A31" s="59" t="s">
        <v>187</v>
      </c>
      <c r="B31" s="60" t="s">
        <v>186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</row>
    <row r="32" spans="1:18" ht="11.25" customHeight="1" x14ac:dyDescent="0.25">
      <c r="A32" s="61" t="s">
        <v>185</v>
      </c>
      <c r="B32" s="62" t="s">
        <v>184</v>
      </c>
      <c r="C32" s="6">
        <v>2.4115968000000003</v>
      </c>
      <c r="D32" s="6">
        <v>2.4115968000000003</v>
      </c>
      <c r="E32" s="6">
        <v>2.4115968000000003</v>
      </c>
      <c r="F32" s="6">
        <v>2.4115968000000003</v>
      </c>
      <c r="G32" s="6">
        <v>2.4115968000000003</v>
      </c>
      <c r="H32" s="6">
        <v>2.4115968000000003</v>
      </c>
      <c r="I32" s="6">
        <v>2.4115968000000003</v>
      </c>
      <c r="J32" s="6">
        <v>2.4115968000000003</v>
      </c>
      <c r="K32" s="6">
        <v>2.4115968000000003</v>
      </c>
      <c r="L32" s="6">
        <v>2.4115968000000003</v>
      </c>
      <c r="M32" s="6">
        <v>2.4115968000000003</v>
      </c>
      <c r="N32" s="6">
        <v>2.4115968000000003</v>
      </c>
      <c r="O32" s="6">
        <v>2.4115968000000003</v>
      </c>
      <c r="P32" s="6">
        <v>2.4115968000000003</v>
      </c>
      <c r="Q32" s="6">
        <v>2.4115968000000003</v>
      </c>
      <c r="R32" s="6">
        <v>2.4115968000000003</v>
      </c>
    </row>
    <row r="33" spans="1:18" ht="11.25" customHeight="1" x14ac:dyDescent="0.25">
      <c r="A33" s="61" t="s">
        <v>183</v>
      </c>
      <c r="B33" s="62" t="s">
        <v>182</v>
      </c>
      <c r="C33" s="6">
        <v>2.5790688000000004</v>
      </c>
      <c r="D33" s="6">
        <v>2.5790688000000004</v>
      </c>
      <c r="E33" s="6">
        <v>2.5790688000000004</v>
      </c>
      <c r="F33" s="6">
        <v>2.5790688000000004</v>
      </c>
      <c r="G33" s="6">
        <v>2.5790688000000004</v>
      </c>
      <c r="H33" s="6">
        <v>2.5790688000000004</v>
      </c>
      <c r="I33" s="6">
        <v>2.5790688000000004</v>
      </c>
      <c r="J33" s="6">
        <v>2.5790688000000004</v>
      </c>
      <c r="K33" s="6">
        <v>2.5790688000000004</v>
      </c>
      <c r="L33" s="6">
        <v>2.5790688000000004</v>
      </c>
      <c r="M33" s="6">
        <v>2.5790688000000004</v>
      </c>
      <c r="N33" s="6">
        <v>2.5790688000000004</v>
      </c>
      <c r="O33" s="6">
        <v>2.5790688000000004</v>
      </c>
      <c r="P33" s="6">
        <v>2.5790688000000004</v>
      </c>
      <c r="Q33" s="6">
        <v>2.5790688000000004</v>
      </c>
      <c r="R33" s="6">
        <v>2.5790688000000004</v>
      </c>
    </row>
    <row r="34" spans="1:18" ht="11.25" customHeight="1" x14ac:dyDescent="0.25">
      <c r="A34" s="64" t="s">
        <v>181</v>
      </c>
      <c r="B34" s="60" t="s">
        <v>180</v>
      </c>
      <c r="C34" s="7">
        <v>2.6418708000000004</v>
      </c>
      <c r="D34" s="7">
        <v>2.6418708000000004</v>
      </c>
      <c r="E34" s="7">
        <v>2.6418708000000004</v>
      </c>
      <c r="F34" s="7">
        <v>2.6418708000000004</v>
      </c>
      <c r="G34" s="7">
        <v>2.6418708000000004</v>
      </c>
      <c r="H34" s="7">
        <v>2.6418708000000004</v>
      </c>
      <c r="I34" s="7">
        <v>2.6418708000000004</v>
      </c>
      <c r="J34" s="7">
        <v>2.6418708000000004</v>
      </c>
      <c r="K34" s="7">
        <v>2.6418708000000004</v>
      </c>
      <c r="L34" s="7">
        <v>2.6418708000000004</v>
      </c>
      <c r="M34" s="7">
        <v>2.6418708000000004</v>
      </c>
      <c r="N34" s="7">
        <v>2.6418708000000004</v>
      </c>
      <c r="O34" s="7">
        <v>2.6418708000000004</v>
      </c>
      <c r="P34" s="7">
        <v>2.6418708000000004</v>
      </c>
      <c r="Q34" s="7">
        <v>2.6418708000000004</v>
      </c>
      <c r="R34" s="7">
        <v>2.6418708000000004</v>
      </c>
    </row>
    <row r="35" spans="1:18" ht="11.25" customHeight="1" x14ac:dyDescent="0.25">
      <c r="A35" s="59" t="s">
        <v>179</v>
      </c>
      <c r="B35" s="60" t="s">
        <v>178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</row>
    <row r="36" spans="1:18" ht="11.25" customHeight="1" x14ac:dyDescent="0.25">
      <c r="A36" s="65" t="s">
        <v>177</v>
      </c>
      <c r="B36" s="62" t="s">
        <v>176</v>
      </c>
      <c r="C36" s="6">
        <v>2.9014524000000002</v>
      </c>
      <c r="D36" s="6">
        <v>2.9014524000000002</v>
      </c>
      <c r="E36" s="6">
        <v>2.9014524000000002</v>
      </c>
      <c r="F36" s="6">
        <v>2.9014524000000002</v>
      </c>
      <c r="G36" s="6">
        <v>2.9014524000000002</v>
      </c>
      <c r="H36" s="6">
        <v>2.9014524000000002</v>
      </c>
      <c r="I36" s="6">
        <v>2.9014524000000002</v>
      </c>
      <c r="J36" s="6">
        <v>2.9014524000000002</v>
      </c>
      <c r="K36" s="6">
        <v>2.9014524000000002</v>
      </c>
      <c r="L36" s="6">
        <v>2.9014524000000002</v>
      </c>
      <c r="M36" s="6">
        <v>2.9014524000000002</v>
      </c>
      <c r="N36" s="6">
        <v>2.9014524000000002</v>
      </c>
      <c r="O36" s="6">
        <v>2.9014524000000002</v>
      </c>
      <c r="P36" s="6">
        <v>2.9014524000000002</v>
      </c>
      <c r="Q36" s="6">
        <v>2.9014524000000002</v>
      </c>
      <c r="R36" s="6">
        <v>2.9014524000000002</v>
      </c>
    </row>
    <row r="37" spans="1:18" ht="11.25" customHeight="1" x14ac:dyDescent="0.25">
      <c r="A37" s="61" t="s">
        <v>175</v>
      </c>
      <c r="B37" s="62" t="s">
        <v>174</v>
      </c>
      <c r="C37" s="6">
        <v>2.9307600000000003</v>
      </c>
      <c r="D37" s="6">
        <v>2.9307600000000003</v>
      </c>
      <c r="E37" s="6">
        <v>2.9307600000000003</v>
      </c>
      <c r="F37" s="6">
        <v>2.9307600000000003</v>
      </c>
      <c r="G37" s="6">
        <v>2.9307600000000003</v>
      </c>
      <c r="H37" s="6">
        <v>2.9307600000000003</v>
      </c>
      <c r="I37" s="6">
        <v>2.9307600000000003</v>
      </c>
      <c r="J37" s="6">
        <v>2.9307600000000003</v>
      </c>
      <c r="K37" s="6">
        <v>2.9307600000000003</v>
      </c>
      <c r="L37" s="6">
        <v>2.9307600000000003</v>
      </c>
      <c r="M37" s="6">
        <v>2.9307600000000003</v>
      </c>
      <c r="N37" s="6">
        <v>2.9307600000000003</v>
      </c>
      <c r="O37" s="6">
        <v>2.9307600000000003</v>
      </c>
      <c r="P37" s="6">
        <v>2.9307600000000003</v>
      </c>
      <c r="Q37" s="6">
        <v>2.9307600000000003</v>
      </c>
      <c r="R37" s="6">
        <v>2.9307600000000003</v>
      </c>
    </row>
    <row r="38" spans="1:18" ht="11.25" customHeight="1" x14ac:dyDescent="0.25">
      <c r="A38" s="59" t="s">
        <v>173</v>
      </c>
      <c r="B38" s="60" t="s">
        <v>172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</row>
    <row r="39" spans="1:18" ht="11.25" customHeight="1" x14ac:dyDescent="0.25">
      <c r="A39" s="61" t="s">
        <v>171</v>
      </c>
      <c r="B39" s="62" t="s">
        <v>170</v>
      </c>
      <c r="C39" s="6">
        <v>3.0103092000000005</v>
      </c>
      <c r="D39" s="6">
        <v>3.0103092000000005</v>
      </c>
      <c r="E39" s="6">
        <v>3.0103092000000005</v>
      </c>
      <c r="F39" s="6">
        <v>3.0103092000000005</v>
      </c>
      <c r="G39" s="6">
        <v>3.0103092000000005</v>
      </c>
      <c r="H39" s="6">
        <v>3.0103092000000005</v>
      </c>
      <c r="I39" s="6">
        <v>3.0103092000000005</v>
      </c>
      <c r="J39" s="6">
        <v>3.0103092000000005</v>
      </c>
      <c r="K39" s="6">
        <v>3.0103092000000005</v>
      </c>
      <c r="L39" s="6">
        <v>3.0103092000000005</v>
      </c>
      <c r="M39" s="6">
        <v>3.0103092000000005</v>
      </c>
      <c r="N39" s="6">
        <v>3.0103092000000005</v>
      </c>
      <c r="O39" s="6">
        <v>3.0103092000000005</v>
      </c>
      <c r="P39" s="6">
        <v>3.0103092000000005</v>
      </c>
      <c r="Q39" s="6">
        <v>3.0103092000000005</v>
      </c>
      <c r="R39" s="6">
        <v>3.0103092000000005</v>
      </c>
    </row>
    <row r="40" spans="1:18" ht="11.25" customHeight="1" x14ac:dyDescent="0.25">
      <c r="A40" s="61" t="s">
        <v>169</v>
      </c>
      <c r="B40" s="62" t="s">
        <v>168</v>
      </c>
      <c r="C40" s="6">
        <v>3.0103092000000005</v>
      </c>
      <c r="D40" s="6">
        <v>3.0103092000000005</v>
      </c>
      <c r="E40" s="6">
        <v>3.0103092000000005</v>
      </c>
      <c r="F40" s="6">
        <v>3.0103092000000005</v>
      </c>
      <c r="G40" s="6">
        <v>3.0103092000000005</v>
      </c>
      <c r="H40" s="6">
        <v>3.0103092000000005</v>
      </c>
      <c r="I40" s="6">
        <v>3.0103092000000005</v>
      </c>
      <c r="J40" s="6">
        <v>3.0103092000000005</v>
      </c>
      <c r="K40" s="6">
        <v>3.0103092000000005</v>
      </c>
      <c r="L40" s="6">
        <v>3.0103092000000005</v>
      </c>
      <c r="M40" s="6">
        <v>3.0103092000000005</v>
      </c>
      <c r="N40" s="6">
        <v>3.0103092000000005</v>
      </c>
      <c r="O40" s="6">
        <v>3.0103092000000005</v>
      </c>
      <c r="P40" s="6">
        <v>3.0103092000000005</v>
      </c>
      <c r="Q40" s="6">
        <v>3.0103092000000005</v>
      </c>
      <c r="R40" s="6">
        <v>3.0103092000000005</v>
      </c>
    </row>
    <row r="41" spans="1:18" ht="11.25" customHeight="1" x14ac:dyDescent="0.25">
      <c r="A41" s="61" t="s">
        <v>167</v>
      </c>
      <c r="B41" s="62" t="s">
        <v>166</v>
      </c>
      <c r="C41" s="6">
        <v>3.0103092000000005</v>
      </c>
      <c r="D41" s="6">
        <v>3.0103092000000005</v>
      </c>
      <c r="E41" s="6">
        <v>3.0103092000000005</v>
      </c>
      <c r="F41" s="6">
        <v>3.0103092000000005</v>
      </c>
      <c r="G41" s="6">
        <v>3.0103092000000005</v>
      </c>
      <c r="H41" s="6">
        <v>3.0103092000000005</v>
      </c>
      <c r="I41" s="6">
        <v>3.0103092000000005</v>
      </c>
      <c r="J41" s="6">
        <v>3.0103092000000005</v>
      </c>
      <c r="K41" s="6">
        <v>3.0103092000000005</v>
      </c>
      <c r="L41" s="6">
        <v>3.0103092000000005</v>
      </c>
      <c r="M41" s="6">
        <v>3.0103092000000005</v>
      </c>
      <c r="N41" s="6">
        <v>3.0103092000000005</v>
      </c>
      <c r="O41" s="6">
        <v>3.0103092000000005</v>
      </c>
      <c r="P41" s="6">
        <v>3.0103092000000005</v>
      </c>
      <c r="Q41" s="6">
        <v>3.0103092000000005</v>
      </c>
      <c r="R41" s="6">
        <v>3.0103092000000005</v>
      </c>
    </row>
    <row r="42" spans="1:18" ht="11.25" customHeight="1" x14ac:dyDescent="0.25">
      <c r="A42" s="64" t="s">
        <v>165</v>
      </c>
      <c r="B42" s="60" t="s">
        <v>164</v>
      </c>
      <c r="C42" s="7">
        <v>3.0689244000000002</v>
      </c>
      <c r="D42" s="7">
        <v>3.0689244000000002</v>
      </c>
      <c r="E42" s="7">
        <v>3.0689244000000002</v>
      </c>
      <c r="F42" s="7">
        <v>3.0689244000000002</v>
      </c>
      <c r="G42" s="7">
        <v>3.0689244000000002</v>
      </c>
      <c r="H42" s="7">
        <v>3.0689244000000002</v>
      </c>
      <c r="I42" s="7">
        <v>3.0689244000000002</v>
      </c>
      <c r="J42" s="7">
        <v>3.0689244000000002</v>
      </c>
      <c r="K42" s="7">
        <v>3.0689244000000002</v>
      </c>
      <c r="L42" s="7">
        <v>3.0689244000000002</v>
      </c>
      <c r="M42" s="7">
        <v>3.0689244000000002</v>
      </c>
      <c r="N42" s="7">
        <v>3.0689244000000002</v>
      </c>
      <c r="O42" s="7">
        <v>3.0689244000000002</v>
      </c>
      <c r="P42" s="7">
        <v>3.0689244000000002</v>
      </c>
      <c r="Q42" s="7">
        <v>3.0689244000000002</v>
      </c>
      <c r="R42" s="7">
        <v>3.0689244000000002</v>
      </c>
    </row>
    <row r="43" spans="1:18" ht="11.25" customHeight="1" x14ac:dyDescent="0.25">
      <c r="A43" s="59" t="s">
        <v>163</v>
      </c>
      <c r="B43" s="60" t="s">
        <v>162</v>
      </c>
      <c r="C43" s="7">
        <v>3.1024188000000001</v>
      </c>
      <c r="D43" s="7">
        <v>3.1024188000000001</v>
      </c>
      <c r="E43" s="7">
        <v>3.1024188000000001</v>
      </c>
      <c r="F43" s="7">
        <v>3.1024188000000001</v>
      </c>
      <c r="G43" s="7">
        <v>3.1024188000000001</v>
      </c>
      <c r="H43" s="7">
        <v>3.1024188000000001</v>
      </c>
      <c r="I43" s="7">
        <v>3.1024188000000001</v>
      </c>
      <c r="J43" s="7">
        <v>3.1024188000000001</v>
      </c>
      <c r="K43" s="7">
        <v>3.1024188000000001</v>
      </c>
      <c r="L43" s="7">
        <v>3.1024188000000001</v>
      </c>
      <c r="M43" s="7">
        <v>3.1024188000000001</v>
      </c>
      <c r="N43" s="7">
        <v>3.1024188000000001</v>
      </c>
      <c r="O43" s="7">
        <v>3.1024188000000001</v>
      </c>
      <c r="P43" s="7">
        <v>3.1024188000000001</v>
      </c>
      <c r="Q43" s="7">
        <v>3.1024188000000001</v>
      </c>
      <c r="R43" s="7">
        <v>3.1024188000000001</v>
      </c>
    </row>
    <row r="44" spans="1:18" ht="11.25" customHeight="1" x14ac:dyDescent="0.25">
      <c r="A44" s="59" t="s">
        <v>161</v>
      </c>
      <c r="B44" s="60" t="s">
        <v>160</v>
      </c>
      <c r="C44" s="7">
        <v>3.2405832000000006</v>
      </c>
      <c r="D44" s="7">
        <v>3.2405832000000006</v>
      </c>
      <c r="E44" s="7">
        <v>3.2405832000000006</v>
      </c>
      <c r="F44" s="7">
        <v>3.2405832000000006</v>
      </c>
      <c r="G44" s="7">
        <v>3.2405832000000006</v>
      </c>
      <c r="H44" s="7">
        <v>3.2405832000000006</v>
      </c>
      <c r="I44" s="7">
        <v>3.2405832000000006</v>
      </c>
      <c r="J44" s="7">
        <v>3.2405832000000006</v>
      </c>
      <c r="K44" s="7">
        <v>3.2405832000000006</v>
      </c>
      <c r="L44" s="7">
        <v>3.2405832000000006</v>
      </c>
      <c r="M44" s="7">
        <v>3.2405832000000006</v>
      </c>
      <c r="N44" s="7">
        <v>3.2405832000000006</v>
      </c>
      <c r="O44" s="7">
        <v>3.2405832000000006</v>
      </c>
      <c r="P44" s="7">
        <v>3.2405832000000006</v>
      </c>
      <c r="Q44" s="7">
        <v>3.2405832000000006</v>
      </c>
      <c r="R44" s="7">
        <v>3.2405832000000006</v>
      </c>
    </row>
    <row r="45" spans="1:18" ht="11.25" customHeight="1" x14ac:dyDescent="0.25">
      <c r="A45" s="59" t="s">
        <v>159</v>
      </c>
      <c r="B45" s="60" t="s">
        <v>158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</row>
    <row r="46" spans="1:18" ht="11.25" customHeight="1" x14ac:dyDescent="0.25">
      <c r="A46" s="61" t="s">
        <v>157</v>
      </c>
      <c r="B46" s="62" t="s">
        <v>156</v>
      </c>
      <c r="C46" s="6">
        <v>3.0689244000000002</v>
      </c>
      <c r="D46" s="6">
        <v>3.0689244000000002</v>
      </c>
      <c r="E46" s="6">
        <v>3.0689244000000002</v>
      </c>
      <c r="F46" s="6">
        <v>3.0689244000000002</v>
      </c>
      <c r="G46" s="6">
        <v>3.0689244000000002</v>
      </c>
      <c r="H46" s="6">
        <v>3.0689244000000002</v>
      </c>
      <c r="I46" s="6">
        <v>3.0689244000000002</v>
      </c>
      <c r="J46" s="6">
        <v>3.0689244000000002</v>
      </c>
      <c r="K46" s="6">
        <v>3.0689244000000002</v>
      </c>
      <c r="L46" s="6">
        <v>3.0689244000000002</v>
      </c>
      <c r="M46" s="6">
        <v>3.0689244000000002</v>
      </c>
      <c r="N46" s="6">
        <v>3.0689244000000002</v>
      </c>
      <c r="O46" s="6">
        <v>3.0689244000000002</v>
      </c>
      <c r="P46" s="6">
        <v>3.0689244000000002</v>
      </c>
      <c r="Q46" s="6">
        <v>3.0689244000000002</v>
      </c>
      <c r="R46" s="6">
        <v>3.0689244000000002</v>
      </c>
    </row>
    <row r="47" spans="1:18" ht="11.25" customHeight="1" x14ac:dyDescent="0.25">
      <c r="A47" s="61" t="s">
        <v>155</v>
      </c>
      <c r="B47" s="62" t="s">
        <v>154</v>
      </c>
      <c r="C47" s="6">
        <v>3.0689244000000002</v>
      </c>
      <c r="D47" s="6">
        <v>3.0689244000000002</v>
      </c>
      <c r="E47" s="6">
        <v>3.0689244000000002</v>
      </c>
      <c r="F47" s="6">
        <v>3.0689244000000002</v>
      </c>
      <c r="G47" s="6">
        <v>3.0689244000000002</v>
      </c>
      <c r="H47" s="6">
        <v>3.0689244000000002</v>
      </c>
      <c r="I47" s="6">
        <v>3.0689244000000002</v>
      </c>
      <c r="J47" s="6">
        <v>3.0689244000000002</v>
      </c>
      <c r="K47" s="6">
        <v>3.0689244000000002</v>
      </c>
      <c r="L47" s="6">
        <v>3.0689244000000002</v>
      </c>
      <c r="M47" s="6">
        <v>3.0689244000000002</v>
      </c>
      <c r="N47" s="6">
        <v>3.0689244000000002</v>
      </c>
      <c r="O47" s="6">
        <v>3.0689244000000002</v>
      </c>
      <c r="P47" s="6">
        <v>3.0689244000000002</v>
      </c>
      <c r="Q47" s="6">
        <v>3.0689244000000002</v>
      </c>
      <c r="R47" s="6">
        <v>3.0689244000000002</v>
      </c>
    </row>
    <row r="48" spans="1:18" ht="11.25" customHeight="1" x14ac:dyDescent="0.25">
      <c r="A48" s="61" t="s">
        <v>153</v>
      </c>
      <c r="B48" s="62" t="s">
        <v>152</v>
      </c>
      <c r="C48" s="6">
        <v>3.3787476000000005</v>
      </c>
      <c r="D48" s="6">
        <v>3.3787476000000005</v>
      </c>
      <c r="E48" s="6">
        <v>3.3787476000000005</v>
      </c>
      <c r="F48" s="6">
        <v>3.3787476000000005</v>
      </c>
      <c r="G48" s="6">
        <v>3.3787476000000005</v>
      </c>
      <c r="H48" s="6">
        <v>3.3787476000000005</v>
      </c>
      <c r="I48" s="6">
        <v>3.3787476000000005</v>
      </c>
      <c r="J48" s="6">
        <v>3.3787476000000005</v>
      </c>
      <c r="K48" s="6">
        <v>3.3787476000000005</v>
      </c>
      <c r="L48" s="6">
        <v>3.3787476000000005</v>
      </c>
      <c r="M48" s="6">
        <v>3.3787476000000005</v>
      </c>
      <c r="N48" s="6">
        <v>3.3787476000000005</v>
      </c>
      <c r="O48" s="6">
        <v>3.3787476000000005</v>
      </c>
      <c r="P48" s="6">
        <v>3.3787476000000005</v>
      </c>
      <c r="Q48" s="6">
        <v>3.3787476000000005</v>
      </c>
      <c r="R48" s="6">
        <v>3.3787476000000005</v>
      </c>
    </row>
    <row r="49" spans="1:18" ht="11.25" customHeight="1" x14ac:dyDescent="0.25">
      <c r="A49" s="61" t="s">
        <v>151</v>
      </c>
      <c r="B49" s="62" t="s">
        <v>150</v>
      </c>
      <c r="C49" s="6">
        <v>4.0821300000000003</v>
      </c>
      <c r="D49" s="6">
        <v>4.0821300000000003</v>
      </c>
      <c r="E49" s="6">
        <v>4.0821300000000003</v>
      </c>
      <c r="F49" s="6">
        <v>4.0821300000000003</v>
      </c>
      <c r="G49" s="6">
        <v>4.0821300000000003</v>
      </c>
      <c r="H49" s="6">
        <v>4.0821300000000003</v>
      </c>
      <c r="I49" s="6">
        <v>4.0821300000000003</v>
      </c>
      <c r="J49" s="6">
        <v>4.0821300000000003</v>
      </c>
      <c r="K49" s="6">
        <v>4.0821300000000003</v>
      </c>
      <c r="L49" s="6">
        <v>4.0821300000000003</v>
      </c>
      <c r="M49" s="6">
        <v>4.0821300000000003</v>
      </c>
      <c r="N49" s="6">
        <v>4.0821300000000003</v>
      </c>
      <c r="O49" s="6">
        <v>4.0821300000000003</v>
      </c>
      <c r="P49" s="6">
        <v>4.0821300000000003</v>
      </c>
      <c r="Q49" s="6">
        <v>4.0821300000000003</v>
      </c>
      <c r="R49" s="6">
        <v>4.0821300000000003</v>
      </c>
    </row>
    <row r="50" spans="1:18" ht="11.25" customHeight="1" x14ac:dyDescent="0.25">
      <c r="A50" s="61" t="s">
        <v>149</v>
      </c>
      <c r="B50" s="62" t="s">
        <v>148</v>
      </c>
      <c r="C50" s="6">
        <v>3.0689244000000002</v>
      </c>
      <c r="D50" s="6">
        <v>3.0689244000000002</v>
      </c>
      <c r="E50" s="6">
        <v>3.0689244000000002</v>
      </c>
      <c r="F50" s="6">
        <v>3.0689244000000002</v>
      </c>
      <c r="G50" s="6">
        <v>3.0689244000000002</v>
      </c>
      <c r="H50" s="6">
        <v>3.0689244000000002</v>
      </c>
      <c r="I50" s="6">
        <v>3.0689244000000002</v>
      </c>
      <c r="J50" s="6">
        <v>3.0689244000000002</v>
      </c>
      <c r="K50" s="6">
        <v>3.0689244000000002</v>
      </c>
      <c r="L50" s="6">
        <v>3.0689244000000002</v>
      </c>
      <c r="M50" s="6">
        <v>3.0689244000000002</v>
      </c>
      <c r="N50" s="6">
        <v>3.0689244000000002</v>
      </c>
      <c r="O50" s="6">
        <v>3.0689244000000002</v>
      </c>
      <c r="P50" s="6">
        <v>3.0689244000000002</v>
      </c>
      <c r="Q50" s="6">
        <v>3.0689244000000002</v>
      </c>
      <c r="R50" s="6">
        <v>3.0689244000000002</v>
      </c>
    </row>
    <row r="51" spans="1:18" ht="11.25" customHeight="1" x14ac:dyDescent="0.25">
      <c r="A51" s="61" t="s">
        <v>147</v>
      </c>
      <c r="B51" s="62" t="s">
        <v>146</v>
      </c>
      <c r="C51" s="6">
        <v>3.0689244000000002</v>
      </c>
      <c r="D51" s="6">
        <v>3.0689244000000002</v>
      </c>
      <c r="E51" s="6">
        <v>3.0689244000000002</v>
      </c>
      <c r="F51" s="6">
        <v>3.0689244000000002</v>
      </c>
      <c r="G51" s="6">
        <v>3.0689244000000002</v>
      </c>
      <c r="H51" s="6">
        <v>3.0689244000000002</v>
      </c>
      <c r="I51" s="6">
        <v>3.0689244000000002</v>
      </c>
      <c r="J51" s="6">
        <v>3.0689244000000002</v>
      </c>
      <c r="K51" s="6">
        <v>3.0689244000000002</v>
      </c>
      <c r="L51" s="6">
        <v>3.0689244000000002</v>
      </c>
      <c r="M51" s="6">
        <v>3.0689244000000002</v>
      </c>
      <c r="N51" s="6">
        <v>3.0689244000000002</v>
      </c>
      <c r="O51" s="6">
        <v>3.0689244000000002</v>
      </c>
      <c r="P51" s="6">
        <v>3.0689244000000002</v>
      </c>
      <c r="Q51" s="6">
        <v>3.0689244000000002</v>
      </c>
      <c r="R51" s="6">
        <v>3.0689244000000002</v>
      </c>
    </row>
    <row r="52" spans="1:18" ht="11.25" customHeight="1" x14ac:dyDescent="0.25">
      <c r="A52" s="53" t="s">
        <v>145</v>
      </c>
      <c r="B52" s="54" t="s">
        <v>144</v>
      </c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</row>
    <row r="53" spans="1:18" ht="11.25" customHeight="1" x14ac:dyDescent="0.25">
      <c r="A53" s="56" t="s">
        <v>143</v>
      </c>
      <c r="B53" s="57" t="s">
        <v>142</v>
      </c>
      <c r="C53" s="58">
        <v>2.3487948000000003</v>
      </c>
      <c r="D53" s="58">
        <v>2.3487948000000003</v>
      </c>
      <c r="E53" s="58">
        <v>2.3487948000000003</v>
      </c>
      <c r="F53" s="58">
        <v>2.3487948000000003</v>
      </c>
      <c r="G53" s="58">
        <v>2.3487948000000003</v>
      </c>
      <c r="H53" s="58">
        <v>2.3487948000000003</v>
      </c>
      <c r="I53" s="58">
        <v>2.3487948000000003</v>
      </c>
      <c r="J53" s="58">
        <v>2.3487948000000003</v>
      </c>
      <c r="K53" s="58">
        <v>2.3487948000000003</v>
      </c>
      <c r="L53" s="58">
        <v>2.3487948000000003</v>
      </c>
      <c r="M53" s="58">
        <v>2.3487948000000003</v>
      </c>
      <c r="N53" s="58">
        <v>2.3487948000000003</v>
      </c>
      <c r="O53" s="58">
        <v>2.3487948000000003</v>
      </c>
      <c r="P53" s="58">
        <v>2.3487948000000003</v>
      </c>
      <c r="Q53" s="58">
        <v>2.3487948000000003</v>
      </c>
      <c r="R53" s="58">
        <v>2.3487948000000003</v>
      </c>
    </row>
    <row r="54" spans="1:18" ht="11.25" customHeight="1" x14ac:dyDescent="0.25">
      <c r="A54" s="56" t="s">
        <v>141</v>
      </c>
      <c r="B54" s="57" t="s">
        <v>140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</row>
    <row r="55" spans="1:18" ht="11.25" customHeight="1" x14ac:dyDescent="0.25">
      <c r="A55" s="59" t="s">
        <v>139</v>
      </c>
      <c r="B55" s="60" t="s">
        <v>138</v>
      </c>
      <c r="C55" s="7">
        <v>1.8589392</v>
      </c>
      <c r="D55" s="7">
        <v>1.8589392</v>
      </c>
      <c r="E55" s="7">
        <v>1.8589392</v>
      </c>
      <c r="F55" s="7">
        <v>1.8589392</v>
      </c>
      <c r="G55" s="7">
        <v>1.8589392</v>
      </c>
      <c r="H55" s="7">
        <v>1.8589392</v>
      </c>
      <c r="I55" s="7">
        <v>1.8589392</v>
      </c>
      <c r="J55" s="7">
        <v>1.8589392</v>
      </c>
      <c r="K55" s="7">
        <v>1.8589392</v>
      </c>
      <c r="L55" s="7">
        <v>1.8589392</v>
      </c>
      <c r="M55" s="7">
        <v>1.8589392</v>
      </c>
      <c r="N55" s="7">
        <v>1.8589392</v>
      </c>
      <c r="O55" s="7">
        <v>1.8589392</v>
      </c>
      <c r="P55" s="7">
        <v>1.8589392</v>
      </c>
      <c r="Q55" s="7">
        <v>1.8589392</v>
      </c>
      <c r="R55" s="7">
        <v>1.8589392</v>
      </c>
    </row>
    <row r="56" spans="1:18" ht="11.25" customHeight="1" x14ac:dyDescent="0.25">
      <c r="A56" s="59" t="s">
        <v>137</v>
      </c>
      <c r="B56" s="60" t="s">
        <v>136</v>
      </c>
      <c r="C56" s="7">
        <v>10.885680000000001</v>
      </c>
      <c r="D56" s="7">
        <v>10.885680000000001</v>
      </c>
      <c r="E56" s="7">
        <v>10.885680000000001</v>
      </c>
      <c r="F56" s="7">
        <v>10.885680000000001</v>
      </c>
      <c r="G56" s="7">
        <v>10.885680000000001</v>
      </c>
      <c r="H56" s="7">
        <v>10.885680000000001</v>
      </c>
      <c r="I56" s="7">
        <v>10.885680000000001</v>
      </c>
      <c r="J56" s="7">
        <v>10.885680000000001</v>
      </c>
      <c r="K56" s="7">
        <v>10.885680000000001</v>
      </c>
      <c r="L56" s="7">
        <v>10.885680000000001</v>
      </c>
      <c r="M56" s="7">
        <v>10.885680000000001</v>
      </c>
      <c r="N56" s="7">
        <v>10.885680000000001</v>
      </c>
      <c r="O56" s="7">
        <v>10.885680000000001</v>
      </c>
      <c r="P56" s="7">
        <v>10.885680000000001</v>
      </c>
      <c r="Q56" s="7">
        <v>10.885680000000001</v>
      </c>
      <c r="R56" s="7">
        <v>10.885680000000001</v>
      </c>
    </row>
    <row r="57" spans="1:18" ht="11.25" customHeight="1" x14ac:dyDescent="0.25">
      <c r="A57" s="64" t="s">
        <v>135</v>
      </c>
      <c r="B57" s="60" t="s">
        <v>134</v>
      </c>
      <c r="C57" s="7">
        <v>1.8589392</v>
      </c>
      <c r="D57" s="7">
        <v>1.8589392</v>
      </c>
      <c r="E57" s="7">
        <v>1.8589392</v>
      </c>
      <c r="F57" s="7">
        <v>1.8589392</v>
      </c>
      <c r="G57" s="7">
        <v>1.8589392</v>
      </c>
      <c r="H57" s="7">
        <v>1.8589392</v>
      </c>
      <c r="I57" s="7">
        <v>1.8589392</v>
      </c>
      <c r="J57" s="7">
        <v>1.8589392</v>
      </c>
      <c r="K57" s="7">
        <v>1.8589392</v>
      </c>
      <c r="L57" s="7">
        <v>1.8589392</v>
      </c>
      <c r="M57" s="7">
        <v>1.8589392</v>
      </c>
      <c r="N57" s="7">
        <v>1.8589392</v>
      </c>
      <c r="O57" s="7">
        <v>1.8589392</v>
      </c>
      <c r="P57" s="7">
        <v>1.8589392</v>
      </c>
      <c r="Q57" s="7">
        <v>1.8589392</v>
      </c>
      <c r="R57" s="7">
        <v>1.8589392</v>
      </c>
    </row>
    <row r="58" spans="1:18" ht="11.25" customHeight="1" x14ac:dyDescent="0.25">
      <c r="A58" s="64" t="s">
        <v>133</v>
      </c>
      <c r="B58" s="60" t="s">
        <v>132</v>
      </c>
      <c r="C58" s="7">
        <v>7.6199760000000003</v>
      </c>
      <c r="D58" s="7">
        <v>7.6199760000000003</v>
      </c>
      <c r="E58" s="7">
        <v>7.6199760000000003</v>
      </c>
      <c r="F58" s="7">
        <v>7.6199760000000003</v>
      </c>
      <c r="G58" s="7">
        <v>7.6199760000000003</v>
      </c>
      <c r="H58" s="7">
        <v>7.6199760000000003</v>
      </c>
      <c r="I58" s="7">
        <v>7.6199760000000003</v>
      </c>
      <c r="J58" s="7">
        <v>7.6199760000000003</v>
      </c>
      <c r="K58" s="7">
        <v>7.6199760000000003</v>
      </c>
      <c r="L58" s="7">
        <v>7.6199760000000003</v>
      </c>
      <c r="M58" s="7">
        <v>7.6199760000000003</v>
      </c>
      <c r="N58" s="7">
        <v>7.6199760000000003</v>
      </c>
      <c r="O58" s="7">
        <v>7.6199760000000003</v>
      </c>
      <c r="P58" s="7">
        <v>7.6199760000000003</v>
      </c>
      <c r="Q58" s="7">
        <v>7.6199760000000003</v>
      </c>
      <c r="R58" s="7">
        <v>7.6199760000000003</v>
      </c>
    </row>
    <row r="59" spans="1:18" s="29" customFormat="1" ht="11.25" customHeight="1" x14ac:dyDescent="0.25">
      <c r="A59" s="5" t="s">
        <v>131</v>
      </c>
      <c r="B59" s="4">
        <v>7200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 s="29" customFormat="1" ht="11.25" customHeight="1" x14ac:dyDescent="0.25">
      <c r="A60" s="66" t="s">
        <v>130</v>
      </c>
      <c r="B60" s="67">
        <v>7100</v>
      </c>
      <c r="C60" s="58">
        <v>5.9871240000000006</v>
      </c>
      <c r="D60" s="58">
        <v>5.9871240000000006</v>
      </c>
      <c r="E60" s="58">
        <v>5.9871240000000006</v>
      </c>
      <c r="F60" s="58">
        <v>5.9871240000000006</v>
      </c>
      <c r="G60" s="58">
        <v>5.9871240000000006</v>
      </c>
      <c r="H60" s="58">
        <v>5.9871240000000006</v>
      </c>
      <c r="I60" s="58">
        <v>5.9871240000000006</v>
      </c>
      <c r="J60" s="58">
        <v>5.9871240000000006</v>
      </c>
      <c r="K60" s="58">
        <v>5.9871240000000006</v>
      </c>
      <c r="L60" s="58">
        <v>5.9871240000000006</v>
      </c>
      <c r="M60" s="58">
        <v>5.9871240000000006</v>
      </c>
      <c r="N60" s="58">
        <v>5.9871240000000006</v>
      </c>
      <c r="O60" s="58">
        <v>5.9871240000000006</v>
      </c>
      <c r="P60" s="58">
        <v>5.9871240000000006</v>
      </c>
      <c r="Q60" s="58">
        <v>5.9871240000000006</v>
      </c>
      <c r="R60" s="58">
        <v>5.9871240000000006</v>
      </c>
    </row>
    <row r="61" spans="1:18" ht="11.25" customHeight="1" x14ac:dyDescent="0.25">
      <c r="A61" s="66" t="s">
        <v>128</v>
      </c>
      <c r="B61" s="67">
        <v>55432</v>
      </c>
      <c r="C61" s="58">
        <v>3.8392956000000003</v>
      </c>
      <c r="D61" s="58">
        <v>3.8392956000000003</v>
      </c>
      <c r="E61" s="58">
        <v>3.8392956000000003</v>
      </c>
      <c r="F61" s="58">
        <v>3.8392956000000003</v>
      </c>
      <c r="G61" s="58">
        <v>3.8392956000000003</v>
      </c>
      <c r="H61" s="58">
        <v>3.8392956000000003</v>
      </c>
      <c r="I61" s="58">
        <v>3.8392956000000003</v>
      </c>
      <c r="J61" s="58">
        <v>3.8392956000000003</v>
      </c>
      <c r="K61" s="58">
        <v>3.8392956000000003</v>
      </c>
      <c r="L61" s="58">
        <v>3.8392956000000003</v>
      </c>
      <c r="M61" s="58">
        <v>3.8392956000000003</v>
      </c>
      <c r="N61" s="58">
        <v>3.8392956000000003</v>
      </c>
      <c r="O61" s="58">
        <v>3.8392956000000003</v>
      </c>
      <c r="P61" s="58">
        <v>3.8392956000000003</v>
      </c>
      <c r="Q61" s="58">
        <v>3.8392956000000003</v>
      </c>
      <c r="R61" s="58">
        <v>3.8392956000000003</v>
      </c>
    </row>
    <row r="63" spans="1:18" ht="11.25" customHeight="1" x14ac:dyDescent="0.25">
      <c r="A63" s="50" t="s">
        <v>126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</row>
    <row r="64" spans="1:18" s="29" customFormat="1" ht="11.25" customHeight="1" x14ac:dyDescent="0.25">
      <c r="A64" s="68" t="s">
        <v>125</v>
      </c>
      <c r="B64" s="69" t="s">
        <v>124</v>
      </c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</row>
    <row r="65" spans="1:18" s="29" customFormat="1" ht="11.25" customHeight="1" x14ac:dyDescent="0.25">
      <c r="A65" s="71" t="s">
        <v>123</v>
      </c>
      <c r="B65" s="72" t="s">
        <v>122</v>
      </c>
      <c r="C65" s="73">
        <v>4.6892160000000001</v>
      </c>
      <c r="D65" s="73">
        <v>4.6892160000000001</v>
      </c>
      <c r="E65" s="73">
        <v>4.6892160000000001</v>
      </c>
      <c r="F65" s="73">
        <v>4.6892160000000001</v>
      </c>
      <c r="G65" s="73">
        <v>4.6892160000000001</v>
      </c>
      <c r="H65" s="73">
        <v>4.6892160000000001</v>
      </c>
      <c r="I65" s="73">
        <v>4.6892160000000001</v>
      </c>
      <c r="J65" s="73">
        <v>4.6892160000000001</v>
      </c>
      <c r="K65" s="73">
        <v>4.6892160000000001</v>
      </c>
      <c r="L65" s="73">
        <v>4.6892160000000001</v>
      </c>
      <c r="M65" s="73">
        <v>4.6892160000000001</v>
      </c>
      <c r="N65" s="73">
        <v>4.6892160000000001</v>
      </c>
      <c r="O65" s="73">
        <v>4.6892160000000001</v>
      </c>
      <c r="P65" s="73">
        <v>4.6892160000000001</v>
      </c>
      <c r="Q65" s="73">
        <v>4.6892160000000001</v>
      </c>
      <c r="R65" s="73">
        <v>4.6892160000000001</v>
      </c>
    </row>
    <row r="66" spans="1:18" s="29" customFormat="1" ht="11.25" customHeight="1" x14ac:dyDescent="0.25">
      <c r="A66" s="71" t="s">
        <v>121</v>
      </c>
      <c r="B66" s="72" t="s">
        <v>120</v>
      </c>
      <c r="C66" s="73">
        <v>4.6892160000000001</v>
      </c>
      <c r="D66" s="73">
        <v>4.6892160000000001</v>
      </c>
      <c r="E66" s="73">
        <v>4.6892160000000001</v>
      </c>
      <c r="F66" s="73">
        <v>4.6892160000000001</v>
      </c>
      <c r="G66" s="73">
        <v>4.6892160000000001</v>
      </c>
      <c r="H66" s="73">
        <v>4.6892160000000001</v>
      </c>
      <c r="I66" s="73">
        <v>4.6892160000000001</v>
      </c>
      <c r="J66" s="73">
        <v>4.6892160000000001</v>
      </c>
      <c r="K66" s="73">
        <v>4.6892160000000001</v>
      </c>
      <c r="L66" s="73">
        <v>4.6892160000000001</v>
      </c>
      <c r="M66" s="73">
        <v>4.6892160000000001</v>
      </c>
      <c r="N66" s="73">
        <v>4.6892160000000001</v>
      </c>
      <c r="O66" s="73">
        <v>4.6892160000000001</v>
      </c>
      <c r="P66" s="73">
        <v>4.6892160000000001</v>
      </c>
      <c r="Q66" s="73">
        <v>4.6892160000000001</v>
      </c>
      <c r="R66" s="73">
        <v>4.6892160000000001</v>
      </c>
    </row>
    <row r="67" spans="1:18" s="29" customFormat="1" ht="11.25" customHeight="1" x14ac:dyDescent="0.25">
      <c r="A67" s="71" t="s">
        <v>119</v>
      </c>
      <c r="B67" s="72" t="s">
        <v>118</v>
      </c>
      <c r="C67" s="73">
        <v>2.2859928000000003</v>
      </c>
      <c r="D67" s="73">
        <v>2.2859928000000003</v>
      </c>
      <c r="E67" s="73">
        <v>2.2859928000000003</v>
      </c>
      <c r="F67" s="73">
        <v>2.2859928000000003</v>
      </c>
      <c r="G67" s="73">
        <v>2.2859928000000003</v>
      </c>
      <c r="H67" s="73">
        <v>2.2859928000000003</v>
      </c>
      <c r="I67" s="73">
        <v>2.2859928000000003</v>
      </c>
      <c r="J67" s="73">
        <v>2.2859928000000003</v>
      </c>
      <c r="K67" s="73">
        <v>2.2859928000000003</v>
      </c>
      <c r="L67" s="73">
        <v>2.2859928000000003</v>
      </c>
      <c r="M67" s="73">
        <v>2.2859928000000003</v>
      </c>
      <c r="N67" s="73">
        <v>2.2859928000000003</v>
      </c>
      <c r="O67" s="73">
        <v>2.2859928000000003</v>
      </c>
      <c r="P67" s="73">
        <v>2.2859928000000003</v>
      </c>
      <c r="Q67" s="73">
        <v>2.2859928000000003</v>
      </c>
      <c r="R67" s="73">
        <v>2.2859928000000003</v>
      </c>
    </row>
    <row r="68" spans="1:18" s="29" customFormat="1" ht="11.25" customHeight="1" x14ac:dyDescent="0.25">
      <c r="A68" s="71" t="s">
        <v>117</v>
      </c>
      <c r="B68" s="72" t="s">
        <v>116</v>
      </c>
      <c r="C68" s="73">
        <v>4.1867999999999999</v>
      </c>
      <c r="D68" s="73">
        <v>4.1867999999999999</v>
      </c>
      <c r="E68" s="73">
        <v>4.1867999999999999</v>
      </c>
      <c r="F68" s="73">
        <v>4.1867999999999999</v>
      </c>
      <c r="G68" s="73">
        <v>4.1867999999999999</v>
      </c>
      <c r="H68" s="73">
        <v>4.1867999999999999</v>
      </c>
      <c r="I68" s="73">
        <v>4.1867999999999999</v>
      </c>
      <c r="J68" s="73">
        <v>4.1867999999999999</v>
      </c>
      <c r="K68" s="73">
        <v>4.1867999999999999</v>
      </c>
      <c r="L68" s="73">
        <v>4.1867999999999999</v>
      </c>
      <c r="M68" s="73">
        <v>4.1867999999999999</v>
      </c>
      <c r="N68" s="73">
        <v>4.1867999999999999</v>
      </c>
      <c r="O68" s="73">
        <v>4.1867999999999999</v>
      </c>
      <c r="P68" s="73">
        <v>4.1867999999999999</v>
      </c>
      <c r="Q68" s="73">
        <v>4.1867999999999999</v>
      </c>
      <c r="R68" s="73">
        <v>4.1867999999999999</v>
      </c>
    </row>
    <row r="69" spans="1:18" s="29" customFormat="1" ht="11.25" customHeight="1" x14ac:dyDescent="0.25">
      <c r="A69" s="71" t="s">
        <v>115</v>
      </c>
      <c r="B69" s="72" t="s">
        <v>114</v>
      </c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</row>
    <row r="70" spans="1:18" s="29" customFormat="1" ht="11.25" customHeight="1" x14ac:dyDescent="0.25">
      <c r="A70" s="74" t="s">
        <v>113</v>
      </c>
      <c r="B70" s="75" t="s">
        <v>112</v>
      </c>
      <c r="C70" s="76">
        <v>2.9642544000000002</v>
      </c>
      <c r="D70" s="76">
        <v>2.9642544000000002</v>
      </c>
      <c r="E70" s="76">
        <v>2.9642544000000002</v>
      </c>
      <c r="F70" s="76">
        <v>2.9642544000000002</v>
      </c>
      <c r="G70" s="76">
        <v>2.9642544000000002</v>
      </c>
      <c r="H70" s="76">
        <v>2.9642544000000002</v>
      </c>
      <c r="I70" s="76">
        <v>2.9642544000000002</v>
      </c>
      <c r="J70" s="76">
        <v>2.9642544000000002</v>
      </c>
      <c r="K70" s="76">
        <v>2.9642544000000002</v>
      </c>
      <c r="L70" s="76">
        <v>2.9642544000000002</v>
      </c>
      <c r="M70" s="76">
        <v>2.9642544000000002</v>
      </c>
      <c r="N70" s="76">
        <v>2.9642544000000002</v>
      </c>
      <c r="O70" s="76">
        <v>2.9642544000000002</v>
      </c>
      <c r="P70" s="76">
        <v>2.9642544000000002</v>
      </c>
      <c r="Q70" s="76">
        <v>2.9642544000000002</v>
      </c>
      <c r="R70" s="76">
        <v>2.9642544000000002</v>
      </c>
    </row>
    <row r="71" spans="1:18" s="29" customFormat="1" ht="11.25" customHeight="1" x14ac:dyDescent="0.25">
      <c r="A71" s="74" t="s">
        <v>111</v>
      </c>
      <c r="B71" s="75" t="s">
        <v>110</v>
      </c>
      <c r="C71" s="76">
        <v>2.9642544000000002</v>
      </c>
      <c r="D71" s="76">
        <v>2.9642544000000002</v>
      </c>
      <c r="E71" s="76">
        <v>2.9642544000000002</v>
      </c>
      <c r="F71" s="76">
        <v>2.9642544000000002</v>
      </c>
      <c r="G71" s="76">
        <v>2.9642544000000002</v>
      </c>
      <c r="H71" s="76">
        <v>2.9642544000000002</v>
      </c>
      <c r="I71" s="76">
        <v>2.9642544000000002</v>
      </c>
      <c r="J71" s="76">
        <v>2.9642544000000002</v>
      </c>
      <c r="K71" s="76">
        <v>2.9642544000000002</v>
      </c>
      <c r="L71" s="76">
        <v>2.9642544000000002</v>
      </c>
      <c r="M71" s="76">
        <v>2.9642544000000002</v>
      </c>
      <c r="N71" s="76">
        <v>2.9642544000000002</v>
      </c>
      <c r="O71" s="76">
        <v>2.9642544000000002</v>
      </c>
      <c r="P71" s="76">
        <v>2.9642544000000002</v>
      </c>
      <c r="Q71" s="76">
        <v>2.9642544000000002</v>
      </c>
      <c r="R71" s="76">
        <v>2.9642544000000002</v>
      </c>
    </row>
    <row r="72" spans="1:18" s="29" customFormat="1" ht="11.25" customHeight="1" x14ac:dyDescent="0.25">
      <c r="A72" s="74" t="s">
        <v>109</v>
      </c>
      <c r="B72" s="75" t="s">
        <v>108</v>
      </c>
      <c r="C72" s="76">
        <v>2.9642544000000002</v>
      </c>
      <c r="D72" s="76">
        <v>2.9642544000000002</v>
      </c>
      <c r="E72" s="76">
        <v>2.9642544000000002</v>
      </c>
      <c r="F72" s="76">
        <v>2.9642544000000002</v>
      </c>
      <c r="G72" s="76">
        <v>2.9642544000000002</v>
      </c>
      <c r="H72" s="76">
        <v>2.9642544000000002</v>
      </c>
      <c r="I72" s="76">
        <v>2.9642544000000002</v>
      </c>
      <c r="J72" s="76">
        <v>2.9642544000000002</v>
      </c>
      <c r="K72" s="76">
        <v>2.9642544000000002</v>
      </c>
      <c r="L72" s="76">
        <v>2.9642544000000002</v>
      </c>
      <c r="M72" s="76">
        <v>2.9642544000000002</v>
      </c>
      <c r="N72" s="76">
        <v>2.9642544000000002</v>
      </c>
      <c r="O72" s="76">
        <v>2.9642544000000002</v>
      </c>
      <c r="P72" s="76">
        <v>2.9642544000000002</v>
      </c>
      <c r="Q72" s="76">
        <v>2.9642544000000002</v>
      </c>
      <c r="R72" s="76">
        <v>2.9642544000000002</v>
      </c>
    </row>
    <row r="73" spans="1:18" s="29" customFormat="1" ht="11.25" customHeight="1" x14ac:dyDescent="0.25">
      <c r="A73" s="74" t="s">
        <v>107</v>
      </c>
      <c r="B73" s="75" t="s">
        <v>106</v>
      </c>
      <c r="C73" s="76">
        <v>3.3326927999999998</v>
      </c>
      <c r="D73" s="76">
        <v>3.3326927999999998</v>
      </c>
      <c r="E73" s="76">
        <v>3.3326927999999998</v>
      </c>
      <c r="F73" s="76">
        <v>3.3326927999999998</v>
      </c>
      <c r="G73" s="76">
        <v>3.3326927999999998</v>
      </c>
      <c r="H73" s="76">
        <v>3.3326927999999998</v>
      </c>
      <c r="I73" s="76">
        <v>3.3326927999999998</v>
      </c>
      <c r="J73" s="76">
        <v>3.3326927999999998</v>
      </c>
      <c r="K73" s="76">
        <v>3.3326927999999998</v>
      </c>
      <c r="L73" s="76">
        <v>3.3326927999999998</v>
      </c>
      <c r="M73" s="76">
        <v>3.3326927999999998</v>
      </c>
      <c r="N73" s="76">
        <v>3.3326927999999998</v>
      </c>
      <c r="O73" s="76">
        <v>3.3326927999999998</v>
      </c>
      <c r="P73" s="76">
        <v>3.3326927999999998</v>
      </c>
      <c r="Q73" s="76">
        <v>3.3326927999999998</v>
      </c>
      <c r="R73" s="76">
        <v>3.3326927999999998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59.429776751736249</v>
      </c>
      <c r="D2" s="78">
        <v>55.986045251809628</v>
      </c>
      <c r="E2" s="78">
        <v>68.254020968829067</v>
      </c>
      <c r="F2" s="78">
        <v>57.480869486689969</v>
      </c>
      <c r="G2" s="78">
        <v>62.147713703030924</v>
      </c>
      <c r="H2" s="78">
        <v>68.573868312098753</v>
      </c>
      <c r="I2" s="78">
        <v>73.531621741569268</v>
      </c>
      <c r="J2" s="78">
        <v>84.506618133164039</v>
      </c>
      <c r="K2" s="78">
        <v>95.245496313814513</v>
      </c>
      <c r="L2" s="78">
        <v>74.316227158968843</v>
      </c>
      <c r="M2" s="78">
        <v>80.746276293993219</v>
      </c>
      <c r="N2" s="78">
        <v>88.818107534273764</v>
      </c>
      <c r="O2" s="78">
        <v>83.473617512232323</v>
      </c>
      <c r="P2" s="78">
        <v>79.34959113514833</v>
      </c>
      <c r="Q2" s="78">
        <v>84.121238480679722</v>
      </c>
      <c r="R2" s="78">
        <v>76.851625693124433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0.20713945668516417</v>
      </c>
      <c r="E3" s="79">
        <v>0.53170278585378272</v>
      </c>
      <c r="F3" s="79">
        <v>0.11584917932103783</v>
      </c>
      <c r="G3" s="79">
        <v>0.49340528137473721</v>
      </c>
      <c r="H3" s="79">
        <v>0.67561542510910866</v>
      </c>
      <c r="I3" s="79">
        <v>0.15252014983825946</v>
      </c>
      <c r="J3" s="79">
        <v>0.74914271686031197</v>
      </c>
      <c r="K3" s="79">
        <v>0</v>
      </c>
      <c r="L3" s="79">
        <v>0.19071396683707639</v>
      </c>
      <c r="M3" s="79">
        <v>0</v>
      </c>
      <c r="N3" s="79">
        <v>0</v>
      </c>
      <c r="O3" s="79">
        <v>0.12352229113585103</v>
      </c>
      <c r="P3" s="79">
        <v>0</v>
      </c>
      <c r="Q3" s="79">
        <v>0.39349777363941124</v>
      </c>
      <c r="R3" s="79">
        <v>0.76962468003404427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0.20713945668516417</v>
      </c>
      <c r="E4" s="8">
        <v>0.53170278585378272</v>
      </c>
      <c r="F4" s="8">
        <v>0.11584917932103783</v>
      </c>
      <c r="G4" s="8">
        <v>0.49340528137473721</v>
      </c>
      <c r="H4" s="8">
        <v>0.67561542510910866</v>
      </c>
      <c r="I4" s="8">
        <v>0.15252014983825946</v>
      </c>
      <c r="J4" s="8">
        <v>0.74914271686031197</v>
      </c>
      <c r="K4" s="8">
        <v>0</v>
      </c>
      <c r="L4" s="8">
        <v>0.19071396683707639</v>
      </c>
      <c r="M4" s="8">
        <v>0</v>
      </c>
      <c r="N4" s="8">
        <v>0</v>
      </c>
      <c r="O4" s="8">
        <v>0.12352229113585103</v>
      </c>
      <c r="P4" s="8">
        <v>0</v>
      </c>
      <c r="Q4" s="8">
        <v>0.39349777363941124</v>
      </c>
      <c r="R4" s="8">
        <v>0.76962468003404427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3.4841092622994722E-2</v>
      </c>
      <c r="F5" s="9">
        <v>3.0943246375903587E-2</v>
      </c>
      <c r="G5" s="9">
        <v>1.4095375500199335E-2</v>
      </c>
      <c r="H5" s="9">
        <v>4.7966425108510222E-2</v>
      </c>
      <c r="I5" s="9">
        <v>4.5165451855483929E-2</v>
      </c>
      <c r="J5" s="9">
        <v>0.53191799940656259</v>
      </c>
      <c r="K5" s="9">
        <v>0</v>
      </c>
      <c r="L5" s="9">
        <v>0.13776291415253511</v>
      </c>
      <c r="M5" s="9">
        <v>0</v>
      </c>
      <c r="N5" s="9">
        <v>0</v>
      </c>
      <c r="O5" s="9">
        <v>8.3340679331025416E-2</v>
      </c>
      <c r="P5" s="9">
        <v>0</v>
      </c>
      <c r="Q5" s="9">
        <v>0.29547402113978949</v>
      </c>
      <c r="R5" s="9">
        <v>0.76728078276517719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3.4841092622994722E-2</v>
      </c>
      <c r="F8" s="10">
        <v>3.0943246375903587E-2</v>
      </c>
      <c r="G8" s="10">
        <v>1.4095375500199335E-2</v>
      </c>
      <c r="H8" s="10">
        <v>4.7966425108510222E-2</v>
      </c>
      <c r="I8" s="10">
        <v>4.5165451855483929E-2</v>
      </c>
      <c r="J8" s="10">
        <v>0.53191799940656259</v>
      </c>
      <c r="K8" s="10">
        <v>0</v>
      </c>
      <c r="L8" s="10">
        <v>0.13776291415253511</v>
      </c>
      <c r="M8" s="10">
        <v>0</v>
      </c>
      <c r="N8" s="10">
        <v>0</v>
      </c>
      <c r="O8" s="10">
        <v>8.3340679331025416E-2</v>
      </c>
      <c r="P8" s="10">
        <v>0</v>
      </c>
      <c r="Q8" s="10">
        <v>0.29547402113978949</v>
      </c>
      <c r="R8" s="10">
        <v>0.76728078276517719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0.20713945668516417</v>
      </c>
      <c r="E14" s="9">
        <v>0.49686169323078799</v>
      </c>
      <c r="F14" s="9">
        <v>8.4905932945134238E-2</v>
      </c>
      <c r="G14" s="9">
        <v>0.47930990587453787</v>
      </c>
      <c r="H14" s="9">
        <v>0.62764900000059842</v>
      </c>
      <c r="I14" s="9">
        <v>0.10735469798277553</v>
      </c>
      <c r="J14" s="9">
        <v>0.21722471745374944</v>
      </c>
      <c r="K14" s="9">
        <v>0</v>
      </c>
      <c r="L14" s="9">
        <v>5.2951052684541283E-2</v>
      </c>
      <c r="M14" s="9">
        <v>0</v>
      </c>
      <c r="N14" s="9">
        <v>0</v>
      </c>
      <c r="O14" s="9">
        <v>4.0181611804825615E-2</v>
      </c>
      <c r="P14" s="9">
        <v>0</v>
      </c>
      <c r="Q14" s="9">
        <v>9.8023752499621739E-2</v>
      </c>
      <c r="R14" s="9">
        <v>2.3438972688670911E-3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11.278804137707326</v>
      </c>
      <c r="D21" s="79">
        <v>11.057886997452897</v>
      </c>
      <c r="E21" s="79">
        <v>12.988153613459442</v>
      </c>
      <c r="F21" s="79">
        <v>10.964041333050845</v>
      </c>
      <c r="G21" s="79">
        <v>12.386002710459433</v>
      </c>
      <c r="H21" s="79">
        <v>12.425094247112526</v>
      </c>
      <c r="I21" s="79">
        <v>12.832931064035233</v>
      </c>
      <c r="J21" s="79">
        <v>13.946653599938159</v>
      </c>
      <c r="K21" s="79">
        <v>14.487870130483874</v>
      </c>
      <c r="L21" s="79">
        <v>11.827031036621168</v>
      </c>
      <c r="M21" s="79">
        <v>12.525635273569206</v>
      </c>
      <c r="N21" s="79">
        <v>13.457622721378357</v>
      </c>
      <c r="O21" s="79">
        <v>13.150562832844761</v>
      </c>
      <c r="P21" s="79">
        <v>12.906639521817945</v>
      </c>
      <c r="Q21" s="79">
        <v>13.369059881813977</v>
      </c>
      <c r="R21" s="79">
        <v>2.5655558089223498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11.278804137707326</v>
      </c>
      <c r="D30" s="8">
        <v>11.057886997452897</v>
      </c>
      <c r="E30" s="8">
        <v>12.988153613459442</v>
      </c>
      <c r="F30" s="8">
        <v>10.964041333050845</v>
      </c>
      <c r="G30" s="8">
        <v>12.386002710459433</v>
      </c>
      <c r="H30" s="8">
        <v>12.425094247112526</v>
      </c>
      <c r="I30" s="8">
        <v>12.832931064035233</v>
      </c>
      <c r="J30" s="8">
        <v>13.946653599938159</v>
      </c>
      <c r="K30" s="8">
        <v>14.487870130483874</v>
      </c>
      <c r="L30" s="8">
        <v>11.827031036621168</v>
      </c>
      <c r="M30" s="8">
        <v>12.525635273569206</v>
      </c>
      <c r="N30" s="8">
        <v>13.457622721378357</v>
      </c>
      <c r="O30" s="8">
        <v>13.150562832844761</v>
      </c>
      <c r="P30" s="8">
        <v>12.906639521817945</v>
      </c>
      <c r="Q30" s="8">
        <v>13.369059881813977</v>
      </c>
      <c r="R30" s="8">
        <v>2.5655558089223498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0.12194836143641417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11.156855776270911</v>
      </c>
      <c r="D44" s="9">
        <v>11.057886997452897</v>
      </c>
      <c r="E44" s="9">
        <v>12.988153613459442</v>
      </c>
      <c r="F44" s="9">
        <v>10.964041333050845</v>
      </c>
      <c r="G44" s="9">
        <v>12.386002710459433</v>
      </c>
      <c r="H44" s="9">
        <v>12.425094247112526</v>
      </c>
      <c r="I44" s="9">
        <v>12.832931064035233</v>
      </c>
      <c r="J44" s="9">
        <v>13.946653599938159</v>
      </c>
      <c r="K44" s="9">
        <v>14.487870130483874</v>
      </c>
      <c r="L44" s="9">
        <v>11.827031036621168</v>
      </c>
      <c r="M44" s="9">
        <v>12.525635273569206</v>
      </c>
      <c r="N44" s="9">
        <v>13.457622721378357</v>
      </c>
      <c r="O44" s="9">
        <v>13.150562832844761</v>
      </c>
      <c r="P44" s="9">
        <v>12.906639521817945</v>
      </c>
      <c r="Q44" s="9">
        <v>13.369059881813977</v>
      </c>
      <c r="R44" s="9">
        <v>2.5655558089223498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48.150972614028923</v>
      </c>
      <c r="D52" s="79">
        <v>44.721018797671569</v>
      </c>
      <c r="E52" s="79">
        <v>54.734164569515848</v>
      </c>
      <c r="F52" s="79">
        <v>46.400978974318086</v>
      </c>
      <c r="G52" s="79">
        <v>49.268305711196753</v>
      </c>
      <c r="H52" s="79">
        <v>54.13482217543158</v>
      </c>
      <c r="I52" s="79">
        <v>53.280300400662888</v>
      </c>
      <c r="J52" s="79">
        <v>59.808478059055886</v>
      </c>
      <c r="K52" s="79">
        <v>55.779863962499846</v>
      </c>
      <c r="L52" s="79">
        <v>50.679879250066755</v>
      </c>
      <c r="M52" s="79">
        <v>53.898249906919403</v>
      </c>
      <c r="N52" s="79">
        <v>57.054019854503537</v>
      </c>
      <c r="O52" s="79">
        <v>56.483312190866066</v>
      </c>
      <c r="P52" s="79">
        <v>55.827513270372243</v>
      </c>
      <c r="Q52" s="79">
        <v>57.757912846898904</v>
      </c>
      <c r="R52" s="79">
        <v>62.017142108135268</v>
      </c>
    </row>
    <row r="53" spans="1:18" ht="11.25" customHeight="1" x14ac:dyDescent="0.25">
      <c r="A53" s="56" t="s">
        <v>143</v>
      </c>
      <c r="B53" s="57" t="s">
        <v>142</v>
      </c>
      <c r="C53" s="8">
        <v>48.150972614028923</v>
      </c>
      <c r="D53" s="8">
        <v>44.721018797671569</v>
      </c>
      <c r="E53" s="8">
        <v>54.734164569515848</v>
      </c>
      <c r="F53" s="8">
        <v>46.400978974318086</v>
      </c>
      <c r="G53" s="8">
        <v>49.268305711196753</v>
      </c>
      <c r="H53" s="8">
        <v>54.13482217543158</v>
      </c>
      <c r="I53" s="8">
        <v>53.280300400662888</v>
      </c>
      <c r="J53" s="8">
        <v>59.808478059055886</v>
      </c>
      <c r="K53" s="8">
        <v>55.779863962499846</v>
      </c>
      <c r="L53" s="8">
        <v>50.679879250066755</v>
      </c>
      <c r="M53" s="8">
        <v>53.898249906919403</v>
      </c>
      <c r="N53" s="8">
        <v>57.054019854503537</v>
      </c>
      <c r="O53" s="8">
        <v>56.483312190866066</v>
      </c>
      <c r="P53" s="8">
        <v>55.827513270372243</v>
      </c>
      <c r="Q53" s="8">
        <v>57.757912846898904</v>
      </c>
      <c r="R53" s="8">
        <v>62.017142108135268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1.3383364644455327</v>
      </c>
      <c r="I59" s="79">
        <v>7.265870127032878</v>
      </c>
      <c r="J59" s="79">
        <v>10.002343757309688</v>
      </c>
      <c r="K59" s="79">
        <v>24.977762220830794</v>
      </c>
      <c r="L59" s="79">
        <v>11.618602905443838</v>
      </c>
      <c r="M59" s="79">
        <v>14.322391113504603</v>
      </c>
      <c r="N59" s="79">
        <v>18.306464958391871</v>
      </c>
      <c r="O59" s="79">
        <v>13.716220197385642</v>
      </c>
      <c r="P59" s="79">
        <v>10.615438342958139</v>
      </c>
      <c r="Q59" s="79">
        <v>12.600767978327418</v>
      </c>
      <c r="R59" s="79">
        <v>11.499303096032772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1.3383364644455327</v>
      </c>
      <c r="I60" s="8">
        <v>7.265870127032878</v>
      </c>
      <c r="J60" s="8">
        <v>10.002343757309688</v>
      </c>
      <c r="K60" s="8">
        <v>24.977762220830794</v>
      </c>
      <c r="L60" s="8">
        <v>11.618602905443838</v>
      </c>
      <c r="M60" s="8">
        <v>14.322391113504603</v>
      </c>
      <c r="N60" s="8">
        <v>18.306464958391871</v>
      </c>
      <c r="O60" s="8">
        <v>13.716220197385642</v>
      </c>
      <c r="P60" s="8">
        <v>10.615438342958139</v>
      </c>
      <c r="Q60" s="8">
        <v>12.600767978327418</v>
      </c>
      <c r="R60" s="8">
        <v>11.499303096032772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2.1338778256124021E-2</v>
      </c>
      <c r="K64" s="81">
        <v>2.1149093652213739E-2</v>
      </c>
      <c r="L64" s="81">
        <v>2.3040068926967149E-2</v>
      </c>
      <c r="M64" s="81">
        <v>9.6450903967899727E-3</v>
      </c>
      <c r="N64" s="81">
        <v>5.1086084282842753E-2</v>
      </c>
      <c r="O64" s="81">
        <v>4.275285286024201E-2</v>
      </c>
      <c r="P64" s="81">
        <v>7.0886158032486199E-2</v>
      </c>
      <c r="Q64" s="81">
        <v>9.7850980696086345E-2</v>
      </c>
      <c r="R64" s="81">
        <v>0.11824885615576207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2.1338778256124021E-2</v>
      </c>
      <c r="K65" s="82">
        <v>2.1149093652213739E-2</v>
      </c>
      <c r="L65" s="82">
        <v>2.3040068926967149E-2</v>
      </c>
      <c r="M65" s="82">
        <v>9.6450903967899727E-3</v>
      </c>
      <c r="N65" s="82">
        <v>1.0194020362003887E-2</v>
      </c>
      <c r="O65" s="82">
        <v>1.005428848624096E-2</v>
      </c>
      <c r="P65" s="82">
        <v>2.7791789719444477E-2</v>
      </c>
      <c r="Q65" s="82">
        <v>1.4752124919407847E-2</v>
      </c>
      <c r="R65" s="82">
        <v>2.4145722209092026E-2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4.0892063920838863E-2</v>
      </c>
      <c r="O67" s="82">
        <v>3.2698564374001052E-2</v>
      </c>
      <c r="P67" s="82">
        <v>4.3094368313041718E-2</v>
      </c>
      <c r="Q67" s="82">
        <v>8.3098855776678499E-2</v>
      </c>
      <c r="R67" s="82">
        <v>9.410313394667004E-2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193.62416258698153</v>
      </c>
      <c r="D2" s="78">
        <v>203.73267741707622</v>
      </c>
      <c r="E2" s="78">
        <v>210.62141079382667</v>
      </c>
      <c r="F2" s="78">
        <v>212.87433277238426</v>
      </c>
      <c r="G2" s="78">
        <v>224.15706238194042</v>
      </c>
      <c r="H2" s="78">
        <v>219.53694668886322</v>
      </c>
      <c r="I2" s="78">
        <v>224.16106659559355</v>
      </c>
      <c r="J2" s="78">
        <v>255.49818293581177</v>
      </c>
      <c r="K2" s="78">
        <v>255.02481717321604</v>
      </c>
      <c r="L2" s="78">
        <v>235.35470298520804</v>
      </c>
      <c r="M2" s="78">
        <v>242.24663669857154</v>
      </c>
      <c r="N2" s="78">
        <v>254.56440774192475</v>
      </c>
      <c r="O2" s="78">
        <v>251.38653032190527</v>
      </c>
      <c r="P2" s="78">
        <v>282.75538213993349</v>
      </c>
      <c r="Q2" s="78">
        <v>288.38072161417796</v>
      </c>
      <c r="R2" s="78">
        <v>298.72295253819499</v>
      </c>
    </row>
    <row r="3" spans="1:18" ht="11.25" customHeight="1" x14ac:dyDescent="0.25">
      <c r="A3" s="53" t="s">
        <v>242</v>
      </c>
      <c r="B3" s="54" t="s">
        <v>241</v>
      </c>
      <c r="C3" s="79">
        <v>18.296676205769934</v>
      </c>
      <c r="D3" s="79">
        <v>8.9614095541200012</v>
      </c>
      <c r="E3" s="79">
        <v>18.3650276682</v>
      </c>
      <c r="F3" s="79">
        <v>15.23104081488</v>
      </c>
      <c r="G3" s="79">
        <v>18.366371631</v>
      </c>
      <c r="H3" s="79">
        <v>12.198157948365123</v>
      </c>
      <c r="I3" s="79">
        <v>12.103908171839999</v>
      </c>
      <c r="J3" s="79">
        <v>15.233683941719999</v>
      </c>
      <c r="K3" s="79">
        <v>15.232205582639999</v>
      </c>
      <c r="L3" s="79">
        <v>18.014738292576002</v>
      </c>
      <c r="M3" s="79">
        <v>12.198174282628413</v>
      </c>
      <c r="N3" s="79">
        <v>12.196539048613831</v>
      </c>
      <c r="O3" s="79">
        <v>12.199417579297794</v>
      </c>
      <c r="P3" s="79">
        <v>12.197875545034714</v>
      </c>
      <c r="Q3" s="79">
        <v>15.193843861300456</v>
      </c>
      <c r="R3" s="79">
        <v>12.19742715229874</v>
      </c>
    </row>
    <row r="4" spans="1:18" ht="11.25" customHeight="1" x14ac:dyDescent="0.25">
      <c r="A4" s="56" t="s">
        <v>240</v>
      </c>
      <c r="B4" s="57" t="s">
        <v>239</v>
      </c>
      <c r="C4" s="8">
        <v>18.296676205769934</v>
      </c>
      <c r="D4" s="8">
        <v>8.9614095541200012</v>
      </c>
      <c r="E4" s="8">
        <v>18.3650276682</v>
      </c>
      <c r="F4" s="8">
        <v>15.23104081488</v>
      </c>
      <c r="G4" s="8">
        <v>18.366371631</v>
      </c>
      <c r="H4" s="8">
        <v>12.198157948365123</v>
      </c>
      <c r="I4" s="8">
        <v>12.103908171839999</v>
      </c>
      <c r="J4" s="8">
        <v>15.233683941719999</v>
      </c>
      <c r="K4" s="8">
        <v>15.232205582639999</v>
      </c>
      <c r="L4" s="8">
        <v>18.014738292576002</v>
      </c>
      <c r="M4" s="8">
        <v>12.198174282628413</v>
      </c>
      <c r="N4" s="8">
        <v>12.196539048613831</v>
      </c>
      <c r="O4" s="8">
        <v>12.199417579297794</v>
      </c>
      <c r="P4" s="8">
        <v>12.197875545034714</v>
      </c>
      <c r="Q4" s="8">
        <v>15.193843861300456</v>
      </c>
      <c r="R4" s="8">
        <v>12.19742715229874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2.7745585306560003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2.7745585306560003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18.296676205769934</v>
      </c>
      <c r="D11" s="9">
        <v>8.9614095541200012</v>
      </c>
      <c r="E11" s="9">
        <v>18.3650276682</v>
      </c>
      <c r="F11" s="9">
        <v>15.23104081488</v>
      </c>
      <c r="G11" s="9">
        <v>18.366371631</v>
      </c>
      <c r="H11" s="9">
        <v>12.198157948365123</v>
      </c>
      <c r="I11" s="9">
        <v>12.103908171839999</v>
      </c>
      <c r="J11" s="9">
        <v>15.233683941719999</v>
      </c>
      <c r="K11" s="9">
        <v>15.232205582639999</v>
      </c>
      <c r="L11" s="9">
        <v>15.24017976192</v>
      </c>
      <c r="M11" s="9">
        <v>12.198174282628413</v>
      </c>
      <c r="N11" s="9">
        <v>12.196539048613831</v>
      </c>
      <c r="O11" s="9">
        <v>12.199417579297794</v>
      </c>
      <c r="P11" s="9">
        <v>12.197875545034714</v>
      </c>
      <c r="Q11" s="9">
        <v>15.193843861300456</v>
      </c>
      <c r="R11" s="9">
        <v>12.19742715229874</v>
      </c>
    </row>
    <row r="12" spans="1:18" ht="11.25" customHeight="1" x14ac:dyDescent="0.25">
      <c r="A12" s="61" t="s">
        <v>224</v>
      </c>
      <c r="B12" s="62" t="s">
        <v>223</v>
      </c>
      <c r="C12" s="10">
        <v>18.296676205769934</v>
      </c>
      <c r="D12" s="10">
        <v>8.9614095541200012</v>
      </c>
      <c r="E12" s="10">
        <v>18.3650276682</v>
      </c>
      <c r="F12" s="10">
        <v>15.23104081488</v>
      </c>
      <c r="G12" s="10">
        <v>18.366371631</v>
      </c>
      <c r="H12" s="10">
        <v>12.198157948365123</v>
      </c>
      <c r="I12" s="10">
        <v>12.103908171839999</v>
      </c>
      <c r="J12" s="10">
        <v>15.233683941719999</v>
      </c>
      <c r="K12" s="10">
        <v>15.232205582639999</v>
      </c>
      <c r="L12" s="10">
        <v>15.24017976192</v>
      </c>
      <c r="M12" s="10">
        <v>12.198174282628413</v>
      </c>
      <c r="N12" s="10">
        <v>12.196539048613831</v>
      </c>
      <c r="O12" s="10">
        <v>12.199417579297794</v>
      </c>
      <c r="P12" s="10">
        <v>12.197875545034714</v>
      </c>
      <c r="Q12" s="10">
        <v>15.193843861300456</v>
      </c>
      <c r="R12" s="10">
        <v>12.19742715229874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45.84557209159712</v>
      </c>
      <c r="D21" s="79">
        <v>49.1353737104602</v>
      </c>
      <c r="E21" s="79">
        <v>42.640432696582636</v>
      </c>
      <c r="F21" s="79">
        <v>39.314111410692206</v>
      </c>
      <c r="G21" s="79">
        <v>36.451417139388397</v>
      </c>
      <c r="H21" s="79">
        <v>33.372806071978928</v>
      </c>
      <c r="I21" s="79">
        <v>33.205524239629554</v>
      </c>
      <c r="J21" s="79">
        <v>30.277053037583748</v>
      </c>
      <c r="K21" s="79">
        <v>21.355282389275992</v>
      </c>
      <c r="L21" s="79">
        <v>15.217833931092004</v>
      </c>
      <c r="M21" s="79">
        <v>18.382997330526774</v>
      </c>
      <c r="N21" s="79">
        <v>21.475951438275885</v>
      </c>
      <c r="O21" s="79">
        <v>21.483768947009089</v>
      </c>
      <c r="P21" s="79">
        <v>21.570625879216074</v>
      </c>
      <c r="Q21" s="79">
        <v>18.470026892857518</v>
      </c>
      <c r="R21" s="79">
        <v>12.186175002697155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45.84557209159712</v>
      </c>
      <c r="D30" s="8">
        <v>49.1353737104602</v>
      </c>
      <c r="E30" s="8">
        <v>42.640432696582636</v>
      </c>
      <c r="F30" s="8">
        <v>39.314111410692206</v>
      </c>
      <c r="G30" s="8">
        <v>36.451417139388397</v>
      </c>
      <c r="H30" s="8">
        <v>33.372806071978928</v>
      </c>
      <c r="I30" s="8">
        <v>33.205524239629554</v>
      </c>
      <c r="J30" s="8">
        <v>30.277053037583748</v>
      </c>
      <c r="K30" s="8">
        <v>21.355282389275992</v>
      </c>
      <c r="L30" s="8">
        <v>15.217833931092004</v>
      </c>
      <c r="M30" s="8">
        <v>18.382997330526774</v>
      </c>
      <c r="N30" s="8">
        <v>21.475951438275885</v>
      </c>
      <c r="O30" s="8">
        <v>21.483768947009089</v>
      </c>
      <c r="P30" s="8">
        <v>21.570625879216074</v>
      </c>
      <c r="Q30" s="8">
        <v>18.470026892857518</v>
      </c>
      <c r="R30" s="8">
        <v>12.186175002697155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11.61039834799041</v>
      </c>
      <c r="D34" s="9">
        <v>11.601458593709609</v>
      </c>
      <c r="E34" s="9">
        <v>11.526482300396303</v>
      </c>
      <c r="F34" s="9">
        <v>14.499907885799988</v>
      </c>
      <c r="G34" s="9">
        <v>11.633055368472021</v>
      </c>
      <c r="H34" s="9">
        <v>11.610504066333208</v>
      </c>
      <c r="I34" s="9">
        <v>11.611709052407985</v>
      </c>
      <c r="J34" s="9">
        <v>11.617494749460056</v>
      </c>
      <c r="K34" s="9">
        <v>5.8093946330759891</v>
      </c>
      <c r="L34" s="9">
        <v>2.9013817686840029</v>
      </c>
      <c r="M34" s="9">
        <v>2.9025428930909083</v>
      </c>
      <c r="N34" s="9">
        <v>2.9022564525135408</v>
      </c>
      <c r="O34" s="9">
        <v>2.9049754637795306</v>
      </c>
      <c r="P34" s="9">
        <v>2.9043549037163783</v>
      </c>
      <c r="Q34" s="9">
        <v>2.9132393147126452</v>
      </c>
      <c r="R34" s="9">
        <v>2.9013252762022126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6.3719309931424863</v>
      </c>
      <c r="D43" s="9">
        <v>15.814424712062586</v>
      </c>
      <c r="E43" s="9">
        <v>9.5532161624663274</v>
      </c>
      <c r="F43" s="9">
        <v>3.1022636790602154</v>
      </c>
      <c r="G43" s="9">
        <v>3.102760066068373</v>
      </c>
      <c r="H43" s="9">
        <v>3.1862301851717114</v>
      </c>
      <c r="I43" s="9">
        <v>3.1043112754695708</v>
      </c>
      <c r="J43" s="9">
        <v>3.1022636790596865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3.1855261315029488</v>
      </c>
      <c r="Q43" s="9">
        <v>3.1251840587672404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27.863242750464224</v>
      </c>
      <c r="D44" s="9">
        <v>21.719490404688006</v>
      </c>
      <c r="E44" s="9">
        <v>21.560734233720002</v>
      </c>
      <c r="F44" s="9">
        <v>21.711939845832003</v>
      </c>
      <c r="G44" s="9">
        <v>21.715601704848002</v>
      </c>
      <c r="H44" s="9">
        <v>18.576071820474009</v>
      </c>
      <c r="I44" s="9">
        <v>18.489503911752003</v>
      </c>
      <c r="J44" s="9">
        <v>15.557294609064003</v>
      </c>
      <c r="K44" s="9">
        <v>15.545887756200003</v>
      </c>
      <c r="L44" s="9">
        <v>12.316452162408002</v>
      </c>
      <c r="M44" s="9">
        <v>15.480454437435865</v>
      </c>
      <c r="N44" s="9">
        <v>18.573694985762344</v>
      </c>
      <c r="O44" s="9">
        <v>18.57879348322956</v>
      </c>
      <c r="P44" s="9">
        <v>15.480744843996748</v>
      </c>
      <c r="Q44" s="9">
        <v>12.431603519377633</v>
      </c>
      <c r="R44" s="9">
        <v>9.2848497264949419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129.48191428961448</v>
      </c>
      <c r="D52" s="79">
        <v>145.63589415249601</v>
      </c>
      <c r="E52" s="79">
        <v>149.61595042904403</v>
      </c>
      <c r="F52" s="79">
        <v>158.32918054681204</v>
      </c>
      <c r="G52" s="79">
        <v>169.33927361155202</v>
      </c>
      <c r="H52" s="79">
        <v>173.96598266851916</v>
      </c>
      <c r="I52" s="79">
        <v>178.85163418412401</v>
      </c>
      <c r="J52" s="79">
        <v>209.98744595650803</v>
      </c>
      <c r="K52" s="79">
        <v>218.43732920130003</v>
      </c>
      <c r="L52" s="79">
        <v>202.12213076154003</v>
      </c>
      <c r="M52" s="79">
        <v>211.66546508541634</v>
      </c>
      <c r="N52" s="79">
        <v>220.89191725503505</v>
      </c>
      <c r="O52" s="79">
        <v>217.41730730537458</v>
      </c>
      <c r="P52" s="79">
        <v>226.25025298758888</v>
      </c>
      <c r="Q52" s="79">
        <v>232.98072739803322</v>
      </c>
      <c r="R52" s="79">
        <v>250.60135812159407</v>
      </c>
    </row>
    <row r="53" spans="1:18" ht="11.25" customHeight="1" x14ac:dyDescent="0.25">
      <c r="A53" s="56" t="s">
        <v>143</v>
      </c>
      <c r="B53" s="57" t="s">
        <v>142</v>
      </c>
      <c r="C53" s="8">
        <v>129.48191428961448</v>
      </c>
      <c r="D53" s="8">
        <v>145.63589415249601</v>
      </c>
      <c r="E53" s="8">
        <v>149.61595042904403</v>
      </c>
      <c r="F53" s="8">
        <v>158.32918054681204</v>
      </c>
      <c r="G53" s="8">
        <v>169.33927361155202</v>
      </c>
      <c r="H53" s="8">
        <v>173.96598266851916</v>
      </c>
      <c r="I53" s="8">
        <v>178.85163418412401</v>
      </c>
      <c r="J53" s="8">
        <v>209.98744595650803</v>
      </c>
      <c r="K53" s="8">
        <v>218.43732920130003</v>
      </c>
      <c r="L53" s="8">
        <v>202.12213076154003</v>
      </c>
      <c r="M53" s="8">
        <v>211.66546508541634</v>
      </c>
      <c r="N53" s="8">
        <v>220.89191725503505</v>
      </c>
      <c r="O53" s="8">
        <v>217.41730730537458</v>
      </c>
      <c r="P53" s="8">
        <v>226.25025298758888</v>
      </c>
      <c r="Q53" s="8">
        <v>232.98072739803322</v>
      </c>
      <c r="R53" s="8">
        <v>250.60135812159407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0.28603649022380057</v>
      </c>
      <c r="P59" s="79">
        <v>22.736627728093804</v>
      </c>
      <c r="Q59" s="79">
        <v>21.736123461986782</v>
      </c>
      <c r="R59" s="79">
        <v>23.737992261605054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0.28603649022380057</v>
      </c>
      <c r="P60" s="8">
        <v>22.736627728093804</v>
      </c>
      <c r="Q60" s="8">
        <v>21.736123461986782</v>
      </c>
      <c r="R60" s="8">
        <v>23.737992261605054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0.16377839049404583</v>
      </c>
      <c r="O64" s="81">
        <v>0.2184280932943872</v>
      </c>
      <c r="P64" s="81">
        <v>3.969023610430702</v>
      </c>
      <c r="Q64" s="81">
        <v>3.9060295830594218</v>
      </c>
      <c r="R64" s="81">
        <v>3.8485601085973498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3.6960228888629509</v>
      </c>
      <c r="Q65" s="82">
        <v>3.3600322297598555</v>
      </c>
      <c r="R65" s="82">
        <v>3.2479654760739125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0.16377839049404583</v>
      </c>
      <c r="O67" s="82">
        <v>0.2184280932943872</v>
      </c>
      <c r="P67" s="82">
        <v>0.27300072156775101</v>
      </c>
      <c r="Q67" s="82">
        <v>0.54599735329956633</v>
      </c>
      <c r="R67" s="82">
        <v>0.60059463252343726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40.286201052917264</v>
      </c>
      <c r="D2" s="78">
        <v>43.464952924709422</v>
      </c>
      <c r="E2" s="78">
        <v>47.60343567777565</v>
      </c>
      <c r="F2" s="78">
        <v>48.951014807822233</v>
      </c>
      <c r="G2" s="78">
        <v>46.096527822526454</v>
      </c>
      <c r="H2" s="78">
        <v>44.953457932615265</v>
      </c>
      <c r="I2" s="78">
        <v>45.132772375169736</v>
      </c>
      <c r="J2" s="78">
        <v>51.021274463389155</v>
      </c>
      <c r="K2" s="78">
        <v>46.513645569994814</v>
      </c>
      <c r="L2" s="78">
        <v>61.24922251504789</v>
      </c>
      <c r="M2" s="78">
        <v>67.191223830523739</v>
      </c>
      <c r="N2" s="78">
        <v>71.109620084369027</v>
      </c>
      <c r="O2" s="78">
        <v>69.249381241338142</v>
      </c>
      <c r="P2" s="78">
        <v>89.738054313721705</v>
      </c>
      <c r="Q2" s="78">
        <v>89.462936756972141</v>
      </c>
      <c r="R2" s="78">
        <v>96.08891302229506</v>
      </c>
    </row>
    <row r="3" spans="1:18" ht="11.25" customHeight="1" x14ac:dyDescent="0.25">
      <c r="A3" s="53" t="s">
        <v>242</v>
      </c>
      <c r="B3" s="54" t="s">
        <v>241</v>
      </c>
      <c r="C3" s="79">
        <v>4.0090632261969992</v>
      </c>
      <c r="D3" s="79">
        <v>2.6670438083405861</v>
      </c>
      <c r="E3" s="79">
        <v>5.6824822531928474</v>
      </c>
      <c r="F3" s="79">
        <v>4.871583694242168</v>
      </c>
      <c r="G3" s="79">
        <v>5.3448443244152779</v>
      </c>
      <c r="H3" s="79">
        <v>3.5826570156444721</v>
      </c>
      <c r="I3" s="79">
        <v>3.514574192078439</v>
      </c>
      <c r="J3" s="79">
        <v>4.3226260996377857</v>
      </c>
      <c r="K3" s="79">
        <v>3.941391388095925</v>
      </c>
      <c r="L3" s="79">
        <v>6.3714995166792114</v>
      </c>
      <c r="M3" s="79">
        <v>4.6053818519449177</v>
      </c>
      <c r="N3" s="79">
        <v>4.6829959314943679</v>
      </c>
      <c r="O3" s="79">
        <v>4.6494104493427519</v>
      </c>
      <c r="P3" s="79">
        <v>5.1237424018533666</v>
      </c>
      <c r="Q3" s="79">
        <v>6.2660915750400408</v>
      </c>
      <c r="R3" s="79">
        <v>5.169130124213555</v>
      </c>
    </row>
    <row r="4" spans="1:18" ht="11.25" customHeight="1" x14ac:dyDescent="0.25">
      <c r="A4" s="56" t="s">
        <v>240</v>
      </c>
      <c r="B4" s="57" t="s">
        <v>239</v>
      </c>
      <c r="C4" s="8">
        <v>4.0090632261969992</v>
      </c>
      <c r="D4" s="8">
        <v>2.6670438083405861</v>
      </c>
      <c r="E4" s="8">
        <v>5.6824822531928474</v>
      </c>
      <c r="F4" s="8">
        <v>4.871583694242168</v>
      </c>
      <c r="G4" s="8">
        <v>5.3448443244152779</v>
      </c>
      <c r="H4" s="8">
        <v>3.5826570156444721</v>
      </c>
      <c r="I4" s="8">
        <v>3.514574192078439</v>
      </c>
      <c r="J4" s="8">
        <v>4.3226260996377857</v>
      </c>
      <c r="K4" s="8">
        <v>3.941391388095925</v>
      </c>
      <c r="L4" s="8">
        <v>6.3714995166792114</v>
      </c>
      <c r="M4" s="8">
        <v>4.6053818519449177</v>
      </c>
      <c r="N4" s="8">
        <v>4.6829959314943679</v>
      </c>
      <c r="O4" s="8">
        <v>4.6494104493427519</v>
      </c>
      <c r="P4" s="8">
        <v>5.1237424018533666</v>
      </c>
      <c r="Q4" s="8">
        <v>6.2660915750400408</v>
      </c>
      <c r="R4" s="8">
        <v>5.169130124213555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0.98131308098759085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0.98131308098759085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4.0090632261969992</v>
      </c>
      <c r="D11" s="9">
        <v>2.6670438083405861</v>
      </c>
      <c r="E11" s="9">
        <v>5.6824822531928474</v>
      </c>
      <c r="F11" s="9">
        <v>4.871583694242168</v>
      </c>
      <c r="G11" s="9">
        <v>5.3448443244152779</v>
      </c>
      <c r="H11" s="9">
        <v>3.5826570156444721</v>
      </c>
      <c r="I11" s="9">
        <v>3.514574192078439</v>
      </c>
      <c r="J11" s="9">
        <v>4.3226260996377857</v>
      </c>
      <c r="K11" s="9">
        <v>3.941391388095925</v>
      </c>
      <c r="L11" s="9">
        <v>5.3901864356916205</v>
      </c>
      <c r="M11" s="9">
        <v>4.6053818519449177</v>
      </c>
      <c r="N11" s="9">
        <v>4.6829959314943679</v>
      </c>
      <c r="O11" s="9">
        <v>4.6494104493427519</v>
      </c>
      <c r="P11" s="9">
        <v>5.1237424018533666</v>
      </c>
      <c r="Q11" s="9">
        <v>6.2660915750400408</v>
      </c>
      <c r="R11" s="9">
        <v>5.169130124213555</v>
      </c>
    </row>
    <row r="12" spans="1:18" ht="11.25" customHeight="1" x14ac:dyDescent="0.25">
      <c r="A12" s="61" t="s">
        <v>224</v>
      </c>
      <c r="B12" s="62" t="s">
        <v>223</v>
      </c>
      <c r="C12" s="10">
        <v>4.0090632261969992</v>
      </c>
      <c r="D12" s="10">
        <v>2.6670438083405861</v>
      </c>
      <c r="E12" s="10">
        <v>5.6824822531928474</v>
      </c>
      <c r="F12" s="10">
        <v>4.871583694242168</v>
      </c>
      <c r="G12" s="10">
        <v>5.3448443244152779</v>
      </c>
      <c r="H12" s="10">
        <v>3.5826570156444721</v>
      </c>
      <c r="I12" s="10">
        <v>3.514574192078439</v>
      </c>
      <c r="J12" s="10">
        <v>4.3226260996377857</v>
      </c>
      <c r="K12" s="10">
        <v>3.941391388095925</v>
      </c>
      <c r="L12" s="10">
        <v>5.3901864356916205</v>
      </c>
      <c r="M12" s="10">
        <v>4.6053818519449177</v>
      </c>
      <c r="N12" s="10">
        <v>4.6829959314943679</v>
      </c>
      <c r="O12" s="10">
        <v>4.6494104493427519</v>
      </c>
      <c r="P12" s="10">
        <v>5.1237424018533666</v>
      </c>
      <c r="Q12" s="10">
        <v>6.2660915750400408</v>
      </c>
      <c r="R12" s="10">
        <v>5.169130124213555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14.232553803011502</v>
      </c>
      <c r="D21" s="79">
        <v>11.932333956850982</v>
      </c>
      <c r="E21" s="79">
        <v>11.134189890680496</v>
      </c>
      <c r="F21" s="79">
        <v>10.766795757528092</v>
      </c>
      <c r="G21" s="79">
        <v>9.1822479185440731</v>
      </c>
      <c r="H21" s="79">
        <v>8.3641637039896661</v>
      </c>
      <c r="I21" s="79">
        <v>8.2229113278871182</v>
      </c>
      <c r="J21" s="79">
        <v>7.2148650472226459</v>
      </c>
      <c r="K21" s="79">
        <v>5.0201182888221316</v>
      </c>
      <c r="L21" s="79">
        <v>5.0677606175317109</v>
      </c>
      <c r="M21" s="79">
        <v>6.6132623598517322</v>
      </c>
      <c r="N21" s="79">
        <v>7.9156356765067013</v>
      </c>
      <c r="O21" s="79">
        <v>7.8586199287349645</v>
      </c>
      <c r="P21" s="79">
        <v>8.3226285046075468</v>
      </c>
      <c r="Q21" s="79">
        <v>6.8940382071562194</v>
      </c>
      <c r="R21" s="79">
        <v>4.8168262898061673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14.232553803011502</v>
      </c>
      <c r="D30" s="8">
        <v>11.932333956850982</v>
      </c>
      <c r="E30" s="8">
        <v>11.134189890680496</v>
      </c>
      <c r="F30" s="8">
        <v>10.766795757528092</v>
      </c>
      <c r="G30" s="8">
        <v>9.1822479185440731</v>
      </c>
      <c r="H30" s="8">
        <v>8.3641637039896661</v>
      </c>
      <c r="I30" s="8">
        <v>8.2229113278871182</v>
      </c>
      <c r="J30" s="8">
        <v>7.2148650472226459</v>
      </c>
      <c r="K30" s="8">
        <v>5.0201182888221316</v>
      </c>
      <c r="L30" s="8">
        <v>5.0677606175317109</v>
      </c>
      <c r="M30" s="8">
        <v>6.6132623598517322</v>
      </c>
      <c r="N30" s="8">
        <v>7.9156356765067013</v>
      </c>
      <c r="O30" s="8">
        <v>7.8586199287349645</v>
      </c>
      <c r="P30" s="8">
        <v>8.3226285046075468</v>
      </c>
      <c r="Q30" s="8">
        <v>6.8940382071562194</v>
      </c>
      <c r="R30" s="8">
        <v>4.8168262898061673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2.0944743253582745</v>
      </c>
      <c r="D34" s="9">
        <v>2.3324644950631832</v>
      </c>
      <c r="E34" s="9">
        <v>2.4439007488224807</v>
      </c>
      <c r="F34" s="9">
        <v>3.1654655403245746</v>
      </c>
      <c r="G34" s="9">
        <v>2.2799833441428463</v>
      </c>
      <c r="H34" s="9">
        <v>2.2994662990555104</v>
      </c>
      <c r="I34" s="9">
        <v>2.2700755535515125</v>
      </c>
      <c r="J34" s="9">
        <v>2.2127489204395268</v>
      </c>
      <c r="K34" s="9">
        <v>0.99756043991650789</v>
      </c>
      <c r="L34" s="9">
        <v>0.71164576726352702</v>
      </c>
      <c r="M34" s="9">
        <v>0.76866608878867415</v>
      </c>
      <c r="N34" s="9">
        <v>0.78406025954216951</v>
      </c>
      <c r="O34" s="9">
        <v>0.77791824805024734</v>
      </c>
      <c r="P34" s="9">
        <v>0.87354824835098233</v>
      </c>
      <c r="Q34" s="9">
        <v>0.85707201574771041</v>
      </c>
      <c r="R34" s="9">
        <v>0.88201316727188872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1.0886363461880795</v>
      </c>
      <c r="D43" s="9">
        <v>3.1358380999465028</v>
      </c>
      <c r="E43" s="9">
        <v>1.9690036212412201</v>
      </c>
      <c r="F43" s="9">
        <v>0.65685850257267697</v>
      </c>
      <c r="G43" s="9">
        <v>0.58275232367911256</v>
      </c>
      <c r="H43" s="9">
        <v>0.6088167455386515</v>
      </c>
      <c r="I43" s="9">
        <v>0.5840959962397454</v>
      </c>
      <c r="J43" s="9">
        <v>0.58766404978266817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0.94636193644661271</v>
      </c>
      <c r="Q43" s="9">
        <v>0.91004987002787219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11.049443131465148</v>
      </c>
      <c r="D44" s="9">
        <v>6.4640313618412977</v>
      </c>
      <c r="E44" s="9">
        <v>6.721285520616795</v>
      </c>
      <c r="F44" s="9">
        <v>6.9444717146308399</v>
      </c>
      <c r="G44" s="9">
        <v>6.3195122507221138</v>
      </c>
      <c r="H44" s="9">
        <v>5.455880659395504</v>
      </c>
      <c r="I44" s="9">
        <v>5.3687397780958603</v>
      </c>
      <c r="J44" s="9">
        <v>4.4144520770004512</v>
      </c>
      <c r="K44" s="9">
        <v>4.022557848905624</v>
      </c>
      <c r="L44" s="9">
        <v>4.3561148502681837</v>
      </c>
      <c r="M44" s="9">
        <v>5.8445962710630583</v>
      </c>
      <c r="N44" s="9">
        <v>7.131575416964532</v>
      </c>
      <c r="O44" s="9">
        <v>7.0807016806847169</v>
      </c>
      <c r="P44" s="9">
        <v>6.5027183198099507</v>
      </c>
      <c r="Q44" s="9">
        <v>5.1269163213806364</v>
      </c>
      <c r="R44" s="9">
        <v>3.9348131225342784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22.044584023708765</v>
      </c>
      <c r="D52" s="79">
        <v>28.865575159517849</v>
      </c>
      <c r="E52" s="79">
        <v>30.786763533902306</v>
      </c>
      <c r="F52" s="79">
        <v>33.312635356051977</v>
      </c>
      <c r="G52" s="79">
        <v>31.569435579567099</v>
      </c>
      <c r="H52" s="79">
        <v>33.006637212981126</v>
      </c>
      <c r="I52" s="79">
        <v>33.395286855204183</v>
      </c>
      <c r="J52" s="79">
        <v>39.483783316528722</v>
      </c>
      <c r="K52" s="79">
        <v>37.552135893076759</v>
      </c>
      <c r="L52" s="79">
        <v>49.809962380836964</v>
      </c>
      <c r="M52" s="79">
        <v>55.972579618727096</v>
      </c>
      <c r="N52" s="79">
        <v>58.510988476367963</v>
      </c>
      <c r="O52" s="79">
        <v>56.632337376518514</v>
      </c>
      <c r="P52" s="79">
        <v>66.741116742149131</v>
      </c>
      <c r="Q52" s="79">
        <v>67.33861454641378</v>
      </c>
      <c r="R52" s="79">
        <v>76.04306698108573</v>
      </c>
    </row>
    <row r="53" spans="1:18" ht="11.25" customHeight="1" x14ac:dyDescent="0.25">
      <c r="A53" s="56" t="s">
        <v>143</v>
      </c>
      <c r="B53" s="57" t="s">
        <v>142</v>
      </c>
      <c r="C53" s="8">
        <v>22.044584023708765</v>
      </c>
      <c r="D53" s="8">
        <v>28.865575159517849</v>
      </c>
      <c r="E53" s="8">
        <v>30.786763533902306</v>
      </c>
      <c r="F53" s="8">
        <v>33.312635356051977</v>
      </c>
      <c r="G53" s="8">
        <v>31.569435579567099</v>
      </c>
      <c r="H53" s="8">
        <v>33.006637212981126</v>
      </c>
      <c r="I53" s="8">
        <v>33.395286855204183</v>
      </c>
      <c r="J53" s="8">
        <v>39.483783316528722</v>
      </c>
      <c r="K53" s="8">
        <v>37.552135893076759</v>
      </c>
      <c r="L53" s="8">
        <v>49.809962380836964</v>
      </c>
      <c r="M53" s="8">
        <v>55.972579618727096</v>
      </c>
      <c r="N53" s="8">
        <v>58.510988476367963</v>
      </c>
      <c r="O53" s="8">
        <v>56.632337376518514</v>
      </c>
      <c r="P53" s="8">
        <v>66.741116742149131</v>
      </c>
      <c r="Q53" s="8">
        <v>67.33861454641378</v>
      </c>
      <c r="R53" s="8">
        <v>76.04306698108573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0.10901348674191501</v>
      </c>
      <c r="P59" s="79">
        <v>9.5505666651116545</v>
      </c>
      <c r="Q59" s="79">
        <v>8.9641924283620984</v>
      </c>
      <c r="R59" s="79">
        <v>10.059889627189605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0.10901348674191501</v>
      </c>
      <c r="P60" s="8">
        <v>9.5505666651116545</v>
      </c>
      <c r="Q60" s="8">
        <v>8.9641924283620984</v>
      </c>
      <c r="R60" s="8">
        <v>10.059889627189605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4.3382463414499493E-2</v>
      </c>
      <c r="O64" s="81">
        <v>5.6895624480266971E-2</v>
      </c>
      <c r="P64" s="81">
        <v>1.6330538681257383</v>
      </c>
      <c r="Q64" s="81">
        <v>1.5435206160744404</v>
      </c>
      <c r="R64" s="81">
        <v>1.5586964729107344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1.5525219226881184</v>
      </c>
      <c r="Q65" s="82">
        <v>1.3857105442808713</v>
      </c>
      <c r="R65" s="82">
        <v>1.3764506215243253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4.3382463414499493E-2</v>
      </c>
      <c r="O67" s="82">
        <v>5.6895624480266971E-2</v>
      </c>
      <c r="P67" s="82">
        <v>8.0531945437619962E-2</v>
      </c>
      <c r="Q67" s="82">
        <v>0.15781007179356921</v>
      </c>
      <c r="R67" s="82">
        <v>0.18224585138640906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153.33796153406428</v>
      </c>
      <c r="D2" s="78">
        <v>160.2677244923668</v>
      </c>
      <c r="E2" s="78">
        <v>163.01797511605102</v>
      </c>
      <c r="F2" s="78">
        <v>163.92331796456199</v>
      </c>
      <c r="G2" s="78">
        <v>178.06053455941395</v>
      </c>
      <c r="H2" s="78">
        <v>174.58348875624796</v>
      </c>
      <c r="I2" s="78">
        <v>179.02829422042385</v>
      </c>
      <c r="J2" s="78">
        <v>204.47690847242262</v>
      </c>
      <c r="K2" s="78">
        <v>208.51117160322121</v>
      </c>
      <c r="L2" s="78">
        <v>174.10548047016016</v>
      </c>
      <c r="M2" s="78">
        <v>175.05541286804777</v>
      </c>
      <c r="N2" s="78">
        <v>183.45478765755573</v>
      </c>
      <c r="O2" s="78">
        <v>182.13714908056713</v>
      </c>
      <c r="P2" s="78">
        <v>193.01732782621178</v>
      </c>
      <c r="Q2" s="78">
        <v>198.91778485720585</v>
      </c>
      <c r="R2" s="78">
        <v>202.63403951589996</v>
      </c>
    </row>
    <row r="3" spans="1:18" ht="11.25" customHeight="1" x14ac:dyDescent="0.25">
      <c r="A3" s="53" t="s">
        <v>242</v>
      </c>
      <c r="B3" s="54" t="s">
        <v>241</v>
      </c>
      <c r="C3" s="79">
        <v>14.287612979572936</v>
      </c>
      <c r="D3" s="79">
        <v>6.2943657457794142</v>
      </c>
      <c r="E3" s="79">
        <v>12.682545415007153</v>
      </c>
      <c r="F3" s="79">
        <v>10.359457120637833</v>
      </c>
      <c r="G3" s="79">
        <v>13.021527306584723</v>
      </c>
      <c r="H3" s="79">
        <v>8.61550093272065</v>
      </c>
      <c r="I3" s="79">
        <v>8.5893339797615589</v>
      </c>
      <c r="J3" s="79">
        <v>10.911057842082215</v>
      </c>
      <c r="K3" s="79">
        <v>11.290814194544073</v>
      </c>
      <c r="L3" s="79">
        <v>11.643238775896791</v>
      </c>
      <c r="M3" s="79">
        <v>7.5927924306834935</v>
      </c>
      <c r="N3" s="79">
        <v>7.5135431171194647</v>
      </c>
      <c r="O3" s="79">
        <v>7.5500071299550404</v>
      </c>
      <c r="P3" s="79">
        <v>7.0741331431813492</v>
      </c>
      <c r="Q3" s="79">
        <v>8.9277522862604162</v>
      </c>
      <c r="R3" s="79">
        <v>7.028297028085186</v>
      </c>
    </row>
    <row r="4" spans="1:18" ht="11.25" customHeight="1" x14ac:dyDescent="0.25">
      <c r="A4" s="56" t="s">
        <v>240</v>
      </c>
      <c r="B4" s="57" t="s">
        <v>239</v>
      </c>
      <c r="C4" s="8">
        <v>14.287612979572936</v>
      </c>
      <c r="D4" s="8">
        <v>6.2943657457794142</v>
      </c>
      <c r="E4" s="8">
        <v>12.682545415007153</v>
      </c>
      <c r="F4" s="8">
        <v>10.359457120637833</v>
      </c>
      <c r="G4" s="8">
        <v>13.021527306584723</v>
      </c>
      <c r="H4" s="8">
        <v>8.61550093272065</v>
      </c>
      <c r="I4" s="8">
        <v>8.5893339797615589</v>
      </c>
      <c r="J4" s="8">
        <v>10.911057842082215</v>
      </c>
      <c r="K4" s="8">
        <v>11.290814194544073</v>
      </c>
      <c r="L4" s="8">
        <v>11.643238775896791</v>
      </c>
      <c r="M4" s="8">
        <v>7.5927924306834935</v>
      </c>
      <c r="N4" s="8">
        <v>7.5135431171194647</v>
      </c>
      <c r="O4" s="8">
        <v>7.5500071299550404</v>
      </c>
      <c r="P4" s="8">
        <v>7.0741331431813492</v>
      </c>
      <c r="Q4" s="8">
        <v>8.9277522862604162</v>
      </c>
      <c r="R4" s="8">
        <v>7.028297028085186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1.7932454496684092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1.7932454496684092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14.287612979572936</v>
      </c>
      <c r="D11" s="9">
        <v>6.2943657457794142</v>
      </c>
      <c r="E11" s="9">
        <v>12.682545415007153</v>
      </c>
      <c r="F11" s="9">
        <v>10.359457120637833</v>
      </c>
      <c r="G11" s="9">
        <v>13.021527306584723</v>
      </c>
      <c r="H11" s="9">
        <v>8.61550093272065</v>
      </c>
      <c r="I11" s="9">
        <v>8.5893339797615589</v>
      </c>
      <c r="J11" s="9">
        <v>10.911057842082215</v>
      </c>
      <c r="K11" s="9">
        <v>11.290814194544073</v>
      </c>
      <c r="L11" s="9">
        <v>9.8499933262283808</v>
      </c>
      <c r="M11" s="9">
        <v>7.5927924306834935</v>
      </c>
      <c r="N11" s="9">
        <v>7.5135431171194647</v>
      </c>
      <c r="O11" s="9">
        <v>7.5500071299550404</v>
      </c>
      <c r="P11" s="9">
        <v>7.0741331431813492</v>
      </c>
      <c r="Q11" s="9">
        <v>8.9277522862604162</v>
      </c>
      <c r="R11" s="9">
        <v>7.028297028085186</v>
      </c>
    </row>
    <row r="12" spans="1:18" ht="11.25" customHeight="1" x14ac:dyDescent="0.25">
      <c r="A12" s="61" t="s">
        <v>224</v>
      </c>
      <c r="B12" s="62" t="s">
        <v>223</v>
      </c>
      <c r="C12" s="10">
        <v>14.287612979572936</v>
      </c>
      <c r="D12" s="10">
        <v>6.2943657457794142</v>
      </c>
      <c r="E12" s="10">
        <v>12.682545415007153</v>
      </c>
      <c r="F12" s="10">
        <v>10.359457120637833</v>
      </c>
      <c r="G12" s="10">
        <v>13.021527306584723</v>
      </c>
      <c r="H12" s="10">
        <v>8.61550093272065</v>
      </c>
      <c r="I12" s="10">
        <v>8.5893339797615589</v>
      </c>
      <c r="J12" s="10">
        <v>10.911057842082215</v>
      </c>
      <c r="K12" s="10">
        <v>11.290814194544073</v>
      </c>
      <c r="L12" s="10">
        <v>9.8499933262283808</v>
      </c>
      <c r="M12" s="10">
        <v>7.5927924306834935</v>
      </c>
      <c r="N12" s="10">
        <v>7.5135431171194647</v>
      </c>
      <c r="O12" s="10">
        <v>7.5500071299550404</v>
      </c>
      <c r="P12" s="10">
        <v>7.0741331431813492</v>
      </c>
      <c r="Q12" s="10">
        <v>8.9277522862604162</v>
      </c>
      <c r="R12" s="10">
        <v>7.028297028085186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31.613018288585621</v>
      </c>
      <c r="D21" s="79">
        <v>37.203039753609218</v>
      </c>
      <c r="E21" s="79">
        <v>31.50624280590214</v>
      </c>
      <c r="F21" s="79">
        <v>28.547315653164119</v>
      </c>
      <c r="G21" s="79">
        <v>27.269169220844322</v>
      </c>
      <c r="H21" s="79">
        <v>25.008642367989268</v>
      </c>
      <c r="I21" s="79">
        <v>24.982612911742443</v>
      </c>
      <c r="J21" s="79">
        <v>23.0621879903611</v>
      </c>
      <c r="K21" s="79">
        <v>16.335164100453859</v>
      </c>
      <c r="L21" s="79">
        <v>10.150073313560295</v>
      </c>
      <c r="M21" s="79">
        <v>11.76973497067504</v>
      </c>
      <c r="N21" s="79">
        <v>13.560315761769184</v>
      </c>
      <c r="O21" s="79">
        <v>13.625149018274127</v>
      </c>
      <c r="P21" s="79">
        <v>13.247997374608531</v>
      </c>
      <c r="Q21" s="79">
        <v>11.575988685701301</v>
      </c>
      <c r="R21" s="79">
        <v>7.3693487128909876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31.613018288585621</v>
      </c>
      <c r="D30" s="8">
        <v>37.203039753609218</v>
      </c>
      <c r="E30" s="8">
        <v>31.50624280590214</v>
      </c>
      <c r="F30" s="8">
        <v>28.547315653164119</v>
      </c>
      <c r="G30" s="8">
        <v>27.269169220844322</v>
      </c>
      <c r="H30" s="8">
        <v>25.008642367989268</v>
      </c>
      <c r="I30" s="8">
        <v>24.982612911742443</v>
      </c>
      <c r="J30" s="8">
        <v>23.0621879903611</v>
      </c>
      <c r="K30" s="8">
        <v>16.335164100453859</v>
      </c>
      <c r="L30" s="8">
        <v>10.150073313560295</v>
      </c>
      <c r="M30" s="8">
        <v>11.76973497067504</v>
      </c>
      <c r="N30" s="8">
        <v>13.560315761769184</v>
      </c>
      <c r="O30" s="8">
        <v>13.625149018274127</v>
      </c>
      <c r="P30" s="8">
        <v>13.247997374608531</v>
      </c>
      <c r="Q30" s="8">
        <v>11.575988685701301</v>
      </c>
      <c r="R30" s="8">
        <v>7.3693487128909876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9.5159240226321362</v>
      </c>
      <c r="D34" s="9">
        <v>9.2689940986464272</v>
      </c>
      <c r="E34" s="9">
        <v>9.0825815515738224</v>
      </c>
      <c r="F34" s="9">
        <v>11.334442345475415</v>
      </c>
      <c r="G34" s="9">
        <v>9.3530720243291743</v>
      </c>
      <c r="H34" s="9">
        <v>9.3110377672776981</v>
      </c>
      <c r="I34" s="9">
        <v>9.3416334988564724</v>
      </c>
      <c r="J34" s="9">
        <v>9.4047458290205288</v>
      </c>
      <c r="K34" s="9">
        <v>4.8118341931594815</v>
      </c>
      <c r="L34" s="9">
        <v>2.1897360014204756</v>
      </c>
      <c r="M34" s="9">
        <v>2.133876804302234</v>
      </c>
      <c r="N34" s="9">
        <v>2.1181961929713715</v>
      </c>
      <c r="O34" s="9">
        <v>2.1270572157292835</v>
      </c>
      <c r="P34" s="9">
        <v>2.0308066553653958</v>
      </c>
      <c r="Q34" s="9">
        <v>2.0561672989649344</v>
      </c>
      <c r="R34" s="9">
        <v>2.0193121089303241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5.2832946469544071</v>
      </c>
      <c r="D43" s="9">
        <v>12.678586612116083</v>
      </c>
      <c r="E43" s="9">
        <v>7.5842125412251091</v>
      </c>
      <c r="F43" s="9">
        <v>2.4454051764875384</v>
      </c>
      <c r="G43" s="9">
        <v>2.5200077423892604</v>
      </c>
      <c r="H43" s="9">
        <v>2.5774134396330606</v>
      </c>
      <c r="I43" s="9">
        <v>2.5202152792298254</v>
      </c>
      <c r="J43" s="9">
        <v>2.5145996292770185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2.2391641950563357</v>
      </c>
      <c r="Q43" s="9">
        <v>2.2151341887393681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16.813799618999077</v>
      </c>
      <c r="D44" s="9">
        <v>15.255459042846709</v>
      </c>
      <c r="E44" s="9">
        <v>14.839448713103208</v>
      </c>
      <c r="F44" s="9">
        <v>14.767468131201166</v>
      </c>
      <c r="G44" s="9">
        <v>15.396089454125887</v>
      </c>
      <c r="H44" s="9">
        <v>13.120191161078507</v>
      </c>
      <c r="I44" s="9">
        <v>13.120764133656145</v>
      </c>
      <c r="J44" s="9">
        <v>11.142842532063552</v>
      </c>
      <c r="K44" s="9">
        <v>11.523329907294379</v>
      </c>
      <c r="L44" s="9">
        <v>7.9603373121398198</v>
      </c>
      <c r="M44" s="9">
        <v>9.635858166372806</v>
      </c>
      <c r="N44" s="9">
        <v>11.442119568797812</v>
      </c>
      <c r="O44" s="9">
        <v>11.498091802544844</v>
      </c>
      <c r="P44" s="9">
        <v>8.9780265241867987</v>
      </c>
      <c r="Q44" s="9">
        <v>7.304687197996997</v>
      </c>
      <c r="R44" s="9">
        <v>5.3500366039606639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107.43733026590571</v>
      </c>
      <c r="D52" s="79">
        <v>116.77031899297816</v>
      </c>
      <c r="E52" s="79">
        <v>118.82918689514172</v>
      </c>
      <c r="F52" s="79">
        <v>125.01654519076004</v>
      </c>
      <c r="G52" s="79">
        <v>137.7698380319849</v>
      </c>
      <c r="H52" s="79">
        <v>140.95934545553806</v>
      </c>
      <c r="I52" s="79">
        <v>145.45634732891983</v>
      </c>
      <c r="J52" s="79">
        <v>170.50366263997932</v>
      </c>
      <c r="K52" s="79">
        <v>180.88519330822328</v>
      </c>
      <c r="L52" s="79">
        <v>152.31216838070307</v>
      </c>
      <c r="M52" s="79">
        <v>155.69288546668923</v>
      </c>
      <c r="N52" s="79">
        <v>162.38092877866708</v>
      </c>
      <c r="O52" s="79">
        <v>160.78496992885607</v>
      </c>
      <c r="P52" s="79">
        <v>159.50913624543975</v>
      </c>
      <c r="Q52" s="79">
        <v>165.64211285161946</v>
      </c>
      <c r="R52" s="79">
        <v>174.55829114050835</v>
      </c>
    </row>
    <row r="53" spans="1:18" ht="11.25" customHeight="1" x14ac:dyDescent="0.25">
      <c r="A53" s="56" t="s">
        <v>143</v>
      </c>
      <c r="B53" s="57" t="s">
        <v>142</v>
      </c>
      <c r="C53" s="8">
        <v>107.43733026590571</v>
      </c>
      <c r="D53" s="8">
        <v>116.77031899297816</v>
      </c>
      <c r="E53" s="8">
        <v>118.82918689514172</v>
      </c>
      <c r="F53" s="8">
        <v>125.01654519076004</v>
      </c>
      <c r="G53" s="8">
        <v>137.7698380319849</v>
      </c>
      <c r="H53" s="8">
        <v>140.95934545553806</v>
      </c>
      <c r="I53" s="8">
        <v>145.45634732891983</v>
      </c>
      <c r="J53" s="8">
        <v>170.50366263997932</v>
      </c>
      <c r="K53" s="8">
        <v>180.88519330822328</v>
      </c>
      <c r="L53" s="8">
        <v>152.31216838070307</v>
      </c>
      <c r="M53" s="8">
        <v>155.69288546668923</v>
      </c>
      <c r="N53" s="8">
        <v>162.38092877866708</v>
      </c>
      <c r="O53" s="8">
        <v>160.78496992885607</v>
      </c>
      <c r="P53" s="8">
        <v>159.50913624543975</v>
      </c>
      <c r="Q53" s="8">
        <v>165.64211285161946</v>
      </c>
      <c r="R53" s="8">
        <v>174.55829114050835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0.17702300348188563</v>
      </c>
      <c r="P59" s="79">
        <v>13.18606106298215</v>
      </c>
      <c r="Q59" s="79">
        <v>12.771931033624679</v>
      </c>
      <c r="R59" s="79">
        <v>13.678102634415451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0.17702300348188563</v>
      </c>
      <c r="P60" s="8">
        <v>13.18606106298215</v>
      </c>
      <c r="Q60" s="8">
        <v>12.771931033624679</v>
      </c>
      <c r="R60" s="8">
        <v>13.678102634415451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0.12039592707954631</v>
      </c>
      <c r="O64" s="81">
        <v>0.16153246881412023</v>
      </c>
      <c r="P64" s="81">
        <v>2.3359697423049637</v>
      </c>
      <c r="Q64" s="81">
        <v>2.362508966984981</v>
      </c>
      <c r="R64" s="81">
        <v>2.2898636356866153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2.1435009661748325</v>
      </c>
      <c r="Q65" s="82">
        <v>1.9743216854789838</v>
      </c>
      <c r="R65" s="82">
        <v>1.8715148545495872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0.12039592707954631</v>
      </c>
      <c r="O67" s="82">
        <v>0.16153246881412023</v>
      </c>
      <c r="P67" s="82">
        <v>0.19246877613013105</v>
      </c>
      <c r="Q67" s="82">
        <v>0.38818728150599718</v>
      </c>
      <c r="R67" s="82">
        <v>0.41834878113702817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1285.298908086743</v>
      </c>
      <c r="D2" s="78">
        <v>1376.280437979096</v>
      </c>
      <c r="E2" s="78">
        <v>1492.2289908369723</v>
      </c>
      <c r="F2" s="78">
        <v>1770.7190123496243</v>
      </c>
      <c r="G2" s="78">
        <v>1837.2786331949999</v>
      </c>
      <c r="H2" s="78">
        <v>1790.8654565356992</v>
      </c>
      <c r="I2" s="78">
        <v>1702.4460399843842</v>
      </c>
      <c r="J2" s="78">
        <v>1412.0475795989641</v>
      </c>
      <c r="K2" s="78">
        <v>1712.2489970921267</v>
      </c>
      <c r="L2" s="78">
        <v>1874.340774454248</v>
      </c>
      <c r="M2" s="78">
        <v>1842.8062126257923</v>
      </c>
      <c r="N2" s="78">
        <v>1876.9106758446287</v>
      </c>
      <c r="O2" s="78">
        <v>1580.3368868450275</v>
      </c>
      <c r="P2" s="78">
        <v>1406.3231347663914</v>
      </c>
      <c r="Q2" s="78">
        <v>1296.0831277107757</v>
      </c>
      <c r="R2" s="78">
        <v>1398.087335251171</v>
      </c>
    </row>
    <row r="3" spans="1:18" ht="11.25" customHeight="1" x14ac:dyDescent="0.25">
      <c r="A3" s="53" t="s">
        <v>242</v>
      </c>
      <c r="B3" s="54" t="s">
        <v>241</v>
      </c>
      <c r="C3" s="79">
        <v>194.88561961552026</v>
      </c>
      <c r="D3" s="79">
        <v>226.52643593196001</v>
      </c>
      <c r="E3" s="79">
        <v>217.73685181248001</v>
      </c>
      <c r="F3" s="79">
        <v>226.98571717375199</v>
      </c>
      <c r="G3" s="79">
        <v>197.21145175653598</v>
      </c>
      <c r="H3" s="79">
        <v>125.3990960649782</v>
      </c>
      <c r="I3" s="79">
        <v>81.179680512744</v>
      </c>
      <c r="J3" s="79">
        <v>60.239510760527999</v>
      </c>
      <c r="K3" s="79">
        <v>54.661876567055998</v>
      </c>
      <c r="L3" s="79">
        <v>48.326597622072001</v>
      </c>
      <c r="M3" s="79">
        <v>51.645364710011933</v>
      </c>
      <c r="N3" s="79">
        <v>49.574223049163344</v>
      </c>
      <c r="O3" s="79">
        <v>46.924199076382443</v>
      </c>
      <c r="P3" s="79">
        <v>63.291879672244207</v>
      </c>
      <c r="Q3" s="79">
        <v>86.85060594307447</v>
      </c>
      <c r="R3" s="79">
        <v>72.651493783565996</v>
      </c>
    </row>
    <row r="4" spans="1:18" ht="11.25" customHeight="1" x14ac:dyDescent="0.25">
      <c r="A4" s="56" t="s">
        <v>240</v>
      </c>
      <c r="B4" s="57" t="s">
        <v>239</v>
      </c>
      <c r="C4" s="8">
        <v>194.88561961552026</v>
      </c>
      <c r="D4" s="8">
        <v>226.52643593196001</v>
      </c>
      <c r="E4" s="8">
        <v>217.73685181248001</v>
      </c>
      <c r="F4" s="8">
        <v>226.98571717375199</v>
      </c>
      <c r="G4" s="8">
        <v>197.21145175653598</v>
      </c>
      <c r="H4" s="8">
        <v>125.3990960649782</v>
      </c>
      <c r="I4" s="8">
        <v>81.179680512744</v>
      </c>
      <c r="J4" s="8">
        <v>60.239510760527999</v>
      </c>
      <c r="K4" s="8">
        <v>54.661876567055998</v>
      </c>
      <c r="L4" s="8">
        <v>48.326597622072001</v>
      </c>
      <c r="M4" s="8">
        <v>51.645364710011933</v>
      </c>
      <c r="N4" s="8">
        <v>49.574223049163344</v>
      </c>
      <c r="O4" s="8">
        <v>46.924199076382443</v>
      </c>
      <c r="P4" s="8">
        <v>63.291879672244207</v>
      </c>
      <c r="Q4" s="8">
        <v>86.85060594307447</v>
      </c>
      <c r="R4" s="8">
        <v>72.651493783565996</v>
      </c>
    </row>
    <row r="5" spans="1:18" ht="11.25" customHeight="1" x14ac:dyDescent="0.25">
      <c r="A5" s="59" t="s">
        <v>238</v>
      </c>
      <c r="B5" s="60" t="s">
        <v>237</v>
      </c>
      <c r="C5" s="9">
        <v>149.11460840564735</v>
      </c>
      <c r="D5" s="9">
        <v>189.84548003652003</v>
      </c>
      <c r="E5" s="9">
        <v>184.20027608268001</v>
      </c>
      <c r="F5" s="9">
        <v>184.42837353283198</v>
      </c>
      <c r="G5" s="9">
        <v>166.74668220117599</v>
      </c>
      <c r="H5" s="9">
        <v>98.006741373912604</v>
      </c>
      <c r="I5" s="9">
        <v>81.179680512744</v>
      </c>
      <c r="J5" s="9">
        <v>60.239510760527999</v>
      </c>
      <c r="K5" s="9">
        <v>54.661876567055998</v>
      </c>
      <c r="L5" s="9">
        <v>48.326597622072001</v>
      </c>
      <c r="M5" s="9">
        <v>51.645364710011933</v>
      </c>
      <c r="N5" s="9">
        <v>49.574223049163344</v>
      </c>
      <c r="O5" s="9">
        <v>46.924199076382443</v>
      </c>
      <c r="P5" s="9">
        <v>63.291879672244207</v>
      </c>
      <c r="Q5" s="9">
        <v>86.85060594307447</v>
      </c>
      <c r="R5" s="9">
        <v>72.651493783565996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149.11460840564735</v>
      </c>
      <c r="D8" s="10">
        <v>189.84548003652003</v>
      </c>
      <c r="E8" s="10">
        <v>184.20027608268001</v>
      </c>
      <c r="F8" s="10">
        <v>184.42837353283198</v>
      </c>
      <c r="G8" s="10">
        <v>166.74668220117599</v>
      </c>
      <c r="H8" s="10">
        <v>98.006741373912604</v>
      </c>
      <c r="I8" s="10">
        <v>81.179680512744</v>
      </c>
      <c r="J8" s="10">
        <v>60.239510760527999</v>
      </c>
      <c r="K8" s="10">
        <v>54.661876567055998</v>
      </c>
      <c r="L8" s="10">
        <v>48.326597622072001</v>
      </c>
      <c r="M8" s="10">
        <v>51.645364710011933</v>
      </c>
      <c r="N8" s="10">
        <v>49.574223049163344</v>
      </c>
      <c r="O8" s="10">
        <v>46.924199076382443</v>
      </c>
      <c r="P8" s="10">
        <v>63.291879672244207</v>
      </c>
      <c r="Q8" s="10">
        <v>86.85060594307447</v>
      </c>
      <c r="R8" s="10">
        <v>72.651493783565996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45.77101120987291</v>
      </c>
      <c r="D11" s="9">
        <v>36.680955895439993</v>
      </c>
      <c r="E11" s="9">
        <v>33.536575729799999</v>
      </c>
      <c r="F11" s="9">
        <v>42.557343640920003</v>
      </c>
      <c r="G11" s="9">
        <v>30.46476955536</v>
      </c>
      <c r="H11" s="9">
        <v>27.392354691065595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45.77101120987291</v>
      </c>
      <c r="D12" s="10">
        <v>36.680955895439993</v>
      </c>
      <c r="E12" s="10">
        <v>33.536575729799999</v>
      </c>
      <c r="F12" s="10">
        <v>42.557343640920003</v>
      </c>
      <c r="G12" s="10">
        <v>30.46476955536</v>
      </c>
      <c r="H12" s="10">
        <v>27.392354691065595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47.868005460889421</v>
      </c>
      <c r="D21" s="79">
        <v>54.593536812300009</v>
      </c>
      <c r="E21" s="79">
        <v>44.700427182348008</v>
      </c>
      <c r="F21" s="79">
        <v>47.744030150892009</v>
      </c>
      <c r="G21" s="79">
        <v>57.38295345879601</v>
      </c>
      <c r="H21" s="79">
        <v>65.277848934785226</v>
      </c>
      <c r="I21" s="79">
        <v>58.988446897932008</v>
      </c>
      <c r="J21" s="79">
        <v>65.162790065736004</v>
      </c>
      <c r="K21" s="79">
        <v>77.383342820518735</v>
      </c>
      <c r="L21" s="79">
        <v>111.60332367598795</v>
      </c>
      <c r="M21" s="79">
        <v>136.81718410357482</v>
      </c>
      <c r="N21" s="79">
        <v>121.01524144447113</v>
      </c>
      <c r="O21" s="79">
        <v>129.0645818915043</v>
      </c>
      <c r="P21" s="79">
        <v>107.63062354591254</v>
      </c>
      <c r="Q21" s="79">
        <v>69.78827585422745</v>
      </c>
      <c r="R21" s="79">
        <v>71.145973281864556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47.868005460889421</v>
      </c>
      <c r="D30" s="8">
        <v>54.593536812300009</v>
      </c>
      <c r="E30" s="8">
        <v>44.700427182348008</v>
      </c>
      <c r="F30" s="8">
        <v>47.744030150892009</v>
      </c>
      <c r="G30" s="8">
        <v>57.38295345879601</v>
      </c>
      <c r="H30" s="8">
        <v>65.277848934785226</v>
      </c>
      <c r="I30" s="8">
        <v>58.988446897932008</v>
      </c>
      <c r="J30" s="8">
        <v>65.162790065736004</v>
      </c>
      <c r="K30" s="8">
        <v>77.383342820518735</v>
      </c>
      <c r="L30" s="8">
        <v>111.60332367598795</v>
      </c>
      <c r="M30" s="8">
        <v>136.81718410357482</v>
      </c>
      <c r="N30" s="8">
        <v>121.01524144447113</v>
      </c>
      <c r="O30" s="8">
        <v>129.0645818915043</v>
      </c>
      <c r="P30" s="8">
        <v>107.63062354591254</v>
      </c>
      <c r="Q30" s="8">
        <v>69.78827585422745</v>
      </c>
      <c r="R30" s="8">
        <v>71.145973281864556</v>
      </c>
    </row>
    <row r="31" spans="1:18" ht="11.25" customHeight="1" x14ac:dyDescent="0.25">
      <c r="A31" s="59" t="s">
        <v>187</v>
      </c>
      <c r="B31" s="60" t="s">
        <v>186</v>
      </c>
      <c r="C31" s="9">
        <v>4.2625837162191278</v>
      </c>
      <c r="D31" s="9">
        <v>1.4473198195200001</v>
      </c>
      <c r="E31" s="9">
        <v>4.0997145600000007</v>
      </c>
      <c r="F31" s="9">
        <v>4.1006550827520005</v>
      </c>
      <c r="G31" s="9">
        <v>4.8231936000000006</v>
      </c>
      <c r="H31" s="9">
        <v>3.5136000000000118</v>
      </c>
      <c r="I31" s="9">
        <v>3.6173952000000007</v>
      </c>
      <c r="J31" s="9">
        <v>3.6173952000000007</v>
      </c>
      <c r="K31" s="9">
        <v>3.6173952000000007</v>
      </c>
      <c r="L31" s="9">
        <v>3.6167681848320008</v>
      </c>
      <c r="M31" s="9">
        <v>7.0850785562632623</v>
      </c>
      <c r="N31" s="9">
        <v>3.6863999999999906</v>
      </c>
      <c r="O31" s="9">
        <v>5.4719999999999978</v>
      </c>
      <c r="P31" s="9">
        <v>5.5295999999999985</v>
      </c>
      <c r="Q31" s="9">
        <v>1.7280000000000055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4.2625837162191278</v>
      </c>
      <c r="D32" s="10">
        <v>1.4473198195200001</v>
      </c>
      <c r="E32" s="10">
        <v>4.0997145600000007</v>
      </c>
      <c r="F32" s="10">
        <v>4.1006550827520005</v>
      </c>
      <c r="G32" s="10">
        <v>4.8231936000000006</v>
      </c>
      <c r="H32" s="10">
        <v>3.5136000000000118</v>
      </c>
      <c r="I32" s="10">
        <v>3.6173952000000007</v>
      </c>
      <c r="J32" s="10">
        <v>3.6173952000000007</v>
      </c>
      <c r="K32" s="10">
        <v>3.6173952000000007</v>
      </c>
      <c r="L32" s="10">
        <v>3.6167681848320008</v>
      </c>
      <c r="M32" s="10">
        <v>7.0850785562632623</v>
      </c>
      <c r="N32" s="10">
        <v>3.6863999999999906</v>
      </c>
      <c r="O32" s="10">
        <v>5.4719999999999978</v>
      </c>
      <c r="P32" s="10">
        <v>5.5295999999999985</v>
      </c>
      <c r="Q32" s="10">
        <v>1.7280000000000055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2.9026260165833064</v>
      </c>
      <c r="I34" s="9">
        <v>2.9011440003120001</v>
      </c>
      <c r="J34" s="9">
        <v>2.9046841071840004</v>
      </c>
      <c r="K34" s="9">
        <v>2.8934033188680006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9.4982989190314644</v>
      </c>
      <c r="D43" s="9">
        <v>22.20075381186</v>
      </c>
      <c r="E43" s="9">
        <v>12.726090893412</v>
      </c>
      <c r="F43" s="9">
        <v>9.6172190623080009</v>
      </c>
      <c r="G43" s="9">
        <v>6.2062957368360001</v>
      </c>
      <c r="H43" s="9">
        <v>6.3724603703434397</v>
      </c>
      <c r="I43" s="9">
        <v>3.1024498241880005</v>
      </c>
      <c r="J43" s="9">
        <v>3.1025739209400003</v>
      </c>
      <c r="K43" s="9">
        <v>3.0914672616347283</v>
      </c>
      <c r="L43" s="9">
        <v>3.103287477263923</v>
      </c>
      <c r="M43" s="9">
        <v>3.184267223281692</v>
      </c>
      <c r="N43" s="9">
        <v>3.1126803604952706</v>
      </c>
      <c r="O43" s="9">
        <v>6.2973406826619449</v>
      </c>
      <c r="P43" s="9">
        <v>3.1855261315029844</v>
      </c>
      <c r="Q43" s="9">
        <v>3.1160274842235958</v>
      </c>
      <c r="R43" s="9">
        <v>3.1159729576123389</v>
      </c>
    </row>
    <row r="44" spans="1:18" ht="11.25" customHeight="1" x14ac:dyDescent="0.25">
      <c r="A44" s="59" t="s">
        <v>161</v>
      </c>
      <c r="B44" s="60" t="s">
        <v>160</v>
      </c>
      <c r="C44" s="9">
        <v>34.107122825638825</v>
      </c>
      <c r="D44" s="9">
        <v>30.945463180920008</v>
      </c>
      <c r="E44" s="9">
        <v>27.874621728936006</v>
      </c>
      <c r="F44" s="9">
        <v>34.026156005832007</v>
      </c>
      <c r="G44" s="9">
        <v>46.353464121960009</v>
      </c>
      <c r="H44" s="9">
        <v>40.248155611027073</v>
      </c>
      <c r="I44" s="9">
        <v>34.038794280312004</v>
      </c>
      <c r="J44" s="9">
        <v>40.194282068712006</v>
      </c>
      <c r="K44" s="9">
        <v>43.229865975480003</v>
      </c>
      <c r="L44" s="9">
        <v>80.332210395576013</v>
      </c>
      <c r="M44" s="9">
        <v>92.829771443287072</v>
      </c>
      <c r="N44" s="9">
        <v>80.498030801976171</v>
      </c>
      <c r="O44" s="9">
        <v>80.49789092181868</v>
      </c>
      <c r="P44" s="9">
        <v>83.596022157582539</v>
      </c>
      <c r="Q44" s="9">
        <v>55.778308988889613</v>
      </c>
      <c r="R44" s="9">
        <v>58.867483055576685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12.241006936831401</v>
      </c>
      <c r="I45" s="9">
        <v>15.32866359312</v>
      </c>
      <c r="J45" s="9">
        <v>15.3438547689</v>
      </c>
      <c r="K45" s="9">
        <v>24.551211064536002</v>
      </c>
      <c r="L45" s="9">
        <v>24.551057618316001</v>
      </c>
      <c r="M45" s="9">
        <v>33.718066880742803</v>
      </c>
      <c r="N45" s="9">
        <v>33.718130281999692</v>
      </c>
      <c r="O45" s="9">
        <v>36.797350287023662</v>
      </c>
      <c r="P45" s="9">
        <v>15.319475256827024</v>
      </c>
      <c r="Q45" s="9">
        <v>9.1659393811142351</v>
      </c>
      <c r="R45" s="9">
        <v>9.1625172686755292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12.241006936831401</v>
      </c>
      <c r="I51" s="10">
        <v>15.32866359312</v>
      </c>
      <c r="J51" s="10">
        <v>15.3438547689</v>
      </c>
      <c r="K51" s="10">
        <v>24.551211064536002</v>
      </c>
      <c r="L51" s="10">
        <v>24.551057618316001</v>
      </c>
      <c r="M51" s="10">
        <v>33.718066880742803</v>
      </c>
      <c r="N51" s="10">
        <v>33.718130281999692</v>
      </c>
      <c r="O51" s="10">
        <v>36.797350287023662</v>
      </c>
      <c r="P51" s="10">
        <v>15.319475256827024</v>
      </c>
      <c r="Q51" s="10">
        <v>9.1659393811142351</v>
      </c>
      <c r="R51" s="10">
        <v>9.1625172686755292</v>
      </c>
    </row>
    <row r="52" spans="1:18" ht="11.25" customHeight="1" x14ac:dyDescent="0.25">
      <c r="A52" s="53" t="s">
        <v>145</v>
      </c>
      <c r="B52" s="54" t="s">
        <v>144</v>
      </c>
      <c r="C52" s="79">
        <v>807.89191764081841</v>
      </c>
      <c r="D52" s="79">
        <v>776.42975235711617</v>
      </c>
      <c r="E52" s="79">
        <v>760.15074884522414</v>
      </c>
      <c r="F52" s="79">
        <v>767.92002182082012</v>
      </c>
      <c r="G52" s="79">
        <v>715.72125175174801</v>
      </c>
      <c r="H52" s="79">
        <v>921.21747868421551</v>
      </c>
      <c r="I52" s="79">
        <v>819.4912408952282</v>
      </c>
      <c r="J52" s="79">
        <v>814.67442647118014</v>
      </c>
      <c r="K52" s="79">
        <v>875.48587475263207</v>
      </c>
      <c r="L52" s="79">
        <v>917.68660046038815</v>
      </c>
      <c r="M52" s="79">
        <v>926.1908856950879</v>
      </c>
      <c r="N52" s="79">
        <v>931.10478057394619</v>
      </c>
      <c r="O52" s="79">
        <v>947.03378545763735</v>
      </c>
      <c r="P52" s="79">
        <v>924.52372160561913</v>
      </c>
      <c r="Q52" s="79">
        <v>952.39918349058757</v>
      </c>
      <c r="R52" s="79">
        <v>994.88795274868232</v>
      </c>
    </row>
    <row r="53" spans="1:18" ht="11.25" customHeight="1" x14ac:dyDescent="0.25">
      <c r="A53" s="56" t="s">
        <v>143</v>
      </c>
      <c r="B53" s="57" t="s">
        <v>142</v>
      </c>
      <c r="C53" s="8">
        <v>807.89191764081841</v>
      </c>
      <c r="D53" s="8">
        <v>776.42975235711617</v>
      </c>
      <c r="E53" s="8">
        <v>760.15074884522414</v>
      </c>
      <c r="F53" s="8">
        <v>767.92002182082012</v>
      </c>
      <c r="G53" s="8">
        <v>715.72125175174801</v>
      </c>
      <c r="H53" s="8">
        <v>921.21747868421551</v>
      </c>
      <c r="I53" s="8">
        <v>819.4912408952282</v>
      </c>
      <c r="J53" s="8">
        <v>814.67442647118014</v>
      </c>
      <c r="K53" s="8">
        <v>875.48587475263207</v>
      </c>
      <c r="L53" s="8">
        <v>917.68660046038815</v>
      </c>
      <c r="M53" s="8">
        <v>926.1908856950879</v>
      </c>
      <c r="N53" s="8">
        <v>931.10478057394619</v>
      </c>
      <c r="O53" s="8">
        <v>947.03378545763735</v>
      </c>
      <c r="P53" s="8">
        <v>924.52372160561913</v>
      </c>
      <c r="Q53" s="8">
        <v>952.39918349058757</v>
      </c>
      <c r="R53" s="8">
        <v>994.88795274868232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234.6533653695148</v>
      </c>
      <c r="D59" s="79">
        <v>318.73071287771984</v>
      </c>
      <c r="E59" s="79">
        <v>469.64096299692011</v>
      </c>
      <c r="F59" s="79">
        <v>728.0692432041601</v>
      </c>
      <c r="G59" s="79">
        <v>866.96297622791985</v>
      </c>
      <c r="H59" s="79">
        <v>678.97103285172034</v>
      </c>
      <c r="I59" s="79">
        <v>742.78667167848005</v>
      </c>
      <c r="J59" s="79">
        <v>471.97085230152004</v>
      </c>
      <c r="K59" s="79">
        <v>704.71790295192</v>
      </c>
      <c r="L59" s="79">
        <v>796.72425269580003</v>
      </c>
      <c r="M59" s="79">
        <v>728.15277811711746</v>
      </c>
      <c r="N59" s="79">
        <v>775.21643077704823</v>
      </c>
      <c r="O59" s="79">
        <v>457.31432041950359</v>
      </c>
      <c r="P59" s="79">
        <v>310.87690994261544</v>
      </c>
      <c r="Q59" s="79">
        <v>187.04506242288633</v>
      </c>
      <c r="R59" s="79">
        <v>259.40191543705805</v>
      </c>
    </row>
    <row r="60" spans="1:18" ht="11.25" customHeight="1" x14ac:dyDescent="0.25">
      <c r="A60" s="56" t="s">
        <v>130</v>
      </c>
      <c r="B60" s="57" t="s">
        <v>129</v>
      </c>
      <c r="C60" s="8">
        <v>234.6533653695148</v>
      </c>
      <c r="D60" s="8">
        <v>318.73071287771984</v>
      </c>
      <c r="E60" s="8">
        <v>469.64096299692011</v>
      </c>
      <c r="F60" s="8">
        <v>728.0692432041601</v>
      </c>
      <c r="G60" s="8">
        <v>866.96297622791985</v>
      </c>
      <c r="H60" s="8">
        <v>678.97103285172034</v>
      </c>
      <c r="I60" s="8">
        <v>742.78667167848005</v>
      </c>
      <c r="J60" s="8">
        <v>471.97085230152004</v>
      </c>
      <c r="K60" s="8">
        <v>704.71790295192</v>
      </c>
      <c r="L60" s="8">
        <v>796.72425269580003</v>
      </c>
      <c r="M60" s="8">
        <v>728.15277811711746</v>
      </c>
      <c r="N60" s="8">
        <v>775.21643077704823</v>
      </c>
      <c r="O60" s="8">
        <v>457.31432041950359</v>
      </c>
      <c r="P60" s="8">
        <v>310.87690994261544</v>
      </c>
      <c r="Q60" s="8">
        <v>187.04506242288633</v>
      </c>
      <c r="R60" s="8">
        <v>259.40191543705805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302.22704161923178</v>
      </c>
      <c r="D64" s="81">
        <v>136.27422702079193</v>
      </c>
      <c r="E64" s="81">
        <v>117.58897262448048</v>
      </c>
      <c r="F64" s="81">
        <v>161.26043195152894</v>
      </c>
      <c r="G64" s="81">
        <v>135.12124903838458</v>
      </c>
      <c r="H64" s="81">
        <v>178.96394474570243</v>
      </c>
      <c r="I64" s="81">
        <v>167.98832505201563</v>
      </c>
      <c r="J64" s="81">
        <v>233.00694081756001</v>
      </c>
      <c r="K64" s="81">
        <v>207.56000869178399</v>
      </c>
      <c r="L64" s="81">
        <v>188.26199568388802</v>
      </c>
      <c r="M64" s="81">
        <v>249.3254290579697</v>
      </c>
      <c r="N64" s="81">
        <v>221.41325612550813</v>
      </c>
      <c r="O64" s="81">
        <v>227.3408724636364</v>
      </c>
      <c r="P64" s="81">
        <v>335.05557493501709</v>
      </c>
      <c r="Q64" s="81">
        <v>274.9217934625126</v>
      </c>
      <c r="R64" s="81">
        <v>256.37930348806157</v>
      </c>
    </row>
    <row r="65" spans="1:18" ht="11.25" customHeight="1" x14ac:dyDescent="0.25">
      <c r="A65" s="71" t="s">
        <v>123</v>
      </c>
      <c r="B65" s="72" t="s">
        <v>122</v>
      </c>
      <c r="C65" s="82">
        <v>282.68040712603414</v>
      </c>
      <c r="D65" s="82">
        <v>120.04210080575993</v>
      </c>
      <c r="E65" s="82">
        <v>108.32750139456047</v>
      </c>
      <c r="F65" s="82">
        <v>150.97367009088094</v>
      </c>
      <c r="G65" s="82">
        <v>126.67912334784059</v>
      </c>
      <c r="H65" s="82">
        <v>163.18454474570242</v>
      </c>
      <c r="I65" s="82">
        <v>153.34055186687962</v>
      </c>
      <c r="J65" s="82">
        <v>215.25152044032001</v>
      </c>
      <c r="K65" s="82">
        <v>194.13659039039999</v>
      </c>
      <c r="L65" s="82">
        <v>173.88067781952</v>
      </c>
      <c r="M65" s="82">
        <v>230.48887817615923</v>
      </c>
      <c r="N65" s="82">
        <v>203.39494284874394</v>
      </c>
      <c r="O65" s="82">
        <v>206.75663655186287</v>
      </c>
      <c r="P65" s="82">
        <v>306.88190046922563</v>
      </c>
      <c r="Q65" s="82">
        <v>258.0504752455563</v>
      </c>
      <c r="R65" s="82">
        <v>239.45345475331047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19.546634493197644</v>
      </c>
      <c r="D67" s="82">
        <v>16.232126215032004</v>
      </c>
      <c r="E67" s="82">
        <v>9.2614712299200015</v>
      </c>
      <c r="F67" s="82">
        <v>10.286761860648001</v>
      </c>
      <c r="G67" s="82">
        <v>8.4421256905440014</v>
      </c>
      <c r="H67" s="82">
        <v>15.779399999999997</v>
      </c>
      <c r="I67" s="82">
        <v>14.647773185136003</v>
      </c>
      <c r="J67" s="82">
        <v>17.755420377239997</v>
      </c>
      <c r="K67" s="82">
        <v>13.423418301384002</v>
      </c>
      <c r="L67" s="82">
        <v>14.381317864368002</v>
      </c>
      <c r="M67" s="82">
        <v>18.836550881810478</v>
      </c>
      <c r="N67" s="82">
        <v>18.018313276764179</v>
      </c>
      <c r="O67" s="82">
        <v>20.58423591177354</v>
      </c>
      <c r="P67" s="82">
        <v>28.173674465791443</v>
      </c>
      <c r="Q67" s="82">
        <v>16.871318216956304</v>
      </c>
      <c r="R67" s="82">
        <v>16.925848734751114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854.68575336166782</v>
      </c>
      <c r="D2" s="78">
        <v>941.690533343737</v>
      </c>
      <c r="E2" s="78">
        <v>1092.5208898267138</v>
      </c>
      <c r="F2" s="78">
        <v>1306.8487746624896</v>
      </c>
      <c r="G2" s="78">
        <v>1432.0426740817436</v>
      </c>
      <c r="H2" s="78">
        <v>1323.0602396371567</v>
      </c>
      <c r="I2" s="78">
        <v>1272.8092861717473</v>
      </c>
      <c r="J2" s="78">
        <v>1061.2856430332445</v>
      </c>
      <c r="K2" s="78">
        <v>1376.4903609323355</v>
      </c>
      <c r="L2" s="78">
        <v>1385.6615924036255</v>
      </c>
      <c r="M2" s="78">
        <v>1458.3713750845541</v>
      </c>
      <c r="N2" s="78">
        <v>1548.3762387160086</v>
      </c>
      <c r="O2" s="78">
        <v>1182.0575306403966</v>
      </c>
      <c r="P2" s="78">
        <v>1076.9662311501261</v>
      </c>
      <c r="Q2" s="78">
        <v>978.75985531153708</v>
      </c>
      <c r="R2" s="78">
        <v>1146.4705432428648</v>
      </c>
    </row>
    <row r="3" spans="1:18" ht="11.25" customHeight="1" x14ac:dyDescent="0.25">
      <c r="A3" s="53" t="s">
        <v>242</v>
      </c>
      <c r="B3" s="54" t="s">
        <v>241</v>
      </c>
      <c r="C3" s="79">
        <v>194.88561961552026</v>
      </c>
      <c r="D3" s="79">
        <v>218.61432939148594</v>
      </c>
      <c r="E3" s="79">
        <v>214.748228097089</v>
      </c>
      <c r="F3" s="79">
        <v>225.54552102640946</v>
      </c>
      <c r="G3" s="79">
        <v>197.21145175653598</v>
      </c>
      <c r="H3" s="79">
        <v>125.3990960649782</v>
      </c>
      <c r="I3" s="79">
        <v>81.179680512744</v>
      </c>
      <c r="J3" s="79">
        <v>60.239510760527999</v>
      </c>
      <c r="K3" s="79">
        <v>54.661876567055998</v>
      </c>
      <c r="L3" s="79">
        <v>48.326597622072001</v>
      </c>
      <c r="M3" s="79">
        <v>51.645364710011933</v>
      </c>
      <c r="N3" s="79">
        <v>49.574223049163344</v>
      </c>
      <c r="O3" s="79">
        <v>46.924199076382443</v>
      </c>
      <c r="P3" s="79">
        <v>63.291879672244207</v>
      </c>
      <c r="Q3" s="79">
        <v>86.85060594307447</v>
      </c>
      <c r="R3" s="79">
        <v>72.651493783565996</v>
      </c>
    </row>
    <row r="4" spans="1:18" ht="11.25" customHeight="1" x14ac:dyDescent="0.25">
      <c r="A4" s="56" t="s">
        <v>240</v>
      </c>
      <c r="B4" s="57" t="s">
        <v>239</v>
      </c>
      <c r="C4" s="8">
        <v>194.88561961552026</v>
      </c>
      <c r="D4" s="8">
        <v>218.61432939148594</v>
      </c>
      <c r="E4" s="8">
        <v>214.748228097089</v>
      </c>
      <c r="F4" s="8">
        <v>225.54552102640946</v>
      </c>
      <c r="G4" s="8">
        <v>197.21145175653598</v>
      </c>
      <c r="H4" s="8">
        <v>125.3990960649782</v>
      </c>
      <c r="I4" s="8">
        <v>81.179680512744</v>
      </c>
      <c r="J4" s="8">
        <v>60.239510760527999</v>
      </c>
      <c r="K4" s="8">
        <v>54.661876567055998</v>
      </c>
      <c r="L4" s="8">
        <v>48.326597622072001</v>
      </c>
      <c r="M4" s="8">
        <v>51.645364710011933</v>
      </c>
      <c r="N4" s="8">
        <v>49.574223049163344</v>
      </c>
      <c r="O4" s="8">
        <v>46.924199076382443</v>
      </c>
      <c r="P4" s="8">
        <v>63.291879672244207</v>
      </c>
      <c r="Q4" s="8">
        <v>86.85060594307447</v>
      </c>
      <c r="R4" s="8">
        <v>72.651493783565996</v>
      </c>
    </row>
    <row r="5" spans="1:18" ht="11.25" customHeight="1" x14ac:dyDescent="0.25">
      <c r="A5" s="59" t="s">
        <v>238</v>
      </c>
      <c r="B5" s="60" t="s">
        <v>237</v>
      </c>
      <c r="C5" s="9">
        <v>149.11460840564735</v>
      </c>
      <c r="D5" s="9">
        <v>183.21456449636841</v>
      </c>
      <c r="E5" s="9">
        <v>181.6719704288609</v>
      </c>
      <c r="F5" s="9">
        <v>183.25819843842586</v>
      </c>
      <c r="G5" s="9">
        <v>166.74668220117599</v>
      </c>
      <c r="H5" s="9">
        <v>98.006741373912604</v>
      </c>
      <c r="I5" s="9">
        <v>81.179680512744</v>
      </c>
      <c r="J5" s="9">
        <v>60.239510760527999</v>
      </c>
      <c r="K5" s="9">
        <v>54.661876567055998</v>
      </c>
      <c r="L5" s="9">
        <v>48.326597622072001</v>
      </c>
      <c r="M5" s="9">
        <v>51.645364710011933</v>
      </c>
      <c r="N5" s="9">
        <v>49.574223049163344</v>
      </c>
      <c r="O5" s="9">
        <v>46.924199076382443</v>
      </c>
      <c r="P5" s="9">
        <v>63.291879672244207</v>
      </c>
      <c r="Q5" s="9">
        <v>86.85060594307447</v>
      </c>
      <c r="R5" s="9">
        <v>72.651493783565996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149.11460840564735</v>
      </c>
      <c r="D8" s="10">
        <v>183.21456449636841</v>
      </c>
      <c r="E8" s="10">
        <v>181.6719704288609</v>
      </c>
      <c r="F8" s="10">
        <v>183.25819843842586</v>
      </c>
      <c r="G8" s="10">
        <v>166.74668220117599</v>
      </c>
      <c r="H8" s="10">
        <v>98.006741373912604</v>
      </c>
      <c r="I8" s="10">
        <v>81.179680512744</v>
      </c>
      <c r="J8" s="10">
        <v>60.239510760527999</v>
      </c>
      <c r="K8" s="10">
        <v>54.661876567055998</v>
      </c>
      <c r="L8" s="10">
        <v>48.326597622072001</v>
      </c>
      <c r="M8" s="10">
        <v>51.645364710011933</v>
      </c>
      <c r="N8" s="10">
        <v>49.574223049163344</v>
      </c>
      <c r="O8" s="10">
        <v>46.924199076382443</v>
      </c>
      <c r="P8" s="10">
        <v>63.291879672244207</v>
      </c>
      <c r="Q8" s="10">
        <v>86.85060594307447</v>
      </c>
      <c r="R8" s="10">
        <v>72.651493783565996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45.77101120987291</v>
      </c>
      <c r="D11" s="9">
        <v>35.399764895117521</v>
      </c>
      <c r="E11" s="9">
        <v>33.076257668228109</v>
      </c>
      <c r="F11" s="9">
        <v>42.287322587983581</v>
      </c>
      <c r="G11" s="9">
        <v>30.46476955536</v>
      </c>
      <c r="H11" s="9">
        <v>27.392354691065595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45.77101120987291</v>
      </c>
      <c r="D12" s="10">
        <v>35.399764895117521</v>
      </c>
      <c r="E12" s="10">
        <v>33.076257668228109</v>
      </c>
      <c r="F12" s="10">
        <v>42.287322587983581</v>
      </c>
      <c r="G12" s="10">
        <v>30.46476955536</v>
      </c>
      <c r="H12" s="10">
        <v>27.392354691065595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43.823112348454096</v>
      </c>
      <c r="D21" s="79">
        <v>44.929638241276869</v>
      </c>
      <c r="E21" s="79">
        <v>39.095290034654028</v>
      </c>
      <c r="F21" s="79">
        <v>42.396275992965968</v>
      </c>
      <c r="G21" s="79">
        <v>55.180011552374332</v>
      </c>
      <c r="H21" s="79">
        <v>61.257088295547092</v>
      </c>
      <c r="I21" s="79">
        <v>55.967920330577208</v>
      </c>
      <c r="J21" s="79">
        <v>62.387538192781847</v>
      </c>
      <c r="K21" s="79">
        <v>74.904039772449551</v>
      </c>
      <c r="L21" s="79">
        <v>110.54995661046269</v>
      </c>
      <c r="M21" s="79">
        <v>136.0169126072625</v>
      </c>
      <c r="N21" s="79">
        <v>120.36731428825848</v>
      </c>
      <c r="O21" s="79">
        <v>127.39725044117844</v>
      </c>
      <c r="P21" s="79">
        <v>106.93145083785988</v>
      </c>
      <c r="Q21" s="79">
        <v>69.139332415624182</v>
      </c>
      <c r="R21" s="79">
        <v>70.671637522400019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43.823112348454096</v>
      </c>
      <c r="D30" s="8">
        <v>44.929638241276869</v>
      </c>
      <c r="E30" s="8">
        <v>39.095290034654028</v>
      </c>
      <c r="F30" s="8">
        <v>42.396275992965968</v>
      </c>
      <c r="G30" s="8">
        <v>55.180011552374332</v>
      </c>
      <c r="H30" s="8">
        <v>61.257088295547092</v>
      </c>
      <c r="I30" s="8">
        <v>55.967920330577208</v>
      </c>
      <c r="J30" s="8">
        <v>62.387538192781847</v>
      </c>
      <c r="K30" s="8">
        <v>74.904039772449551</v>
      </c>
      <c r="L30" s="8">
        <v>110.54995661046269</v>
      </c>
      <c r="M30" s="8">
        <v>136.0169126072625</v>
      </c>
      <c r="N30" s="8">
        <v>120.36731428825848</v>
      </c>
      <c r="O30" s="8">
        <v>127.39725044117844</v>
      </c>
      <c r="P30" s="8">
        <v>106.93145083785988</v>
      </c>
      <c r="Q30" s="8">
        <v>69.139332415624182</v>
      </c>
      <c r="R30" s="8">
        <v>70.671637522400019</v>
      </c>
    </row>
    <row r="31" spans="1:18" ht="11.25" customHeight="1" x14ac:dyDescent="0.25">
      <c r="A31" s="59" t="s">
        <v>187</v>
      </c>
      <c r="B31" s="60" t="s">
        <v>186</v>
      </c>
      <c r="C31" s="9">
        <v>4.2625837162191278</v>
      </c>
      <c r="D31" s="9">
        <v>1.4473198195200001</v>
      </c>
      <c r="E31" s="9">
        <v>4.0997145600000007</v>
      </c>
      <c r="F31" s="9">
        <v>4.1006550827520005</v>
      </c>
      <c r="G31" s="9">
        <v>4.8231936000000006</v>
      </c>
      <c r="H31" s="9">
        <v>3.5136000000000118</v>
      </c>
      <c r="I31" s="9">
        <v>3.6173952000000007</v>
      </c>
      <c r="J31" s="9">
        <v>3.6173952000000007</v>
      </c>
      <c r="K31" s="9">
        <v>3.6173952000000007</v>
      </c>
      <c r="L31" s="9">
        <v>3.6167681848320008</v>
      </c>
      <c r="M31" s="9">
        <v>7.0850785562632623</v>
      </c>
      <c r="N31" s="9">
        <v>3.6863999999999906</v>
      </c>
      <c r="O31" s="9">
        <v>5.4719999999999978</v>
      </c>
      <c r="P31" s="9">
        <v>5.5295999999999985</v>
      </c>
      <c r="Q31" s="9">
        <v>1.7280000000000055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4.2625837162191278</v>
      </c>
      <c r="D32" s="10">
        <v>1.4473198195200001</v>
      </c>
      <c r="E32" s="10">
        <v>4.0997145600000007</v>
      </c>
      <c r="F32" s="10">
        <v>4.1006550827520005</v>
      </c>
      <c r="G32" s="10">
        <v>4.8231936000000006</v>
      </c>
      <c r="H32" s="10">
        <v>3.5136000000000118</v>
      </c>
      <c r="I32" s="10">
        <v>3.6173952000000007</v>
      </c>
      <c r="J32" s="10">
        <v>3.6173952000000007</v>
      </c>
      <c r="K32" s="10">
        <v>3.6173952000000007</v>
      </c>
      <c r="L32" s="10">
        <v>3.6167681848320008</v>
      </c>
      <c r="M32" s="10">
        <v>7.0850785562632623</v>
      </c>
      <c r="N32" s="10">
        <v>3.6863999999999906</v>
      </c>
      <c r="O32" s="10">
        <v>5.4719999999999978</v>
      </c>
      <c r="P32" s="10">
        <v>5.5295999999999985</v>
      </c>
      <c r="Q32" s="10">
        <v>1.7280000000000055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0.91801405305560202</v>
      </c>
      <c r="I34" s="9">
        <v>0.91154404539377332</v>
      </c>
      <c r="J34" s="9">
        <v>0.97637507102416832</v>
      </c>
      <c r="K34" s="9">
        <v>1.127279421804473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6.264861324186227</v>
      </c>
      <c r="D43" s="9">
        <v>14.084128399882866</v>
      </c>
      <c r="E43" s="9">
        <v>8.5146848321648196</v>
      </c>
      <c r="F43" s="9">
        <v>5.970772704673565</v>
      </c>
      <c r="G43" s="9">
        <v>4.0033538304143219</v>
      </c>
      <c r="H43" s="9">
        <v>4.3363116946330011</v>
      </c>
      <c r="I43" s="9">
        <v>2.0715232117514337</v>
      </c>
      <c r="J43" s="9">
        <v>2.255631084145671</v>
      </c>
      <c r="K43" s="9">
        <v>2.378288110629069</v>
      </c>
      <c r="L43" s="9">
        <v>2.0499204117386713</v>
      </c>
      <c r="M43" s="9">
        <v>2.383995726969347</v>
      </c>
      <c r="N43" s="9">
        <v>2.4647532042826286</v>
      </c>
      <c r="O43" s="9">
        <v>4.6300092323361</v>
      </c>
      <c r="P43" s="9">
        <v>2.486353423450324</v>
      </c>
      <c r="Q43" s="9">
        <v>2.4670840456203189</v>
      </c>
      <c r="R43" s="9">
        <v>2.6416371981478042</v>
      </c>
    </row>
    <row r="44" spans="1:18" ht="11.25" customHeight="1" x14ac:dyDescent="0.25">
      <c r="A44" s="59" t="s">
        <v>161</v>
      </c>
      <c r="B44" s="60" t="s">
        <v>160</v>
      </c>
      <c r="C44" s="9">
        <v>33.295667308048742</v>
      </c>
      <c r="D44" s="9">
        <v>29.398190021874001</v>
      </c>
      <c r="E44" s="9">
        <v>26.480890642489204</v>
      </c>
      <c r="F44" s="9">
        <v>32.324848205540398</v>
      </c>
      <c r="G44" s="9">
        <v>46.353464121960009</v>
      </c>
      <c r="H44" s="9">
        <v>40.248155611027073</v>
      </c>
      <c r="I44" s="9">
        <v>34.038794280312004</v>
      </c>
      <c r="J44" s="9">
        <v>40.194282068712006</v>
      </c>
      <c r="K44" s="9">
        <v>43.229865975480003</v>
      </c>
      <c r="L44" s="9">
        <v>80.332210395576013</v>
      </c>
      <c r="M44" s="9">
        <v>92.829771443287072</v>
      </c>
      <c r="N44" s="9">
        <v>80.498030801976171</v>
      </c>
      <c r="O44" s="9">
        <v>80.49789092181868</v>
      </c>
      <c r="P44" s="9">
        <v>83.596022157582539</v>
      </c>
      <c r="Q44" s="9">
        <v>55.778308988889613</v>
      </c>
      <c r="R44" s="9">
        <v>58.867483055576685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12.241006936831401</v>
      </c>
      <c r="I45" s="9">
        <v>15.32866359312</v>
      </c>
      <c r="J45" s="9">
        <v>15.3438547689</v>
      </c>
      <c r="K45" s="9">
        <v>24.551211064536002</v>
      </c>
      <c r="L45" s="9">
        <v>24.551057618316001</v>
      </c>
      <c r="M45" s="9">
        <v>33.718066880742803</v>
      </c>
      <c r="N45" s="9">
        <v>33.718130281999692</v>
      </c>
      <c r="O45" s="9">
        <v>36.797350287023662</v>
      </c>
      <c r="P45" s="9">
        <v>15.319475256827024</v>
      </c>
      <c r="Q45" s="9">
        <v>9.1659393811142351</v>
      </c>
      <c r="R45" s="9">
        <v>9.1625172686755292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12.241006936831401</v>
      </c>
      <c r="I51" s="10">
        <v>15.32866359312</v>
      </c>
      <c r="J51" s="10">
        <v>15.3438547689</v>
      </c>
      <c r="K51" s="10">
        <v>24.551211064536002</v>
      </c>
      <c r="L51" s="10">
        <v>24.551057618316001</v>
      </c>
      <c r="M51" s="10">
        <v>33.718066880742803</v>
      </c>
      <c r="N51" s="10">
        <v>33.718130281999692</v>
      </c>
      <c r="O51" s="10">
        <v>36.797350287023662</v>
      </c>
      <c r="P51" s="10">
        <v>15.319475256827024</v>
      </c>
      <c r="Q51" s="10">
        <v>9.1659393811142351</v>
      </c>
      <c r="R51" s="10">
        <v>9.1625172686755292</v>
      </c>
    </row>
    <row r="52" spans="1:18" ht="11.25" customHeight="1" x14ac:dyDescent="0.25">
      <c r="A52" s="53" t="s">
        <v>145</v>
      </c>
      <c r="B52" s="54" t="s">
        <v>144</v>
      </c>
      <c r="C52" s="79">
        <v>381.32365602817856</v>
      </c>
      <c r="D52" s="79">
        <v>359.41585283325435</v>
      </c>
      <c r="E52" s="79">
        <v>369.03640869805071</v>
      </c>
      <c r="F52" s="79">
        <v>310.83773443895404</v>
      </c>
      <c r="G52" s="79">
        <v>312.68823454491343</v>
      </c>
      <c r="H52" s="79">
        <v>457.43302242491109</v>
      </c>
      <c r="I52" s="79">
        <v>392.87501364994614</v>
      </c>
      <c r="J52" s="79">
        <v>466.68774177841465</v>
      </c>
      <c r="K52" s="79">
        <v>542.2065416409099</v>
      </c>
      <c r="L52" s="79">
        <v>430.06078547529074</v>
      </c>
      <c r="M52" s="79">
        <v>542.55631965016232</v>
      </c>
      <c r="N52" s="79">
        <v>603.21827060153873</v>
      </c>
      <c r="O52" s="79">
        <v>550.42176070333198</v>
      </c>
      <c r="P52" s="79">
        <v>595.86599069740646</v>
      </c>
      <c r="Q52" s="79">
        <v>635.72485452995215</v>
      </c>
      <c r="R52" s="79">
        <v>743.74549649984078</v>
      </c>
    </row>
    <row r="53" spans="1:18" ht="11.25" customHeight="1" x14ac:dyDescent="0.25">
      <c r="A53" s="56" t="s">
        <v>143</v>
      </c>
      <c r="B53" s="57" t="s">
        <v>142</v>
      </c>
      <c r="C53" s="8">
        <v>381.32365602817856</v>
      </c>
      <c r="D53" s="8">
        <v>359.41585283325435</v>
      </c>
      <c r="E53" s="8">
        <v>369.03640869805071</v>
      </c>
      <c r="F53" s="8">
        <v>310.83773443895404</v>
      </c>
      <c r="G53" s="8">
        <v>312.68823454491343</v>
      </c>
      <c r="H53" s="8">
        <v>457.43302242491109</v>
      </c>
      <c r="I53" s="8">
        <v>392.87501364994614</v>
      </c>
      <c r="J53" s="8">
        <v>466.68774177841465</v>
      </c>
      <c r="K53" s="8">
        <v>542.2065416409099</v>
      </c>
      <c r="L53" s="8">
        <v>430.06078547529074</v>
      </c>
      <c r="M53" s="8">
        <v>542.55631965016232</v>
      </c>
      <c r="N53" s="8">
        <v>603.21827060153873</v>
      </c>
      <c r="O53" s="8">
        <v>550.42176070333198</v>
      </c>
      <c r="P53" s="8">
        <v>595.86599069740646</v>
      </c>
      <c r="Q53" s="8">
        <v>635.72485452995215</v>
      </c>
      <c r="R53" s="8">
        <v>743.74549649984078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234.6533653695148</v>
      </c>
      <c r="D59" s="79">
        <v>318.73071287771984</v>
      </c>
      <c r="E59" s="79">
        <v>469.64096299692011</v>
      </c>
      <c r="F59" s="79">
        <v>728.0692432041601</v>
      </c>
      <c r="G59" s="79">
        <v>866.96297622791985</v>
      </c>
      <c r="H59" s="79">
        <v>678.97103285172034</v>
      </c>
      <c r="I59" s="79">
        <v>742.78667167848005</v>
      </c>
      <c r="J59" s="79">
        <v>471.97085230152004</v>
      </c>
      <c r="K59" s="79">
        <v>704.71790295192</v>
      </c>
      <c r="L59" s="79">
        <v>796.72425269580003</v>
      </c>
      <c r="M59" s="79">
        <v>728.15277811711746</v>
      </c>
      <c r="N59" s="79">
        <v>775.21643077704823</v>
      </c>
      <c r="O59" s="79">
        <v>457.31432041950359</v>
      </c>
      <c r="P59" s="79">
        <v>310.87690994261544</v>
      </c>
      <c r="Q59" s="79">
        <v>187.04506242288633</v>
      </c>
      <c r="R59" s="79">
        <v>259.40191543705805</v>
      </c>
    </row>
    <row r="60" spans="1:18" ht="11.25" customHeight="1" x14ac:dyDescent="0.25">
      <c r="A60" s="56" t="s">
        <v>130</v>
      </c>
      <c r="B60" s="57" t="s">
        <v>129</v>
      </c>
      <c r="C60" s="8">
        <v>234.6533653695148</v>
      </c>
      <c r="D60" s="8">
        <v>318.73071287771984</v>
      </c>
      <c r="E60" s="8">
        <v>469.64096299692011</v>
      </c>
      <c r="F60" s="8">
        <v>728.0692432041601</v>
      </c>
      <c r="G60" s="8">
        <v>866.96297622791985</v>
      </c>
      <c r="H60" s="8">
        <v>678.97103285172034</v>
      </c>
      <c r="I60" s="8">
        <v>742.78667167848005</v>
      </c>
      <c r="J60" s="8">
        <v>471.97085230152004</v>
      </c>
      <c r="K60" s="8">
        <v>704.71790295192</v>
      </c>
      <c r="L60" s="8">
        <v>796.72425269580003</v>
      </c>
      <c r="M60" s="8">
        <v>728.15277811711746</v>
      </c>
      <c r="N60" s="8">
        <v>775.21643077704823</v>
      </c>
      <c r="O60" s="8">
        <v>457.31432041950359</v>
      </c>
      <c r="P60" s="8">
        <v>310.87690994261544</v>
      </c>
      <c r="Q60" s="8">
        <v>187.04506242288633</v>
      </c>
      <c r="R60" s="8">
        <v>259.40191543705805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291.90638644980112</v>
      </c>
      <c r="D64" s="81">
        <v>127.55608834830504</v>
      </c>
      <c r="E64" s="81">
        <v>112.82374123533172</v>
      </c>
      <c r="F64" s="81">
        <v>155.13753307220446</v>
      </c>
      <c r="G64" s="81">
        <v>130.36736562305819</v>
      </c>
      <c r="H64" s="81">
        <v>171.01984835322972</v>
      </c>
      <c r="I64" s="81">
        <v>160.36288938907819</v>
      </c>
      <c r="J64" s="81">
        <v>225.42274562051009</v>
      </c>
      <c r="K64" s="81">
        <v>202.44999146754378</v>
      </c>
      <c r="L64" s="81">
        <v>180.62027808590409</v>
      </c>
      <c r="M64" s="81">
        <v>241.52320153129384</v>
      </c>
      <c r="N64" s="81">
        <v>215.06814655334381</v>
      </c>
      <c r="O64" s="81">
        <v>218.72031889062561</v>
      </c>
      <c r="P64" s="81">
        <v>325.04015217745632</v>
      </c>
      <c r="Q64" s="81">
        <v>269.31205180413076</v>
      </c>
      <c r="R64" s="81">
        <v>252.10666231917656</v>
      </c>
    </row>
    <row r="65" spans="1:18" ht="11.25" customHeight="1" x14ac:dyDescent="0.25">
      <c r="A65" s="71" t="s">
        <v>123</v>
      </c>
      <c r="B65" s="72" t="s">
        <v>122</v>
      </c>
      <c r="C65" s="82">
        <v>282.68040712603414</v>
      </c>
      <c r="D65" s="82">
        <v>120.04210080575993</v>
      </c>
      <c r="E65" s="82">
        <v>108.32750139456047</v>
      </c>
      <c r="F65" s="82">
        <v>150.97367009088094</v>
      </c>
      <c r="G65" s="82">
        <v>126.67912334784059</v>
      </c>
      <c r="H65" s="82">
        <v>163.18454474570242</v>
      </c>
      <c r="I65" s="82">
        <v>153.34055186687962</v>
      </c>
      <c r="J65" s="82">
        <v>215.25152044032001</v>
      </c>
      <c r="K65" s="82">
        <v>194.13659039039999</v>
      </c>
      <c r="L65" s="82">
        <v>173.88067781952</v>
      </c>
      <c r="M65" s="82">
        <v>230.48887817615923</v>
      </c>
      <c r="N65" s="82">
        <v>203.39494284874394</v>
      </c>
      <c r="O65" s="82">
        <v>206.75663655186287</v>
      </c>
      <c r="P65" s="82">
        <v>306.88190046922563</v>
      </c>
      <c r="Q65" s="82">
        <v>258.0504752455563</v>
      </c>
      <c r="R65" s="82">
        <v>239.45345475331047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9.2259793237669587</v>
      </c>
      <c r="D67" s="82">
        <v>7.513987542545105</v>
      </c>
      <c r="E67" s="82">
        <v>4.4962398407712483</v>
      </c>
      <c r="F67" s="82">
        <v>4.163862981323522</v>
      </c>
      <c r="G67" s="82">
        <v>3.6882422752176085</v>
      </c>
      <c r="H67" s="82">
        <v>7.8353036075273028</v>
      </c>
      <c r="I67" s="82">
        <v>7.0223375221985638</v>
      </c>
      <c r="J67" s="82">
        <v>10.171225180190081</v>
      </c>
      <c r="K67" s="82">
        <v>8.3134010771438032</v>
      </c>
      <c r="L67" s="82">
        <v>6.7396002663840813</v>
      </c>
      <c r="M67" s="82">
        <v>11.034323355134605</v>
      </c>
      <c r="N67" s="82">
        <v>11.673203704599864</v>
      </c>
      <c r="O67" s="82">
        <v>11.96368233876273</v>
      </c>
      <c r="P67" s="82">
        <v>18.158251708230704</v>
      </c>
      <c r="Q67" s="82">
        <v>11.261576558574482</v>
      </c>
      <c r="R67" s="82">
        <v>12.653207565866106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414.22592241323946</v>
      </c>
      <c r="D2" s="78">
        <v>421.67455600792016</v>
      </c>
      <c r="E2" s="78">
        <v>385.42176612806168</v>
      </c>
      <c r="F2" s="78">
        <v>447.01765292272563</v>
      </c>
      <c r="G2" s="78">
        <v>391.09279391150312</v>
      </c>
      <c r="H2" s="78">
        <v>448.01601973967786</v>
      </c>
      <c r="I2" s="78">
        <v>413.34884698688512</v>
      </c>
      <c r="J2" s="78">
        <v>334.55373812396704</v>
      </c>
      <c r="K2" s="78">
        <v>322.14951572360155</v>
      </c>
      <c r="L2" s="78">
        <v>466.39612286247427</v>
      </c>
      <c r="M2" s="78">
        <v>365.02754140029134</v>
      </c>
      <c r="N2" s="78">
        <v>309.91845807658001</v>
      </c>
      <c r="O2" s="78">
        <v>376.32393082139413</v>
      </c>
      <c r="P2" s="78">
        <v>311.83422971663549</v>
      </c>
      <c r="Q2" s="78">
        <v>300.68193347339775</v>
      </c>
      <c r="R2" s="78">
        <v>236.66438249017318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7.9121065404741033</v>
      </c>
      <c r="E3" s="79">
        <v>2.9886237153909905</v>
      </c>
      <c r="F3" s="79">
        <v>1.4401961473425036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7.9121065404741033</v>
      </c>
      <c r="E4" s="8">
        <v>2.9886237153909905</v>
      </c>
      <c r="F4" s="8">
        <v>1.4401961473425036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6.6309155401516282</v>
      </c>
      <c r="E5" s="9">
        <v>2.5283056538191024</v>
      </c>
      <c r="F5" s="9">
        <v>1.1701750944060878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6.6309155401516282</v>
      </c>
      <c r="E8" s="10">
        <v>2.5283056538191024</v>
      </c>
      <c r="F8" s="10">
        <v>1.1701750944060878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1.2811910003224751</v>
      </c>
      <c r="E11" s="9">
        <v>0.46031806157188782</v>
      </c>
      <c r="F11" s="9">
        <v>0.27002105293641571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1.2811910003224751</v>
      </c>
      <c r="E12" s="10">
        <v>0.46031806157188782</v>
      </c>
      <c r="F12" s="10">
        <v>0.27002105293641571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3.8432286733673888</v>
      </c>
      <c r="D21" s="79">
        <v>9.2793820556330076</v>
      </c>
      <c r="E21" s="79">
        <v>5.357937743554662</v>
      </c>
      <c r="F21" s="79">
        <v>5.1289631004960139</v>
      </c>
      <c r="G21" s="79">
        <v>2.0776799039117968</v>
      </c>
      <c r="H21" s="79">
        <v>3.8282906416571914</v>
      </c>
      <c r="I21" s="79">
        <v>2.9111849664030922</v>
      </c>
      <c r="J21" s="79">
        <v>2.6598149354272449</v>
      </c>
      <c r="K21" s="79">
        <v>2.3897026027544443</v>
      </c>
      <c r="L21" s="79">
        <v>0.97525157264851592</v>
      </c>
      <c r="M21" s="79">
        <v>0.73497724497788441</v>
      </c>
      <c r="N21" s="79">
        <v>0.58880792745138055</v>
      </c>
      <c r="O21" s="79">
        <v>1.5206660779420931</v>
      </c>
      <c r="P21" s="79">
        <v>0.63997292831881103</v>
      </c>
      <c r="Q21" s="79">
        <v>0.59510759739584018</v>
      </c>
      <c r="R21" s="79">
        <v>0.42991556121223207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3.8432286733673888</v>
      </c>
      <c r="D30" s="8">
        <v>9.2793820556330076</v>
      </c>
      <c r="E30" s="8">
        <v>5.357937743554662</v>
      </c>
      <c r="F30" s="8">
        <v>5.1289631004960139</v>
      </c>
      <c r="G30" s="8">
        <v>2.0776799039117968</v>
      </c>
      <c r="H30" s="8">
        <v>3.8282906416571914</v>
      </c>
      <c r="I30" s="8">
        <v>2.9111849664030922</v>
      </c>
      <c r="J30" s="8">
        <v>2.6598149354272449</v>
      </c>
      <c r="K30" s="8">
        <v>2.3897026027544443</v>
      </c>
      <c r="L30" s="8">
        <v>0.97525157264851592</v>
      </c>
      <c r="M30" s="8">
        <v>0.73497724497788441</v>
      </c>
      <c r="N30" s="8">
        <v>0.58880792745138055</v>
      </c>
      <c r="O30" s="8">
        <v>1.5206660779420931</v>
      </c>
      <c r="P30" s="8">
        <v>0.63997292831881103</v>
      </c>
      <c r="Q30" s="8">
        <v>0.59510759739584018</v>
      </c>
      <c r="R30" s="8">
        <v>0.42991556121223207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1.9331081970594883</v>
      </c>
      <c r="I34" s="9">
        <v>1.9439746092194359</v>
      </c>
      <c r="J34" s="9">
        <v>1.875543096921191</v>
      </c>
      <c r="K34" s="9">
        <v>1.7234478433711558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3.0317731557773042</v>
      </c>
      <c r="D43" s="9">
        <v>7.7321088965870031</v>
      </c>
      <c r="E43" s="9">
        <v>3.9642066571078622</v>
      </c>
      <c r="F43" s="9">
        <v>3.4276553002044112</v>
      </c>
      <c r="G43" s="9">
        <v>2.0776799039117968</v>
      </c>
      <c r="H43" s="9">
        <v>1.8951824445977032</v>
      </c>
      <c r="I43" s="9">
        <v>0.96721035718365611</v>
      </c>
      <c r="J43" s="9">
        <v>0.78427183850605398</v>
      </c>
      <c r="K43" s="9">
        <v>0.66625475938328882</v>
      </c>
      <c r="L43" s="9">
        <v>0.97525157264851592</v>
      </c>
      <c r="M43" s="9">
        <v>0.73497724497788441</v>
      </c>
      <c r="N43" s="9">
        <v>0.58880792745138055</v>
      </c>
      <c r="O43" s="9">
        <v>1.5206660779420931</v>
      </c>
      <c r="P43" s="9">
        <v>0.63997292831881103</v>
      </c>
      <c r="Q43" s="9">
        <v>0.59510759739584018</v>
      </c>
      <c r="R43" s="9">
        <v>0.42991556121223207</v>
      </c>
    </row>
    <row r="44" spans="1:18" ht="11.25" customHeight="1" x14ac:dyDescent="0.25">
      <c r="A44" s="59" t="s">
        <v>161</v>
      </c>
      <c r="B44" s="60" t="s">
        <v>160</v>
      </c>
      <c r="C44" s="9">
        <v>0.81145551759008472</v>
      </c>
      <c r="D44" s="9">
        <v>1.5472731590460043</v>
      </c>
      <c r="E44" s="9">
        <v>1.3937310864467995</v>
      </c>
      <c r="F44" s="9">
        <v>1.7013078002916031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410.38269373987208</v>
      </c>
      <c r="D52" s="79">
        <v>404.48306741181307</v>
      </c>
      <c r="E52" s="79">
        <v>377.07520466911603</v>
      </c>
      <c r="F52" s="79">
        <v>440.44849367488712</v>
      </c>
      <c r="G52" s="79">
        <v>389.01511400759131</v>
      </c>
      <c r="H52" s="79">
        <v>444.18772909802067</v>
      </c>
      <c r="I52" s="79">
        <v>410.43766202048204</v>
      </c>
      <c r="J52" s="79">
        <v>331.89392318853982</v>
      </c>
      <c r="K52" s="79">
        <v>319.75981312084713</v>
      </c>
      <c r="L52" s="79">
        <v>465.42087128982575</v>
      </c>
      <c r="M52" s="79">
        <v>364.29256415531347</v>
      </c>
      <c r="N52" s="79">
        <v>309.32965014912861</v>
      </c>
      <c r="O52" s="79">
        <v>374.80326474345202</v>
      </c>
      <c r="P52" s="79">
        <v>311.19425678831669</v>
      </c>
      <c r="Q52" s="79">
        <v>300.08682587600191</v>
      </c>
      <c r="R52" s="79">
        <v>236.23446692896096</v>
      </c>
    </row>
    <row r="53" spans="1:18" ht="11.25" customHeight="1" x14ac:dyDescent="0.25">
      <c r="A53" s="56" t="s">
        <v>143</v>
      </c>
      <c r="B53" s="57" t="s">
        <v>142</v>
      </c>
      <c r="C53" s="8">
        <v>410.38269373987208</v>
      </c>
      <c r="D53" s="8">
        <v>404.48306741181307</v>
      </c>
      <c r="E53" s="8">
        <v>377.07520466911603</v>
      </c>
      <c r="F53" s="8">
        <v>440.44849367488712</v>
      </c>
      <c r="G53" s="8">
        <v>389.01511400759131</v>
      </c>
      <c r="H53" s="8">
        <v>444.18772909802067</v>
      </c>
      <c r="I53" s="8">
        <v>410.43766202048204</v>
      </c>
      <c r="J53" s="8">
        <v>331.89392318853982</v>
      </c>
      <c r="K53" s="8">
        <v>319.75981312084713</v>
      </c>
      <c r="L53" s="8">
        <v>465.42087128982575</v>
      </c>
      <c r="M53" s="8">
        <v>364.29256415531347</v>
      </c>
      <c r="N53" s="8">
        <v>309.32965014912861</v>
      </c>
      <c r="O53" s="8">
        <v>374.80326474345202</v>
      </c>
      <c r="P53" s="8">
        <v>311.19425678831669</v>
      </c>
      <c r="Q53" s="8">
        <v>300.08682587600191</v>
      </c>
      <c r="R53" s="8">
        <v>236.23446692896096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9.9290515744873229</v>
      </c>
      <c r="D64" s="81">
        <v>8.4561677114248628</v>
      </c>
      <c r="E64" s="81">
        <v>4.5941823577289966</v>
      </c>
      <c r="F64" s="81">
        <v>5.900078963394793</v>
      </c>
      <c r="G64" s="81">
        <v>4.5885384567461527</v>
      </c>
      <c r="H64" s="81">
        <v>7.6084269075532038</v>
      </c>
      <c r="I64" s="81">
        <v>7.3362563013436333</v>
      </c>
      <c r="J64" s="81">
        <v>7.2334615343082627</v>
      </c>
      <c r="K64" s="81">
        <v>4.9027287033115012</v>
      </c>
      <c r="L64" s="81">
        <v>7.2937378483810713</v>
      </c>
      <c r="M64" s="81">
        <v>7.408856561384713</v>
      </c>
      <c r="N64" s="81">
        <v>5.9860057197249255</v>
      </c>
      <c r="O64" s="81">
        <v>8.1465296597142771</v>
      </c>
      <c r="P64" s="81">
        <v>9.4832457853557983</v>
      </c>
      <c r="Q64" s="81">
        <v>5.315901588150008</v>
      </c>
      <c r="R64" s="81">
        <v>4.0190142438926566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9.9290515744873229</v>
      </c>
      <c r="D67" s="82">
        <v>8.4561677114248628</v>
      </c>
      <c r="E67" s="82">
        <v>4.5941823577289966</v>
      </c>
      <c r="F67" s="82">
        <v>5.900078963394793</v>
      </c>
      <c r="G67" s="82">
        <v>4.5885384567461527</v>
      </c>
      <c r="H67" s="82">
        <v>7.6084269075532038</v>
      </c>
      <c r="I67" s="82">
        <v>7.3362563013436333</v>
      </c>
      <c r="J67" s="82">
        <v>7.2334615343082627</v>
      </c>
      <c r="K67" s="82">
        <v>4.9027287033115012</v>
      </c>
      <c r="L67" s="82">
        <v>7.2937378483810713</v>
      </c>
      <c r="M67" s="82">
        <v>7.408856561384713</v>
      </c>
      <c r="N67" s="82">
        <v>5.9860057197249255</v>
      </c>
      <c r="O67" s="82">
        <v>8.1465296597142771</v>
      </c>
      <c r="P67" s="82">
        <v>9.4832457853557983</v>
      </c>
      <c r="Q67" s="82">
        <v>5.315901588150008</v>
      </c>
      <c r="R67" s="82">
        <v>4.0190142438926566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16.387232311835557</v>
      </c>
      <c r="D2" s="78">
        <v>12.915348627438918</v>
      </c>
      <c r="E2" s="78">
        <v>14.286334882196847</v>
      </c>
      <c r="F2" s="78">
        <v>16.852584764409087</v>
      </c>
      <c r="G2" s="78">
        <v>14.143165201753311</v>
      </c>
      <c r="H2" s="78">
        <v>19.789197158864773</v>
      </c>
      <c r="I2" s="78">
        <v>16.287906825751513</v>
      </c>
      <c r="J2" s="78">
        <v>16.208198441752465</v>
      </c>
      <c r="K2" s="78">
        <v>13.60912043618986</v>
      </c>
      <c r="L2" s="78">
        <v>22.283059188148382</v>
      </c>
      <c r="M2" s="78">
        <v>19.407296140946531</v>
      </c>
      <c r="N2" s="78">
        <v>18.615979052040057</v>
      </c>
      <c r="O2" s="78">
        <v>21.955425383237053</v>
      </c>
      <c r="P2" s="78">
        <v>17.522673899629719</v>
      </c>
      <c r="Q2" s="78">
        <v>16.641338925840866</v>
      </c>
      <c r="R2" s="78">
        <v>14.952409518132916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0.20166443906793324</v>
      </c>
      <c r="D21" s="79">
        <v>0.3845165153901321</v>
      </c>
      <c r="E21" s="79">
        <v>0.24719940413931826</v>
      </c>
      <c r="F21" s="79">
        <v>0.21879105743002561</v>
      </c>
      <c r="G21" s="79">
        <v>0.12526200250988104</v>
      </c>
      <c r="H21" s="79">
        <v>0.19246999758095121</v>
      </c>
      <c r="I21" s="79">
        <v>0.10934160095170184</v>
      </c>
      <c r="J21" s="79">
        <v>0.11543693752691642</v>
      </c>
      <c r="K21" s="79">
        <v>8.9600445314741997E-2</v>
      </c>
      <c r="L21" s="79">
        <v>7.8115492876735318E-2</v>
      </c>
      <c r="M21" s="79">
        <v>6.5294251334460637E-2</v>
      </c>
      <c r="N21" s="79">
        <v>5.9119228761262181E-2</v>
      </c>
      <c r="O21" s="79">
        <v>0.14666537238375207</v>
      </c>
      <c r="P21" s="79">
        <v>5.9199779733849163E-2</v>
      </c>
      <c r="Q21" s="79">
        <v>5.3835841207437063E-2</v>
      </c>
      <c r="R21" s="79">
        <v>4.4420198252302361E-2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0.20166443906793324</v>
      </c>
      <c r="D30" s="8">
        <v>0.3845165153901321</v>
      </c>
      <c r="E30" s="8">
        <v>0.24719940413931826</v>
      </c>
      <c r="F30" s="8">
        <v>0.21879105743002561</v>
      </c>
      <c r="G30" s="8">
        <v>0.12526200250988104</v>
      </c>
      <c r="H30" s="8">
        <v>0.19246999758095121</v>
      </c>
      <c r="I30" s="8">
        <v>0.10934160095170184</v>
      </c>
      <c r="J30" s="8">
        <v>0.11543693752691642</v>
      </c>
      <c r="K30" s="8">
        <v>8.9600445314741997E-2</v>
      </c>
      <c r="L30" s="8">
        <v>7.8115492876735318E-2</v>
      </c>
      <c r="M30" s="8">
        <v>6.5294251334460637E-2</v>
      </c>
      <c r="N30" s="8">
        <v>5.9119228761262181E-2</v>
      </c>
      <c r="O30" s="8">
        <v>0.14666537238375207</v>
      </c>
      <c r="P30" s="8">
        <v>5.9199779733849163E-2</v>
      </c>
      <c r="Q30" s="8">
        <v>5.3835841207437063E-2</v>
      </c>
      <c r="R30" s="8">
        <v>4.4420198252302361E-2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5.1503766468216493E-2</v>
      </c>
      <c r="I34" s="9">
        <v>4.5625345698790828E-2</v>
      </c>
      <c r="J34" s="9">
        <v>5.2765939238641195E-2</v>
      </c>
      <c r="K34" s="9">
        <v>4.2676053692371527E-2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0.20166443906793324</v>
      </c>
      <c r="D43" s="9">
        <v>0.3845165153901321</v>
      </c>
      <c r="E43" s="9">
        <v>0.24719940413931826</v>
      </c>
      <c r="F43" s="9">
        <v>0.21879105743002561</v>
      </c>
      <c r="G43" s="9">
        <v>0.12526200250988104</v>
      </c>
      <c r="H43" s="9">
        <v>0.14096623111273471</v>
      </c>
      <c r="I43" s="9">
        <v>6.3716255252911011E-2</v>
      </c>
      <c r="J43" s="9">
        <v>6.2670998288275215E-2</v>
      </c>
      <c r="K43" s="9">
        <v>4.692439162237047E-2</v>
      </c>
      <c r="L43" s="9">
        <v>7.8115492876735318E-2</v>
      </c>
      <c r="M43" s="9">
        <v>6.5294251334460637E-2</v>
      </c>
      <c r="N43" s="9">
        <v>5.9119228761262181E-2</v>
      </c>
      <c r="O43" s="9">
        <v>0.14666537238375207</v>
      </c>
      <c r="P43" s="9">
        <v>5.9199779733849163E-2</v>
      </c>
      <c r="Q43" s="9">
        <v>5.3835841207437063E-2</v>
      </c>
      <c r="R43" s="9">
        <v>4.4420198252302361E-2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16.185567872767624</v>
      </c>
      <c r="D52" s="79">
        <v>12.530832112048786</v>
      </c>
      <c r="E52" s="79">
        <v>14.039135478057529</v>
      </c>
      <c r="F52" s="79">
        <v>16.633793706979063</v>
      </c>
      <c r="G52" s="79">
        <v>14.017903199243429</v>
      </c>
      <c r="H52" s="79">
        <v>19.596727161283823</v>
      </c>
      <c r="I52" s="79">
        <v>16.178565224799812</v>
      </c>
      <c r="J52" s="79">
        <v>16.09276150422555</v>
      </c>
      <c r="K52" s="79">
        <v>13.519519990875118</v>
      </c>
      <c r="L52" s="79">
        <v>22.204943695271648</v>
      </c>
      <c r="M52" s="79">
        <v>19.342001889612071</v>
      </c>
      <c r="N52" s="79">
        <v>18.556859823278796</v>
      </c>
      <c r="O52" s="79">
        <v>21.808760010853302</v>
      </c>
      <c r="P52" s="79">
        <v>17.463474119895871</v>
      </c>
      <c r="Q52" s="79">
        <v>16.587503084633429</v>
      </c>
      <c r="R52" s="79">
        <v>14.907989319880613</v>
      </c>
    </row>
    <row r="53" spans="1:18" ht="11.25" customHeight="1" x14ac:dyDescent="0.25">
      <c r="A53" s="56" t="s">
        <v>143</v>
      </c>
      <c r="B53" s="57" t="s">
        <v>142</v>
      </c>
      <c r="C53" s="8">
        <v>16.185567872767624</v>
      </c>
      <c r="D53" s="8">
        <v>12.530832112048786</v>
      </c>
      <c r="E53" s="8">
        <v>14.039135478057529</v>
      </c>
      <c r="F53" s="8">
        <v>16.633793706979063</v>
      </c>
      <c r="G53" s="8">
        <v>14.017903199243429</v>
      </c>
      <c r="H53" s="8">
        <v>19.596727161283823</v>
      </c>
      <c r="I53" s="8">
        <v>16.178565224799812</v>
      </c>
      <c r="J53" s="8">
        <v>16.09276150422555</v>
      </c>
      <c r="K53" s="8">
        <v>13.519519990875118</v>
      </c>
      <c r="L53" s="8">
        <v>22.204943695271648</v>
      </c>
      <c r="M53" s="8">
        <v>19.342001889612071</v>
      </c>
      <c r="N53" s="8">
        <v>18.556859823278796</v>
      </c>
      <c r="O53" s="8">
        <v>21.808760010853302</v>
      </c>
      <c r="P53" s="8">
        <v>17.463474119895871</v>
      </c>
      <c r="Q53" s="8">
        <v>16.587503084633429</v>
      </c>
      <c r="R53" s="8">
        <v>14.907989319880613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0.39160359494336233</v>
      </c>
      <c r="D64" s="81">
        <v>0.26197096106203549</v>
      </c>
      <c r="E64" s="81">
        <v>0.17104903141975758</v>
      </c>
      <c r="F64" s="81">
        <v>0.2228199159296875</v>
      </c>
      <c r="G64" s="81">
        <v>0.16534495858024223</v>
      </c>
      <c r="H64" s="81">
        <v>0.33566948491949006</v>
      </c>
      <c r="I64" s="81">
        <v>0.2891793615938042</v>
      </c>
      <c r="J64" s="81">
        <v>0.35073366274164963</v>
      </c>
      <c r="K64" s="81">
        <v>0.20728852092869743</v>
      </c>
      <c r="L64" s="81">
        <v>0.34797974960284922</v>
      </c>
      <c r="M64" s="81">
        <v>0.39337096529116111</v>
      </c>
      <c r="N64" s="81">
        <v>0.35910385243938903</v>
      </c>
      <c r="O64" s="81">
        <v>0.47402391329653165</v>
      </c>
      <c r="P64" s="81">
        <v>0.53217697220493865</v>
      </c>
      <c r="Q64" s="81">
        <v>0.29384007023181219</v>
      </c>
      <c r="R64" s="81">
        <v>0.25362692499235173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0.39160359494336233</v>
      </c>
      <c r="D67" s="82">
        <v>0.26197096106203549</v>
      </c>
      <c r="E67" s="82">
        <v>0.17104903141975758</v>
      </c>
      <c r="F67" s="82">
        <v>0.2228199159296875</v>
      </c>
      <c r="G67" s="82">
        <v>0.16534495858024223</v>
      </c>
      <c r="H67" s="82">
        <v>0.33566948491949006</v>
      </c>
      <c r="I67" s="82">
        <v>0.2891793615938042</v>
      </c>
      <c r="J67" s="82">
        <v>0.35073366274164963</v>
      </c>
      <c r="K67" s="82">
        <v>0.20728852092869743</v>
      </c>
      <c r="L67" s="82">
        <v>0.34797974960284922</v>
      </c>
      <c r="M67" s="82">
        <v>0.39337096529116111</v>
      </c>
      <c r="N67" s="82">
        <v>0.35910385243938903</v>
      </c>
      <c r="O67" s="82">
        <v>0.47402391329653165</v>
      </c>
      <c r="P67" s="82">
        <v>0.53217697220493865</v>
      </c>
      <c r="Q67" s="82">
        <v>0.29384007023181219</v>
      </c>
      <c r="R67" s="82">
        <v>0.25362692499235173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247</v>
      </c>
      <c r="B1" s="77" t="s">
        <v>246</v>
      </c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66937.837252051497</v>
      </c>
      <c r="D2" s="78">
        <v>70959.126843081453</v>
      </c>
      <c r="E2" s="78">
        <v>72910.74969594118</v>
      </c>
      <c r="F2" s="78">
        <v>77734.457290410995</v>
      </c>
      <c r="G2" s="78">
        <v>79217.968095131306</v>
      </c>
      <c r="H2" s="78">
        <v>80265.565584946846</v>
      </c>
      <c r="I2" s="78">
        <v>78026.083858853293</v>
      </c>
      <c r="J2" s="78">
        <v>75893.695062053812</v>
      </c>
      <c r="K2" s="78">
        <v>76010.940535161819</v>
      </c>
      <c r="L2" s="78">
        <v>68404.87102975478</v>
      </c>
      <c r="M2" s="78">
        <v>74572.123848275951</v>
      </c>
      <c r="N2" s="78">
        <v>72600.148252314393</v>
      </c>
      <c r="O2" s="78">
        <v>69644.462946058542</v>
      </c>
      <c r="P2" s="78">
        <v>70160.509658730312</v>
      </c>
      <c r="Q2" s="78">
        <v>66435.608327131893</v>
      </c>
      <c r="R2" s="78">
        <v>68474.96651040882</v>
      </c>
    </row>
    <row r="3" spans="1:18" ht="11.25" customHeight="1" x14ac:dyDescent="0.25">
      <c r="A3" s="53" t="s">
        <v>242</v>
      </c>
      <c r="B3" s="54" t="s">
        <v>241</v>
      </c>
      <c r="C3" s="79">
        <v>11007.400135104383</v>
      </c>
      <c r="D3" s="79">
        <v>11661.373822108861</v>
      </c>
      <c r="E3" s="79">
        <v>11607.54416230921</v>
      </c>
      <c r="F3" s="79">
        <v>12624.526997684568</v>
      </c>
      <c r="G3" s="79">
        <v>12225.26152921086</v>
      </c>
      <c r="H3" s="79">
        <v>12114.015165594728</v>
      </c>
      <c r="I3" s="79">
        <v>12301.847459295019</v>
      </c>
      <c r="J3" s="79">
        <v>11483.986262773582</v>
      </c>
      <c r="K3" s="79">
        <v>10962.976302807299</v>
      </c>
      <c r="L3" s="79">
        <v>8158.3172250558109</v>
      </c>
      <c r="M3" s="79">
        <v>9444.5090597547533</v>
      </c>
      <c r="N3" s="79">
        <v>9704.1091536687691</v>
      </c>
      <c r="O3" s="79">
        <v>8844.4658594652792</v>
      </c>
      <c r="P3" s="79">
        <v>8988.3212064584732</v>
      </c>
      <c r="Q3" s="79">
        <v>7921.1965846823387</v>
      </c>
      <c r="R3" s="79">
        <v>8655.201412798775</v>
      </c>
    </row>
    <row r="4" spans="1:18" ht="11.25" customHeight="1" x14ac:dyDescent="0.25">
      <c r="A4" s="56" t="s">
        <v>240</v>
      </c>
      <c r="B4" s="57" t="s">
        <v>239</v>
      </c>
      <c r="C4" s="8">
        <v>9476.5382196674109</v>
      </c>
      <c r="D4" s="8">
        <v>9887.1650059494623</v>
      </c>
      <c r="E4" s="8">
        <v>9994.1392914648113</v>
      </c>
      <c r="F4" s="8">
        <v>10932.100497762587</v>
      </c>
      <c r="G4" s="8">
        <v>10987.839691225739</v>
      </c>
      <c r="H4" s="8">
        <v>10890.997612701463</v>
      </c>
      <c r="I4" s="8">
        <v>11558.76591338594</v>
      </c>
      <c r="J4" s="8">
        <v>11396.896188195322</v>
      </c>
      <c r="K4" s="8">
        <v>10876.085220971519</v>
      </c>
      <c r="L4" s="8">
        <v>8074.3167021944519</v>
      </c>
      <c r="M4" s="8">
        <v>9356.0664079486924</v>
      </c>
      <c r="N4" s="8">
        <v>9618.7910787873006</v>
      </c>
      <c r="O4" s="8">
        <v>8788.4919087338749</v>
      </c>
      <c r="P4" s="8">
        <v>8943.4102449535058</v>
      </c>
      <c r="Q4" s="8">
        <v>7879.0745846823393</v>
      </c>
      <c r="R4" s="8">
        <v>8612.2411064565385</v>
      </c>
    </row>
    <row r="5" spans="1:18" ht="11.25" customHeight="1" x14ac:dyDescent="0.25">
      <c r="A5" s="59" t="s">
        <v>238</v>
      </c>
      <c r="B5" s="60" t="s">
        <v>237</v>
      </c>
      <c r="C5" s="9">
        <v>4795.4367623229518</v>
      </c>
      <c r="D5" s="9">
        <v>5497.4245670119808</v>
      </c>
      <c r="E5" s="9">
        <v>5214.1747927212709</v>
      </c>
      <c r="F5" s="9">
        <v>6449.1878049818406</v>
      </c>
      <c r="G5" s="9">
        <v>6666.6242235400196</v>
      </c>
      <c r="H5" s="9">
        <v>5848.7791541527158</v>
      </c>
      <c r="I5" s="9">
        <v>6441.6191933560031</v>
      </c>
      <c r="J5" s="9">
        <v>6548.2680978156322</v>
      </c>
      <c r="K5" s="9">
        <v>6053.6186811908992</v>
      </c>
      <c r="L5" s="9">
        <v>4218.3692311087079</v>
      </c>
      <c r="M5" s="9">
        <v>4992.3163246519871</v>
      </c>
      <c r="N5" s="9">
        <v>5423.5786853931013</v>
      </c>
      <c r="O5" s="9">
        <v>4542.790356485124</v>
      </c>
      <c r="P5" s="9">
        <v>4593.2458811642473</v>
      </c>
      <c r="Q5" s="9">
        <v>3668.5028827825245</v>
      </c>
      <c r="R5" s="9">
        <v>5059.9867189822871</v>
      </c>
    </row>
    <row r="6" spans="1:18" ht="11.25" customHeight="1" x14ac:dyDescent="0.25">
      <c r="A6" s="61" t="s">
        <v>236</v>
      </c>
      <c r="B6" s="62" t="s">
        <v>235</v>
      </c>
      <c r="C6" s="10">
        <v>5.4064981180602922</v>
      </c>
      <c r="D6" s="10">
        <v>2.6867207645639999</v>
      </c>
      <c r="E6" s="10">
        <v>16.051429034927999</v>
      </c>
      <c r="F6" s="10">
        <v>5.7433538501999992</v>
      </c>
      <c r="G6" s="10">
        <v>16.522626872484</v>
      </c>
      <c r="H6" s="10">
        <v>11.107898107355833</v>
      </c>
      <c r="I6" s="10">
        <v>286.84930780642293</v>
      </c>
      <c r="J6" s="10">
        <v>578.25687541706054</v>
      </c>
      <c r="K6" s="10">
        <v>5.7618741599999996</v>
      </c>
      <c r="L6" s="10">
        <v>2.8812251737079997</v>
      </c>
      <c r="M6" s="10">
        <v>2.9469003264354785</v>
      </c>
      <c r="N6" s="10">
        <v>0</v>
      </c>
      <c r="O6" s="10">
        <v>29.588273956231436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4708.9218642048918</v>
      </c>
      <c r="D8" s="10">
        <v>5400.9833528431445</v>
      </c>
      <c r="E8" s="10">
        <v>5072.1875918572314</v>
      </c>
      <c r="F8" s="10">
        <v>6289.7467490637118</v>
      </c>
      <c r="G8" s="10">
        <v>6511.2898532457602</v>
      </c>
      <c r="H8" s="10">
        <v>5697.8457560453598</v>
      </c>
      <c r="I8" s="10">
        <v>5977.3334863968003</v>
      </c>
      <c r="J8" s="10">
        <v>5782.1004071669522</v>
      </c>
      <c r="K8" s="10">
        <v>5878.86858190368</v>
      </c>
      <c r="L8" s="10">
        <v>4061.3745138476406</v>
      </c>
      <c r="M8" s="10">
        <v>4844.5440194826251</v>
      </c>
      <c r="N8" s="10">
        <v>5273.5664537312414</v>
      </c>
      <c r="O8" s="10">
        <v>4356.5592204068416</v>
      </c>
      <c r="P8" s="10">
        <v>4437.8523143584671</v>
      </c>
      <c r="Q8" s="10">
        <v>3487.3543827825242</v>
      </c>
      <c r="R8" s="10">
        <v>4885.9524290236222</v>
      </c>
    </row>
    <row r="9" spans="1:18" ht="11.25" customHeight="1" x14ac:dyDescent="0.25">
      <c r="A9" s="61" t="s">
        <v>230</v>
      </c>
      <c r="B9" s="62" t="s">
        <v>229</v>
      </c>
      <c r="C9" s="10">
        <v>81.108400000000174</v>
      </c>
      <c r="D9" s="10">
        <v>93.754493404271997</v>
      </c>
      <c r="E9" s="10">
        <v>125.935771829112</v>
      </c>
      <c r="F9" s="10">
        <v>153.69770206792802</v>
      </c>
      <c r="G9" s="10">
        <v>138.81174342177601</v>
      </c>
      <c r="H9" s="10">
        <v>139.82550000000035</v>
      </c>
      <c r="I9" s="10">
        <v>177.43639915278001</v>
      </c>
      <c r="J9" s="10">
        <v>187.91081523162001</v>
      </c>
      <c r="K9" s="10">
        <v>168.98822512722001</v>
      </c>
      <c r="L9" s="10">
        <v>154.11349208735999</v>
      </c>
      <c r="M9" s="10">
        <v>144.82540484292642</v>
      </c>
      <c r="N9" s="10">
        <v>150.01223166186008</v>
      </c>
      <c r="O9" s="10">
        <v>156.6428621220511</v>
      </c>
      <c r="P9" s="10">
        <v>155.39356680578064</v>
      </c>
      <c r="Q9" s="10">
        <v>181.14850000000007</v>
      </c>
      <c r="R9" s="10">
        <v>174.03428995866537</v>
      </c>
    </row>
    <row r="10" spans="1:18" ht="11.25" customHeight="1" x14ac:dyDescent="0.25">
      <c r="A10" s="59" t="s">
        <v>228</v>
      </c>
      <c r="B10" s="60" t="s">
        <v>227</v>
      </c>
      <c r="C10" s="9">
        <v>11.40749999999999</v>
      </c>
      <c r="D10" s="9">
        <v>2.8576951065</v>
      </c>
      <c r="E10" s="9">
        <v>2.857491</v>
      </c>
      <c r="F10" s="9">
        <v>5.7149411787000011</v>
      </c>
      <c r="G10" s="9">
        <v>2.857491</v>
      </c>
      <c r="H10" s="9">
        <v>2.8275000000000361</v>
      </c>
      <c r="I10" s="9">
        <v>2.857491</v>
      </c>
      <c r="J10" s="9">
        <v>25.715704505400002</v>
      </c>
      <c r="K10" s="9">
        <v>142.87508067689998</v>
      </c>
      <c r="L10" s="9">
        <v>51.439124236500007</v>
      </c>
      <c r="M10" s="9">
        <v>37.148193801128002</v>
      </c>
      <c r="N10" s="9">
        <v>0</v>
      </c>
      <c r="O10" s="9">
        <v>19.987482406902974</v>
      </c>
      <c r="P10" s="9">
        <v>25.739977937205893</v>
      </c>
      <c r="Q10" s="9">
        <v>17.160000000000007</v>
      </c>
      <c r="R10" s="9">
        <v>11.407315811993385</v>
      </c>
    </row>
    <row r="11" spans="1:18" ht="11.25" customHeight="1" x14ac:dyDescent="0.25">
      <c r="A11" s="59" t="s">
        <v>226</v>
      </c>
      <c r="B11" s="60" t="s">
        <v>225</v>
      </c>
      <c r="C11" s="9">
        <v>4669.6939573444597</v>
      </c>
      <c r="D11" s="9">
        <v>4341.2664414207611</v>
      </c>
      <c r="E11" s="9">
        <v>4698.044482840919</v>
      </c>
      <c r="F11" s="9">
        <v>4461.9934549770005</v>
      </c>
      <c r="G11" s="9">
        <v>4224.0905807709596</v>
      </c>
      <c r="H11" s="9">
        <v>4893.3239585487472</v>
      </c>
      <c r="I11" s="9">
        <v>5074.75801725984</v>
      </c>
      <c r="J11" s="9">
        <v>4716.4339258333202</v>
      </c>
      <c r="K11" s="9">
        <v>4518.42519858372</v>
      </c>
      <c r="L11" s="9">
        <v>3685.9025142601199</v>
      </c>
      <c r="M11" s="9">
        <v>4174.4880604508417</v>
      </c>
      <c r="N11" s="9">
        <v>4043.0723323473403</v>
      </c>
      <c r="O11" s="9">
        <v>4073.5943250383234</v>
      </c>
      <c r="P11" s="9">
        <v>4120.5773462191746</v>
      </c>
      <c r="Q11" s="9">
        <v>3992.6639696086404</v>
      </c>
      <c r="R11" s="9">
        <v>3534.7946774213547</v>
      </c>
    </row>
    <row r="12" spans="1:18" ht="11.25" customHeight="1" x14ac:dyDescent="0.25">
      <c r="A12" s="61" t="s">
        <v>224</v>
      </c>
      <c r="B12" s="62" t="s">
        <v>223</v>
      </c>
      <c r="C12" s="10">
        <v>4669.6939573444597</v>
      </c>
      <c r="D12" s="10">
        <v>4341.2664414207611</v>
      </c>
      <c r="E12" s="10">
        <v>4698.044482840919</v>
      </c>
      <c r="F12" s="10">
        <v>4461.9934549770005</v>
      </c>
      <c r="G12" s="10">
        <v>4224.0905807709596</v>
      </c>
      <c r="H12" s="10">
        <v>4893.3239585487472</v>
      </c>
      <c r="I12" s="10">
        <v>5074.75801725984</v>
      </c>
      <c r="J12" s="10">
        <v>4716.4339258333202</v>
      </c>
      <c r="K12" s="10">
        <v>4518.42519858372</v>
      </c>
      <c r="L12" s="10">
        <v>3685.9025142601199</v>
      </c>
      <c r="M12" s="10">
        <v>4174.4880604508417</v>
      </c>
      <c r="N12" s="10">
        <v>4043.0723323473403</v>
      </c>
      <c r="O12" s="10">
        <v>4073.5943250383234</v>
      </c>
      <c r="P12" s="10">
        <v>4120.5773462191746</v>
      </c>
      <c r="Q12" s="10">
        <v>3992.6639696086404</v>
      </c>
      <c r="R12" s="10">
        <v>3534.7946774213547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45.616302410220008</v>
      </c>
      <c r="E14" s="9">
        <v>79.062524902620012</v>
      </c>
      <c r="F14" s="9">
        <v>15.204296625048002</v>
      </c>
      <c r="G14" s="9">
        <v>94.267395914760016</v>
      </c>
      <c r="H14" s="9">
        <v>146.06700000000029</v>
      </c>
      <c r="I14" s="9">
        <v>39.531211770096007</v>
      </c>
      <c r="J14" s="9">
        <v>106.47846004096802</v>
      </c>
      <c r="K14" s="9">
        <v>161.16626052000004</v>
      </c>
      <c r="L14" s="9">
        <v>118.60583258912402</v>
      </c>
      <c r="M14" s="9">
        <v>152.113829044738</v>
      </c>
      <c r="N14" s="9">
        <v>152.14006104685936</v>
      </c>
      <c r="O14" s="9">
        <v>152.11974480352319</v>
      </c>
      <c r="P14" s="9">
        <v>203.84703963287583</v>
      </c>
      <c r="Q14" s="9">
        <v>200.74773229117355</v>
      </c>
      <c r="R14" s="9">
        <v>6.0523942409025704</v>
      </c>
    </row>
    <row r="15" spans="1:18" ht="11.25" customHeight="1" x14ac:dyDescent="0.25">
      <c r="A15" s="63" t="s">
        <v>218</v>
      </c>
      <c r="B15" s="57" t="s">
        <v>217</v>
      </c>
      <c r="C15" s="8">
        <v>1530.8619154369712</v>
      </c>
      <c r="D15" s="8">
        <v>1774.2088161593999</v>
      </c>
      <c r="E15" s="8">
        <v>1613.4048708444</v>
      </c>
      <c r="F15" s="8">
        <v>1692.4264999219799</v>
      </c>
      <c r="G15" s="8">
        <v>1237.42183798512</v>
      </c>
      <c r="H15" s="8">
        <v>1223.0175528932657</v>
      </c>
      <c r="I15" s="8">
        <v>743.08154590908009</v>
      </c>
      <c r="J15" s="8">
        <v>87.090074578260015</v>
      </c>
      <c r="K15" s="8">
        <v>86.891081835780014</v>
      </c>
      <c r="L15" s="8">
        <v>84.000522861360011</v>
      </c>
      <c r="M15" s="8">
        <v>88.442651806058706</v>
      </c>
      <c r="N15" s="8">
        <v>85.318074881470181</v>
      </c>
      <c r="O15" s="8">
        <v>55.973950731406354</v>
      </c>
      <c r="P15" s="8">
        <v>44.910961504967162</v>
      </c>
      <c r="Q15" s="8">
        <v>42.121999999999993</v>
      </c>
      <c r="R15" s="8">
        <v>42.960306342235249</v>
      </c>
    </row>
    <row r="16" spans="1:18" ht="11.25" customHeight="1" x14ac:dyDescent="0.25">
      <c r="A16" s="59" t="s">
        <v>216</v>
      </c>
      <c r="B16" s="60" t="s">
        <v>215</v>
      </c>
      <c r="C16" s="9">
        <v>1323.2079154369715</v>
      </c>
      <c r="D16" s="9">
        <v>1562.6684848687198</v>
      </c>
      <c r="E16" s="9">
        <v>1485.9714841721998</v>
      </c>
      <c r="F16" s="9">
        <v>1551.1141569988799</v>
      </c>
      <c r="G16" s="9">
        <v>1121.4177621721199</v>
      </c>
      <c r="H16" s="9">
        <v>1122.6135528932646</v>
      </c>
      <c r="I16" s="9">
        <v>650.34634587948005</v>
      </c>
      <c r="J16" s="9">
        <v>13.95367409304</v>
      </c>
      <c r="K16" s="9">
        <v>8.0345114866799996</v>
      </c>
      <c r="L16" s="9">
        <v>30.448946800799998</v>
      </c>
      <c r="M16" s="9">
        <v>28.987541388069072</v>
      </c>
      <c r="N16" s="9">
        <v>31.714027834582879</v>
      </c>
      <c r="O16" s="9">
        <v>12.11998933191563</v>
      </c>
      <c r="P16" s="9">
        <v>10.806990736883627</v>
      </c>
      <c r="Q16" s="9">
        <v>11.917999999999969</v>
      </c>
      <c r="R16" s="9">
        <v>10.806825507798621</v>
      </c>
    </row>
    <row r="17" spans="1:18" ht="11.25" customHeight="1" x14ac:dyDescent="0.25">
      <c r="A17" s="64" t="s">
        <v>214</v>
      </c>
      <c r="B17" s="60" t="s">
        <v>213</v>
      </c>
      <c r="C17" s="9">
        <v>0.95400000000001617</v>
      </c>
      <c r="D17" s="9">
        <v>0.88764598007999995</v>
      </c>
      <c r="E17" s="9">
        <v>0.88760159999999999</v>
      </c>
      <c r="F17" s="9">
        <v>0.88760159999999999</v>
      </c>
      <c r="G17" s="9">
        <v>0.88760159999999999</v>
      </c>
      <c r="H17" s="9">
        <v>0.95400000000002583</v>
      </c>
      <c r="I17" s="9">
        <v>0.88760159999999999</v>
      </c>
      <c r="J17" s="9">
        <v>0.88755721992000003</v>
      </c>
      <c r="K17" s="9">
        <v>0.88760159999999999</v>
      </c>
      <c r="L17" s="9">
        <v>0.88769036016000002</v>
      </c>
      <c r="M17" s="9">
        <v>0.95401781778791805</v>
      </c>
      <c r="N17" s="9">
        <v>0.95400083730190433</v>
      </c>
      <c r="O17" s="9">
        <v>0.95399916028446485</v>
      </c>
      <c r="P17" s="9">
        <v>0.95399918228806702</v>
      </c>
      <c r="Q17" s="9">
        <v>0.95400000000001617</v>
      </c>
      <c r="R17" s="9">
        <v>0.95398459650597267</v>
      </c>
    </row>
    <row r="18" spans="1:18" ht="11.25" customHeight="1" x14ac:dyDescent="0.25">
      <c r="A18" s="64" t="s">
        <v>357</v>
      </c>
      <c r="B18" s="60" t="s">
        <v>212</v>
      </c>
      <c r="C18" s="9">
        <v>206.69999999999976</v>
      </c>
      <c r="D18" s="9">
        <v>210.65268531059999</v>
      </c>
      <c r="E18" s="9">
        <v>126.5457850722</v>
      </c>
      <c r="F18" s="9">
        <v>140.42474132309999</v>
      </c>
      <c r="G18" s="9">
        <v>115.11647421299999</v>
      </c>
      <c r="H18" s="9">
        <v>99.450000000001054</v>
      </c>
      <c r="I18" s="9">
        <v>91.847598429599998</v>
      </c>
      <c r="J18" s="9">
        <v>72.24884326530001</v>
      </c>
      <c r="K18" s="9">
        <v>77.9689687491</v>
      </c>
      <c r="L18" s="9">
        <v>52.663885700400009</v>
      </c>
      <c r="M18" s="9">
        <v>58.501092600201716</v>
      </c>
      <c r="N18" s="9">
        <v>52.650046209585405</v>
      </c>
      <c r="O18" s="9">
        <v>42.899962239206261</v>
      </c>
      <c r="P18" s="9">
        <v>33.149971585795463</v>
      </c>
      <c r="Q18" s="9">
        <v>29.250000000000011</v>
      </c>
      <c r="R18" s="9">
        <v>31.19949623793066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32840.591181942997</v>
      </c>
      <c r="D21" s="79">
        <v>34888.333374912647</v>
      </c>
      <c r="E21" s="79">
        <v>35937.368314335392</v>
      </c>
      <c r="F21" s="79">
        <v>38322.449136630006</v>
      </c>
      <c r="G21" s="79">
        <v>39137.64589826273</v>
      </c>
      <c r="H21" s="79">
        <v>39795.017053336509</v>
      </c>
      <c r="I21" s="79">
        <v>38106.437095692723</v>
      </c>
      <c r="J21" s="79">
        <v>37245.754145168321</v>
      </c>
      <c r="K21" s="79">
        <v>36225.689633865535</v>
      </c>
      <c r="L21" s="79">
        <v>33312.809703652383</v>
      </c>
      <c r="M21" s="79">
        <v>34487.191843325512</v>
      </c>
      <c r="N21" s="79">
        <v>32545.046366169099</v>
      </c>
      <c r="O21" s="79">
        <v>31911.557632888846</v>
      </c>
      <c r="P21" s="79">
        <v>32518.343847209508</v>
      </c>
      <c r="Q21" s="79">
        <v>31346.010830320723</v>
      </c>
      <c r="R21" s="79">
        <v>31780.939312408427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32840.591181942997</v>
      </c>
      <c r="D30" s="8">
        <v>34888.333374912647</v>
      </c>
      <c r="E30" s="8">
        <v>35937.368314335392</v>
      </c>
      <c r="F30" s="8">
        <v>38322.449136630006</v>
      </c>
      <c r="G30" s="8">
        <v>39137.64589826273</v>
      </c>
      <c r="H30" s="8">
        <v>39795.017053336509</v>
      </c>
      <c r="I30" s="8">
        <v>38106.437095692723</v>
      </c>
      <c r="J30" s="8">
        <v>37245.754145168321</v>
      </c>
      <c r="K30" s="8">
        <v>36225.689633865535</v>
      </c>
      <c r="L30" s="8">
        <v>33312.809703652383</v>
      </c>
      <c r="M30" s="8">
        <v>34487.191843325512</v>
      </c>
      <c r="N30" s="8">
        <v>32545.046366169099</v>
      </c>
      <c r="O30" s="8">
        <v>31911.557632888846</v>
      </c>
      <c r="P30" s="8">
        <v>32518.343847209508</v>
      </c>
      <c r="Q30" s="8">
        <v>31346.010830320723</v>
      </c>
      <c r="R30" s="8">
        <v>31780.939312408427</v>
      </c>
    </row>
    <row r="31" spans="1:18" ht="11.25" customHeight="1" x14ac:dyDescent="0.25">
      <c r="A31" s="59" t="s">
        <v>187</v>
      </c>
      <c r="B31" s="60" t="s">
        <v>186</v>
      </c>
      <c r="C31" s="9">
        <v>668.18879875867447</v>
      </c>
      <c r="D31" s="9">
        <v>484.61035284403204</v>
      </c>
      <c r="E31" s="9">
        <v>619.53921792000006</v>
      </c>
      <c r="F31" s="9">
        <v>566.85458193638408</v>
      </c>
      <c r="G31" s="9">
        <v>696.9514752</v>
      </c>
      <c r="H31" s="9">
        <v>602.61120000000119</v>
      </c>
      <c r="I31" s="9">
        <v>758.2060339200001</v>
      </c>
      <c r="J31" s="9">
        <v>804.02637312000013</v>
      </c>
      <c r="K31" s="9">
        <v>747.59500800000012</v>
      </c>
      <c r="L31" s="9">
        <v>719.25283718784021</v>
      </c>
      <c r="M31" s="9">
        <v>772.27356263269644</v>
      </c>
      <c r="N31" s="9">
        <v>774.14400000000114</v>
      </c>
      <c r="O31" s="9">
        <v>569.08800000000065</v>
      </c>
      <c r="P31" s="9">
        <v>573.81119999999885</v>
      </c>
      <c r="Q31" s="9">
        <v>590.74559999999917</v>
      </c>
      <c r="R31" s="9">
        <v>481.47840000000042</v>
      </c>
    </row>
    <row r="32" spans="1:18" ht="11.25" customHeight="1" x14ac:dyDescent="0.25">
      <c r="A32" s="61" t="s">
        <v>185</v>
      </c>
      <c r="B32" s="62" t="s">
        <v>184</v>
      </c>
      <c r="C32" s="10">
        <v>668.18879875867447</v>
      </c>
      <c r="D32" s="10">
        <v>484.61035284403204</v>
      </c>
      <c r="E32" s="10">
        <v>619.53921792000006</v>
      </c>
      <c r="F32" s="10">
        <v>566.85458193638408</v>
      </c>
      <c r="G32" s="10">
        <v>696.9514752</v>
      </c>
      <c r="H32" s="10">
        <v>602.61120000000119</v>
      </c>
      <c r="I32" s="10">
        <v>758.2060339200001</v>
      </c>
      <c r="J32" s="10">
        <v>804.02637312000013</v>
      </c>
      <c r="K32" s="10">
        <v>747.59500800000012</v>
      </c>
      <c r="L32" s="10">
        <v>719.25283718784021</v>
      </c>
      <c r="M32" s="10">
        <v>772.27356263269644</v>
      </c>
      <c r="N32" s="10">
        <v>774.14400000000114</v>
      </c>
      <c r="O32" s="10">
        <v>569.08800000000065</v>
      </c>
      <c r="P32" s="10">
        <v>573.81119999999885</v>
      </c>
      <c r="Q32" s="10">
        <v>590.74559999999917</v>
      </c>
      <c r="R32" s="10">
        <v>481.47840000000042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496.34426837108055</v>
      </c>
      <c r="D34" s="9">
        <v>415.04152204300169</v>
      </c>
      <c r="E34" s="9">
        <v>490.58336062914827</v>
      </c>
      <c r="F34" s="9">
        <v>513.8371074107522</v>
      </c>
      <c r="G34" s="9">
        <v>513.83372581612809</v>
      </c>
      <c r="H34" s="9">
        <v>638.57376333251557</v>
      </c>
      <c r="I34" s="9">
        <v>528.3660230379362</v>
      </c>
      <c r="J34" s="9">
        <v>525.46900035607212</v>
      </c>
      <c r="K34" s="9">
        <v>499.31513990377204</v>
      </c>
      <c r="L34" s="9">
        <v>531.03193486221608</v>
      </c>
      <c r="M34" s="9">
        <v>548.5961082606558</v>
      </c>
      <c r="N34" s="9">
        <v>473.12764623334141</v>
      </c>
      <c r="O34" s="9">
        <v>363.77013520024974</v>
      </c>
      <c r="P34" s="9">
        <v>305.59365269947619</v>
      </c>
      <c r="Q34" s="9">
        <v>305.53123682800282</v>
      </c>
      <c r="R34" s="9">
        <v>314.30035405104138</v>
      </c>
    </row>
    <row r="35" spans="1:18" ht="11.25" customHeight="1" x14ac:dyDescent="0.25">
      <c r="A35" s="59" t="s">
        <v>179</v>
      </c>
      <c r="B35" s="60" t="s">
        <v>178</v>
      </c>
      <c r="C35" s="9">
        <v>5854.2462575924983</v>
      </c>
      <c r="D35" s="9">
        <v>5880.7732025667246</v>
      </c>
      <c r="E35" s="9">
        <v>6341.3816153693051</v>
      </c>
      <c r="F35" s="9">
        <v>6488.7889160059567</v>
      </c>
      <c r="G35" s="9">
        <v>6385.7691657509413</v>
      </c>
      <c r="H35" s="9">
        <v>6130.1415780944344</v>
      </c>
      <c r="I35" s="9">
        <v>6021.9885174465253</v>
      </c>
      <c r="J35" s="9">
        <v>5803.5549052862643</v>
      </c>
      <c r="K35" s="9">
        <v>5156.8897911231961</v>
      </c>
      <c r="L35" s="9">
        <v>5008.2345406401837</v>
      </c>
      <c r="M35" s="9">
        <v>4939.3574973558334</v>
      </c>
      <c r="N35" s="9">
        <v>4767.4881368473298</v>
      </c>
      <c r="O35" s="9">
        <v>4673.2517991114701</v>
      </c>
      <c r="P35" s="9">
        <v>4534.5026509675608</v>
      </c>
      <c r="Q35" s="9">
        <v>4444.0605999999898</v>
      </c>
      <c r="R35" s="9">
        <v>4493.3030940446861</v>
      </c>
    </row>
    <row r="36" spans="1:18" ht="11.25" customHeight="1" x14ac:dyDescent="0.25">
      <c r="A36" s="65" t="s">
        <v>177</v>
      </c>
      <c r="B36" s="62" t="s">
        <v>176</v>
      </c>
      <c r="C36" s="10">
        <v>5848.2962576355994</v>
      </c>
      <c r="D36" s="10">
        <v>5874.9116239515242</v>
      </c>
      <c r="E36" s="10">
        <v>6332.2964352149047</v>
      </c>
      <c r="F36" s="10">
        <v>6482.9274546211564</v>
      </c>
      <c r="G36" s="10">
        <v>6376.6839855965409</v>
      </c>
      <c r="H36" s="10">
        <v>6118.241535818046</v>
      </c>
      <c r="I36" s="10">
        <v>6012.9032493693248</v>
      </c>
      <c r="J36" s="10">
        <v>5797.6933852862639</v>
      </c>
      <c r="K36" s="10">
        <v>5144.8736458155963</v>
      </c>
      <c r="L36" s="10">
        <v>4999.1492725629832</v>
      </c>
      <c r="M36" s="10">
        <v>4933.4074855538156</v>
      </c>
      <c r="N36" s="10">
        <v>4755.5881013110084</v>
      </c>
      <c r="O36" s="10">
        <v>4664.2918259552162</v>
      </c>
      <c r="P36" s="10">
        <v>4528.5526436837854</v>
      </c>
      <c r="Q36" s="10">
        <v>4438.11059999999</v>
      </c>
      <c r="R36" s="10">
        <v>4484.343075312182</v>
      </c>
    </row>
    <row r="37" spans="1:18" ht="11.25" customHeight="1" x14ac:dyDescent="0.25">
      <c r="A37" s="61" t="s">
        <v>175</v>
      </c>
      <c r="B37" s="62" t="s">
        <v>174</v>
      </c>
      <c r="C37" s="10">
        <v>5.9499999568988855</v>
      </c>
      <c r="D37" s="10">
        <v>5.8615786152000009</v>
      </c>
      <c r="E37" s="10">
        <v>9.0851801544000015</v>
      </c>
      <c r="F37" s="10">
        <v>5.861461384800001</v>
      </c>
      <c r="G37" s="10">
        <v>9.0851801544000015</v>
      </c>
      <c r="H37" s="10">
        <v>11.900042276388103</v>
      </c>
      <c r="I37" s="10">
        <v>9.0852680772000003</v>
      </c>
      <c r="J37" s="10">
        <v>5.8615200000000005</v>
      </c>
      <c r="K37" s="10">
        <v>12.016145307600002</v>
      </c>
      <c r="L37" s="10">
        <v>9.0852680772000003</v>
      </c>
      <c r="M37" s="10">
        <v>5.9500118020173565</v>
      </c>
      <c r="N37" s="10">
        <v>11.900035536321036</v>
      </c>
      <c r="O37" s="10">
        <v>8.9599731562537919</v>
      </c>
      <c r="P37" s="10">
        <v>5.9500072837750846</v>
      </c>
      <c r="Q37" s="10">
        <v>5.9500000000000144</v>
      </c>
      <c r="R37" s="10">
        <v>8.9600187325036202</v>
      </c>
    </row>
    <row r="38" spans="1:18" ht="11.25" customHeight="1" x14ac:dyDescent="0.25">
      <c r="A38" s="59" t="s">
        <v>173</v>
      </c>
      <c r="B38" s="60" t="s">
        <v>172</v>
      </c>
      <c r="C38" s="9">
        <v>1790.1661870322368</v>
      </c>
      <c r="D38" s="9">
        <v>1724.6210417105401</v>
      </c>
      <c r="E38" s="9">
        <v>1628.2445176210324</v>
      </c>
      <c r="F38" s="9">
        <v>1547.2803852953284</v>
      </c>
      <c r="G38" s="9">
        <v>1814.8789618355884</v>
      </c>
      <c r="H38" s="9">
        <v>2045.4184666048523</v>
      </c>
      <c r="I38" s="9">
        <v>2135.7906862665964</v>
      </c>
      <c r="J38" s="9">
        <v>2263.4558825314325</v>
      </c>
      <c r="K38" s="9">
        <v>2266.469834205564</v>
      </c>
      <c r="L38" s="9">
        <v>1986.4818786063245</v>
      </c>
      <c r="M38" s="9">
        <v>2135.5061358370522</v>
      </c>
      <c r="N38" s="9">
        <v>2238.3974843843762</v>
      </c>
      <c r="O38" s="9">
        <v>2162.5298211411155</v>
      </c>
      <c r="P38" s="9">
        <v>2055.695416504992</v>
      </c>
      <c r="Q38" s="9">
        <v>2044.6202999999948</v>
      </c>
      <c r="R38" s="9">
        <v>2197.3404939288712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1771.4721871676541</v>
      </c>
      <c r="D40" s="10">
        <v>1721.6107325105402</v>
      </c>
      <c r="E40" s="10">
        <v>1615.9024907257683</v>
      </c>
      <c r="F40" s="10">
        <v>1531.6269580738804</v>
      </c>
      <c r="G40" s="10">
        <v>1802.5369349403243</v>
      </c>
      <c r="H40" s="10">
        <v>2032.9797224146582</v>
      </c>
      <c r="I40" s="10">
        <v>2126.4588180558721</v>
      </c>
      <c r="J40" s="10">
        <v>2254.1238939083405</v>
      </c>
      <c r="K40" s="10">
        <v>2257.137845582472</v>
      </c>
      <c r="L40" s="10">
        <v>1970.8284513848764</v>
      </c>
      <c r="M40" s="10">
        <v>2123.0674111644885</v>
      </c>
      <c r="N40" s="10">
        <v>2235.3057751518013</v>
      </c>
      <c r="O40" s="10">
        <v>2143.8358771474764</v>
      </c>
      <c r="P40" s="10">
        <v>2043.2567012779846</v>
      </c>
      <c r="Q40" s="10">
        <v>2041.5285999999949</v>
      </c>
      <c r="R40" s="10">
        <v>2194.2487874651119</v>
      </c>
    </row>
    <row r="41" spans="1:18" ht="11.25" customHeight="1" x14ac:dyDescent="0.25">
      <c r="A41" s="61" t="s">
        <v>167</v>
      </c>
      <c r="B41" s="62" t="s">
        <v>166</v>
      </c>
      <c r="C41" s="10">
        <v>18.693999864582764</v>
      </c>
      <c r="D41" s="10">
        <v>3.0103092000000005</v>
      </c>
      <c r="E41" s="10">
        <v>12.342026895264002</v>
      </c>
      <c r="F41" s="10">
        <v>15.653427221448002</v>
      </c>
      <c r="G41" s="10">
        <v>12.342026895264002</v>
      </c>
      <c r="H41" s="10">
        <v>12.438744190194013</v>
      </c>
      <c r="I41" s="10">
        <v>9.3318682107240019</v>
      </c>
      <c r="J41" s="10">
        <v>9.3319886230920019</v>
      </c>
      <c r="K41" s="10">
        <v>9.3319886230920019</v>
      </c>
      <c r="L41" s="10">
        <v>15.653427221448002</v>
      </c>
      <c r="M41" s="10">
        <v>12.438724672563552</v>
      </c>
      <c r="N41" s="10">
        <v>3.0917092325750981</v>
      </c>
      <c r="O41" s="10">
        <v>18.693943993639305</v>
      </c>
      <c r="P41" s="10">
        <v>12.438715227007226</v>
      </c>
      <c r="Q41" s="10">
        <v>3.0916999999999999</v>
      </c>
      <c r="R41" s="10">
        <v>3.0917064637590799</v>
      </c>
    </row>
    <row r="42" spans="1:18" ht="11.25" customHeight="1" x14ac:dyDescent="0.25">
      <c r="A42" s="64" t="s">
        <v>165</v>
      </c>
      <c r="B42" s="60" t="s">
        <v>164</v>
      </c>
      <c r="C42" s="9">
        <v>431.95689999999894</v>
      </c>
      <c r="D42" s="9">
        <v>398.01577189438802</v>
      </c>
      <c r="E42" s="9">
        <v>605.4987841200001</v>
      </c>
      <c r="F42" s="9">
        <v>367.35025068000004</v>
      </c>
      <c r="G42" s="9">
        <v>496.5519679200001</v>
      </c>
      <c r="H42" s="9">
        <v>251.7122</v>
      </c>
      <c r="I42" s="9">
        <v>323.06966118972002</v>
      </c>
      <c r="J42" s="9">
        <v>187.20438840000003</v>
      </c>
      <c r="K42" s="9">
        <v>163.26677808000002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18895.648063122055</v>
      </c>
      <c r="D43" s="9">
        <v>20538.500404428869</v>
      </c>
      <c r="E43" s="9">
        <v>21908.234157988933</v>
      </c>
      <c r="F43" s="9">
        <v>23995.057549296136</v>
      </c>
      <c r="G43" s="9">
        <v>24419.888880931907</v>
      </c>
      <c r="H43" s="9">
        <v>25776.813897270291</v>
      </c>
      <c r="I43" s="9">
        <v>23893.634018467044</v>
      </c>
      <c r="J43" s="9">
        <v>23525.997452715423</v>
      </c>
      <c r="K43" s="9">
        <v>23535.653017674096</v>
      </c>
      <c r="L43" s="9">
        <v>22244.416385373937</v>
      </c>
      <c r="M43" s="9">
        <v>22907.615873919553</v>
      </c>
      <c r="N43" s="9">
        <v>21740.486217165326</v>
      </c>
      <c r="O43" s="9">
        <v>21624.019477524245</v>
      </c>
      <c r="P43" s="9">
        <v>22720.49572708206</v>
      </c>
      <c r="Q43" s="9">
        <v>21933.155399999927</v>
      </c>
      <c r="R43" s="9">
        <v>22492.509180276196</v>
      </c>
    </row>
    <row r="44" spans="1:18" ht="11.25" customHeight="1" x14ac:dyDescent="0.25">
      <c r="A44" s="59" t="s">
        <v>161</v>
      </c>
      <c r="B44" s="60" t="s">
        <v>160</v>
      </c>
      <c r="C44" s="9">
        <v>4459.4760911612548</v>
      </c>
      <c r="D44" s="9">
        <v>5149.3080278374564</v>
      </c>
      <c r="E44" s="9">
        <v>3878.7005344489207</v>
      </c>
      <c r="F44" s="9">
        <v>4439.1485753410325</v>
      </c>
      <c r="G44" s="9">
        <v>4295.6836471013776</v>
      </c>
      <c r="H44" s="9">
        <v>3892.5296992922399</v>
      </c>
      <c r="I44" s="9">
        <v>3969.2111574290402</v>
      </c>
      <c r="J44" s="9">
        <v>3425.2319547943207</v>
      </c>
      <c r="K44" s="9">
        <v>3027.3199335205213</v>
      </c>
      <c r="L44" s="9">
        <v>2451.9287209415766</v>
      </c>
      <c r="M44" s="9">
        <v>2766.4512372392473</v>
      </c>
      <c r="N44" s="9">
        <v>2085.7966402182074</v>
      </c>
      <c r="O44" s="9">
        <v>2049.6318062506707</v>
      </c>
      <c r="P44" s="9">
        <v>1898.7783400136473</v>
      </c>
      <c r="Q44" s="9">
        <v>1654.876440886721</v>
      </c>
      <c r="R44" s="9">
        <v>1420.0403273229331</v>
      </c>
    </row>
    <row r="45" spans="1:18" ht="11.25" customHeight="1" x14ac:dyDescent="0.25">
      <c r="A45" s="59" t="s">
        <v>159</v>
      </c>
      <c r="B45" s="60" t="s">
        <v>158</v>
      </c>
      <c r="C45" s="9">
        <v>244.56461590520308</v>
      </c>
      <c r="D45" s="9">
        <v>297.46305158763602</v>
      </c>
      <c r="E45" s="9">
        <v>465.18612623805603</v>
      </c>
      <c r="F45" s="9">
        <v>404.13177066441608</v>
      </c>
      <c r="G45" s="9">
        <v>514.08807370678801</v>
      </c>
      <c r="H45" s="9">
        <v>457.21624874217514</v>
      </c>
      <c r="I45" s="9">
        <v>476.17099793586004</v>
      </c>
      <c r="J45" s="9">
        <v>710.81418796480807</v>
      </c>
      <c r="K45" s="9">
        <v>829.18013135839215</v>
      </c>
      <c r="L45" s="9">
        <v>371.46340604030399</v>
      </c>
      <c r="M45" s="9">
        <v>417.3914280804733</v>
      </c>
      <c r="N45" s="9">
        <v>465.60624132051646</v>
      </c>
      <c r="O45" s="9">
        <v>469.26659366109408</v>
      </c>
      <c r="P45" s="9">
        <v>429.46685994176795</v>
      </c>
      <c r="Q45" s="9">
        <v>373.02125260608904</v>
      </c>
      <c r="R45" s="9">
        <v>381.96746278469669</v>
      </c>
    </row>
    <row r="46" spans="1:18" ht="11.25" customHeight="1" x14ac:dyDescent="0.25">
      <c r="A46" s="61" t="s">
        <v>157</v>
      </c>
      <c r="B46" s="62" t="s">
        <v>156</v>
      </c>
      <c r="C46" s="10">
        <v>6.4712702505264392</v>
      </c>
      <c r="D46" s="10">
        <v>9.8203739445359997</v>
      </c>
      <c r="E46" s="10">
        <v>16.265268630756001</v>
      </c>
      <c r="F46" s="10">
        <v>12.889850750928002</v>
      </c>
      <c r="G46" s="10">
        <v>19.334285098488003</v>
      </c>
      <c r="H46" s="10">
        <v>22.649648055422123</v>
      </c>
      <c r="I46" s="10">
        <v>25.779057027732001</v>
      </c>
      <c r="J46" s="10">
        <v>28.924827294708003</v>
      </c>
      <c r="K46" s="10">
        <v>25.778934270756004</v>
      </c>
      <c r="L46" s="10">
        <v>25.778658067560002</v>
      </c>
      <c r="M46" s="10">
        <v>29.100157720988928</v>
      </c>
      <c r="N46" s="10">
        <v>32.325407861357469</v>
      </c>
      <c r="O46" s="10">
        <v>38.834475592121791</v>
      </c>
      <c r="P46" s="10">
        <v>38.834276971940731</v>
      </c>
      <c r="Q46" s="10">
        <v>48.5247080716642</v>
      </c>
      <c r="R46" s="10">
        <v>48.524699700747085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238.09334565467663</v>
      </c>
      <c r="D49" s="10">
        <v>287.6426776431</v>
      </c>
      <c r="E49" s="10">
        <v>448.92085760730004</v>
      </c>
      <c r="F49" s="10">
        <v>388.17370136610003</v>
      </c>
      <c r="G49" s="10">
        <v>494.7537886083</v>
      </c>
      <c r="H49" s="10">
        <v>410.08449374992165</v>
      </c>
      <c r="I49" s="10">
        <v>343.0206491166</v>
      </c>
      <c r="J49" s="10">
        <v>351.06007758120001</v>
      </c>
      <c r="K49" s="10">
        <v>352.88327930310004</v>
      </c>
      <c r="L49" s="10">
        <v>305.78639839020002</v>
      </c>
      <c r="M49" s="10">
        <v>342.33155274797912</v>
      </c>
      <c r="N49" s="10">
        <v>399.56270317715928</v>
      </c>
      <c r="O49" s="10">
        <v>393.63476778194865</v>
      </c>
      <c r="P49" s="10">
        <v>375.31310771300019</v>
      </c>
      <c r="Q49" s="10">
        <v>315.33060515331061</v>
      </c>
      <c r="R49" s="10">
        <v>324.28024581527404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3.0682185473880002</v>
      </c>
      <c r="G51" s="10">
        <v>0</v>
      </c>
      <c r="H51" s="10">
        <v>24.482106936831393</v>
      </c>
      <c r="I51" s="10">
        <v>107.37129179152801</v>
      </c>
      <c r="J51" s="10">
        <v>330.82928308890001</v>
      </c>
      <c r="K51" s="10">
        <v>450.51791778453605</v>
      </c>
      <c r="L51" s="10">
        <v>39.898349582544</v>
      </c>
      <c r="M51" s="10">
        <v>45.959717611505269</v>
      </c>
      <c r="N51" s="10">
        <v>33.718130281999692</v>
      </c>
      <c r="O51" s="10">
        <v>36.797350287023662</v>
      </c>
      <c r="P51" s="10">
        <v>15.319475256827024</v>
      </c>
      <c r="Q51" s="10">
        <v>9.1659393811142351</v>
      </c>
      <c r="R51" s="10">
        <v>9.1625172686755292</v>
      </c>
    </row>
    <row r="52" spans="1:18" ht="11.25" customHeight="1" x14ac:dyDescent="0.25">
      <c r="A52" s="53" t="s">
        <v>145</v>
      </c>
      <c r="B52" s="54" t="s">
        <v>144</v>
      </c>
      <c r="C52" s="79">
        <v>21734.751635004122</v>
      </c>
      <c r="D52" s="79">
        <v>22746.154316785418</v>
      </c>
      <c r="E52" s="79">
        <v>23405.803125932525</v>
      </c>
      <c r="F52" s="79">
        <v>24572.225364512979</v>
      </c>
      <c r="G52" s="79">
        <v>25159.071138039504</v>
      </c>
      <c r="H52" s="79">
        <v>26243.711230593988</v>
      </c>
      <c r="I52" s="79">
        <v>25077.063015075815</v>
      </c>
      <c r="J52" s="79">
        <v>24528.331034913703</v>
      </c>
      <c r="K52" s="79">
        <v>25428.97863521766</v>
      </c>
      <c r="L52" s="79">
        <v>23123.956463123872</v>
      </c>
      <c r="M52" s="79">
        <v>26865.089545195704</v>
      </c>
      <c r="N52" s="79">
        <v>26260.153327493961</v>
      </c>
      <c r="O52" s="79">
        <v>25192.702417630637</v>
      </c>
      <c r="P52" s="79">
        <v>25234.147484109533</v>
      </c>
      <c r="Q52" s="79">
        <v>23600.670212128825</v>
      </c>
      <c r="R52" s="79">
        <v>24296.531221185927</v>
      </c>
    </row>
    <row r="53" spans="1:18" ht="11.25" customHeight="1" x14ac:dyDescent="0.25">
      <c r="A53" s="56" t="s">
        <v>143</v>
      </c>
      <c r="B53" s="57" t="s">
        <v>142</v>
      </c>
      <c r="C53" s="8">
        <v>14716.448035004109</v>
      </c>
      <c r="D53" s="8">
        <v>15829.62603086542</v>
      </c>
      <c r="E53" s="8">
        <v>15732.438727052522</v>
      </c>
      <c r="F53" s="8">
        <v>16959.759688220976</v>
      </c>
      <c r="G53" s="8">
        <v>17332.446059546113</v>
      </c>
      <c r="H53" s="8">
        <v>18244.722830593975</v>
      </c>
      <c r="I53" s="8">
        <v>17022.574212195821</v>
      </c>
      <c r="J53" s="8">
        <v>16074.553161772908</v>
      </c>
      <c r="K53" s="8">
        <v>16973.684118897661</v>
      </c>
      <c r="L53" s="8">
        <v>16507.860329705582</v>
      </c>
      <c r="M53" s="8">
        <v>18189.217608236817</v>
      </c>
      <c r="N53" s="8">
        <v>17223.428061362138</v>
      </c>
      <c r="O53" s="8">
        <v>16462.839011865293</v>
      </c>
      <c r="P53" s="8">
        <v>15880.664684109543</v>
      </c>
      <c r="Q53" s="8">
        <v>14347.838006015474</v>
      </c>
      <c r="R53" s="8">
        <v>15394.668421185937</v>
      </c>
    </row>
    <row r="54" spans="1:18" ht="11.25" customHeight="1" x14ac:dyDescent="0.25">
      <c r="A54" s="56" t="s">
        <v>141</v>
      </c>
      <c r="B54" s="57" t="s">
        <v>140</v>
      </c>
      <c r="C54" s="8">
        <v>7018.3036000000156</v>
      </c>
      <c r="D54" s="8">
        <v>6916.5282859199997</v>
      </c>
      <c r="E54" s="8">
        <v>7673.3643988800004</v>
      </c>
      <c r="F54" s="8">
        <v>7612.4656762920013</v>
      </c>
      <c r="G54" s="8">
        <v>7826.6250784933918</v>
      </c>
      <c r="H54" s="8">
        <v>7998.9884000000129</v>
      </c>
      <c r="I54" s="8">
        <v>8054.4888028799996</v>
      </c>
      <c r="J54" s="8">
        <v>8453.7778731407998</v>
      </c>
      <c r="K54" s="8">
        <v>8455.294516320002</v>
      </c>
      <c r="L54" s="8">
        <v>6616.0961334182884</v>
      </c>
      <c r="M54" s="8">
        <v>8675.8719369588889</v>
      </c>
      <c r="N54" s="8">
        <v>9036.7252661318234</v>
      </c>
      <c r="O54" s="8">
        <v>8729.8634057653398</v>
      </c>
      <c r="P54" s="8">
        <v>9353.482799999998</v>
      </c>
      <c r="Q54" s="8">
        <v>9252.8322061133513</v>
      </c>
      <c r="R54" s="8">
        <v>8901.8627999999881</v>
      </c>
    </row>
    <row r="55" spans="1:18" ht="11.25" customHeight="1" x14ac:dyDescent="0.25">
      <c r="A55" s="59" t="s">
        <v>139</v>
      </c>
      <c r="B55" s="60" t="s">
        <v>138</v>
      </c>
      <c r="C55" s="9">
        <v>418.2036000000013</v>
      </c>
      <c r="D55" s="9">
        <v>390.56312592000006</v>
      </c>
      <c r="E55" s="9">
        <v>341.85891887999998</v>
      </c>
      <c r="F55" s="9">
        <v>381.64021775999998</v>
      </c>
      <c r="G55" s="9">
        <v>387.87790683499202</v>
      </c>
      <c r="H55" s="9">
        <v>431.16840000000025</v>
      </c>
      <c r="I55" s="9">
        <v>430.15853088</v>
      </c>
      <c r="J55" s="9">
        <v>430.53031872000003</v>
      </c>
      <c r="K55" s="9">
        <v>431.45978832000003</v>
      </c>
      <c r="L55" s="9">
        <v>397.62596092708799</v>
      </c>
      <c r="M55" s="9">
        <v>425.55193695888812</v>
      </c>
      <c r="N55" s="9">
        <v>420.84526613182305</v>
      </c>
      <c r="O55" s="9">
        <v>427.283405765336</v>
      </c>
      <c r="P55" s="9">
        <v>412.34280000000155</v>
      </c>
      <c r="Q55" s="9">
        <v>402.9522061133448</v>
      </c>
      <c r="R55" s="9">
        <v>412.34280000000069</v>
      </c>
    </row>
    <row r="56" spans="1:18" ht="11.25" customHeight="1" x14ac:dyDescent="0.25">
      <c r="A56" s="59" t="s">
        <v>137</v>
      </c>
      <c r="B56" s="60" t="s">
        <v>136</v>
      </c>
      <c r="C56" s="9">
        <v>6600.1000000000149</v>
      </c>
      <c r="D56" s="9">
        <v>6525.9651599999997</v>
      </c>
      <c r="E56" s="9">
        <v>7331.5054800000007</v>
      </c>
      <c r="F56" s="9">
        <v>7230.825458532001</v>
      </c>
      <c r="G56" s="9">
        <v>7438.7471716584005</v>
      </c>
      <c r="H56" s="9">
        <v>7567.8200000000134</v>
      </c>
      <c r="I56" s="9">
        <v>7624.3302720000002</v>
      </c>
      <c r="J56" s="9">
        <v>8023.2475544208</v>
      </c>
      <c r="K56" s="9">
        <v>8023.8347280000007</v>
      </c>
      <c r="L56" s="9">
        <v>6218.4701724912002</v>
      </c>
      <c r="M56" s="9">
        <v>8250.3200000000015</v>
      </c>
      <c r="N56" s="9">
        <v>8615.880000000001</v>
      </c>
      <c r="O56" s="9">
        <v>8302.5800000000054</v>
      </c>
      <c r="P56" s="9">
        <v>8941.1399999999958</v>
      </c>
      <c r="Q56" s="9">
        <v>8849.8800000000065</v>
      </c>
      <c r="R56" s="9">
        <v>8489.5199999999877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1355.0942999999988</v>
      </c>
      <c r="D59" s="79">
        <v>1663.2653292745197</v>
      </c>
      <c r="E59" s="79">
        <v>1960.03409336406</v>
      </c>
      <c r="F59" s="79">
        <v>2215.25579158344</v>
      </c>
      <c r="G59" s="79">
        <v>2695.9895296182003</v>
      </c>
      <c r="H59" s="79">
        <v>2112.8221354216112</v>
      </c>
      <c r="I59" s="79">
        <v>2540.736288789732</v>
      </c>
      <c r="J59" s="79">
        <v>2635.6236191982007</v>
      </c>
      <c r="K59" s="79">
        <v>3393.2959632713173</v>
      </c>
      <c r="L59" s="79">
        <v>3809.7876379227123</v>
      </c>
      <c r="M59" s="79">
        <v>3775.3333999999986</v>
      </c>
      <c r="N59" s="79">
        <v>4090.8394049825611</v>
      </c>
      <c r="O59" s="79">
        <v>3695.737036073795</v>
      </c>
      <c r="P59" s="79">
        <v>3419.6971209528024</v>
      </c>
      <c r="Q59" s="79">
        <v>3567.7307000000019</v>
      </c>
      <c r="R59" s="79">
        <v>3742.2945640156922</v>
      </c>
    </row>
    <row r="60" spans="1:18" ht="11.25" customHeight="1" x14ac:dyDescent="0.25">
      <c r="A60" s="56" t="s">
        <v>130</v>
      </c>
      <c r="B60" s="57" t="s">
        <v>129</v>
      </c>
      <c r="C60" s="8">
        <v>1091.089999999999</v>
      </c>
      <c r="D60" s="8">
        <v>1407.5682423145197</v>
      </c>
      <c r="E60" s="8">
        <v>1679.38331268708</v>
      </c>
      <c r="F60" s="8">
        <v>1933.8354241034401</v>
      </c>
      <c r="G60" s="8">
        <v>2312.8301323155601</v>
      </c>
      <c r="H60" s="8">
        <v>1694.1205096808851</v>
      </c>
      <c r="I60" s="8">
        <v>2002.0863027250803</v>
      </c>
      <c r="J60" s="8">
        <v>2139.2026981182003</v>
      </c>
      <c r="K60" s="8">
        <v>2858.8629059218811</v>
      </c>
      <c r="L60" s="8">
        <v>3064.2009627715202</v>
      </c>
      <c r="M60" s="8">
        <v>2984.6959999999985</v>
      </c>
      <c r="N60" s="8">
        <v>3203.9170049825598</v>
      </c>
      <c r="O60" s="8">
        <v>2821.1024360737938</v>
      </c>
      <c r="P60" s="8">
        <v>2561.8436209528013</v>
      </c>
      <c r="Q60" s="8">
        <v>2524.0930000000026</v>
      </c>
      <c r="R60" s="8">
        <v>2667.6637957757403</v>
      </c>
    </row>
    <row r="61" spans="1:18" ht="11.25" customHeight="1" x14ac:dyDescent="0.25">
      <c r="A61" s="56" t="s">
        <v>128</v>
      </c>
      <c r="B61" s="57" t="s">
        <v>127</v>
      </c>
      <c r="C61" s="8">
        <v>264.00429999999972</v>
      </c>
      <c r="D61" s="8">
        <v>255.69708695999998</v>
      </c>
      <c r="E61" s="8">
        <v>280.65078067697993</v>
      </c>
      <c r="F61" s="8">
        <v>281.42036747999998</v>
      </c>
      <c r="G61" s="8">
        <v>383.15939730264006</v>
      </c>
      <c r="H61" s="8">
        <v>418.70162574072606</v>
      </c>
      <c r="I61" s="8">
        <v>538.64998606465201</v>
      </c>
      <c r="J61" s="8">
        <v>496.42092108000008</v>
      </c>
      <c r="K61" s="8">
        <v>534.43305734943601</v>
      </c>
      <c r="L61" s="8">
        <v>745.58667515119214</v>
      </c>
      <c r="M61" s="8">
        <v>790.63740000000018</v>
      </c>
      <c r="N61" s="8">
        <v>886.92240000000163</v>
      </c>
      <c r="O61" s="8">
        <v>874.63460000000146</v>
      </c>
      <c r="P61" s="8">
        <v>857.85350000000108</v>
      </c>
      <c r="Q61" s="8">
        <v>1043.6376999999998</v>
      </c>
      <c r="R61" s="8">
        <v>1074.6307682399517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13387.426999999985</v>
      </c>
      <c r="D64" s="81">
        <v>14299.721673706223</v>
      </c>
      <c r="E64" s="81">
        <v>13539.170754033914</v>
      </c>
      <c r="F64" s="81">
        <v>14080.5148779468</v>
      </c>
      <c r="G64" s="81">
        <v>14329.408015653551</v>
      </c>
      <c r="H64" s="81">
        <v>16424.945922267078</v>
      </c>
      <c r="I64" s="81">
        <v>17867.32116028625</v>
      </c>
      <c r="J64" s="81">
        <v>19707.73984240229</v>
      </c>
      <c r="K64" s="81">
        <v>20991.517173851327</v>
      </c>
      <c r="L64" s="81">
        <v>21510.413134677867</v>
      </c>
      <c r="M64" s="81">
        <v>24059.907544026923</v>
      </c>
      <c r="N64" s="81">
        <v>23441.489088878723</v>
      </c>
      <c r="O64" s="81">
        <v>24326.052157384409</v>
      </c>
      <c r="P64" s="81">
        <v>25725.596024521656</v>
      </c>
      <c r="Q64" s="81">
        <v>23740.945476945992</v>
      </c>
      <c r="R64" s="81">
        <v>24956.967277893353</v>
      </c>
    </row>
    <row r="65" spans="1:18" ht="11.25" customHeight="1" x14ac:dyDescent="0.25">
      <c r="A65" s="71" t="s">
        <v>123</v>
      </c>
      <c r="B65" s="72" t="s">
        <v>122</v>
      </c>
      <c r="C65" s="82">
        <v>13055.615999999984</v>
      </c>
      <c r="D65" s="82">
        <v>13957.86613826304</v>
      </c>
      <c r="E65" s="82">
        <v>13193.118547539842</v>
      </c>
      <c r="F65" s="82">
        <v>13633.425895017601</v>
      </c>
      <c r="G65" s="82">
        <v>13688.791562113922</v>
      </c>
      <c r="H65" s="82">
        <v>15447.259349856433</v>
      </c>
      <c r="I65" s="82">
        <v>15958.148852540162</v>
      </c>
      <c r="J65" s="82">
        <v>17590.269542509439</v>
      </c>
      <c r="K65" s="82">
        <v>18677.765788698238</v>
      </c>
      <c r="L65" s="82">
        <v>18872.454721841281</v>
      </c>
      <c r="M65" s="82">
        <v>21474.673602427982</v>
      </c>
      <c r="N65" s="82">
        <v>20845.564249949704</v>
      </c>
      <c r="O65" s="82">
        <v>21648.467578387263</v>
      </c>
      <c r="P65" s="82">
        <v>23015.762365340412</v>
      </c>
      <c r="Q65" s="82">
        <v>20441.120041217022</v>
      </c>
      <c r="R65" s="82">
        <v>21433.652788518841</v>
      </c>
    </row>
    <row r="66" spans="1:18" ht="11.25" customHeight="1" x14ac:dyDescent="0.25">
      <c r="A66" s="71" t="s">
        <v>121</v>
      </c>
      <c r="B66" s="72" t="s">
        <v>120</v>
      </c>
      <c r="C66" s="82">
        <v>34.719999999999956</v>
      </c>
      <c r="D66" s="82">
        <v>37.984009472639997</v>
      </c>
      <c r="E66" s="82">
        <v>37.982555815680001</v>
      </c>
      <c r="F66" s="82">
        <v>45.01783347264</v>
      </c>
      <c r="G66" s="82">
        <v>48.765923821439998</v>
      </c>
      <c r="H66" s="82">
        <v>41.663999999999845</v>
      </c>
      <c r="I66" s="82">
        <v>45.016332923520004</v>
      </c>
      <c r="J66" s="82">
        <v>41.732709419520006</v>
      </c>
      <c r="K66" s="82">
        <v>45.015207511679996</v>
      </c>
      <c r="L66" s="82">
        <v>37.982555815680008</v>
      </c>
      <c r="M66" s="82">
        <v>41.663718541636996</v>
      </c>
      <c r="N66" s="82">
        <v>38.192035212280643</v>
      </c>
      <c r="O66" s="82">
        <v>45.135958167709475</v>
      </c>
      <c r="P66" s="82">
        <v>41.6639625561629</v>
      </c>
      <c r="Q66" s="82">
        <v>40.320000000000022</v>
      </c>
      <c r="R66" s="82">
        <v>50.39999999999992</v>
      </c>
    </row>
    <row r="67" spans="1:18" ht="11.25" customHeight="1" x14ac:dyDescent="0.25">
      <c r="A67" s="71" t="s">
        <v>119</v>
      </c>
      <c r="B67" s="72" t="s">
        <v>118</v>
      </c>
      <c r="C67" s="82">
        <v>69.615000000000094</v>
      </c>
      <c r="D67" s="82">
        <v>61.951182117552015</v>
      </c>
      <c r="E67" s="82">
        <v>50.28642379706401</v>
      </c>
      <c r="F67" s="82">
        <v>60.116992934544001</v>
      </c>
      <c r="G67" s="82">
        <v>65.606941803312012</v>
      </c>
      <c r="H67" s="82">
        <v>259.45889609795438</v>
      </c>
      <c r="I67" s="82">
        <v>364.870442618136</v>
      </c>
      <c r="J67" s="82">
        <v>351.81310320374399</v>
      </c>
      <c r="K67" s="82">
        <v>390.22002251668806</v>
      </c>
      <c r="L67" s="82">
        <v>349.56439494631206</v>
      </c>
      <c r="M67" s="82">
        <v>350.42255361044033</v>
      </c>
      <c r="N67" s="82">
        <v>386.95025391428936</v>
      </c>
      <c r="O67" s="82">
        <v>471.74392034996959</v>
      </c>
      <c r="P67" s="82">
        <v>460.93310711135229</v>
      </c>
      <c r="Q67" s="82">
        <v>678.02280000000155</v>
      </c>
      <c r="R67" s="82">
        <v>685.9389605875707</v>
      </c>
    </row>
    <row r="68" spans="1:18" ht="11.25" customHeight="1" x14ac:dyDescent="0.25">
      <c r="A68" s="71" t="s">
        <v>117</v>
      </c>
      <c r="B68" s="72" t="s">
        <v>116</v>
      </c>
      <c r="C68" s="82">
        <v>176.50000000000003</v>
      </c>
      <c r="D68" s="82">
        <v>185.89391999999998</v>
      </c>
      <c r="E68" s="82">
        <v>197.16541361999998</v>
      </c>
      <c r="F68" s="82">
        <v>280.481854392</v>
      </c>
      <c r="G68" s="82">
        <v>421.18948418399998</v>
      </c>
      <c r="H68" s="82">
        <v>431.09939391504548</v>
      </c>
      <c r="I68" s="82">
        <v>556.05062458799989</v>
      </c>
      <c r="J68" s="82">
        <v>550.56419999999991</v>
      </c>
      <c r="K68" s="82">
        <v>542.61246196799993</v>
      </c>
      <c r="L68" s="82">
        <v>541.41570705599997</v>
      </c>
      <c r="M68" s="82">
        <v>575.89999999999964</v>
      </c>
      <c r="N68" s="82">
        <v>579.60000000000332</v>
      </c>
      <c r="O68" s="82">
        <v>601.60000000000048</v>
      </c>
      <c r="P68" s="82">
        <v>636.70000000000186</v>
      </c>
      <c r="Q68" s="82">
        <v>732.40000000000055</v>
      </c>
      <c r="R68" s="82">
        <v>762.69889765549988</v>
      </c>
    </row>
    <row r="69" spans="1:18" ht="11.25" customHeight="1" x14ac:dyDescent="0.25">
      <c r="A69" s="71" t="s">
        <v>115</v>
      </c>
      <c r="B69" s="72" t="s">
        <v>114</v>
      </c>
      <c r="C69" s="82">
        <v>50.97600000000007</v>
      </c>
      <c r="D69" s="82">
        <v>56.026423852992011</v>
      </c>
      <c r="E69" s="82">
        <v>60.61781326132801</v>
      </c>
      <c r="F69" s="82">
        <v>61.472302130015997</v>
      </c>
      <c r="G69" s="82">
        <v>105.05410373088</v>
      </c>
      <c r="H69" s="82">
        <v>245.46428239764231</v>
      </c>
      <c r="I69" s="82">
        <v>943.234907616432</v>
      </c>
      <c r="J69" s="82">
        <v>1173.360287269584</v>
      </c>
      <c r="K69" s="82">
        <v>1335.9036931567198</v>
      </c>
      <c r="L69" s="82">
        <v>1708.9957550185923</v>
      </c>
      <c r="M69" s="82">
        <v>1617.2476694468696</v>
      </c>
      <c r="N69" s="82">
        <v>1591.1825498024441</v>
      </c>
      <c r="O69" s="82">
        <v>1559.1047004794646</v>
      </c>
      <c r="P69" s="82">
        <v>1570.5365895137284</v>
      </c>
      <c r="Q69" s="82">
        <v>1849.082635728965</v>
      </c>
      <c r="R69" s="82">
        <v>2024.2766311314419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37.644874820784004</v>
      </c>
      <c r="K70" s="83">
        <v>160.65571140979202</v>
      </c>
      <c r="L70" s="83">
        <v>229.72924171929603</v>
      </c>
      <c r="M70" s="83">
        <v>233.77961416933385</v>
      </c>
      <c r="N70" s="83">
        <v>230.84012815582136</v>
      </c>
      <c r="O70" s="83">
        <v>229.56028039795095</v>
      </c>
      <c r="P70" s="83">
        <v>198.45222264558888</v>
      </c>
      <c r="Q70" s="83">
        <v>186.84146654009317</v>
      </c>
      <c r="R70" s="83">
        <v>178.16804398621858</v>
      </c>
    </row>
    <row r="71" spans="1:18" ht="11.25" customHeight="1" x14ac:dyDescent="0.25">
      <c r="A71" s="74" t="s">
        <v>111</v>
      </c>
      <c r="B71" s="75" t="s">
        <v>110</v>
      </c>
      <c r="C71" s="83">
        <v>50.97600000000007</v>
      </c>
      <c r="D71" s="83">
        <v>56.026423852992011</v>
      </c>
      <c r="E71" s="83">
        <v>59.28496942982401</v>
      </c>
      <c r="F71" s="83">
        <v>60.472627597728</v>
      </c>
      <c r="G71" s="83">
        <v>63.72897962630401</v>
      </c>
      <c r="H71" s="83">
        <v>162.20279945540813</v>
      </c>
      <c r="I71" s="83">
        <v>830.58105934051196</v>
      </c>
      <c r="J71" s="83">
        <v>1005.7403932488</v>
      </c>
      <c r="K71" s="83">
        <v>1100.595229776864</v>
      </c>
      <c r="L71" s="83">
        <v>1397.9394107856001</v>
      </c>
      <c r="M71" s="83">
        <v>1342.7128552775357</v>
      </c>
      <c r="N71" s="83">
        <v>1353.7356216466228</v>
      </c>
      <c r="O71" s="83">
        <v>1329.3852200815136</v>
      </c>
      <c r="P71" s="83">
        <v>1370.9699668681396</v>
      </c>
      <c r="Q71" s="83">
        <v>1660.3307691888717</v>
      </c>
      <c r="R71" s="83">
        <v>1843.8797903665493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1.3328438315039999</v>
      </c>
      <c r="F73" s="83">
        <v>0.99967453228799996</v>
      </c>
      <c r="G73" s="83">
        <v>41.325124104575991</v>
      </c>
      <c r="H73" s="83">
        <v>83.261482942234196</v>
      </c>
      <c r="I73" s="83">
        <v>112.65384827592001</v>
      </c>
      <c r="J73" s="83">
        <v>129.97501919999999</v>
      </c>
      <c r="K73" s="83">
        <v>74.652751970064003</v>
      </c>
      <c r="L73" s="83">
        <v>81.327102513695991</v>
      </c>
      <c r="M73" s="83">
        <v>40.75520000000013</v>
      </c>
      <c r="N73" s="83">
        <v>6.6067999999999927</v>
      </c>
      <c r="O73" s="83">
        <v>0.15920000000000228</v>
      </c>
      <c r="P73" s="83">
        <v>1.1143999999999861</v>
      </c>
      <c r="Q73" s="83">
        <v>1.9104000000000005</v>
      </c>
      <c r="R73" s="83">
        <v>2.2287967786738996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2006.1973106053129</v>
      </c>
      <c r="D2" s="78">
        <v>2083.5007149656522</v>
      </c>
      <c r="E2" s="78">
        <v>2177.0404453334882</v>
      </c>
      <c r="F2" s="78">
        <v>2122.5076422001202</v>
      </c>
      <c r="G2" s="78">
        <v>2403.8688578160964</v>
      </c>
      <c r="H2" s="78">
        <v>2172.6844090596787</v>
      </c>
      <c r="I2" s="78">
        <v>2289.8330769021841</v>
      </c>
      <c r="J2" s="78">
        <v>2563.6672081286642</v>
      </c>
      <c r="K2" s="78">
        <v>2641.3442910175322</v>
      </c>
      <c r="L2" s="78">
        <v>2573.1048299250961</v>
      </c>
      <c r="M2" s="78">
        <v>2340.7269219571176</v>
      </c>
      <c r="N2" s="78">
        <v>2370.1778818172124</v>
      </c>
      <c r="O2" s="78">
        <v>2149.8884108504467</v>
      </c>
      <c r="P2" s="78">
        <v>2138.4372165640034</v>
      </c>
      <c r="Q2" s="78">
        <v>2201.4821103987774</v>
      </c>
      <c r="R2" s="78">
        <v>2255.5455050557366</v>
      </c>
    </row>
    <row r="3" spans="1:18" ht="11.25" customHeight="1" x14ac:dyDescent="0.25">
      <c r="A3" s="53" t="s">
        <v>242</v>
      </c>
      <c r="B3" s="54" t="s">
        <v>241</v>
      </c>
      <c r="C3" s="79">
        <v>557.68813144454089</v>
      </c>
      <c r="D3" s="79">
        <v>521.47948308382797</v>
      </c>
      <c r="E3" s="79">
        <v>414.23072431636803</v>
      </c>
      <c r="F3" s="79">
        <v>369.62213815080003</v>
      </c>
      <c r="G3" s="79">
        <v>353.85341751050396</v>
      </c>
      <c r="H3" s="79">
        <v>429.43204757625909</v>
      </c>
      <c r="I3" s="79">
        <v>622.94255622925209</v>
      </c>
      <c r="J3" s="79">
        <v>661.04686569618002</v>
      </c>
      <c r="K3" s="79">
        <v>622.62879325045196</v>
      </c>
      <c r="L3" s="79">
        <v>447.24984238101598</v>
      </c>
      <c r="M3" s="79">
        <v>314.5956263071335</v>
      </c>
      <c r="N3" s="79">
        <v>283.61467480040619</v>
      </c>
      <c r="O3" s="79">
        <v>279.36895436698302</v>
      </c>
      <c r="P3" s="79">
        <v>256.60099243126558</v>
      </c>
      <c r="Q3" s="79">
        <v>269.9669664636898</v>
      </c>
      <c r="R3" s="79">
        <v>279.50868583571025</v>
      </c>
    </row>
    <row r="4" spans="1:18" ht="11.25" customHeight="1" x14ac:dyDescent="0.25">
      <c r="A4" s="56" t="s">
        <v>240</v>
      </c>
      <c r="B4" s="57" t="s">
        <v>239</v>
      </c>
      <c r="C4" s="8">
        <v>556.57724275238081</v>
      </c>
      <c r="D4" s="8">
        <v>521.47948308382797</v>
      </c>
      <c r="E4" s="8">
        <v>414.23072431636803</v>
      </c>
      <c r="F4" s="8">
        <v>369.62213815080003</v>
      </c>
      <c r="G4" s="8">
        <v>350.89322305046397</v>
      </c>
      <c r="H4" s="8">
        <v>423.27119618955584</v>
      </c>
      <c r="I4" s="8">
        <v>617.02305532945206</v>
      </c>
      <c r="J4" s="8">
        <v>655.54655265522001</v>
      </c>
      <c r="K4" s="8">
        <v>617.55439165045198</v>
      </c>
      <c r="L4" s="8">
        <v>420.60665449353598</v>
      </c>
      <c r="M4" s="8">
        <v>289.74916226021702</v>
      </c>
      <c r="N4" s="8">
        <v>254.83894652701281</v>
      </c>
      <c r="O4" s="8">
        <v>269.67295782297856</v>
      </c>
      <c r="P4" s="8">
        <v>247.73231452251065</v>
      </c>
      <c r="Q4" s="8">
        <v>260.05199167377384</v>
      </c>
      <c r="R4" s="8">
        <v>270.63893282459259</v>
      </c>
    </row>
    <row r="5" spans="1:18" ht="11.25" customHeight="1" x14ac:dyDescent="0.25">
      <c r="A5" s="59" t="s">
        <v>238</v>
      </c>
      <c r="B5" s="60" t="s">
        <v>237</v>
      </c>
      <c r="C5" s="9">
        <v>526.08702191454358</v>
      </c>
      <c r="D5" s="9">
        <v>515.212091761068</v>
      </c>
      <c r="E5" s="9">
        <v>398.99928031264801</v>
      </c>
      <c r="F5" s="9">
        <v>357.51527326080003</v>
      </c>
      <c r="G5" s="9">
        <v>335.66079347402399</v>
      </c>
      <c r="H5" s="9">
        <v>380.57879718771528</v>
      </c>
      <c r="I5" s="9">
        <v>568.19988832237209</v>
      </c>
      <c r="J5" s="9">
        <v>616.11405692057997</v>
      </c>
      <c r="K5" s="9">
        <v>574.98956661661202</v>
      </c>
      <c r="L5" s="9">
        <v>414.33576886749597</v>
      </c>
      <c r="M5" s="9">
        <v>289.74916226021702</v>
      </c>
      <c r="N5" s="9">
        <v>251.84190949597641</v>
      </c>
      <c r="O5" s="9">
        <v>269.67295782297856</v>
      </c>
      <c r="P5" s="9">
        <v>247.73231452251065</v>
      </c>
      <c r="Q5" s="9">
        <v>260.05199167377384</v>
      </c>
      <c r="R5" s="9">
        <v>249.2399378205597</v>
      </c>
    </row>
    <row r="6" spans="1:18" ht="11.25" customHeight="1" x14ac:dyDescent="0.25">
      <c r="A6" s="61" t="s">
        <v>236</v>
      </c>
      <c r="B6" s="62" t="s">
        <v>235</v>
      </c>
      <c r="C6" s="10">
        <v>5.4064981180602922</v>
      </c>
      <c r="D6" s="10">
        <v>2.6867207645639999</v>
      </c>
      <c r="E6" s="10">
        <v>16.051429034927999</v>
      </c>
      <c r="F6" s="10">
        <v>5.7433538501999992</v>
      </c>
      <c r="G6" s="10">
        <v>0</v>
      </c>
      <c r="H6" s="10">
        <v>0</v>
      </c>
      <c r="I6" s="10">
        <v>0</v>
      </c>
      <c r="J6" s="10">
        <v>82.621900642391992</v>
      </c>
      <c r="K6" s="10">
        <v>0</v>
      </c>
      <c r="L6" s="10">
        <v>0</v>
      </c>
      <c r="M6" s="10">
        <v>2.9469003264354785</v>
      </c>
      <c r="N6" s="10">
        <v>0</v>
      </c>
      <c r="O6" s="10">
        <v>29.588273956231436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439.57212379648314</v>
      </c>
      <c r="D8" s="10">
        <v>418.77087759223201</v>
      </c>
      <c r="E8" s="10">
        <v>257.01207944860801</v>
      </c>
      <c r="F8" s="10">
        <v>198.074217342672</v>
      </c>
      <c r="G8" s="10">
        <v>196.849050052248</v>
      </c>
      <c r="H8" s="10">
        <v>240.75329718771496</v>
      </c>
      <c r="I8" s="10">
        <v>390.76348916959205</v>
      </c>
      <c r="J8" s="10">
        <v>345.58134104656796</v>
      </c>
      <c r="K8" s="10">
        <v>406.00134148939202</v>
      </c>
      <c r="L8" s="10">
        <v>260.22227678013599</v>
      </c>
      <c r="M8" s="10">
        <v>141.97685709085513</v>
      </c>
      <c r="N8" s="10">
        <v>101.82967783411632</v>
      </c>
      <c r="O8" s="10">
        <v>83.441821744696014</v>
      </c>
      <c r="P8" s="10">
        <v>92.338747716729998</v>
      </c>
      <c r="Q8" s="10">
        <v>78.9034916737738</v>
      </c>
      <c r="R8" s="10">
        <v>75.205647861894349</v>
      </c>
    </row>
    <row r="9" spans="1:18" ht="11.25" customHeight="1" x14ac:dyDescent="0.25">
      <c r="A9" s="61" t="s">
        <v>230</v>
      </c>
      <c r="B9" s="62" t="s">
        <v>229</v>
      </c>
      <c r="C9" s="10">
        <v>81.108400000000174</v>
      </c>
      <c r="D9" s="10">
        <v>93.754493404271997</v>
      </c>
      <c r="E9" s="10">
        <v>125.935771829112</v>
      </c>
      <c r="F9" s="10">
        <v>153.69770206792802</v>
      </c>
      <c r="G9" s="10">
        <v>138.81174342177601</v>
      </c>
      <c r="H9" s="10">
        <v>139.82550000000035</v>
      </c>
      <c r="I9" s="10">
        <v>177.43639915278001</v>
      </c>
      <c r="J9" s="10">
        <v>187.91081523162001</v>
      </c>
      <c r="K9" s="10">
        <v>168.98822512722001</v>
      </c>
      <c r="L9" s="10">
        <v>154.11349208735999</v>
      </c>
      <c r="M9" s="10">
        <v>144.82540484292642</v>
      </c>
      <c r="N9" s="10">
        <v>150.01223166186008</v>
      </c>
      <c r="O9" s="10">
        <v>156.6428621220511</v>
      </c>
      <c r="P9" s="10">
        <v>155.39356680578064</v>
      </c>
      <c r="Q9" s="10">
        <v>181.14850000000007</v>
      </c>
      <c r="R9" s="10">
        <v>174.03428995866537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30.490220837837207</v>
      </c>
      <c r="D11" s="9">
        <v>6.26739132276</v>
      </c>
      <c r="E11" s="9">
        <v>15.23144400372</v>
      </c>
      <c r="F11" s="9">
        <v>12.106864890000001</v>
      </c>
      <c r="G11" s="9">
        <v>15.23242957644</v>
      </c>
      <c r="H11" s="9">
        <v>42.69239900184057</v>
      </c>
      <c r="I11" s="9">
        <v>48.823167007079995</v>
      </c>
      <c r="J11" s="9">
        <v>39.43249573464</v>
      </c>
      <c r="K11" s="9">
        <v>42.564825033840002</v>
      </c>
      <c r="L11" s="9">
        <v>6.2708856260400001</v>
      </c>
      <c r="M11" s="9">
        <v>0</v>
      </c>
      <c r="N11" s="9">
        <v>2.9970370310364003</v>
      </c>
      <c r="O11" s="9">
        <v>0</v>
      </c>
      <c r="P11" s="9">
        <v>0</v>
      </c>
      <c r="Q11" s="9">
        <v>0</v>
      </c>
      <c r="R11" s="9">
        <v>21.398995004032908</v>
      </c>
    </row>
    <row r="12" spans="1:18" ht="11.25" customHeight="1" x14ac:dyDescent="0.25">
      <c r="A12" s="61" t="s">
        <v>224</v>
      </c>
      <c r="B12" s="62" t="s">
        <v>223</v>
      </c>
      <c r="C12" s="10">
        <v>30.490220837837207</v>
      </c>
      <c r="D12" s="10">
        <v>6.26739132276</v>
      </c>
      <c r="E12" s="10">
        <v>15.23144400372</v>
      </c>
      <c r="F12" s="10">
        <v>12.106864890000001</v>
      </c>
      <c r="G12" s="10">
        <v>15.23242957644</v>
      </c>
      <c r="H12" s="10">
        <v>42.69239900184057</v>
      </c>
      <c r="I12" s="10">
        <v>48.823167007079995</v>
      </c>
      <c r="J12" s="10">
        <v>39.43249573464</v>
      </c>
      <c r="K12" s="10">
        <v>42.564825033840002</v>
      </c>
      <c r="L12" s="10">
        <v>6.2708856260400001</v>
      </c>
      <c r="M12" s="10">
        <v>0</v>
      </c>
      <c r="N12" s="10">
        <v>2.9970370310364003</v>
      </c>
      <c r="O12" s="10">
        <v>0</v>
      </c>
      <c r="P12" s="10">
        <v>0</v>
      </c>
      <c r="Q12" s="10">
        <v>0</v>
      </c>
      <c r="R12" s="10">
        <v>21.398995004032908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1.1108886921600196</v>
      </c>
      <c r="D15" s="8">
        <v>0</v>
      </c>
      <c r="E15" s="8">
        <v>0</v>
      </c>
      <c r="F15" s="8">
        <v>0</v>
      </c>
      <c r="G15" s="8">
        <v>2.960194460040007</v>
      </c>
      <c r="H15" s="8">
        <v>6.1608513867032775</v>
      </c>
      <c r="I15" s="8">
        <v>5.919500899800016</v>
      </c>
      <c r="J15" s="8">
        <v>5.500313040960001</v>
      </c>
      <c r="K15" s="8">
        <v>5.0744015999999998</v>
      </c>
      <c r="L15" s="8">
        <v>26.64318788748</v>
      </c>
      <c r="M15" s="8">
        <v>24.846464046916459</v>
      </c>
      <c r="N15" s="8">
        <v>28.775728273393398</v>
      </c>
      <c r="O15" s="8">
        <v>9.6959965440044673</v>
      </c>
      <c r="P15" s="8">
        <v>8.8686779087549379</v>
      </c>
      <c r="Q15" s="8">
        <v>9.9149747899159468</v>
      </c>
      <c r="R15" s="8">
        <v>8.8697530111176537</v>
      </c>
    </row>
    <row r="16" spans="1:18" ht="11.25" customHeight="1" x14ac:dyDescent="0.25">
      <c r="A16" s="59" t="s">
        <v>216</v>
      </c>
      <c r="B16" s="60" t="s">
        <v>215</v>
      </c>
      <c r="C16" s="9">
        <v>1.1108886921600196</v>
      </c>
      <c r="D16" s="9">
        <v>0</v>
      </c>
      <c r="E16" s="9">
        <v>0</v>
      </c>
      <c r="F16" s="9">
        <v>0</v>
      </c>
      <c r="G16" s="9">
        <v>2.960194460040007</v>
      </c>
      <c r="H16" s="9">
        <v>6.1608513867032775</v>
      </c>
      <c r="I16" s="9">
        <v>5.919500899800016</v>
      </c>
      <c r="J16" s="9">
        <v>5.500313040960001</v>
      </c>
      <c r="K16" s="9">
        <v>5.0744015999999998</v>
      </c>
      <c r="L16" s="9">
        <v>26.64318788748</v>
      </c>
      <c r="M16" s="9">
        <v>24.846464046916459</v>
      </c>
      <c r="N16" s="9">
        <v>28.775728273393398</v>
      </c>
      <c r="O16" s="9">
        <v>9.6959965440044673</v>
      </c>
      <c r="P16" s="9">
        <v>8.8686779087549379</v>
      </c>
      <c r="Q16" s="9">
        <v>9.9149747899159468</v>
      </c>
      <c r="R16" s="9">
        <v>8.8697530111176537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290.28553254750602</v>
      </c>
      <c r="D21" s="79">
        <v>240.29761603780804</v>
      </c>
      <c r="E21" s="79">
        <v>348.56024116604402</v>
      </c>
      <c r="F21" s="79">
        <v>373.09842022942803</v>
      </c>
      <c r="G21" s="79">
        <v>457.21655076333604</v>
      </c>
      <c r="H21" s="79">
        <v>373.73532205608399</v>
      </c>
      <c r="I21" s="79">
        <v>315.63934923938405</v>
      </c>
      <c r="J21" s="79">
        <v>307.39543155939606</v>
      </c>
      <c r="K21" s="79">
        <v>333.54412696587605</v>
      </c>
      <c r="L21" s="79">
        <v>292.64603937915604</v>
      </c>
      <c r="M21" s="79">
        <v>316.70969376764367</v>
      </c>
      <c r="N21" s="79">
        <v>340.96942198127022</v>
      </c>
      <c r="O21" s="79">
        <v>301.37240930817973</v>
      </c>
      <c r="P21" s="79">
        <v>278.63354064925204</v>
      </c>
      <c r="Q21" s="79">
        <v>248.1444827230884</v>
      </c>
      <c r="R21" s="79">
        <v>251.17916620849797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290.28553254750602</v>
      </c>
      <c r="D30" s="8">
        <v>240.29761603780804</v>
      </c>
      <c r="E30" s="8">
        <v>348.56024116604402</v>
      </c>
      <c r="F30" s="8">
        <v>373.09842022942803</v>
      </c>
      <c r="G30" s="8">
        <v>457.21655076333604</v>
      </c>
      <c r="H30" s="8">
        <v>373.73532205608399</v>
      </c>
      <c r="I30" s="8">
        <v>315.63934923938405</v>
      </c>
      <c r="J30" s="8">
        <v>307.39543155939606</v>
      </c>
      <c r="K30" s="8">
        <v>333.54412696587605</v>
      </c>
      <c r="L30" s="8">
        <v>292.64603937915604</v>
      </c>
      <c r="M30" s="8">
        <v>316.70969376764367</v>
      </c>
      <c r="N30" s="8">
        <v>340.96942198127022</v>
      </c>
      <c r="O30" s="8">
        <v>301.37240930817973</v>
      </c>
      <c r="P30" s="8">
        <v>278.63354064925204</v>
      </c>
      <c r="Q30" s="8">
        <v>248.1444827230884</v>
      </c>
      <c r="R30" s="8">
        <v>251.17916620849797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43.540393772610493</v>
      </c>
      <c r="D34" s="9">
        <v>40.655459135412009</v>
      </c>
      <c r="E34" s="9">
        <v>29.024120982960007</v>
      </c>
      <c r="F34" s="9">
        <v>31.865294516112005</v>
      </c>
      <c r="G34" s="9">
        <v>5.8172409893520012</v>
      </c>
      <c r="H34" s="9">
        <v>8.7076427144153836</v>
      </c>
      <c r="I34" s="9">
        <v>14.502496919184003</v>
      </c>
      <c r="J34" s="9">
        <v>17.427998968272004</v>
      </c>
      <c r="K34" s="9">
        <v>23.239929797316005</v>
      </c>
      <c r="L34" s="9">
        <v>26.093889985140006</v>
      </c>
      <c r="M34" s="9">
        <v>26.122187676966302</v>
      </c>
      <c r="N34" s="9">
        <v>23.220996204968323</v>
      </c>
      <c r="O34" s="9">
        <v>26.20460577890541</v>
      </c>
      <c r="P34" s="9">
        <v>26.20307359321756</v>
      </c>
      <c r="Q34" s="9">
        <v>20.373853855922935</v>
      </c>
      <c r="R34" s="9">
        <v>23.27367449823085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9.4841092143380248</v>
      </c>
      <c r="D43" s="9">
        <v>18.938777612976001</v>
      </c>
      <c r="E43" s="9">
        <v>9.6221829323880019</v>
      </c>
      <c r="F43" s="9">
        <v>12.705770050272001</v>
      </c>
      <c r="G43" s="9">
        <v>18.929191138884001</v>
      </c>
      <c r="H43" s="9">
        <v>22.228912154630088</v>
      </c>
      <c r="I43" s="9">
        <v>22.332730707612001</v>
      </c>
      <c r="J43" s="9">
        <v>22.338501206580002</v>
      </c>
      <c r="K43" s="9">
        <v>25.451964617508004</v>
      </c>
      <c r="L43" s="9">
        <v>22.341603625379999</v>
      </c>
      <c r="M43" s="9">
        <v>22.227896705662168</v>
      </c>
      <c r="N43" s="9">
        <v>18.897991140971254</v>
      </c>
      <c r="O43" s="9">
        <v>18.892022047986426</v>
      </c>
      <c r="P43" s="9">
        <v>18.891445236663927</v>
      </c>
      <c r="Q43" s="9">
        <v>15.711386218565355</v>
      </c>
      <c r="R43" s="9">
        <v>15.711295913428868</v>
      </c>
    </row>
    <row r="44" spans="1:18" ht="11.25" customHeight="1" x14ac:dyDescent="0.25">
      <c r="A44" s="59" t="s">
        <v>161</v>
      </c>
      <c r="B44" s="60" t="s">
        <v>160</v>
      </c>
      <c r="C44" s="9">
        <v>157.89678582312118</v>
      </c>
      <c r="D44" s="9">
        <v>114.57438367752002</v>
      </c>
      <c r="E44" s="9">
        <v>108.25745003409601</v>
      </c>
      <c r="F44" s="9">
        <v>120.74306063954403</v>
      </c>
      <c r="G44" s="9">
        <v>129.98465302680003</v>
      </c>
      <c r="H44" s="9">
        <v>139.31677343711695</v>
      </c>
      <c r="I44" s="9">
        <v>142.28295792328802</v>
      </c>
      <c r="J44" s="9">
        <v>151.69954180334403</v>
      </c>
      <c r="K44" s="9">
        <v>151.58754724795202</v>
      </c>
      <c r="L44" s="9">
        <v>145.42434687153602</v>
      </c>
      <c r="M44" s="9">
        <v>120.7443165858914</v>
      </c>
      <c r="N44" s="9">
        <v>99.072269648004507</v>
      </c>
      <c r="O44" s="9">
        <v>86.690036377342963</v>
      </c>
      <c r="P44" s="9">
        <v>77.405914106370403</v>
      </c>
      <c r="Q44" s="9">
        <v>61.908387004129636</v>
      </c>
      <c r="R44" s="9">
        <v>68.088897994296133</v>
      </c>
    </row>
    <row r="45" spans="1:18" ht="11.25" customHeight="1" x14ac:dyDescent="0.25">
      <c r="A45" s="59" t="s">
        <v>159</v>
      </c>
      <c r="B45" s="60" t="s">
        <v>158</v>
      </c>
      <c r="C45" s="9">
        <v>79.36424373743634</v>
      </c>
      <c r="D45" s="9">
        <v>66.128995611899995</v>
      </c>
      <c r="E45" s="9">
        <v>201.6564872166</v>
      </c>
      <c r="F45" s="9">
        <v>207.78429502350002</v>
      </c>
      <c r="G45" s="9">
        <v>302.48546560829999</v>
      </c>
      <c r="H45" s="9">
        <v>203.48199374992157</v>
      </c>
      <c r="I45" s="9">
        <v>136.52116368930001</v>
      </c>
      <c r="J45" s="9">
        <v>115.9293895812</v>
      </c>
      <c r="K45" s="9">
        <v>133.26468530310001</v>
      </c>
      <c r="L45" s="9">
        <v>98.786198897100007</v>
      </c>
      <c r="M45" s="9">
        <v>147.61529279912378</v>
      </c>
      <c r="N45" s="9">
        <v>199.77816498732614</v>
      </c>
      <c r="O45" s="9">
        <v>169.58574510394496</v>
      </c>
      <c r="P45" s="9">
        <v>156.13310771300013</v>
      </c>
      <c r="Q45" s="9">
        <v>150.15085564447048</v>
      </c>
      <c r="R45" s="9">
        <v>144.10529780254214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79.36424373743634</v>
      </c>
      <c r="D49" s="10">
        <v>66.128995611899995</v>
      </c>
      <c r="E49" s="10">
        <v>201.6564872166</v>
      </c>
      <c r="F49" s="10">
        <v>207.78429502350002</v>
      </c>
      <c r="G49" s="10">
        <v>302.48546560829999</v>
      </c>
      <c r="H49" s="10">
        <v>203.48199374992157</v>
      </c>
      <c r="I49" s="10">
        <v>136.52116368930001</v>
      </c>
      <c r="J49" s="10">
        <v>115.9293895812</v>
      </c>
      <c r="K49" s="10">
        <v>133.26468530310001</v>
      </c>
      <c r="L49" s="10">
        <v>98.786198897100007</v>
      </c>
      <c r="M49" s="10">
        <v>147.61529279912378</v>
      </c>
      <c r="N49" s="10">
        <v>199.77816498732614</v>
      </c>
      <c r="O49" s="10">
        <v>169.58574510394496</v>
      </c>
      <c r="P49" s="10">
        <v>156.13310771300013</v>
      </c>
      <c r="Q49" s="10">
        <v>150.15085564447048</v>
      </c>
      <c r="R49" s="10">
        <v>144.10529780254214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649.56230829949823</v>
      </c>
      <c r="D52" s="79">
        <v>671.24708058117608</v>
      </c>
      <c r="E52" s="79">
        <v>762.50139919311619</v>
      </c>
      <c r="F52" s="79">
        <v>785.91000490477211</v>
      </c>
      <c r="G52" s="79">
        <v>829.41327825681617</v>
      </c>
      <c r="H52" s="79">
        <v>873.1723124585086</v>
      </c>
      <c r="I52" s="79">
        <v>759.42809514910812</v>
      </c>
      <c r="J52" s="79">
        <v>771.67882162720809</v>
      </c>
      <c r="K52" s="79">
        <v>761.3189219390041</v>
      </c>
      <c r="L52" s="79">
        <v>713.96580949412407</v>
      </c>
      <c r="M52" s="79">
        <v>757.04985119701576</v>
      </c>
      <c r="N52" s="79">
        <v>784.49576469755641</v>
      </c>
      <c r="O52" s="79">
        <v>729.30745873759224</v>
      </c>
      <c r="P52" s="79">
        <v>713.16007579285088</v>
      </c>
      <c r="Q52" s="79">
        <v>705.67410785934442</v>
      </c>
      <c r="R52" s="79">
        <v>696.54498823320466</v>
      </c>
    </row>
    <row r="53" spans="1:18" ht="11.25" customHeight="1" x14ac:dyDescent="0.25">
      <c r="A53" s="56" t="s">
        <v>143</v>
      </c>
      <c r="B53" s="57" t="s">
        <v>142</v>
      </c>
      <c r="C53" s="8">
        <v>649.56230829949823</v>
      </c>
      <c r="D53" s="8">
        <v>671.24708058117608</v>
      </c>
      <c r="E53" s="8">
        <v>762.50139919311619</v>
      </c>
      <c r="F53" s="8">
        <v>785.91000490477211</v>
      </c>
      <c r="G53" s="8">
        <v>829.41327825681617</v>
      </c>
      <c r="H53" s="8">
        <v>873.1723124585086</v>
      </c>
      <c r="I53" s="8">
        <v>759.42809514910812</v>
      </c>
      <c r="J53" s="8">
        <v>771.67882162720809</v>
      </c>
      <c r="K53" s="8">
        <v>761.3189219390041</v>
      </c>
      <c r="L53" s="8">
        <v>713.96580949412407</v>
      </c>
      <c r="M53" s="8">
        <v>757.04985119701576</v>
      </c>
      <c r="N53" s="8">
        <v>784.49576469755641</v>
      </c>
      <c r="O53" s="8">
        <v>729.30745873759224</v>
      </c>
      <c r="P53" s="8">
        <v>713.16007579285088</v>
      </c>
      <c r="Q53" s="8">
        <v>705.67410785934442</v>
      </c>
      <c r="R53" s="8">
        <v>696.54498823320466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508.66133831376783</v>
      </c>
      <c r="D59" s="79">
        <v>650.47653526284012</v>
      </c>
      <c r="E59" s="79">
        <v>651.74808065796003</v>
      </c>
      <c r="F59" s="79">
        <v>593.87707891512002</v>
      </c>
      <c r="G59" s="79">
        <v>763.38561128544006</v>
      </c>
      <c r="H59" s="79">
        <v>496.34472696882739</v>
      </c>
      <c r="I59" s="79">
        <v>591.82307628444005</v>
      </c>
      <c r="J59" s="79">
        <v>823.54608924588013</v>
      </c>
      <c r="K59" s="79">
        <v>923.85244886220005</v>
      </c>
      <c r="L59" s="79">
        <v>1119.2431386708001</v>
      </c>
      <c r="M59" s="79">
        <v>952.3717506853244</v>
      </c>
      <c r="N59" s="79">
        <v>961.09802033797928</v>
      </c>
      <c r="O59" s="79">
        <v>839.83958843769176</v>
      </c>
      <c r="P59" s="79">
        <v>890.04260769063478</v>
      </c>
      <c r="Q59" s="79">
        <v>977.69655335265509</v>
      </c>
      <c r="R59" s="79">
        <v>1028.3126647783238</v>
      </c>
    </row>
    <row r="60" spans="1:18" ht="11.25" customHeight="1" x14ac:dyDescent="0.25">
      <c r="A60" s="56" t="s">
        <v>130</v>
      </c>
      <c r="B60" s="57" t="s">
        <v>129</v>
      </c>
      <c r="C60" s="8">
        <v>508.66133831376783</v>
      </c>
      <c r="D60" s="8">
        <v>650.47653526284012</v>
      </c>
      <c r="E60" s="8">
        <v>651.74808065796003</v>
      </c>
      <c r="F60" s="8">
        <v>593.87707891512002</v>
      </c>
      <c r="G60" s="8">
        <v>763.38561128544006</v>
      </c>
      <c r="H60" s="8">
        <v>496.34472696882739</v>
      </c>
      <c r="I60" s="8">
        <v>591.82307628444005</v>
      </c>
      <c r="J60" s="8">
        <v>823.54608924588013</v>
      </c>
      <c r="K60" s="8">
        <v>923.85244886220005</v>
      </c>
      <c r="L60" s="8">
        <v>1119.2431386708001</v>
      </c>
      <c r="M60" s="8">
        <v>952.3717506853244</v>
      </c>
      <c r="N60" s="8">
        <v>961.09802033797928</v>
      </c>
      <c r="O60" s="8">
        <v>839.83958843769176</v>
      </c>
      <c r="P60" s="8">
        <v>890.04260769063478</v>
      </c>
      <c r="Q60" s="8">
        <v>977.69655335265509</v>
      </c>
      <c r="R60" s="8">
        <v>1028.3126647783238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0.93789009215999997</v>
      </c>
      <c r="F64" s="81">
        <v>8.9072595763200013</v>
      </c>
      <c r="G64" s="81">
        <v>8.9104951353599997</v>
      </c>
      <c r="H64" s="81">
        <v>238.77834382154046</v>
      </c>
      <c r="I64" s="81">
        <v>280.8272988864</v>
      </c>
      <c r="J64" s="81">
        <v>304.35075095039997</v>
      </c>
      <c r="K64" s="81">
        <v>411.71757266304002</v>
      </c>
      <c r="L64" s="81">
        <v>358.17197786495996</v>
      </c>
      <c r="M64" s="81">
        <v>380.84121914210573</v>
      </c>
      <c r="N64" s="81">
        <v>403.74275637353412</v>
      </c>
      <c r="O64" s="81">
        <v>432.31288113813997</v>
      </c>
      <c r="P64" s="81">
        <v>432.03389517881021</v>
      </c>
      <c r="Q64" s="81">
        <v>493.89111853071358</v>
      </c>
      <c r="R64" s="81">
        <v>506.9822134855699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0.93789009215999997</v>
      </c>
      <c r="F65" s="82">
        <v>8.9072595763200013</v>
      </c>
      <c r="G65" s="82">
        <v>8.9104951353599997</v>
      </c>
      <c r="H65" s="82">
        <v>238.77834382154046</v>
      </c>
      <c r="I65" s="82">
        <v>280.8272988864</v>
      </c>
      <c r="J65" s="82">
        <v>304.35075095039997</v>
      </c>
      <c r="K65" s="82">
        <v>411.71757266304002</v>
      </c>
      <c r="L65" s="82">
        <v>358.17197786495996</v>
      </c>
      <c r="M65" s="82">
        <v>380.78662067523732</v>
      </c>
      <c r="N65" s="82">
        <v>403.19675916895324</v>
      </c>
      <c r="O65" s="82">
        <v>431.65767999505965</v>
      </c>
      <c r="P65" s="82">
        <v>431.21486984310701</v>
      </c>
      <c r="Q65" s="82">
        <v>492.58072488279464</v>
      </c>
      <c r="R65" s="82">
        <v>505.56262617233273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5.4598466868403348E-2</v>
      </c>
      <c r="N67" s="82">
        <v>0.54599720458086765</v>
      </c>
      <c r="O67" s="82">
        <v>0.65520114308033572</v>
      </c>
      <c r="P67" s="82">
        <v>0.81902533570319414</v>
      </c>
      <c r="Q67" s="82">
        <v>1.3103936479189364</v>
      </c>
      <c r="R67" s="82">
        <v>1.4195873132371923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1215.6280705314725</v>
      </c>
      <c r="D2" s="78">
        <v>1264.1938945766433</v>
      </c>
      <c r="E2" s="78">
        <v>1315.2519090773455</v>
      </c>
      <c r="F2" s="78">
        <v>1237.395381183147</v>
      </c>
      <c r="G2" s="78">
        <v>1445.3890250726524</v>
      </c>
      <c r="H2" s="78">
        <v>1177.7222511573027</v>
      </c>
      <c r="I2" s="78">
        <v>1229.9299243170449</v>
      </c>
      <c r="J2" s="78">
        <v>1368.6954593264768</v>
      </c>
      <c r="K2" s="78">
        <v>1334.0579623130566</v>
      </c>
      <c r="L2" s="78">
        <v>1226.617984172055</v>
      </c>
      <c r="M2" s="78">
        <v>1014.2457762334332</v>
      </c>
      <c r="N2" s="78">
        <v>1042.3519503673233</v>
      </c>
      <c r="O2" s="78">
        <v>983.94560098992997</v>
      </c>
      <c r="P2" s="78">
        <v>972.67718678639369</v>
      </c>
      <c r="Q2" s="78">
        <v>957.07375687249191</v>
      </c>
      <c r="R2" s="78">
        <v>960.78978192721343</v>
      </c>
    </row>
    <row r="3" spans="1:18" ht="11.25" customHeight="1" x14ac:dyDescent="0.25">
      <c r="A3" s="53" t="s">
        <v>242</v>
      </c>
      <c r="B3" s="54" t="s">
        <v>241</v>
      </c>
      <c r="C3" s="79">
        <v>550.81470447458742</v>
      </c>
      <c r="D3" s="79">
        <v>512.30771507956888</v>
      </c>
      <c r="E3" s="79">
        <v>404.05623972762868</v>
      </c>
      <c r="F3" s="79">
        <v>361.73287565014533</v>
      </c>
      <c r="G3" s="79">
        <v>345.93233539704192</v>
      </c>
      <c r="H3" s="79">
        <v>420.42520826627282</v>
      </c>
      <c r="I3" s="79">
        <v>500.09286224152754</v>
      </c>
      <c r="J3" s="79">
        <v>427.63110752285831</v>
      </c>
      <c r="K3" s="79">
        <v>275.32201450074848</v>
      </c>
      <c r="L3" s="79">
        <v>21.52638243302556</v>
      </c>
      <c r="M3" s="79">
        <v>18.95134461188243</v>
      </c>
      <c r="N3" s="79">
        <v>19.77303816898748</v>
      </c>
      <c r="O3" s="79">
        <v>19.854250249572409</v>
      </c>
      <c r="P3" s="79">
        <v>19.218508076492757</v>
      </c>
      <c r="Q3" s="79">
        <v>19.179376527855961</v>
      </c>
      <c r="R3" s="79">
        <v>19.263970253072479</v>
      </c>
    </row>
    <row r="4" spans="1:18" ht="11.25" customHeight="1" x14ac:dyDescent="0.25">
      <c r="A4" s="56" t="s">
        <v>240</v>
      </c>
      <c r="B4" s="57" t="s">
        <v>239</v>
      </c>
      <c r="C4" s="8">
        <v>549.71750732769578</v>
      </c>
      <c r="D4" s="8">
        <v>512.30771507956888</v>
      </c>
      <c r="E4" s="8">
        <v>404.05623972762868</v>
      </c>
      <c r="F4" s="8">
        <v>361.73287565014533</v>
      </c>
      <c r="G4" s="8">
        <v>343.03840550371081</v>
      </c>
      <c r="H4" s="8">
        <v>414.39357359445125</v>
      </c>
      <c r="I4" s="8">
        <v>495.34073844067285</v>
      </c>
      <c r="J4" s="8">
        <v>424.07295593106301</v>
      </c>
      <c r="K4" s="8">
        <v>273.07815028174207</v>
      </c>
      <c r="L4" s="8">
        <v>20.24403105499589</v>
      </c>
      <c r="M4" s="8">
        <v>17.454585397308492</v>
      </c>
      <c r="N4" s="8">
        <v>17.766852932308023</v>
      </c>
      <c r="O4" s="8">
        <v>19.165173174992482</v>
      </c>
      <c r="P4" s="8">
        <v>18.554275423289457</v>
      </c>
      <c r="Q4" s="8">
        <v>18.474982811650783</v>
      </c>
      <c r="R4" s="8">
        <v>18.652659525295302</v>
      </c>
    </row>
    <row r="5" spans="1:18" ht="11.25" customHeight="1" x14ac:dyDescent="0.25">
      <c r="A5" s="59" t="s">
        <v>238</v>
      </c>
      <c r="B5" s="60" t="s">
        <v>237</v>
      </c>
      <c r="C5" s="9">
        <v>519.60307412888142</v>
      </c>
      <c r="D5" s="9">
        <v>506.15055447742009</v>
      </c>
      <c r="E5" s="9">
        <v>389.19891595010836</v>
      </c>
      <c r="F5" s="9">
        <v>349.88442124295631</v>
      </c>
      <c r="G5" s="9">
        <v>328.14695702139556</v>
      </c>
      <c r="H5" s="9">
        <v>372.59659816366849</v>
      </c>
      <c r="I5" s="9">
        <v>456.1459249091323</v>
      </c>
      <c r="J5" s="9">
        <v>398.56408099579539</v>
      </c>
      <c r="K5" s="9">
        <v>254.25628803857603</v>
      </c>
      <c r="L5" s="9">
        <v>19.942209859349941</v>
      </c>
      <c r="M5" s="9">
        <v>17.454585397308492</v>
      </c>
      <c r="N5" s="9">
        <v>17.557905607384669</v>
      </c>
      <c r="O5" s="9">
        <v>19.165173174992482</v>
      </c>
      <c r="P5" s="9">
        <v>18.554275423289457</v>
      </c>
      <c r="Q5" s="9">
        <v>18.474982811650783</v>
      </c>
      <c r="R5" s="9">
        <v>17.177823056543712</v>
      </c>
    </row>
    <row r="6" spans="1:18" ht="11.25" customHeight="1" x14ac:dyDescent="0.25">
      <c r="A6" s="61" t="s">
        <v>236</v>
      </c>
      <c r="B6" s="62" t="s">
        <v>235</v>
      </c>
      <c r="C6" s="10">
        <v>5.339863797043952</v>
      </c>
      <c r="D6" s="10">
        <v>2.6394667874773399</v>
      </c>
      <c r="E6" s="10">
        <v>15.657168040375632</v>
      </c>
      <c r="F6" s="10">
        <v>5.6207669662404482</v>
      </c>
      <c r="G6" s="10">
        <v>0</v>
      </c>
      <c r="H6" s="10">
        <v>0</v>
      </c>
      <c r="I6" s="10">
        <v>0</v>
      </c>
      <c r="J6" s="10">
        <v>53.448093790052468</v>
      </c>
      <c r="K6" s="10">
        <v>0</v>
      </c>
      <c r="L6" s="10">
        <v>0</v>
      </c>
      <c r="M6" s="10">
        <v>0.17752225063874394</v>
      </c>
      <c r="N6" s="10">
        <v>0</v>
      </c>
      <c r="O6" s="10">
        <v>2.1027855328843676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434.15445983595299</v>
      </c>
      <c r="D8" s="10">
        <v>411.40554595252399</v>
      </c>
      <c r="E8" s="10">
        <v>250.69925597134093</v>
      </c>
      <c r="F8" s="10">
        <v>193.84649574827301</v>
      </c>
      <c r="G8" s="10">
        <v>192.4425432551939</v>
      </c>
      <c r="H8" s="10">
        <v>235.70377591104764</v>
      </c>
      <c r="I8" s="10">
        <v>313.7015280208127</v>
      </c>
      <c r="J8" s="10">
        <v>223.55651207171658</v>
      </c>
      <c r="K8" s="10">
        <v>179.53089937474485</v>
      </c>
      <c r="L8" s="10">
        <v>12.524642194931721</v>
      </c>
      <c r="M8" s="10">
        <v>8.5527328438251988</v>
      </c>
      <c r="N8" s="10">
        <v>7.0993579862067007</v>
      </c>
      <c r="O8" s="10">
        <v>5.9300605321490947</v>
      </c>
      <c r="P8" s="10">
        <v>6.9158460844322702</v>
      </c>
      <c r="Q8" s="10">
        <v>5.6055738818600798</v>
      </c>
      <c r="R8" s="10">
        <v>5.1832355726008776</v>
      </c>
    </row>
    <row r="9" spans="1:18" ht="11.25" customHeight="1" x14ac:dyDescent="0.25">
      <c r="A9" s="61" t="s">
        <v>230</v>
      </c>
      <c r="B9" s="62" t="s">
        <v>229</v>
      </c>
      <c r="C9" s="10">
        <v>80.108750495884408</v>
      </c>
      <c r="D9" s="10">
        <v>92.105541737418804</v>
      </c>
      <c r="E9" s="10">
        <v>122.84249193839176</v>
      </c>
      <c r="F9" s="10">
        <v>150.41715852844285</v>
      </c>
      <c r="G9" s="10">
        <v>135.7044137662017</v>
      </c>
      <c r="H9" s="10">
        <v>136.89282225262085</v>
      </c>
      <c r="I9" s="10">
        <v>142.44439688831957</v>
      </c>
      <c r="J9" s="10">
        <v>121.55947513402636</v>
      </c>
      <c r="K9" s="10">
        <v>74.725388663831168</v>
      </c>
      <c r="L9" s="10">
        <v>7.41756766441822</v>
      </c>
      <c r="M9" s="10">
        <v>8.7243303028445514</v>
      </c>
      <c r="N9" s="10">
        <v>10.458547621177967</v>
      </c>
      <c r="O9" s="10">
        <v>11.13232710995902</v>
      </c>
      <c r="P9" s="10">
        <v>11.638429338857186</v>
      </c>
      <c r="Q9" s="10">
        <v>12.869408929790703</v>
      </c>
      <c r="R9" s="10">
        <v>11.994587483942835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30.114433198814321</v>
      </c>
      <c r="D11" s="9">
        <v>6.1571606021488492</v>
      </c>
      <c r="E11" s="9">
        <v>14.857323777520323</v>
      </c>
      <c r="F11" s="9">
        <v>11.848454407189037</v>
      </c>
      <c r="G11" s="9">
        <v>14.891448482315264</v>
      </c>
      <c r="H11" s="9">
        <v>41.796975430782766</v>
      </c>
      <c r="I11" s="9">
        <v>39.194813531540554</v>
      </c>
      <c r="J11" s="9">
        <v>25.508874935267592</v>
      </c>
      <c r="K11" s="9">
        <v>18.821862243166041</v>
      </c>
      <c r="L11" s="9">
        <v>0.30182119564594784</v>
      </c>
      <c r="M11" s="9">
        <v>0</v>
      </c>
      <c r="N11" s="9">
        <v>0.20894732492335327</v>
      </c>
      <c r="O11" s="9">
        <v>0</v>
      </c>
      <c r="P11" s="9">
        <v>0</v>
      </c>
      <c r="Q11" s="9">
        <v>0</v>
      </c>
      <c r="R11" s="9">
        <v>1.4748364687515902</v>
      </c>
    </row>
    <row r="12" spans="1:18" ht="11.25" customHeight="1" x14ac:dyDescent="0.25">
      <c r="A12" s="61" t="s">
        <v>224</v>
      </c>
      <c r="B12" s="62" t="s">
        <v>223</v>
      </c>
      <c r="C12" s="10">
        <v>30.114433198814321</v>
      </c>
      <c r="D12" s="10">
        <v>6.1571606021488492</v>
      </c>
      <c r="E12" s="10">
        <v>14.857323777520323</v>
      </c>
      <c r="F12" s="10">
        <v>11.848454407189037</v>
      </c>
      <c r="G12" s="10">
        <v>14.891448482315264</v>
      </c>
      <c r="H12" s="10">
        <v>41.796975430782766</v>
      </c>
      <c r="I12" s="10">
        <v>39.194813531540554</v>
      </c>
      <c r="J12" s="10">
        <v>25.508874935267592</v>
      </c>
      <c r="K12" s="10">
        <v>18.821862243166041</v>
      </c>
      <c r="L12" s="10">
        <v>0.30182119564594784</v>
      </c>
      <c r="M12" s="10">
        <v>0</v>
      </c>
      <c r="N12" s="10">
        <v>0.20894732492335327</v>
      </c>
      <c r="O12" s="10">
        <v>0</v>
      </c>
      <c r="P12" s="10">
        <v>0</v>
      </c>
      <c r="Q12" s="10">
        <v>0</v>
      </c>
      <c r="R12" s="10">
        <v>1.4748364687515902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1.0971971468916435</v>
      </c>
      <c r="D15" s="8">
        <v>0</v>
      </c>
      <c r="E15" s="8">
        <v>0</v>
      </c>
      <c r="F15" s="8">
        <v>0</v>
      </c>
      <c r="G15" s="8">
        <v>2.8939298933311206</v>
      </c>
      <c r="H15" s="8">
        <v>6.0316346718215383</v>
      </c>
      <c r="I15" s="8">
        <v>4.7521238008546858</v>
      </c>
      <c r="J15" s="8">
        <v>3.558151591795284</v>
      </c>
      <c r="K15" s="8">
        <v>2.2438642190063973</v>
      </c>
      <c r="L15" s="8">
        <v>1.2823513780296707</v>
      </c>
      <c r="M15" s="8">
        <v>1.4967592145739366</v>
      </c>
      <c r="N15" s="8">
        <v>2.0061852366794555</v>
      </c>
      <c r="O15" s="8">
        <v>0.68907707457992751</v>
      </c>
      <c r="P15" s="8">
        <v>0.66423265320330094</v>
      </c>
      <c r="Q15" s="8">
        <v>0.70439371620517943</v>
      </c>
      <c r="R15" s="8">
        <v>0.61131072777717765</v>
      </c>
    </row>
    <row r="16" spans="1:18" ht="11.25" customHeight="1" x14ac:dyDescent="0.25">
      <c r="A16" s="59" t="s">
        <v>216</v>
      </c>
      <c r="B16" s="60" t="s">
        <v>215</v>
      </c>
      <c r="C16" s="9">
        <v>1.0971971468916435</v>
      </c>
      <c r="D16" s="9">
        <v>0</v>
      </c>
      <c r="E16" s="9">
        <v>0</v>
      </c>
      <c r="F16" s="9">
        <v>0</v>
      </c>
      <c r="G16" s="9">
        <v>2.8939298933311206</v>
      </c>
      <c r="H16" s="9">
        <v>6.0316346718215383</v>
      </c>
      <c r="I16" s="9">
        <v>4.7521238008546858</v>
      </c>
      <c r="J16" s="9">
        <v>3.558151591795284</v>
      </c>
      <c r="K16" s="9">
        <v>2.2438642190063973</v>
      </c>
      <c r="L16" s="9">
        <v>1.2823513780296707</v>
      </c>
      <c r="M16" s="9">
        <v>1.4967592145739366</v>
      </c>
      <c r="N16" s="9">
        <v>2.0061852366794555</v>
      </c>
      <c r="O16" s="9">
        <v>0.68907707457992751</v>
      </c>
      <c r="P16" s="9">
        <v>0.66423265320330094</v>
      </c>
      <c r="Q16" s="9">
        <v>0.70439371620517943</v>
      </c>
      <c r="R16" s="9">
        <v>0.61131072777717765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155.48642626873232</v>
      </c>
      <c r="D21" s="79">
        <v>100.74752070923373</v>
      </c>
      <c r="E21" s="79">
        <v>258.75360383935595</v>
      </c>
      <c r="F21" s="79">
        <v>281.12166559600803</v>
      </c>
      <c r="G21" s="79">
        <v>335.31963836857091</v>
      </c>
      <c r="H21" s="79">
        <v>260.18710478375675</v>
      </c>
      <c r="I21" s="79">
        <v>137.22017233221746</v>
      </c>
      <c r="J21" s="79">
        <v>116.67337370481125</v>
      </c>
      <c r="K21" s="79">
        <v>134.02268903923454</v>
      </c>
      <c r="L21" s="79">
        <v>99.425330387819784</v>
      </c>
      <c r="M21" s="79">
        <v>148.17696611359005</v>
      </c>
      <c r="N21" s="79">
        <v>200.36219315861291</v>
      </c>
      <c r="O21" s="79">
        <v>170.17275131763188</v>
      </c>
      <c r="P21" s="79">
        <v>156.70321841738939</v>
      </c>
      <c r="Q21" s="79">
        <v>150.71913877626457</v>
      </c>
      <c r="R21" s="79">
        <v>144.67157693088038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155.48642626873232</v>
      </c>
      <c r="D30" s="8">
        <v>100.74752070923373</v>
      </c>
      <c r="E30" s="8">
        <v>258.75360383935595</v>
      </c>
      <c r="F30" s="8">
        <v>281.12166559600803</v>
      </c>
      <c r="G30" s="8">
        <v>335.31963836857091</v>
      </c>
      <c r="H30" s="8">
        <v>260.18710478375675</v>
      </c>
      <c r="I30" s="8">
        <v>137.22017233221746</v>
      </c>
      <c r="J30" s="8">
        <v>116.67337370481125</v>
      </c>
      <c r="K30" s="8">
        <v>134.02268903923454</v>
      </c>
      <c r="L30" s="8">
        <v>99.425330387819784</v>
      </c>
      <c r="M30" s="8">
        <v>148.17696611359005</v>
      </c>
      <c r="N30" s="8">
        <v>200.36219315861291</v>
      </c>
      <c r="O30" s="8">
        <v>170.17275131763188</v>
      </c>
      <c r="P30" s="8">
        <v>156.70321841738939</v>
      </c>
      <c r="Q30" s="8">
        <v>150.71913877626457</v>
      </c>
      <c r="R30" s="8">
        <v>144.67157693088038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0.58610896318401862</v>
      </c>
      <c r="D43" s="9">
        <v>0.58304638386850172</v>
      </c>
      <c r="E43" s="9">
        <v>0.61110252600006698</v>
      </c>
      <c r="F43" s="9">
        <v>0.58448831516146771</v>
      </c>
      <c r="G43" s="9">
        <v>0.66169584789695268</v>
      </c>
      <c r="H43" s="9">
        <v>0.67382228590419524</v>
      </c>
      <c r="I43" s="9">
        <v>0.69900864291746112</v>
      </c>
      <c r="J43" s="9">
        <v>0.74398412361124944</v>
      </c>
      <c r="K43" s="9">
        <v>0.75800373613453254</v>
      </c>
      <c r="L43" s="9">
        <v>0.63913149071978048</v>
      </c>
      <c r="M43" s="9">
        <v>0.5616733144662821</v>
      </c>
      <c r="N43" s="9">
        <v>0.58402817128676598</v>
      </c>
      <c r="O43" s="9">
        <v>0.58700621368691652</v>
      </c>
      <c r="P43" s="9">
        <v>0.57011070438927391</v>
      </c>
      <c r="Q43" s="9">
        <v>0.56828313179408185</v>
      </c>
      <c r="R43" s="9">
        <v>0.5662791283382318</v>
      </c>
    </row>
    <row r="44" spans="1:18" ht="11.25" customHeight="1" x14ac:dyDescent="0.25">
      <c r="A44" s="59" t="s">
        <v>161</v>
      </c>
      <c r="B44" s="60" t="s">
        <v>160</v>
      </c>
      <c r="C44" s="9">
        <v>75.536073568111973</v>
      </c>
      <c r="D44" s="9">
        <v>34.035478713465238</v>
      </c>
      <c r="E44" s="9">
        <v>56.486014096755888</v>
      </c>
      <c r="F44" s="9">
        <v>72.752882257346528</v>
      </c>
      <c r="G44" s="9">
        <v>32.172476912373973</v>
      </c>
      <c r="H44" s="9">
        <v>56.031288747930979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79.36424373743634</v>
      </c>
      <c r="D45" s="9">
        <v>66.128995611899995</v>
      </c>
      <c r="E45" s="9">
        <v>201.6564872166</v>
      </c>
      <c r="F45" s="9">
        <v>207.78429502350002</v>
      </c>
      <c r="G45" s="9">
        <v>302.48546560829999</v>
      </c>
      <c r="H45" s="9">
        <v>203.48199374992157</v>
      </c>
      <c r="I45" s="9">
        <v>136.52116368930001</v>
      </c>
      <c r="J45" s="9">
        <v>115.9293895812</v>
      </c>
      <c r="K45" s="9">
        <v>133.26468530310001</v>
      </c>
      <c r="L45" s="9">
        <v>98.786198897100007</v>
      </c>
      <c r="M45" s="9">
        <v>147.61529279912378</v>
      </c>
      <c r="N45" s="9">
        <v>199.77816498732614</v>
      </c>
      <c r="O45" s="9">
        <v>169.58574510394496</v>
      </c>
      <c r="P45" s="9">
        <v>156.13310771300013</v>
      </c>
      <c r="Q45" s="9">
        <v>150.15085564447048</v>
      </c>
      <c r="R45" s="9">
        <v>144.10529780254214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79.36424373743634</v>
      </c>
      <c r="D49" s="10">
        <v>66.128995611899995</v>
      </c>
      <c r="E49" s="10">
        <v>201.6564872166</v>
      </c>
      <c r="F49" s="10">
        <v>207.78429502350002</v>
      </c>
      <c r="G49" s="10">
        <v>302.48546560829999</v>
      </c>
      <c r="H49" s="10">
        <v>203.48199374992157</v>
      </c>
      <c r="I49" s="10">
        <v>136.52116368930001</v>
      </c>
      <c r="J49" s="10">
        <v>115.9293895812</v>
      </c>
      <c r="K49" s="10">
        <v>133.26468530310001</v>
      </c>
      <c r="L49" s="10">
        <v>98.786198897100007</v>
      </c>
      <c r="M49" s="10">
        <v>147.61529279912378</v>
      </c>
      <c r="N49" s="10">
        <v>199.77816498732614</v>
      </c>
      <c r="O49" s="10">
        <v>169.58574510394496</v>
      </c>
      <c r="P49" s="10">
        <v>156.13310771300013</v>
      </c>
      <c r="Q49" s="10">
        <v>150.15085564447048</v>
      </c>
      <c r="R49" s="10">
        <v>144.10529780254214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0.6656014743850901</v>
      </c>
      <c r="D52" s="79">
        <v>0.6621235250004649</v>
      </c>
      <c r="E52" s="79">
        <v>0.69398485240088592</v>
      </c>
      <c r="F52" s="79">
        <v>0.6637610218736506</v>
      </c>
      <c r="G52" s="79">
        <v>0.75144002159957579</v>
      </c>
      <c r="H52" s="79">
        <v>0.76521113844585731</v>
      </c>
      <c r="I52" s="79">
        <v>0.793813458859708</v>
      </c>
      <c r="J52" s="79">
        <v>0.84488885292694471</v>
      </c>
      <c r="K52" s="79">
        <v>0.86080991087342684</v>
      </c>
      <c r="L52" s="79">
        <v>0.72581531638420382</v>
      </c>
      <c r="M52" s="79">
        <v>0.63780441680321553</v>
      </c>
      <c r="N52" s="79">
        <v>0.66276452335722957</v>
      </c>
      <c r="O52" s="79">
        <v>0.66600564752879066</v>
      </c>
      <c r="P52" s="79">
        <v>0.64667034284659097</v>
      </c>
      <c r="Q52" s="79">
        <v>0.64412900124301198</v>
      </c>
      <c r="R52" s="79">
        <v>0.64173834786397144</v>
      </c>
    </row>
    <row r="53" spans="1:18" ht="11.25" customHeight="1" x14ac:dyDescent="0.25">
      <c r="A53" s="56" t="s">
        <v>143</v>
      </c>
      <c r="B53" s="57" t="s">
        <v>142</v>
      </c>
      <c r="C53" s="8">
        <v>0.6656014743850901</v>
      </c>
      <c r="D53" s="8">
        <v>0.6621235250004649</v>
      </c>
      <c r="E53" s="8">
        <v>0.69398485240088592</v>
      </c>
      <c r="F53" s="8">
        <v>0.6637610218736506</v>
      </c>
      <c r="G53" s="8">
        <v>0.75144002159957579</v>
      </c>
      <c r="H53" s="8">
        <v>0.76521113844585731</v>
      </c>
      <c r="I53" s="8">
        <v>0.793813458859708</v>
      </c>
      <c r="J53" s="8">
        <v>0.84488885292694471</v>
      </c>
      <c r="K53" s="8">
        <v>0.86080991087342684</v>
      </c>
      <c r="L53" s="8">
        <v>0.72581531638420382</v>
      </c>
      <c r="M53" s="8">
        <v>0.63780441680321553</v>
      </c>
      <c r="N53" s="8">
        <v>0.66276452335722957</v>
      </c>
      <c r="O53" s="8">
        <v>0.66600564752879066</v>
      </c>
      <c r="P53" s="8">
        <v>0.64667034284659097</v>
      </c>
      <c r="Q53" s="8">
        <v>0.64412900124301198</v>
      </c>
      <c r="R53" s="8">
        <v>0.64173834786397144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508.66133831376783</v>
      </c>
      <c r="D59" s="79">
        <v>650.47653526284012</v>
      </c>
      <c r="E59" s="79">
        <v>651.74808065796003</v>
      </c>
      <c r="F59" s="79">
        <v>593.87707891512002</v>
      </c>
      <c r="G59" s="79">
        <v>763.38561128544006</v>
      </c>
      <c r="H59" s="79">
        <v>496.34472696882739</v>
      </c>
      <c r="I59" s="79">
        <v>591.82307628444005</v>
      </c>
      <c r="J59" s="79">
        <v>823.54608924588013</v>
      </c>
      <c r="K59" s="79">
        <v>923.85244886220005</v>
      </c>
      <c r="L59" s="79">
        <v>1104.9404560348255</v>
      </c>
      <c r="M59" s="79">
        <v>846.47966109115748</v>
      </c>
      <c r="N59" s="79">
        <v>821.55395451636571</v>
      </c>
      <c r="O59" s="79">
        <v>793.25259377519694</v>
      </c>
      <c r="P59" s="79">
        <v>796.10878994966492</v>
      </c>
      <c r="Q59" s="79">
        <v>786.53111256712839</v>
      </c>
      <c r="R59" s="79">
        <v>796.21249639539667</v>
      </c>
    </row>
    <row r="60" spans="1:18" ht="11.25" customHeight="1" x14ac:dyDescent="0.25">
      <c r="A60" s="56" t="s">
        <v>130</v>
      </c>
      <c r="B60" s="57" t="s">
        <v>129</v>
      </c>
      <c r="C60" s="8">
        <v>508.66133831376783</v>
      </c>
      <c r="D60" s="8">
        <v>650.47653526284012</v>
      </c>
      <c r="E60" s="8">
        <v>651.74808065796003</v>
      </c>
      <c r="F60" s="8">
        <v>593.87707891512002</v>
      </c>
      <c r="G60" s="8">
        <v>763.38561128544006</v>
      </c>
      <c r="H60" s="8">
        <v>496.34472696882739</v>
      </c>
      <c r="I60" s="8">
        <v>591.82307628444005</v>
      </c>
      <c r="J60" s="8">
        <v>823.54608924588013</v>
      </c>
      <c r="K60" s="8">
        <v>923.85244886220005</v>
      </c>
      <c r="L60" s="8">
        <v>1104.9404560348255</v>
      </c>
      <c r="M60" s="8">
        <v>846.47966109115748</v>
      </c>
      <c r="N60" s="8">
        <v>821.55395451636571</v>
      </c>
      <c r="O60" s="8">
        <v>793.25259377519694</v>
      </c>
      <c r="P60" s="8">
        <v>796.10878994966492</v>
      </c>
      <c r="Q60" s="8">
        <v>786.53111256712839</v>
      </c>
      <c r="R60" s="8">
        <v>796.21249639539667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0.93789009215999997</v>
      </c>
      <c r="F64" s="81">
        <v>8.9072595763200013</v>
      </c>
      <c r="G64" s="81">
        <v>8.9104951353599997</v>
      </c>
      <c r="H64" s="81">
        <v>238.77834382154046</v>
      </c>
      <c r="I64" s="81">
        <v>280.8272988864</v>
      </c>
      <c r="J64" s="81">
        <v>304.35075095039997</v>
      </c>
      <c r="K64" s="81">
        <v>411.71757266304002</v>
      </c>
      <c r="L64" s="81">
        <v>353.59493830000395</v>
      </c>
      <c r="M64" s="81">
        <v>338.44785210494695</v>
      </c>
      <c r="N64" s="81">
        <v>344.65614147927698</v>
      </c>
      <c r="O64" s="81">
        <v>407.71366519951903</v>
      </c>
      <c r="P64" s="81">
        <v>385.70581484158947</v>
      </c>
      <c r="Q64" s="81">
        <v>396.26940861502288</v>
      </c>
      <c r="R64" s="81">
        <v>391.45353293360034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0.93789009215999997</v>
      </c>
      <c r="F65" s="82">
        <v>8.9072595763200013</v>
      </c>
      <c r="G65" s="82">
        <v>8.9104951353599997</v>
      </c>
      <c r="H65" s="82">
        <v>238.77834382154046</v>
      </c>
      <c r="I65" s="82">
        <v>280.8272988864</v>
      </c>
      <c r="J65" s="82">
        <v>304.35075095039997</v>
      </c>
      <c r="K65" s="82">
        <v>411.71757266304002</v>
      </c>
      <c r="L65" s="82">
        <v>353.59493830000395</v>
      </c>
      <c r="M65" s="82">
        <v>338.4478061064658</v>
      </c>
      <c r="N65" s="82">
        <v>344.65568020517799</v>
      </c>
      <c r="O65" s="82">
        <v>407.71306686796993</v>
      </c>
      <c r="P65" s="82">
        <v>385.70507217607491</v>
      </c>
      <c r="Q65" s="82">
        <v>396.26821250687289</v>
      </c>
      <c r="R65" s="82">
        <v>391.4522250444727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4.5998481162489866E-5</v>
      </c>
      <c r="N67" s="82">
        <v>4.6127409902324697E-4</v>
      </c>
      <c r="O67" s="82">
        <v>5.9833154910298217E-4</v>
      </c>
      <c r="P67" s="82">
        <v>7.4266551454160669E-4</v>
      </c>
      <c r="Q67" s="82">
        <v>1.1961081500207894E-3</v>
      </c>
      <c r="R67" s="82">
        <v>1.3078891276732351E-3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479.66722473627738</v>
      </c>
      <c r="D2" s="78">
        <v>493.00799742863239</v>
      </c>
      <c r="E2" s="78">
        <v>548.40981737195148</v>
      </c>
      <c r="F2" s="78">
        <v>527.39328454274653</v>
      </c>
      <c r="G2" s="78">
        <v>630.241484854075</v>
      </c>
      <c r="H2" s="78">
        <v>639.14245383032335</v>
      </c>
      <c r="I2" s="78">
        <v>672.3799233382698</v>
      </c>
      <c r="J2" s="78">
        <v>776.77301822507502</v>
      </c>
      <c r="K2" s="78">
        <v>872.08718229039732</v>
      </c>
      <c r="L2" s="78">
        <v>946.28021293884353</v>
      </c>
      <c r="M2" s="78">
        <v>906.57333471452489</v>
      </c>
      <c r="N2" s="78">
        <v>933.95718896458709</v>
      </c>
      <c r="O2" s="78">
        <v>848.88013234772006</v>
      </c>
      <c r="P2" s="78">
        <v>876.15526192068955</v>
      </c>
      <c r="Q2" s="78">
        <v>936.26884208736146</v>
      </c>
      <c r="R2" s="78">
        <v>1012.8668415972593</v>
      </c>
    </row>
    <row r="3" spans="1:18" ht="11.25" customHeight="1" x14ac:dyDescent="0.25">
      <c r="A3" s="53" t="s">
        <v>242</v>
      </c>
      <c r="B3" s="54" t="s">
        <v>241</v>
      </c>
      <c r="C3" s="79">
        <v>6.8734269699535879</v>
      </c>
      <c r="D3" s="79">
        <v>9.1717680042590199</v>
      </c>
      <c r="E3" s="79">
        <v>10.174484588739325</v>
      </c>
      <c r="F3" s="79">
        <v>7.8892625006546542</v>
      </c>
      <c r="G3" s="79">
        <v>7.9210821134619982</v>
      </c>
      <c r="H3" s="79">
        <v>9.0068393099863329</v>
      </c>
      <c r="I3" s="79">
        <v>122.84969398772462</v>
      </c>
      <c r="J3" s="79">
        <v>233.41575817332159</v>
      </c>
      <c r="K3" s="79">
        <v>347.30677874970354</v>
      </c>
      <c r="L3" s="79">
        <v>425.72345994799036</v>
      </c>
      <c r="M3" s="79">
        <v>295.6442816952511</v>
      </c>
      <c r="N3" s="79">
        <v>263.84163663141874</v>
      </c>
      <c r="O3" s="79">
        <v>259.51470411741059</v>
      </c>
      <c r="P3" s="79">
        <v>237.38248435477286</v>
      </c>
      <c r="Q3" s="79">
        <v>250.78758993583381</v>
      </c>
      <c r="R3" s="79">
        <v>260.24471558263781</v>
      </c>
    </row>
    <row r="4" spans="1:18" ht="11.25" customHeight="1" x14ac:dyDescent="0.25">
      <c r="A4" s="56" t="s">
        <v>240</v>
      </c>
      <c r="B4" s="57" t="s">
        <v>239</v>
      </c>
      <c r="C4" s="8">
        <v>6.859735424685212</v>
      </c>
      <c r="D4" s="8">
        <v>9.1717680042590199</v>
      </c>
      <c r="E4" s="8">
        <v>10.174484588739325</v>
      </c>
      <c r="F4" s="8">
        <v>7.8892625006546542</v>
      </c>
      <c r="G4" s="8">
        <v>7.8548175467531118</v>
      </c>
      <c r="H4" s="8">
        <v>8.8776225951045937</v>
      </c>
      <c r="I4" s="8">
        <v>121.6823168887793</v>
      </c>
      <c r="J4" s="8">
        <v>231.47359672415686</v>
      </c>
      <c r="K4" s="8">
        <v>344.47624136870996</v>
      </c>
      <c r="L4" s="8">
        <v>400.36262343854003</v>
      </c>
      <c r="M4" s="8">
        <v>272.29457686290857</v>
      </c>
      <c r="N4" s="8">
        <v>237.07209359470477</v>
      </c>
      <c r="O4" s="8">
        <v>250.50778464798606</v>
      </c>
      <c r="P4" s="8">
        <v>229.17803909922122</v>
      </c>
      <c r="Q4" s="8">
        <v>241.57700886212305</v>
      </c>
      <c r="R4" s="8">
        <v>251.98627329929732</v>
      </c>
    </row>
    <row r="5" spans="1:18" ht="11.25" customHeight="1" x14ac:dyDescent="0.25">
      <c r="A5" s="59" t="s">
        <v>238</v>
      </c>
      <c r="B5" s="60" t="s">
        <v>237</v>
      </c>
      <c r="C5" s="9">
        <v>6.4839477856623224</v>
      </c>
      <c r="D5" s="9">
        <v>9.0615372836478691</v>
      </c>
      <c r="E5" s="9">
        <v>9.8003643625396499</v>
      </c>
      <c r="F5" s="9">
        <v>7.6308520178436892</v>
      </c>
      <c r="G5" s="9">
        <v>7.513836452628377</v>
      </c>
      <c r="H5" s="9">
        <v>7.982199024046789</v>
      </c>
      <c r="I5" s="9">
        <v>112.05396341323984</v>
      </c>
      <c r="J5" s="9">
        <v>217.54997592478446</v>
      </c>
      <c r="K5" s="9">
        <v>320.73327857803599</v>
      </c>
      <c r="L5" s="9">
        <v>394.39355900814598</v>
      </c>
      <c r="M5" s="9">
        <v>272.29457686290857</v>
      </c>
      <c r="N5" s="9">
        <v>234.28400388859171</v>
      </c>
      <c r="O5" s="9">
        <v>250.50778464798606</v>
      </c>
      <c r="P5" s="9">
        <v>229.17803909922122</v>
      </c>
      <c r="Q5" s="9">
        <v>241.57700886212305</v>
      </c>
      <c r="R5" s="9">
        <v>232.062114764016</v>
      </c>
    </row>
    <row r="6" spans="1:18" ht="11.25" customHeight="1" x14ac:dyDescent="0.25">
      <c r="A6" s="61" t="s">
        <v>236</v>
      </c>
      <c r="B6" s="62" t="s">
        <v>235</v>
      </c>
      <c r="C6" s="10">
        <v>6.6634321016341064E-2</v>
      </c>
      <c r="D6" s="10">
        <v>4.7253977086659842E-2</v>
      </c>
      <c r="E6" s="10">
        <v>0.3942609945523653</v>
      </c>
      <c r="F6" s="10">
        <v>0.12258688395955136</v>
      </c>
      <c r="G6" s="10">
        <v>0</v>
      </c>
      <c r="H6" s="10">
        <v>0</v>
      </c>
      <c r="I6" s="10">
        <v>0</v>
      </c>
      <c r="J6" s="10">
        <v>29.173806852339514</v>
      </c>
      <c r="K6" s="10">
        <v>0</v>
      </c>
      <c r="L6" s="10">
        <v>0</v>
      </c>
      <c r="M6" s="10">
        <v>2.7693780757967348</v>
      </c>
      <c r="N6" s="10">
        <v>0</v>
      </c>
      <c r="O6" s="10">
        <v>27.485488423347068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5.4176639605302128</v>
      </c>
      <c r="D8" s="10">
        <v>7.3653316397080246</v>
      </c>
      <c r="E8" s="10">
        <v>6.3128234772670657</v>
      </c>
      <c r="F8" s="10">
        <v>4.227721594398985</v>
      </c>
      <c r="G8" s="10">
        <v>4.4065067970540692</v>
      </c>
      <c r="H8" s="10">
        <v>5.0495212766673188</v>
      </c>
      <c r="I8" s="10">
        <v>77.061961148779361</v>
      </c>
      <c r="J8" s="10">
        <v>122.02482897485133</v>
      </c>
      <c r="K8" s="10">
        <v>226.47044211464717</v>
      </c>
      <c r="L8" s="10">
        <v>247.69763458520424</v>
      </c>
      <c r="M8" s="10">
        <v>133.42412424702994</v>
      </c>
      <c r="N8" s="10">
        <v>94.730319847909627</v>
      </c>
      <c r="O8" s="10">
        <v>77.511761212546915</v>
      </c>
      <c r="P8" s="10">
        <v>85.422901632297723</v>
      </c>
      <c r="Q8" s="10">
        <v>73.297917791913704</v>
      </c>
      <c r="R8" s="10">
        <v>70.02241228929347</v>
      </c>
    </row>
    <row r="9" spans="1:18" ht="11.25" customHeight="1" x14ac:dyDescent="0.25">
      <c r="A9" s="61" t="s">
        <v>230</v>
      </c>
      <c r="B9" s="62" t="s">
        <v>229</v>
      </c>
      <c r="C9" s="10">
        <v>0.99964950411576858</v>
      </c>
      <c r="D9" s="10">
        <v>1.6489516668531847</v>
      </c>
      <c r="E9" s="10">
        <v>3.0932798907202197</v>
      </c>
      <c r="F9" s="10">
        <v>3.2805435394851532</v>
      </c>
      <c r="G9" s="10">
        <v>3.1073296555743077</v>
      </c>
      <c r="H9" s="10">
        <v>2.9326777473794698</v>
      </c>
      <c r="I9" s="10">
        <v>34.992002264460474</v>
      </c>
      <c r="J9" s="10">
        <v>66.351340097593621</v>
      </c>
      <c r="K9" s="10">
        <v>94.262836463388822</v>
      </c>
      <c r="L9" s="10">
        <v>146.69592442294177</v>
      </c>
      <c r="M9" s="10">
        <v>136.1010745400819</v>
      </c>
      <c r="N9" s="10">
        <v>139.5536840406821</v>
      </c>
      <c r="O9" s="10">
        <v>145.51053501209208</v>
      </c>
      <c r="P9" s="10">
        <v>143.75513746692349</v>
      </c>
      <c r="Q9" s="10">
        <v>168.27909107020935</v>
      </c>
      <c r="R9" s="10">
        <v>162.03970247472253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0.37578763902289003</v>
      </c>
      <c r="D11" s="9">
        <v>0.11023072061115081</v>
      </c>
      <c r="E11" s="9">
        <v>0.37412022619967589</v>
      </c>
      <c r="F11" s="9">
        <v>0.25841048281096501</v>
      </c>
      <c r="G11" s="9">
        <v>0.34098109412473521</v>
      </c>
      <c r="H11" s="9">
        <v>0.89542357105780435</v>
      </c>
      <c r="I11" s="9">
        <v>9.6283534755394538</v>
      </c>
      <c r="J11" s="9">
        <v>13.923620799372401</v>
      </c>
      <c r="K11" s="9">
        <v>23.74296279067396</v>
      </c>
      <c r="L11" s="9">
        <v>5.9690644303940523</v>
      </c>
      <c r="M11" s="9">
        <v>0</v>
      </c>
      <c r="N11" s="9">
        <v>2.7880897061130465</v>
      </c>
      <c r="O11" s="9">
        <v>0</v>
      </c>
      <c r="P11" s="9">
        <v>0</v>
      </c>
      <c r="Q11" s="9">
        <v>0</v>
      </c>
      <c r="R11" s="9">
        <v>19.924158535281318</v>
      </c>
    </row>
    <row r="12" spans="1:18" ht="11.25" customHeight="1" x14ac:dyDescent="0.25">
      <c r="A12" s="61" t="s">
        <v>224</v>
      </c>
      <c r="B12" s="62" t="s">
        <v>223</v>
      </c>
      <c r="C12" s="10">
        <v>0.37578763902289003</v>
      </c>
      <c r="D12" s="10">
        <v>0.11023072061115081</v>
      </c>
      <c r="E12" s="10">
        <v>0.37412022619967589</v>
      </c>
      <c r="F12" s="10">
        <v>0.25841048281096501</v>
      </c>
      <c r="G12" s="10">
        <v>0.34098109412473521</v>
      </c>
      <c r="H12" s="10">
        <v>0.89542357105780435</v>
      </c>
      <c r="I12" s="10">
        <v>9.6283534755394538</v>
      </c>
      <c r="J12" s="10">
        <v>13.923620799372401</v>
      </c>
      <c r="K12" s="10">
        <v>23.74296279067396</v>
      </c>
      <c r="L12" s="10">
        <v>5.9690644303940523</v>
      </c>
      <c r="M12" s="10">
        <v>0</v>
      </c>
      <c r="N12" s="10">
        <v>2.7880897061130465</v>
      </c>
      <c r="O12" s="10">
        <v>0</v>
      </c>
      <c r="P12" s="10">
        <v>0</v>
      </c>
      <c r="Q12" s="10">
        <v>0</v>
      </c>
      <c r="R12" s="10">
        <v>19.924158535281318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1.3691545268376347E-2</v>
      </c>
      <c r="D15" s="8">
        <v>0</v>
      </c>
      <c r="E15" s="8">
        <v>0</v>
      </c>
      <c r="F15" s="8">
        <v>0</v>
      </c>
      <c r="G15" s="8">
        <v>6.6264566708886322E-2</v>
      </c>
      <c r="H15" s="8">
        <v>0.12921671488173908</v>
      </c>
      <c r="I15" s="8">
        <v>1.16737709894533</v>
      </c>
      <c r="J15" s="8">
        <v>1.9421614491647166</v>
      </c>
      <c r="K15" s="8">
        <v>2.8305373809936025</v>
      </c>
      <c r="L15" s="8">
        <v>25.360836509450326</v>
      </c>
      <c r="M15" s="8">
        <v>23.349704832342525</v>
      </c>
      <c r="N15" s="8">
        <v>26.769543036713941</v>
      </c>
      <c r="O15" s="8">
        <v>9.00691946942454</v>
      </c>
      <c r="P15" s="8">
        <v>8.2044452555516383</v>
      </c>
      <c r="Q15" s="8">
        <v>9.2105810737107667</v>
      </c>
      <c r="R15" s="8">
        <v>8.2584422833404769</v>
      </c>
    </row>
    <row r="16" spans="1:18" ht="11.25" customHeight="1" x14ac:dyDescent="0.25">
      <c r="A16" s="59" t="s">
        <v>216</v>
      </c>
      <c r="B16" s="60" t="s">
        <v>215</v>
      </c>
      <c r="C16" s="9">
        <v>1.3691545268376347E-2</v>
      </c>
      <c r="D16" s="9">
        <v>0</v>
      </c>
      <c r="E16" s="9">
        <v>0</v>
      </c>
      <c r="F16" s="9">
        <v>0</v>
      </c>
      <c r="G16" s="9">
        <v>6.6264566708886322E-2</v>
      </c>
      <c r="H16" s="9">
        <v>0.12921671488173908</v>
      </c>
      <c r="I16" s="9">
        <v>1.16737709894533</v>
      </c>
      <c r="J16" s="9">
        <v>1.9421614491647166</v>
      </c>
      <c r="K16" s="9">
        <v>2.8305373809936025</v>
      </c>
      <c r="L16" s="9">
        <v>25.360836509450326</v>
      </c>
      <c r="M16" s="9">
        <v>23.349704832342525</v>
      </c>
      <c r="N16" s="9">
        <v>26.769543036713941</v>
      </c>
      <c r="O16" s="9">
        <v>9.00691946942454</v>
      </c>
      <c r="P16" s="9">
        <v>8.2044452555516383</v>
      </c>
      <c r="Q16" s="9">
        <v>9.2105810737107667</v>
      </c>
      <c r="R16" s="9">
        <v>8.2584422833404769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133.84254639643601</v>
      </c>
      <c r="D21" s="79">
        <v>138.51095655607938</v>
      </c>
      <c r="E21" s="79">
        <v>88.800424546215808</v>
      </c>
      <c r="F21" s="79">
        <v>90.888463109117623</v>
      </c>
      <c r="G21" s="79">
        <v>120.93753473528704</v>
      </c>
      <c r="H21" s="79">
        <v>112.5116988497879</v>
      </c>
      <c r="I21" s="79">
        <v>177.30331293129598</v>
      </c>
      <c r="J21" s="79">
        <v>189.55837474105002</v>
      </c>
      <c r="K21" s="79">
        <v>198.32533580170332</v>
      </c>
      <c r="L21" s="79">
        <v>192.15897229902421</v>
      </c>
      <c r="M21" s="79">
        <v>167.39644546063852</v>
      </c>
      <c r="N21" s="79">
        <v>139.54431921211724</v>
      </c>
      <c r="O21" s="79">
        <v>130.29300594358045</v>
      </c>
      <c r="P21" s="79">
        <v>121.08647395622725</v>
      </c>
      <c r="Q21" s="79">
        <v>96.542665354965123</v>
      </c>
      <c r="R21" s="79">
        <v>105.69276839267832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133.84254639643601</v>
      </c>
      <c r="D30" s="8">
        <v>138.51095655607938</v>
      </c>
      <c r="E30" s="8">
        <v>88.800424546215808</v>
      </c>
      <c r="F30" s="8">
        <v>90.888463109117623</v>
      </c>
      <c r="G30" s="8">
        <v>120.93753473528704</v>
      </c>
      <c r="H30" s="8">
        <v>112.5116988497879</v>
      </c>
      <c r="I30" s="8">
        <v>177.30331293129598</v>
      </c>
      <c r="J30" s="8">
        <v>189.55837474105002</v>
      </c>
      <c r="K30" s="8">
        <v>198.32533580170332</v>
      </c>
      <c r="L30" s="8">
        <v>192.15897229902421</v>
      </c>
      <c r="M30" s="8">
        <v>167.39644546063852</v>
      </c>
      <c r="N30" s="8">
        <v>139.54431921211724</v>
      </c>
      <c r="O30" s="8">
        <v>130.29300594358045</v>
      </c>
      <c r="P30" s="8">
        <v>121.08647395622725</v>
      </c>
      <c r="Q30" s="8">
        <v>96.542665354965123</v>
      </c>
      <c r="R30" s="8">
        <v>105.69276839267832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43.540393772610493</v>
      </c>
      <c r="D34" s="9">
        <v>40.655459135412009</v>
      </c>
      <c r="E34" s="9">
        <v>29.024120982960007</v>
      </c>
      <c r="F34" s="9">
        <v>31.865294516112005</v>
      </c>
      <c r="G34" s="9">
        <v>5.8172409893520012</v>
      </c>
      <c r="H34" s="9">
        <v>8.7076427144153836</v>
      </c>
      <c r="I34" s="9">
        <v>14.502496919184003</v>
      </c>
      <c r="J34" s="9">
        <v>17.427998968272004</v>
      </c>
      <c r="K34" s="9">
        <v>23.239929797316005</v>
      </c>
      <c r="L34" s="9">
        <v>26.093889985140006</v>
      </c>
      <c r="M34" s="9">
        <v>26.122187676966302</v>
      </c>
      <c r="N34" s="9">
        <v>23.220996204968323</v>
      </c>
      <c r="O34" s="9">
        <v>26.20460577890541</v>
      </c>
      <c r="P34" s="9">
        <v>26.20307359321756</v>
      </c>
      <c r="Q34" s="9">
        <v>20.373853855922935</v>
      </c>
      <c r="R34" s="9">
        <v>23.27367449823085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7.9414403688163029</v>
      </c>
      <c r="D43" s="9">
        <v>17.316592456612604</v>
      </c>
      <c r="E43" s="9">
        <v>8.0048676259156721</v>
      </c>
      <c r="F43" s="9">
        <v>11.032990210808121</v>
      </c>
      <c r="G43" s="9">
        <v>17.308117631508992</v>
      </c>
      <c r="H43" s="9">
        <v>20.518571446186552</v>
      </c>
      <c r="I43" s="9">
        <v>20.517858088823957</v>
      </c>
      <c r="J43" s="9">
        <v>20.430833969433984</v>
      </c>
      <c r="K43" s="9">
        <v>23.497858756435281</v>
      </c>
      <c r="L43" s="9">
        <v>20.640735442348188</v>
      </c>
      <c r="M43" s="9">
        <v>20.529941197780818</v>
      </c>
      <c r="N43" s="9">
        <v>17.251053359144414</v>
      </c>
      <c r="O43" s="9">
        <v>17.398363787332077</v>
      </c>
      <c r="P43" s="9">
        <v>17.477486256639285</v>
      </c>
      <c r="Q43" s="9">
        <v>14.260424494912543</v>
      </c>
      <c r="R43" s="9">
        <v>14.330195900151327</v>
      </c>
    </row>
    <row r="44" spans="1:18" ht="11.25" customHeight="1" x14ac:dyDescent="0.25">
      <c r="A44" s="59" t="s">
        <v>161</v>
      </c>
      <c r="B44" s="60" t="s">
        <v>160</v>
      </c>
      <c r="C44" s="9">
        <v>82.360712255009219</v>
      </c>
      <c r="D44" s="9">
        <v>80.538904964054765</v>
      </c>
      <c r="E44" s="9">
        <v>51.771435937340129</v>
      </c>
      <c r="F44" s="9">
        <v>47.990178382197492</v>
      </c>
      <c r="G44" s="9">
        <v>97.812176114426052</v>
      </c>
      <c r="H44" s="9">
        <v>83.285484689185978</v>
      </c>
      <c r="I44" s="9">
        <v>142.28295792328802</v>
      </c>
      <c r="J44" s="9">
        <v>151.69954180334403</v>
      </c>
      <c r="K44" s="9">
        <v>151.58754724795202</v>
      </c>
      <c r="L44" s="9">
        <v>145.42434687153602</v>
      </c>
      <c r="M44" s="9">
        <v>120.7443165858914</v>
      </c>
      <c r="N44" s="9">
        <v>99.072269648004507</v>
      </c>
      <c r="O44" s="9">
        <v>86.690036377342963</v>
      </c>
      <c r="P44" s="9">
        <v>77.405914106370403</v>
      </c>
      <c r="Q44" s="9">
        <v>61.908387004129636</v>
      </c>
      <c r="R44" s="9">
        <v>68.088897994296133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338.95125136988776</v>
      </c>
      <c r="D52" s="79">
        <v>345.32527286829401</v>
      </c>
      <c r="E52" s="79">
        <v>449.43490823699631</v>
      </c>
      <c r="F52" s="79">
        <v>428.6155589329743</v>
      </c>
      <c r="G52" s="79">
        <v>501.38286800532597</v>
      </c>
      <c r="H52" s="79">
        <v>517.62391567054908</v>
      </c>
      <c r="I52" s="79">
        <v>372.22691641924922</v>
      </c>
      <c r="J52" s="79">
        <v>353.7988853107035</v>
      </c>
      <c r="K52" s="79">
        <v>326.45506773899041</v>
      </c>
      <c r="L52" s="79">
        <v>314.09509805585424</v>
      </c>
      <c r="M52" s="79">
        <v>337.64051796446842</v>
      </c>
      <c r="N52" s="79">
        <v>391.02716729943745</v>
      </c>
      <c r="O52" s="79">
        <v>412.48542762423421</v>
      </c>
      <c r="P52" s="79">
        <v>423.75248586871965</v>
      </c>
      <c r="Q52" s="79">
        <v>397.77314601103581</v>
      </c>
      <c r="R52" s="79">
        <v>414.82918923901616</v>
      </c>
    </row>
    <row r="53" spans="1:18" ht="11.25" customHeight="1" x14ac:dyDescent="0.25">
      <c r="A53" s="56" t="s">
        <v>143</v>
      </c>
      <c r="B53" s="57" t="s">
        <v>142</v>
      </c>
      <c r="C53" s="8">
        <v>338.95125136988776</v>
      </c>
      <c r="D53" s="8">
        <v>345.32527286829401</v>
      </c>
      <c r="E53" s="8">
        <v>449.43490823699631</v>
      </c>
      <c r="F53" s="8">
        <v>428.6155589329743</v>
      </c>
      <c r="G53" s="8">
        <v>501.38286800532597</v>
      </c>
      <c r="H53" s="8">
        <v>517.62391567054908</v>
      </c>
      <c r="I53" s="8">
        <v>372.22691641924922</v>
      </c>
      <c r="J53" s="8">
        <v>353.7988853107035</v>
      </c>
      <c r="K53" s="8">
        <v>326.45506773899041</v>
      </c>
      <c r="L53" s="8">
        <v>314.09509805585424</v>
      </c>
      <c r="M53" s="8">
        <v>337.64051796446842</v>
      </c>
      <c r="N53" s="8">
        <v>391.02716729943745</v>
      </c>
      <c r="O53" s="8">
        <v>412.48542762423421</v>
      </c>
      <c r="P53" s="8">
        <v>423.75248586871965</v>
      </c>
      <c r="Q53" s="8">
        <v>397.77314601103581</v>
      </c>
      <c r="R53" s="8">
        <v>414.82918923901616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14.302682635974712</v>
      </c>
      <c r="M59" s="79">
        <v>105.89208959416692</v>
      </c>
      <c r="N59" s="79">
        <v>139.54406582161369</v>
      </c>
      <c r="O59" s="79">
        <v>46.58699466249486</v>
      </c>
      <c r="P59" s="79">
        <v>93.933817740969744</v>
      </c>
      <c r="Q59" s="79">
        <v>191.16544078552664</v>
      </c>
      <c r="R59" s="79">
        <v>232.10016838292694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14.302682635974712</v>
      </c>
      <c r="M60" s="8">
        <v>105.89208959416692</v>
      </c>
      <c r="N60" s="8">
        <v>139.54406582161369</v>
      </c>
      <c r="O60" s="8">
        <v>46.58699466249486</v>
      </c>
      <c r="P60" s="8">
        <v>93.933817740969744</v>
      </c>
      <c r="Q60" s="8">
        <v>191.16544078552664</v>
      </c>
      <c r="R60" s="8">
        <v>232.10016838292694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4.5770395649560847</v>
      </c>
      <c r="M64" s="81">
        <v>42.363165217020629</v>
      </c>
      <c r="N64" s="81">
        <v>58.813227966826894</v>
      </c>
      <c r="O64" s="81">
        <v>24.315185127204966</v>
      </c>
      <c r="P64" s="81">
        <v>45.996454216906727</v>
      </c>
      <c r="Q64" s="81">
        <v>97.05115277386237</v>
      </c>
      <c r="R64" s="81">
        <v>114.95584006454364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4.5770395649560847</v>
      </c>
      <c r="M65" s="82">
        <v>42.338814568771554</v>
      </c>
      <c r="N65" s="82">
        <v>58.541078963775263</v>
      </c>
      <c r="O65" s="82">
        <v>23.944613127089688</v>
      </c>
      <c r="P65" s="82">
        <v>45.509797667032082</v>
      </c>
      <c r="Q65" s="82">
        <v>96.312512375921784</v>
      </c>
      <c r="R65" s="82">
        <v>114.11040112786003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2.4350648249075627E-2</v>
      </c>
      <c r="N67" s="82">
        <v>0.27214900305163253</v>
      </c>
      <c r="O67" s="82">
        <v>0.37057200011527691</v>
      </c>
      <c r="P67" s="82">
        <v>0.48665654987464774</v>
      </c>
      <c r="Q67" s="82">
        <v>0.73864039794058423</v>
      </c>
      <c r="R67" s="82">
        <v>0.84543893668360937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310.90201533756323</v>
      </c>
      <c r="D2" s="78">
        <v>326.29882296037647</v>
      </c>
      <c r="E2" s="78">
        <v>313.37871888419124</v>
      </c>
      <c r="F2" s="78">
        <v>357.71897647422651</v>
      </c>
      <c r="G2" s="78">
        <v>328.23834788936864</v>
      </c>
      <c r="H2" s="78">
        <v>355.81970407205307</v>
      </c>
      <c r="I2" s="78">
        <v>387.52322924686979</v>
      </c>
      <c r="J2" s="78">
        <v>418.19873057711237</v>
      </c>
      <c r="K2" s="78">
        <v>435.19914641407848</v>
      </c>
      <c r="L2" s="78">
        <v>400.20663281419769</v>
      </c>
      <c r="M2" s="78">
        <v>419.90781100915922</v>
      </c>
      <c r="N2" s="78">
        <v>393.86874248530177</v>
      </c>
      <c r="O2" s="78">
        <v>317.06267751279665</v>
      </c>
      <c r="P2" s="78">
        <v>289.60476785691998</v>
      </c>
      <c r="Q2" s="78">
        <v>308.13951143892427</v>
      </c>
      <c r="R2" s="78">
        <v>281.88888153126379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0.95655988233770417</v>
      </c>
      <c r="D21" s="79">
        <v>1.0391387724948942</v>
      </c>
      <c r="E21" s="79">
        <v>1.0062127804722616</v>
      </c>
      <c r="F21" s="79">
        <v>1.0882915243024107</v>
      </c>
      <c r="G21" s="79">
        <v>0.9593776594780522</v>
      </c>
      <c r="H21" s="79">
        <v>1.036518422539338</v>
      </c>
      <c r="I21" s="79">
        <v>1.1158639758705837</v>
      </c>
      <c r="J21" s="79">
        <v>1.1636831135347678</v>
      </c>
      <c r="K21" s="79">
        <v>1.1961021249381871</v>
      </c>
      <c r="L21" s="79">
        <v>1.0617366923120315</v>
      </c>
      <c r="M21" s="79">
        <v>1.1362821934150669</v>
      </c>
      <c r="N21" s="79">
        <v>1.0629096105400733</v>
      </c>
      <c r="O21" s="79">
        <v>0.90665204696743318</v>
      </c>
      <c r="P21" s="79">
        <v>0.84384827563536902</v>
      </c>
      <c r="Q21" s="79">
        <v>0.88267859185872932</v>
      </c>
      <c r="R21" s="79">
        <v>0.81482088493931071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0.95655988233770417</v>
      </c>
      <c r="D30" s="8">
        <v>1.0391387724948942</v>
      </c>
      <c r="E30" s="8">
        <v>1.0062127804722616</v>
      </c>
      <c r="F30" s="8">
        <v>1.0882915243024107</v>
      </c>
      <c r="G30" s="8">
        <v>0.9593776594780522</v>
      </c>
      <c r="H30" s="8">
        <v>1.036518422539338</v>
      </c>
      <c r="I30" s="8">
        <v>1.1158639758705837</v>
      </c>
      <c r="J30" s="8">
        <v>1.1636831135347678</v>
      </c>
      <c r="K30" s="8">
        <v>1.1961021249381871</v>
      </c>
      <c r="L30" s="8">
        <v>1.0617366923120315</v>
      </c>
      <c r="M30" s="8">
        <v>1.1362821934150669</v>
      </c>
      <c r="N30" s="8">
        <v>1.0629096105400733</v>
      </c>
      <c r="O30" s="8">
        <v>0.90665204696743318</v>
      </c>
      <c r="P30" s="8">
        <v>0.84384827563536902</v>
      </c>
      <c r="Q30" s="8">
        <v>0.88267859185872932</v>
      </c>
      <c r="R30" s="8">
        <v>0.81482088493931071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0.95655988233770417</v>
      </c>
      <c r="D43" s="9">
        <v>1.0391387724948942</v>
      </c>
      <c r="E43" s="9">
        <v>1.0062127804722616</v>
      </c>
      <c r="F43" s="9">
        <v>1.0882915243024107</v>
      </c>
      <c r="G43" s="9">
        <v>0.9593776594780522</v>
      </c>
      <c r="H43" s="9">
        <v>1.036518422539338</v>
      </c>
      <c r="I43" s="9">
        <v>1.1158639758705837</v>
      </c>
      <c r="J43" s="9">
        <v>1.1636831135347678</v>
      </c>
      <c r="K43" s="9">
        <v>1.1961021249381871</v>
      </c>
      <c r="L43" s="9">
        <v>1.0617366923120315</v>
      </c>
      <c r="M43" s="9">
        <v>1.1362821934150669</v>
      </c>
      <c r="N43" s="9">
        <v>1.0629096105400733</v>
      </c>
      <c r="O43" s="9">
        <v>0.90665204696743318</v>
      </c>
      <c r="P43" s="9">
        <v>0.84384827563536902</v>
      </c>
      <c r="Q43" s="9">
        <v>0.88267859185872932</v>
      </c>
      <c r="R43" s="9">
        <v>0.81482088493931071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309.9454554552255</v>
      </c>
      <c r="D52" s="79">
        <v>325.25968418788159</v>
      </c>
      <c r="E52" s="79">
        <v>312.37250610371899</v>
      </c>
      <c r="F52" s="79">
        <v>356.6306849499241</v>
      </c>
      <c r="G52" s="79">
        <v>327.2789702298906</v>
      </c>
      <c r="H52" s="79">
        <v>354.78318564951371</v>
      </c>
      <c r="I52" s="79">
        <v>386.40736527099921</v>
      </c>
      <c r="J52" s="79">
        <v>417.0350474635776</v>
      </c>
      <c r="K52" s="79">
        <v>434.00304428914029</v>
      </c>
      <c r="L52" s="79">
        <v>399.14489612188567</v>
      </c>
      <c r="M52" s="79">
        <v>418.77152881574415</v>
      </c>
      <c r="N52" s="79">
        <v>392.80583287476168</v>
      </c>
      <c r="O52" s="79">
        <v>316.1560254658292</v>
      </c>
      <c r="P52" s="79">
        <v>288.76091958128461</v>
      </c>
      <c r="Q52" s="79">
        <v>307.25683284706554</v>
      </c>
      <c r="R52" s="79">
        <v>281.07406064632448</v>
      </c>
    </row>
    <row r="53" spans="1:18" ht="11.25" customHeight="1" x14ac:dyDescent="0.25">
      <c r="A53" s="56" t="s">
        <v>143</v>
      </c>
      <c r="B53" s="57" t="s">
        <v>142</v>
      </c>
      <c r="C53" s="8">
        <v>309.9454554552255</v>
      </c>
      <c r="D53" s="8">
        <v>325.25968418788159</v>
      </c>
      <c r="E53" s="8">
        <v>312.37250610371899</v>
      </c>
      <c r="F53" s="8">
        <v>356.6306849499241</v>
      </c>
      <c r="G53" s="8">
        <v>327.2789702298906</v>
      </c>
      <c r="H53" s="8">
        <v>354.78318564951371</v>
      </c>
      <c r="I53" s="8">
        <v>386.40736527099921</v>
      </c>
      <c r="J53" s="8">
        <v>417.0350474635776</v>
      </c>
      <c r="K53" s="8">
        <v>434.00304428914029</v>
      </c>
      <c r="L53" s="8">
        <v>399.14489612188567</v>
      </c>
      <c r="M53" s="8">
        <v>418.77152881574415</v>
      </c>
      <c r="N53" s="8">
        <v>392.80583287476168</v>
      </c>
      <c r="O53" s="8">
        <v>316.1560254658292</v>
      </c>
      <c r="P53" s="8">
        <v>288.76091958128461</v>
      </c>
      <c r="Q53" s="8">
        <v>307.25683284706554</v>
      </c>
      <c r="R53" s="8">
        <v>281.07406064632448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3.0201820138165237E-2</v>
      </c>
      <c r="N64" s="81">
        <v>0.27338692743021176</v>
      </c>
      <c r="O64" s="81">
        <v>0.28403081141595582</v>
      </c>
      <c r="P64" s="81">
        <v>0.33162612031400468</v>
      </c>
      <c r="Q64" s="81">
        <v>0.57055714182833128</v>
      </c>
      <c r="R64" s="81">
        <v>0.57284048742590965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3.0201820138165237E-2</v>
      </c>
      <c r="N67" s="82">
        <v>0.27338692743021176</v>
      </c>
      <c r="O67" s="82">
        <v>0.28403081141595582</v>
      </c>
      <c r="P67" s="82">
        <v>0.33162612031400468</v>
      </c>
      <c r="Q67" s="82">
        <v>0.57055714182833128</v>
      </c>
      <c r="R67" s="82">
        <v>0.57284048742590965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1528.8002050206906</v>
      </c>
      <c r="D2" s="78">
        <v>1600.9435320396481</v>
      </c>
      <c r="E2" s="78">
        <v>1623.6796260093481</v>
      </c>
      <c r="F2" s="78">
        <v>1784.3569079802123</v>
      </c>
      <c r="G2" s="78">
        <v>1607.5306570110843</v>
      </c>
      <c r="H2" s="78">
        <v>1581.3257809174349</v>
      </c>
      <c r="I2" s="78">
        <v>1589.8044376379162</v>
      </c>
      <c r="J2" s="78">
        <v>1512.456979210308</v>
      </c>
      <c r="K2" s="78">
        <v>1611.4815204478198</v>
      </c>
      <c r="L2" s="78">
        <v>1606.7931298335723</v>
      </c>
      <c r="M2" s="78">
        <v>1704.5808407711336</v>
      </c>
      <c r="N2" s="78">
        <v>1655.0578200882853</v>
      </c>
      <c r="O2" s="78">
        <v>1576.3716367043587</v>
      </c>
      <c r="P2" s="78">
        <v>1620.5603280741484</v>
      </c>
      <c r="Q2" s="78">
        <v>1456.066533452858</v>
      </c>
      <c r="R2" s="78">
        <v>1511.2721733116639</v>
      </c>
    </row>
    <row r="3" spans="1:18" ht="11.25" customHeight="1" x14ac:dyDescent="0.25">
      <c r="A3" s="53" t="s">
        <v>242</v>
      </c>
      <c r="B3" s="54" t="s">
        <v>241</v>
      </c>
      <c r="C3" s="79">
        <v>297.2850500886164</v>
      </c>
      <c r="D3" s="79">
        <v>260.31127935585596</v>
      </c>
      <c r="E3" s="79">
        <v>335.45135273961603</v>
      </c>
      <c r="F3" s="79">
        <v>301.79218038825599</v>
      </c>
      <c r="G3" s="79">
        <v>306.86003190712802</v>
      </c>
      <c r="H3" s="79">
        <v>301.3700046804488</v>
      </c>
      <c r="I3" s="79">
        <v>341.96783370904797</v>
      </c>
      <c r="J3" s="79">
        <v>270.53812848531601</v>
      </c>
      <c r="K3" s="79">
        <v>316.08603147887999</v>
      </c>
      <c r="L3" s="79">
        <v>255.75252148990799</v>
      </c>
      <c r="M3" s="79">
        <v>242.62516610213254</v>
      </c>
      <c r="N3" s="79">
        <v>263.66846534821087</v>
      </c>
      <c r="O3" s="79">
        <v>276.43224852496843</v>
      </c>
      <c r="P3" s="79">
        <v>295.35786435341095</v>
      </c>
      <c r="Q3" s="79">
        <v>252.60470355992271</v>
      </c>
      <c r="R3" s="79">
        <v>264.50073267146308</v>
      </c>
    </row>
    <row r="4" spans="1:18" ht="11.25" customHeight="1" x14ac:dyDescent="0.25">
      <c r="A4" s="56" t="s">
        <v>240</v>
      </c>
      <c r="B4" s="57" t="s">
        <v>239</v>
      </c>
      <c r="C4" s="8">
        <v>225.06724498763472</v>
      </c>
      <c r="D4" s="8">
        <v>192.945807194976</v>
      </c>
      <c r="E4" s="8">
        <v>251.45385274785602</v>
      </c>
      <c r="F4" s="8">
        <v>203.684883880896</v>
      </c>
      <c r="G4" s="8">
        <v>226.93917930076799</v>
      </c>
      <c r="H4" s="8">
        <v>243.59783690909723</v>
      </c>
      <c r="I4" s="8">
        <v>338.15738097424799</v>
      </c>
      <c r="J4" s="8">
        <v>266.31335085987598</v>
      </c>
      <c r="K4" s="8">
        <v>316.08603147887999</v>
      </c>
      <c r="L4" s="8">
        <v>255.75252148990799</v>
      </c>
      <c r="M4" s="8">
        <v>242.62516610213254</v>
      </c>
      <c r="N4" s="8">
        <v>263.66846534821087</v>
      </c>
      <c r="O4" s="8">
        <v>276.43224852496843</v>
      </c>
      <c r="P4" s="8">
        <v>295.35786435341095</v>
      </c>
      <c r="Q4" s="8">
        <v>252.60470355992271</v>
      </c>
      <c r="R4" s="8">
        <v>264.50073267146308</v>
      </c>
    </row>
    <row r="5" spans="1:18" ht="11.25" customHeight="1" x14ac:dyDescent="0.25">
      <c r="A5" s="59" t="s">
        <v>238</v>
      </c>
      <c r="B5" s="60" t="s">
        <v>237</v>
      </c>
      <c r="C5" s="9">
        <v>225.06724498763472</v>
      </c>
      <c r="D5" s="9">
        <v>192.945807194976</v>
      </c>
      <c r="E5" s="9">
        <v>251.45385274785602</v>
      </c>
      <c r="F5" s="9">
        <v>203.684883880896</v>
      </c>
      <c r="G5" s="9">
        <v>226.93917930076799</v>
      </c>
      <c r="H5" s="9">
        <v>243.59783690909723</v>
      </c>
      <c r="I5" s="9">
        <v>338.15738097424799</v>
      </c>
      <c r="J5" s="9">
        <v>266.31335085987598</v>
      </c>
      <c r="K5" s="9">
        <v>247.50632912148001</v>
      </c>
      <c r="L5" s="9">
        <v>247.178619744408</v>
      </c>
      <c r="M5" s="9">
        <v>242.62516610213254</v>
      </c>
      <c r="N5" s="9">
        <v>263.66846534821087</v>
      </c>
      <c r="O5" s="9">
        <v>276.43224852496843</v>
      </c>
      <c r="P5" s="9">
        <v>295.35786435341095</v>
      </c>
      <c r="Q5" s="9">
        <v>252.60470355992271</v>
      </c>
      <c r="R5" s="9">
        <v>264.50073267146308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110.00096849466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225.06724498763472</v>
      </c>
      <c r="D8" s="10">
        <v>192.945807194976</v>
      </c>
      <c r="E8" s="10">
        <v>251.45385274785602</v>
      </c>
      <c r="F8" s="10">
        <v>203.684883880896</v>
      </c>
      <c r="G8" s="10">
        <v>226.93917930076799</v>
      </c>
      <c r="H8" s="10">
        <v>243.59783690909723</v>
      </c>
      <c r="I8" s="10">
        <v>338.15738097424799</v>
      </c>
      <c r="J8" s="10">
        <v>156.312382365216</v>
      </c>
      <c r="K8" s="10">
        <v>247.50632912148001</v>
      </c>
      <c r="L8" s="10">
        <v>247.178619744408</v>
      </c>
      <c r="M8" s="10">
        <v>242.62516610213254</v>
      </c>
      <c r="N8" s="10">
        <v>263.66846534821087</v>
      </c>
      <c r="O8" s="10">
        <v>276.43224852496843</v>
      </c>
      <c r="P8" s="10">
        <v>295.35786435341095</v>
      </c>
      <c r="Q8" s="10">
        <v>252.60470355992271</v>
      </c>
      <c r="R8" s="10">
        <v>264.50073267146308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68.579702357399995</v>
      </c>
      <c r="L10" s="9">
        <v>8.5739017455000024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72.217805100981693</v>
      </c>
      <c r="D15" s="8">
        <v>67.365472160879989</v>
      </c>
      <c r="E15" s="8">
        <v>83.997499991759994</v>
      </c>
      <c r="F15" s="8">
        <v>98.10729650735999</v>
      </c>
      <c r="G15" s="8">
        <v>79.92085260636</v>
      </c>
      <c r="H15" s="8">
        <v>57.772167771351576</v>
      </c>
      <c r="I15" s="8">
        <v>3.8104527348000001</v>
      </c>
      <c r="J15" s="8">
        <v>4.2247776254399998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72.217805100981693</v>
      </c>
      <c r="D16" s="9">
        <v>67.365472160879989</v>
      </c>
      <c r="E16" s="9">
        <v>83.997499991759994</v>
      </c>
      <c r="F16" s="9">
        <v>98.10729650735999</v>
      </c>
      <c r="G16" s="9">
        <v>79.92085260636</v>
      </c>
      <c r="H16" s="9">
        <v>57.772167771351576</v>
      </c>
      <c r="I16" s="9">
        <v>3.8104527348000001</v>
      </c>
      <c r="J16" s="9">
        <v>4.2247776254399998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139.10968047480793</v>
      </c>
      <c r="D21" s="79">
        <v>145.43520764007604</v>
      </c>
      <c r="E21" s="79">
        <v>123.50453571327603</v>
      </c>
      <c r="F21" s="79">
        <v>139.36513032046804</v>
      </c>
      <c r="G21" s="79">
        <v>105.23352586291202</v>
      </c>
      <c r="H21" s="79">
        <v>133.1316850287804</v>
      </c>
      <c r="I21" s="79">
        <v>124.02859868344802</v>
      </c>
      <c r="J21" s="79">
        <v>99.051185781504003</v>
      </c>
      <c r="K21" s="79">
        <v>77.584114953000011</v>
      </c>
      <c r="L21" s="79">
        <v>77.604427883088007</v>
      </c>
      <c r="M21" s="79">
        <v>61.818262571410862</v>
      </c>
      <c r="N21" s="79">
        <v>49.360076525147022</v>
      </c>
      <c r="O21" s="79">
        <v>31.049889239242798</v>
      </c>
      <c r="P21" s="79">
        <v>37.242630054135788</v>
      </c>
      <c r="Q21" s="79">
        <v>21.685149220011233</v>
      </c>
      <c r="R21" s="79">
        <v>27.872624221608618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139.10968047480793</v>
      </c>
      <c r="D30" s="8">
        <v>145.43520764007604</v>
      </c>
      <c r="E30" s="8">
        <v>123.50453571327603</v>
      </c>
      <c r="F30" s="8">
        <v>139.36513032046804</v>
      </c>
      <c r="G30" s="8">
        <v>105.23352586291202</v>
      </c>
      <c r="H30" s="8">
        <v>133.1316850287804</v>
      </c>
      <c r="I30" s="8">
        <v>124.02859868344802</v>
      </c>
      <c r="J30" s="8">
        <v>99.051185781504003</v>
      </c>
      <c r="K30" s="8">
        <v>77.584114953000011</v>
      </c>
      <c r="L30" s="8">
        <v>77.604427883088007</v>
      </c>
      <c r="M30" s="8">
        <v>61.818262571410862</v>
      </c>
      <c r="N30" s="8">
        <v>49.360076525147022</v>
      </c>
      <c r="O30" s="8">
        <v>31.049889239242798</v>
      </c>
      <c r="P30" s="8">
        <v>37.242630054135788</v>
      </c>
      <c r="Q30" s="8">
        <v>21.685149220011233</v>
      </c>
      <c r="R30" s="8">
        <v>27.872624221608618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5.8051991739952049</v>
      </c>
      <c r="D34" s="9">
        <v>2.8941430426920007</v>
      </c>
      <c r="E34" s="9">
        <v>5.8045071720960006</v>
      </c>
      <c r="F34" s="9">
        <v>2.9065069980360008</v>
      </c>
      <c r="G34" s="9">
        <v>2.8996117152480005</v>
      </c>
      <c r="H34" s="9">
        <v>2.9026260165833064</v>
      </c>
      <c r="I34" s="9">
        <v>2.9009590693560008</v>
      </c>
      <c r="J34" s="9">
        <v>0</v>
      </c>
      <c r="K34" s="9">
        <v>0</v>
      </c>
      <c r="L34" s="9">
        <v>0</v>
      </c>
      <c r="M34" s="9">
        <v>2.9025428930909389</v>
      </c>
      <c r="N34" s="9">
        <v>2.9026670848498655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6.3719309931424037</v>
      </c>
      <c r="D43" s="9">
        <v>9.5921204942159992</v>
      </c>
      <c r="E43" s="9">
        <v>6.2075367043560004</v>
      </c>
      <c r="F43" s="9">
        <v>6.218612339472001</v>
      </c>
      <c r="G43" s="9">
        <v>9.5900108494320015</v>
      </c>
      <c r="H43" s="9">
        <v>9.4845921791158467</v>
      </c>
      <c r="I43" s="9">
        <v>9.6170329171800013</v>
      </c>
      <c r="J43" s="9">
        <v>3.1026049451279998</v>
      </c>
      <c r="K43" s="9">
        <v>3.116193539472</v>
      </c>
      <c r="L43" s="9">
        <v>3.1163176362240002</v>
      </c>
      <c r="M43" s="9">
        <v>3.1860837035508496</v>
      </c>
      <c r="N43" s="9">
        <v>3.1126559436806471</v>
      </c>
      <c r="O43" s="9">
        <v>3.1856643944459813</v>
      </c>
      <c r="P43" s="9">
        <v>3.1854803939924992</v>
      </c>
      <c r="Q43" s="9">
        <v>3.1126331187723744</v>
      </c>
      <c r="R43" s="9">
        <v>3.112660983717829</v>
      </c>
    </row>
    <row r="44" spans="1:18" ht="11.25" customHeight="1" x14ac:dyDescent="0.25">
      <c r="A44" s="59" t="s">
        <v>161</v>
      </c>
      <c r="B44" s="60" t="s">
        <v>160</v>
      </c>
      <c r="C44" s="9">
        <v>126.93255030767031</v>
      </c>
      <c r="D44" s="9">
        <v>132.94894410316803</v>
      </c>
      <c r="E44" s="9">
        <v>111.49249183682403</v>
      </c>
      <c r="F44" s="9">
        <v>130.24001098296003</v>
      </c>
      <c r="G44" s="9">
        <v>92.743903298232013</v>
      </c>
      <c r="H44" s="9">
        <v>120.74446683308125</v>
      </c>
      <c r="I44" s="9">
        <v>111.51060669691202</v>
      </c>
      <c r="J44" s="9">
        <v>95.94858083637601</v>
      </c>
      <c r="K44" s="9">
        <v>74.467921413528018</v>
      </c>
      <c r="L44" s="9">
        <v>74.488110246864011</v>
      </c>
      <c r="M44" s="9">
        <v>55.729635974769074</v>
      </c>
      <c r="N44" s="9">
        <v>43.344753496616512</v>
      </c>
      <c r="O44" s="9">
        <v>27.864224844796816</v>
      </c>
      <c r="P44" s="9">
        <v>34.057149660143288</v>
      </c>
      <c r="Q44" s="9">
        <v>18.572516101238858</v>
      </c>
      <c r="R44" s="9">
        <v>24.759963237890791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1092.4054744572663</v>
      </c>
      <c r="D52" s="79">
        <v>1179.0218716178761</v>
      </c>
      <c r="E52" s="79">
        <v>1152.1447301612161</v>
      </c>
      <c r="F52" s="79">
        <v>1321.0475976989283</v>
      </c>
      <c r="G52" s="79">
        <v>1170.8902500684842</v>
      </c>
      <c r="H52" s="79">
        <v>1140.9610304780203</v>
      </c>
      <c r="I52" s="79">
        <v>1118.4215095251002</v>
      </c>
      <c r="J52" s="79">
        <v>1124.3000966384882</v>
      </c>
      <c r="K52" s="79">
        <v>1211.82532769826</v>
      </c>
      <c r="L52" s="79">
        <v>1247.6967560584562</v>
      </c>
      <c r="M52" s="79">
        <v>1387.4101820904971</v>
      </c>
      <c r="N52" s="79">
        <v>1326.1561277221306</v>
      </c>
      <c r="O52" s="79">
        <v>1257.3066694477811</v>
      </c>
      <c r="P52" s="79">
        <v>1269.7993917656684</v>
      </c>
      <c r="Q52" s="79">
        <v>1162.0425685824362</v>
      </c>
      <c r="R52" s="79">
        <v>1197.8775142617101</v>
      </c>
    </row>
    <row r="53" spans="1:18" ht="11.25" customHeight="1" x14ac:dyDescent="0.25">
      <c r="A53" s="56" t="s">
        <v>143</v>
      </c>
      <c r="B53" s="57" t="s">
        <v>142</v>
      </c>
      <c r="C53" s="8">
        <v>1092.4054744572663</v>
      </c>
      <c r="D53" s="8">
        <v>1179.0218716178761</v>
      </c>
      <c r="E53" s="8">
        <v>1152.1447301612161</v>
      </c>
      <c r="F53" s="8">
        <v>1321.0475976989283</v>
      </c>
      <c r="G53" s="8">
        <v>1170.8902500684842</v>
      </c>
      <c r="H53" s="8">
        <v>1140.9610304780203</v>
      </c>
      <c r="I53" s="8">
        <v>1118.4215095251002</v>
      </c>
      <c r="J53" s="8">
        <v>1124.3000966384882</v>
      </c>
      <c r="K53" s="8">
        <v>1211.82532769826</v>
      </c>
      <c r="L53" s="8">
        <v>1247.6967560584562</v>
      </c>
      <c r="M53" s="8">
        <v>1387.4101820904971</v>
      </c>
      <c r="N53" s="8">
        <v>1326.1561277221306</v>
      </c>
      <c r="O53" s="8">
        <v>1257.3066694477811</v>
      </c>
      <c r="P53" s="8">
        <v>1269.7993917656684</v>
      </c>
      <c r="Q53" s="8">
        <v>1162.0425685824362</v>
      </c>
      <c r="R53" s="8">
        <v>1197.8775142617101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16.175173425840001</v>
      </c>
      <c r="E59" s="79">
        <v>12.579007395240001</v>
      </c>
      <c r="F59" s="79">
        <v>22.151999572560001</v>
      </c>
      <c r="G59" s="79">
        <v>24.546849172560002</v>
      </c>
      <c r="H59" s="79">
        <v>5.8630607301854365</v>
      </c>
      <c r="I59" s="79">
        <v>5.386495720320001</v>
      </c>
      <c r="J59" s="79">
        <v>18.567568305000002</v>
      </c>
      <c r="K59" s="79">
        <v>5.9860463176800005</v>
      </c>
      <c r="L59" s="79">
        <v>25.739424402120001</v>
      </c>
      <c r="M59" s="79">
        <v>12.727230007093189</v>
      </c>
      <c r="N59" s="79">
        <v>15.873150492796908</v>
      </c>
      <c r="O59" s="79">
        <v>11.582829492366297</v>
      </c>
      <c r="P59" s="79">
        <v>18.160441900933247</v>
      </c>
      <c r="Q59" s="79">
        <v>19.734112090487965</v>
      </c>
      <c r="R59" s="79">
        <v>21.021302156882182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16.175173425840001</v>
      </c>
      <c r="E60" s="8">
        <v>12.579007395240001</v>
      </c>
      <c r="F60" s="8">
        <v>22.151999572560001</v>
      </c>
      <c r="G60" s="8">
        <v>24.546849172560002</v>
      </c>
      <c r="H60" s="8">
        <v>5.8630607301854365</v>
      </c>
      <c r="I60" s="8">
        <v>5.386495720320001</v>
      </c>
      <c r="J60" s="8">
        <v>18.567568305000002</v>
      </c>
      <c r="K60" s="8">
        <v>5.9860463176800005</v>
      </c>
      <c r="L60" s="8">
        <v>25.739424402120001</v>
      </c>
      <c r="M60" s="8">
        <v>12.727230007093189</v>
      </c>
      <c r="N60" s="8">
        <v>15.873150492796908</v>
      </c>
      <c r="O60" s="8">
        <v>11.582829492366297</v>
      </c>
      <c r="P60" s="8">
        <v>18.160441900933247</v>
      </c>
      <c r="Q60" s="8">
        <v>19.734112090487965</v>
      </c>
      <c r="R60" s="8">
        <v>21.021302156882182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2065.7946106993786</v>
      </c>
      <c r="D64" s="81">
        <v>2434.0916963991599</v>
      </c>
      <c r="E64" s="81">
        <v>1993.0704292668961</v>
      </c>
      <c r="F64" s="81">
        <v>2154.3712001990639</v>
      </c>
      <c r="G64" s="81">
        <v>2186.7910873704</v>
      </c>
      <c r="H64" s="81">
        <v>2604.5490482586283</v>
      </c>
      <c r="I64" s="81">
        <v>2558.4346904356803</v>
      </c>
      <c r="J64" s="81">
        <v>2746.1208064333678</v>
      </c>
      <c r="K64" s="81">
        <v>2659.8013502019121</v>
      </c>
      <c r="L64" s="81">
        <v>2777.6636818454162</v>
      </c>
      <c r="M64" s="81">
        <v>2840.0190161490432</v>
      </c>
      <c r="N64" s="81">
        <v>2615.9019591838742</v>
      </c>
      <c r="O64" s="81">
        <v>2337.5709038923037</v>
      </c>
      <c r="P64" s="81">
        <v>2838.6740978224948</v>
      </c>
      <c r="Q64" s="81">
        <v>2987.8717033518155</v>
      </c>
      <c r="R64" s="81">
        <v>2783.3065973289413</v>
      </c>
    </row>
    <row r="65" spans="1:18" ht="11.25" customHeight="1" x14ac:dyDescent="0.25">
      <c r="A65" s="71" t="s">
        <v>123</v>
      </c>
      <c r="B65" s="72" t="s">
        <v>122</v>
      </c>
      <c r="C65" s="82">
        <v>2059.4608792008235</v>
      </c>
      <c r="D65" s="82">
        <v>2428.8347130566399</v>
      </c>
      <c r="E65" s="82">
        <v>1985.4301384108801</v>
      </c>
      <c r="F65" s="82">
        <v>2148.6554638214398</v>
      </c>
      <c r="G65" s="82">
        <v>2180.1530214777599</v>
      </c>
      <c r="H65" s="82">
        <v>2590.6806482586285</v>
      </c>
      <c r="I65" s="82">
        <v>2553.1709634144004</v>
      </c>
      <c r="J65" s="82">
        <v>2742.0233700787198</v>
      </c>
      <c r="K65" s="82">
        <v>2655.4042659110401</v>
      </c>
      <c r="L65" s="82">
        <v>2769.1011071942403</v>
      </c>
      <c r="M65" s="82">
        <v>2829.2082306970306</v>
      </c>
      <c r="N65" s="82">
        <v>2605.4732596696231</v>
      </c>
      <c r="O65" s="82">
        <v>2324.5762816163415</v>
      </c>
      <c r="P65" s="82">
        <v>2803.7851065464683</v>
      </c>
      <c r="Q65" s="82">
        <v>2949.3242902088668</v>
      </c>
      <c r="R65" s="82">
        <v>2743.3391669956991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6.333731498555303</v>
      </c>
      <c r="D67" s="82">
        <v>5.2569833425200008</v>
      </c>
      <c r="E67" s="82">
        <v>7.6402908560160014</v>
      </c>
      <c r="F67" s="82">
        <v>5.7157363776240002</v>
      </c>
      <c r="G67" s="82">
        <v>6.6380658926400002</v>
      </c>
      <c r="H67" s="82">
        <v>13.86840000000001</v>
      </c>
      <c r="I67" s="82">
        <v>5.2637270212800003</v>
      </c>
      <c r="J67" s="82">
        <v>4.0974363546480008</v>
      </c>
      <c r="K67" s="82">
        <v>4.3970842908720007</v>
      </c>
      <c r="L67" s="82">
        <v>8.5625746511760017</v>
      </c>
      <c r="M67" s="82">
        <v>10.810785452012686</v>
      </c>
      <c r="N67" s="82">
        <v>10.428699514250889</v>
      </c>
      <c r="O67" s="82">
        <v>12.994622275962012</v>
      </c>
      <c r="P67" s="82">
        <v>34.888991276026381</v>
      </c>
      <c r="Q67" s="82">
        <v>38.547413142948699</v>
      </c>
      <c r="R67" s="82">
        <v>39.967430333242412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7.4687035999289364</v>
      </c>
      <c r="D2" s="78">
        <v>18.668772178341861</v>
      </c>
      <c r="E2" s="78">
        <v>16.478979572197634</v>
      </c>
      <c r="F2" s="78">
        <v>24.531717628166838</v>
      </c>
      <c r="G2" s="78">
        <v>24.511151049872936</v>
      </c>
      <c r="H2" s="78">
        <v>11.709073991658613</v>
      </c>
      <c r="I2" s="78">
        <v>11.100812968851574</v>
      </c>
      <c r="J2" s="78">
        <v>18.849893984309901</v>
      </c>
      <c r="K2" s="78">
        <v>12.237148932013415</v>
      </c>
      <c r="L2" s="78">
        <v>24.194641907555475</v>
      </c>
      <c r="M2" s="78">
        <v>17.138454636320429</v>
      </c>
      <c r="N2" s="78">
        <v>19.082430825867739</v>
      </c>
      <c r="O2" s="78">
        <v>15.919069487475472</v>
      </c>
      <c r="P2" s="78">
        <v>20.029660440172115</v>
      </c>
      <c r="Q2" s="78">
        <v>19.137077958036102</v>
      </c>
      <c r="R2" s="78">
        <v>19.10522758808353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4.3311833416772354E-2</v>
      </c>
      <c r="D21" s="79">
        <v>6.9048313014957716E-2</v>
      </c>
      <c r="E21" s="79">
        <v>4.1775137256546677E-2</v>
      </c>
      <c r="F21" s="79">
        <v>4.2146717590996335E-2</v>
      </c>
      <c r="G21" s="79">
        <v>6.6776043153342582E-2</v>
      </c>
      <c r="H21" s="79">
        <v>6.8210733798352116E-2</v>
      </c>
      <c r="I21" s="79">
        <v>6.8191299788761733E-2</v>
      </c>
      <c r="J21" s="79">
        <v>2.3024137582710894E-2</v>
      </c>
      <c r="K21" s="79">
        <v>2.2382006795903093E-2</v>
      </c>
      <c r="L21" s="79">
        <v>2.30418084247777E-2</v>
      </c>
      <c r="M21" s="79">
        <v>2.2190134757626587E-2</v>
      </c>
      <c r="N21" s="79">
        <v>2.1860066654187452E-2</v>
      </c>
      <c r="O21" s="79">
        <v>2.1626104292685164E-2</v>
      </c>
      <c r="P21" s="79">
        <v>2.331173559173487E-2</v>
      </c>
      <c r="Q21" s="79">
        <v>2.2756207336027436E-2</v>
      </c>
      <c r="R21" s="79">
        <v>2.0751463222237723E-2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4.3311833416772354E-2</v>
      </c>
      <c r="D30" s="8">
        <v>6.9048313014957716E-2</v>
      </c>
      <c r="E30" s="8">
        <v>4.1775137256546677E-2</v>
      </c>
      <c r="F30" s="8">
        <v>4.2146717590996335E-2</v>
      </c>
      <c r="G30" s="8">
        <v>6.6776043153342582E-2</v>
      </c>
      <c r="H30" s="8">
        <v>6.8210733798352116E-2</v>
      </c>
      <c r="I30" s="8">
        <v>6.8191299788761733E-2</v>
      </c>
      <c r="J30" s="8">
        <v>2.3024137582710894E-2</v>
      </c>
      <c r="K30" s="8">
        <v>2.2382006795903093E-2</v>
      </c>
      <c r="L30" s="8">
        <v>2.30418084247777E-2</v>
      </c>
      <c r="M30" s="8">
        <v>2.2190134757626587E-2</v>
      </c>
      <c r="N30" s="8">
        <v>2.1860066654187452E-2</v>
      </c>
      <c r="O30" s="8">
        <v>2.1626104292685164E-2</v>
      </c>
      <c r="P30" s="8">
        <v>2.331173559173487E-2</v>
      </c>
      <c r="Q30" s="8">
        <v>2.2756207336027436E-2</v>
      </c>
      <c r="R30" s="8">
        <v>2.0751463222237723E-2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4.3311833416772354E-2</v>
      </c>
      <c r="D43" s="9">
        <v>6.9048313014957716E-2</v>
      </c>
      <c r="E43" s="9">
        <v>4.1775137256546677E-2</v>
      </c>
      <c r="F43" s="9">
        <v>4.2146717590996335E-2</v>
      </c>
      <c r="G43" s="9">
        <v>6.6776043153342582E-2</v>
      </c>
      <c r="H43" s="9">
        <v>6.8210733798352116E-2</v>
      </c>
      <c r="I43" s="9">
        <v>6.8191299788761733E-2</v>
      </c>
      <c r="J43" s="9">
        <v>2.3024137582710894E-2</v>
      </c>
      <c r="K43" s="9">
        <v>2.2382006795903093E-2</v>
      </c>
      <c r="L43" s="9">
        <v>2.30418084247777E-2</v>
      </c>
      <c r="M43" s="9">
        <v>2.2190134757626587E-2</v>
      </c>
      <c r="N43" s="9">
        <v>2.1860066654187452E-2</v>
      </c>
      <c r="O43" s="9">
        <v>2.1626104292685164E-2</v>
      </c>
      <c r="P43" s="9">
        <v>2.331173559173487E-2</v>
      </c>
      <c r="Q43" s="9">
        <v>2.2756207336027436E-2</v>
      </c>
      <c r="R43" s="9">
        <v>2.0751463222237723E-2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7.4253917665121643</v>
      </c>
      <c r="D52" s="79">
        <v>8.4871193279986326</v>
      </c>
      <c r="E52" s="79">
        <v>7.7536398952126824</v>
      </c>
      <c r="F52" s="79">
        <v>8.9534154864537303</v>
      </c>
      <c r="G52" s="79">
        <v>8.1530061950901835</v>
      </c>
      <c r="H52" s="79">
        <v>8.2054966259482018</v>
      </c>
      <c r="I52" s="79">
        <v>7.9303686597538627</v>
      </c>
      <c r="J52" s="79">
        <v>8.3433245827537217</v>
      </c>
      <c r="K52" s="79">
        <v>8.7039146883622696</v>
      </c>
      <c r="L52" s="79">
        <v>9.2253720516598392</v>
      </c>
      <c r="M52" s="79">
        <v>9.6629033538509539</v>
      </c>
      <c r="N52" s="79">
        <v>9.3135450465447285</v>
      </c>
      <c r="O52" s="79">
        <v>8.5353137665008436</v>
      </c>
      <c r="P52" s="79">
        <v>9.2925474384372322</v>
      </c>
      <c r="Q52" s="79">
        <v>8.495598618568069</v>
      </c>
      <c r="R52" s="79">
        <v>7.9860001818305415</v>
      </c>
    </row>
    <row r="53" spans="1:18" ht="11.25" customHeight="1" x14ac:dyDescent="0.25">
      <c r="A53" s="56" t="s">
        <v>143</v>
      </c>
      <c r="B53" s="57" t="s">
        <v>142</v>
      </c>
      <c r="C53" s="8">
        <v>7.4253917665121643</v>
      </c>
      <c r="D53" s="8">
        <v>8.4871193279986326</v>
      </c>
      <c r="E53" s="8">
        <v>7.7536398952126824</v>
      </c>
      <c r="F53" s="8">
        <v>8.9534154864537303</v>
      </c>
      <c r="G53" s="8">
        <v>8.1530061950901835</v>
      </c>
      <c r="H53" s="8">
        <v>8.2054966259482018</v>
      </c>
      <c r="I53" s="8">
        <v>7.9303686597538627</v>
      </c>
      <c r="J53" s="8">
        <v>8.3433245827537217</v>
      </c>
      <c r="K53" s="8">
        <v>8.7039146883622696</v>
      </c>
      <c r="L53" s="8">
        <v>9.2253720516598392</v>
      </c>
      <c r="M53" s="8">
        <v>9.6629033538509539</v>
      </c>
      <c r="N53" s="8">
        <v>9.3135450465447285</v>
      </c>
      <c r="O53" s="8">
        <v>8.5353137665008436</v>
      </c>
      <c r="P53" s="8">
        <v>9.2925474384372322</v>
      </c>
      <c r="Q53" s="8">
        <v>8.495598618568069</v>
      </c>
      <c r="R53" s="8">
        <v>7.9860001818305415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10.112604537328268</v>
      </c>
      <c r="E59" s="79">
        <v>8.6835645397284047</v>
      </c>
      <c r="F59" s="79">
        <v>15.536155424122109</v>
      </c>
      <c r="G59" s="79">
        <v>16.291368811629408</v>
      </c>
      <c r="H59" s="79">
        <v>3.4353666319120593</v>
      </c>
      <c r="I59" s="79">
        <v>3.1022530093089502</v>
      </c>
      <c r="J59" s="79">
        <v>10.483545263973468</v>
      </c>
      <c r="K59" s="79">
        <v>3.5108522368552433</v>
      </c>
      <c r="L59" s="79">
        <v>14.946228047470859</v>
      </c>
      <c r="M59" s="79">
        <v>7.4533611477118464</v>
      </c>
      <c r="N59" s="79">
        <v>9.7470257126688225</v>
      </c>
      <c r="O59" s="79">
        <v>7.3621296166819414</v>
      </c>
      <c r="P59" s="79">
        <v>10.71380126614315</v>
      </c>
      <c r="Q59" s="79">
        <v>10.618723132132004</v>
      </c>
      <c r="R59" s="79">
        <v>11.098475943030749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10.112604537328268</v>
      </c>
      <c r="E60" s="8">
        <v>8.6835645397284047</v>
      </c>
      <c r="F60" s="8">
        <v>15.536155424122109</v>
      </c>
      <c r="G60" s="8">
        <v>16.291368811629408</v>
      </c>
      <c r="H60" s="8">
        <v>3.4353666319120593</v>
      </c>
      <c r="I60" s="8">
        <v>3.1022530093089502</v>
      </c>
      <c r="J60" s="8">
        <v>10.483545263973468</v>
      </c>
      <c r="K60" s="8">
        <v>3.5108522368552433</v>
      </c>
      <c r="L60" s="8">
        <v>14.946228047470859</v>
      </c>
      <c r="M60" s="8">
        <v>7.4533611477118464</v>
      </c>
      <c r="N60" s="8">
        <v>9.7470257126688225</v>
      </c>
      <c r="O60" s="8">
        <v>7.3621296166819414</v>
      </c>
      <c r="P60" s="8">
        <v>10.71380126614315</v>
      </c>
      <c r="Q60" s="8">
        <v>10.618723132132004</v>
      </c>
      <c r="R60" s="8">
        <v>11.098475943030749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1345.0342545253827</v>
      </c>
      <c r="D64" s="81">
        <v>1518.5282033955107</v>
      </c>
      <c r="E64" s="81">
        <v>1370.637362846539</v>
      </c>
      <c r="F64" s="81">
        <v>1506.9837494372005</v>
      </c>
      <c r="G64" s="81">
        <v>1446.9804771621057</v>
      </c>
      <c r="H64" s="81">
        <v>1518.0676155677081</v>
      </c>
      <c r="I64" s="81">
        <v>1470.4891191128784</v>
      </c>
      <c r="J64" s="81">
        <v>1548.2205435374917</v>
      </c>
      <c r="K64" s="81">
        <v>1557.442185237433</v>
      </c>
      <c r="L64" s="81">
        <v>1608.0097820708977</v>
      </c>
      <c r="M64" s="81">
        <v>1656.9252678679281</v>
      </c>
      <c r="N64" s="81">
        <v>1599.9834073631257</v>
      </c>
      <c r="O64" s="81">
        <v>1477.6055952921381</v>
      </c>
      <c r="P64" s="81">
        <v>1654.3558437136114</v>
      </c>
      <c r="Q64" s="81">
        <v>1587.2829407892664</v>
      </c>
      <c r="R64" s="81">
        <v>1448.6488392903973</v>
      </c>
    </row>
    <row r="65" spans="1:18" ht="11.25" customHeight="1" x14ac:dyDescent="0.25">
      <c r="A65" s="71" t="s">
        <v>123</v>
      </c>
      <c r="B65" s="72" t="s">
        <v>122</v>
      </c>
      <c r="C65" s="82">
        <v>1344.9912023448323</v>
      </c>
      <c r="D65" s="82">
        <v>1518.4903613113158</v>
      </c>
      <c r="E65" s="82">
        <v>1370.5859456396192</v>
      </c>
      <c r="F65" s="82">
        <v>1506.9450109673005</v>
      </c>
      <c r="G65" s="82">
        <v>1446.934255757202</v>
      </c>
      <c r="H65" s="82">
        <v>1517.9678776219173</v>
      </c>
      <c r="I65" s="82">
        <v>1470.4517957107016</v>
      </c>
      <c r="J65" s="82">
        <v>1548.190136850197</v>
      </c>
      <c r="K65" s="82">
        <v>1557.4106032547243</v>
      </c>
      <c r="L65" s="82">
        <v>1607.9464710648431</v>
      </c>
      <c r="M65" s="82">
        <v>1656.8499739308138</v>
      </c>
      <c r="N65" s="82">
        <v>1599.910166995214</v>
      </c>
      <c r="O65" s="82">
        <v>1477.5173803950906</v>
      </c>
      <c r="P65" s="82">
        <v>1654.1005218032262</v>
      </c>
      <c r="Q65" s="82">
        <v>1587.0011237898718</v>
      </c>
      <c r="R65" s="82">
        <v>1448.382384747167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4.3052180550483925E-2</v>
      </c>
      <c r="D67" s="82">
        <v>3.7842084194794921E-2</v>
      </c>
      <c r="E67" s="82">
        <v>5.1417206919780856E-2</v>
      </c>
      <c r="F67" s="82">
        <v>3.8738469899983669E-2</v>
      </c>
      <c r="G67" s="82">
        <v>4.6221404903615301E-2</v>
      </c>
      <c r="H67" s="82">
        <v>9.9737945790859595E-2</v>
      </c>
      <c r="I67" s="82">
        <v>3.7323402176683236E-2</v>
      </c>
      <c r="J67" s="82">
        <v>3.0406687294803138E-2</v>
      </c>
      <c r="K67" s="82">
        <v>3.1581982708664219E-2</v>
      </c>
      <c r="L67" s="82">
        <v>6.3311006054670826E-2</v>
      </c>
      <c r="M67" s="82">
        <v>7.5293937114267628E-2</v>
      </c>
      <c r="N67" s="82">
        <v>7.3240367911798415E-2</v>
      </c>
      <c r="O67" s="82">
        <v>8.8214897047520655E-2</v>
      </c>
      <c r="P67" s="82">
        <v>0.25532191038529645</v>
      </c>
      <c r="Q67" s="82">
        <v>0.28181699939452404</v>
      </c>
      <c r="R67" s="82">
        <v>0.26645454323040207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1510.9961253762904</v>
      </c>
      <c r="D2" s="78">
        <v>1570.8760793798785</v>
      </c>
      <c r="E2" s="78">
        <v>1597.5711640636484</v>
      </c>
      <c r="F2" s="78">
        <v>1750.0070102079683</v>
      </c>
      <c r="G2" s="78">
        <v>1573.7658682947897</v>
      </c>
      <c r="H2" s="78">
        <v>1560.5017450617513</v>
      </c>
      <c r="I2" s="78">
        <v>1569.3652390843024</v>
      </c>
      <c r="J2" s="78">
        <v>1483.9284544119009</v>
      </c>
      <c r="K2" s="78">
        <v>1589.2804768050266</v>
      </c>
      <c r="L2" s="78">
        <v>1571.5590728514742</v>
      </c>
      <c r="M2" s="78">
        <v>1675.9146673766973</v>
      </c>
      <c r="N2" s="78">
        <v>1625.8162491908195</v>
      </c>
      <c r="O2" s="78">
        <v>1551.4793940039119</v>
      </c>
      <c r="P2" s="78">
        <v>1590.5308962159618</v>
      </c>
      <c r="Q2" s="78">
        <v>1427.601870246576</v>
      </c>
      <c r="R2" s="78">
        <v>1482.8081754609384</v>
      </c>
    </row>
    <row r="3" spans="1:18" ht="11.25" customHeight="1" x14ac:dyDescent="0.25">
      <c r="A3" s="53" t="s">
        <v>242</v>
      </c>
      <c r="B3" s="54" t="s">
        <v>241</v>
      </c>
      <c r="C3" s="79">
        <v>297.2850500886164</v>
      </c>
      <c r="D3" s="79">
        <v>260.31127935585596</v>
      </c>
      <c r="E3" s="79">
        <v>335.45135273961603</v>
      </c>
      <c r="F3" s="79">
        <v>301.79218038825599</v>
      </c>
      <c r="G3" s="79">
        <v>306.86003190712802</v>
      </c>
      <c r="H3" s="79">
        <v>301.3700046804488</v>
      </c>
      <c r="I3" s="79">
        <v>341.96783370904797</v>
      </c>
      <c r="J3" s="79">
        <v>270.53812848531601</v>
      </c>
      <c r="K3" s="79">
        <v>316.08603147887999</v>
      </c>
      <c r="L3" s="79">
        <v>255.75252148990799</v>
      </c>
      <c r="M3" s="79">
        <v>242.62516610213254</v>
      </c>
      <c r="N3" s="79">
        <v>263.66846534821087</v>
      </c>
      <c r="O3" s="79">
        <v>276.43224852496843</v>
      </c>
      <c r="P3" s="79">
        <v>295.35786435341095</v>
      </c>
      <c r="Q3" s="79">
        <v>252.60470355992271</v>
      </c>
      <c r="R3" s="79">
        <v>264.50073267146308</v>
      </c>
    </row>
    <row r="4" spans="1:18" ht="11.25" customHeight="1" x14ac:dyDescent="0.25">
      <c r="A4" s="56" t="s">
        <v>240</v>
      </c>
      <c r="B4" s="57" t="s">
        <v>239</v>
      </c>
      <c r="C4" s="8">
        <v>225.06724498763472</v>
      </c>
      <c r="D4" s="8">
        <v>192.945807194976</v>
      </c>
      <c r="E4" s="8">
        <v>251.45385274785602</v>
      </c>
      <c r="F4" s="8">
        <v>203.684883880896</v>
      </c>
      <c r="G4" s="8">
        <v>226.93917930076799</v>
      </c>
      <c r="H4" s="8">
        <v>243.59783690909723</v>
      </c>
      <c r="I4" s="8">
        <v>338.15738097424799</v>
      </c>
      <c r="J4" s="8">
        <v>266.31335085987598</v>
      </c>
      <c r="K4" s="8">
        <v>316.08603147887999</v>
      </c>
      <c r="L4" s="8">
        <v>255.75252148990799</v>
      </c>
      <c r="M4" s="8">
        <v>242.62516610213254</v>
      </c>
      <c r="N4" s="8">
        <v>263.66846534821087</v>
      </c>
      <c r="O4" s="8">
        <v>276.43224852496843</v>
      </c>
      <c r="P4" s="8">
        <v>295.35786435341095</v>
      </c>
      <c r="Q4" s="8">
        <v>252.60470355992271</v>
      </c>
      <c r="R4" s="8">
        <v>264.50073267146308</v>
      </c>
    </row>
    <row r="5" spans="1:18" ht="11.25" customHeight="1" x14ac:dyDescent="0.25">
      <c r="A5" s="59" t="s">
        <v>238</v>
      </c>
      <c r="B5" s="60" t="s">
        <v>237</v>
      </c>
      <c r="C5" s="9">
        <v>225.06724498763472</v>
      </c>
      <c r="D5" s="9">
        <v>192.945807194976</v>
      </c>
      <c r="E5" s="9">
        <v>251.45385274785602</v>
      </c>
      <c r="F5" s="9">
        <v>203.684883880896</v>
      </c>
      <c r="G5" s="9">
        <v>226.93917930076799</v>
      </c>
      <c r="H5" s="9">
        <v>243.59783690909723</v>
      </c>
      <c r="I5" s="9">
        <v>338.15738097424799</v>
      </c>
      <c r="J5" s="9">
        <v>266.31335085987598</v>
      </c>
      <c r="K5" s="9">
        <v>247.50632912148001</v>
      </c>
      <c r="L5" s="9">
        <v>247.178619744408</v>
      </c>
      <c r="M5" s="9">
        <v>242.62516610213254</v>
      </c>
      <c r="N5" s="9">
        <v>263.66846534821087</v>
      </c>
      <c r="O5" s="9">
        <v>276.43224852496843</v>
      </c>
      <c r="P5" s="9">
        <v>295.35786435341095</v>
      </c>
      <c r="Q5" s="9">
        <v>252.60470355992271</v>
      </c>
      <c r="R5" s="9">
        <v>264.50073267146308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110.00096849466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225.06724498763472</v>
      </c>
      <c r="D8" s="10">
        <v>192.945807194976</v>
      </c>
      <c r="E8" s="10">
        <v>251.45385274785602</v>
      </c>
      <c r="F8" s="10">
        <v>203.684883880896</v>
      </c>
      <c r="G8" s="10">
        <v>226.93917930076799</v>
      </c>
      <c r="H8" s="10">
        <v>243.59783690909723</v>
      </c>
      <c r="I8" s="10">
        <v>338.15738097424799</v>
      </c>
      <c r="J8" s="10">
        <v>156.312382365216</v>
      </c>
      <c r="K8" s="10">
        <v>247.50632912148001</v>
      </c>
      <c r="L8" s="10">
        <v>247.178619744408</v>
      </c>
      <c r="M8" s="10">
        <v>242.62516610213254</v>
      </c>
      <c r="N8" s="10">
        <v>263.66846534821087</v>
      </c>
      <c r="O8" s="10">
        <v>276.43224852496843</v>
      </c>
      <c r="P8" s="10">
        <v>295.35786435341095</v>
      </c>
      <c r="Q8" s="10">
        <v>252.60470355992271</v>
      </c>
      <c r="R8" s="10">
        <v>264.50073267146308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68.579702357399995</v>
      </c>
      <c r="L10" s="9">
        <v>8.5739017455000024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72.217805100981693</v>
      </c>
      <c r="D15" s="8">
        <v>67.365472160879989</v>
      </c>
      <c r="E15" s="8">
        <v>83.997499991759994</v>
      </c>
      <c r="F15" s="8">
        <v>98.10729650735999</v>
      </c>
      <c r="G15" s="8">
        <v>79.92085260636</v>
      </c>
      <c r="H15" s="8">
        <v>57.772167771351576</v>
      </c>
      <c r="I15" s="8">
        <v>3.8104527348000001</v>
      </c>
      <c r="J15" s="8">
        <v>4.2247776254399998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72.217805100981693</v>
      </c>
      <c r="D16" s="9">
        <v>67.365472160879989</v>
      </c>
      <c r="E16" s="9">
        <v>83.997499991759994</v>
      </c>
      <c r="F16" s="9">
        <v>98.10729650735999</v>
      </c>
      <c r="G16" s="9">
        <v>79.92085260636</v>
      </c>
      <c r="H16" s="9">
        <v>57.772167771351576</v>
      </c>
      <c r="I16" s="9">
        <v>3.8104527348000001</v>
      </c>
      <c r="J16" s="9">
        <v>4.2247776254399998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139.00643265925603</v>
      </c>
      <c r="D21" s="79">
        <v>145.27417192208478</v>
      </c>
      <c r="E21" s="79">
        <v>123.41115678761476</v>
      </c>
      <c r="F21" s="79">
        <v>139.27698269082688</v>
      </c>
      <c r="G21" s="79">
        <v>105.09157491971528</v>
      </c>
      <c r="H21" s="79">
        <v>132.98832802617466</v>
      </c>
      <c r="I21" s="79">
        <v>123.88079347138323</v>
      </c>
      <c r="J21" s="79">
        <v>99.001526114501587</v>
      </c>
      <c r="K21" s="79">
        <v>77.536176634412186</v>
      </c>
      <c r="L21" s="79">
        <v>77.553882105753814</v>
      </c>
      <c r="M21" s="79">
        <v>61.769660545741552</v>
      </c>
      <c r="N21" s="79">
        <v>49.314427509173392</v>
      </c>
      <c r="O21" s="79">
        <v>31.005585076827675</v>
      </c>
      <c r="P21" s="79">
        <v>37.194295180804446</v>
      </c>
      <c r="Q21" s="79">
        <v>21.637475001135222</v>
      </c>
      <c r="R21" s="79">
        <v>27.82761720688185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139.00643265925603</v>
      </c>
      <c r="D30" s="8">
        <v>145.27417192208478</v>
      </c>
      <c r="E30" s="8">
        <v>123.41115678761476</v>
      </c>
      <c r="F30" s="8">
        <v>139.27698269082688</v>
      </c>
      <c r="G30" s="8">
        <v>105.09157491971528</v>
      </c>
      <c r="H30" s="8">
        <v>132.98832802617466</v>
      </c>
      <c r="I30" s="8">
        <v>123.88079347138323</v>
      </c>
      <c r="J30" s="8">
        <v>99.001526114501587</v>
      </c>
      <c r="K30" s="8">
        <v>77.536176634412186</v>
      </c>
      <c r="L30" s="8">
        <v>77.553882105753814</v>
      </c>
      <c r="M30" s="8">
        <v>61.769660545741552</v>
      </c>
      <c r="N30" s="8">
        <v>49.314427509173392</v>
      </c>
      <c r="O30" s="8">
        <v>31.005585076827675</v>
      </c>
      <c r="P30" s="8">
        <v>37.194295180804446</v>
      </c>
      <c r="Q30" s="8">
        <v>21.637475001135222</v>
      </c>
      <c r="R30" s="8">
        <v>27.82761720688185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5.8051991739952049</v>
      </c>
      <c r="D34" s="9">
        <v>2.8941430426920007</v>
      </c>
      <c r="E34" s="9">
        <v>5.8045071720960006</v>
      </c>
      <c r="F34" s="9">
        <v>2.9065069980360008</v>
      </c>
      <c r="G34" s="9">
        <v>2.8996117152480005</v>
      </c>
      <c r="H34" s="9">
        <v>2.9026260165833064</v>
      </c>
      <c r="I34" s="9">
        <v>2.9009590693560008</v>
      </c>
      <c r="J34" s="9">
        <v>0</v>
      </c>
      <c r="K34" s="9">
        <v>0</v>
      </c>
      <c r="L34" s="9">
        <v>0</v>
      </c>
      <c r="M34" s="9">
        <v>2.9025428930909389</v>
      </c>
      <c r="N34" s="9">
        <v>2.9026670848498655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6.2686831775905105</v>
      </c>
      <c r="D43" s="9">
        <v>9.431084776224731</v>
      </c>
      <c r="E43" s="9">
        <v>6.1141577786947297</v>
      </c>
      <c r="F43" s="9">
        <v>6.1304647098308491</v>
      </c>
      <c r="G43" s="9">
        <v>9.4480599062352706</v>
      </c>
      <c r="H43" s="9">
        <v>9.3412351765101089</v>
      </c>
      <c r="I43" s="9">
        <v>9.4692277051152107</v>
      </c>
      <c r="J43" s="9">
        <v>3.0529452781255828</v>
      </c>
      <c r="K43" s="9">
        <v>3.068255220884168</v>
      </c>
      <c r="L43" s="9">
        <v>3.0657718588898026</v>
      </c>
      <c r="M43" s="9">
        <v>3.1374816778815364</v>
      </c>
      <c r="N43" s="9">
        <v>3.0670069277070162</v>
      </c>
      <c r="O43" s="9">
        <v>3.1413602320308587</v>
      </c>
      <c r="P43" s="9">
        <v>3.1371455206611536</v>
      </c>
      <c r="Q43" s="9">
        <v>3.0649588998963635</v>
      </c>
      <c r="R43" s="9">
        <v>3.0676539689910585</v>
      </c>
    </row>
    <row r="44" spans="1:18" ht="11.25" customHeight="1" x14ac:dyDescent="0.25">
      <c r="A44" s="59" t="s">
        <v>161</v>
      </c>
      <c r="B44" s="60" t="s">
        <v>160</v>
      </c>
      <c r="C44" s="9">
        <v>126.93255030767031</v>
      </c>
      <c r="D44" s="9">
        <v>132.94894410316803</v>
      </c>
      <c r="E44" s="9">
        <v>111.49249183682403</v>
      </c>
      <c r="F44" s="9">
        <v>130.24001098296003</v>
      </c>
      <c r="G44" s="9">
        <v>92.743903298232013</v>
      </c>
      <c r="H44" s="9">
        <v>120.74446683308125</v>
      </c>
      <c r="I44" s="9">
        <v>111.51060669691202</v>
      </c>
      <c r="J44" s="9">
        <v>95.94858083637601</v>
      </c>
      <c r="K44" s="9">
        <v>74.467921413528018</v>
      </c>
      <c r="L44" s="9">
        <v>74.488110246864011</v>
      </c>
      <c r="M44" s="9">
        <v>55.729635974769074</v>
      </c>
      <c r="N44" s="9">
        <v>43.344753496616512</v>
      </c>
      <c r="O44" s="9">
        <v>27.864224844796816</v>
      </c>
      <c r="P44" s="9">
        <v>34.057149660143288</v>
      </c>
      <c r="Q44" s="9">
        <v>18.572516101238858</v>
      </c>
      <c r="R44" s="9">
        <v>24.759963237890791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1074.7046426284178</v>
      </c>
      <c r="D52" s="79">
        <v>1159.2280592134259</v>
      </c>
      <c r="E52" s="79">
        <v>1134.8132116809061</v>
      </c>
      <c r="F52" s="79">
        <v>1302.3220029804475</v>
      </c>
      <c r="G52" s="79">
        <v>1153.5587811070159</v>
      </c>
      <c r="H52" s="79">
        <v>1123.7157182568544</v>
      </c>
      <c r="I52" s="79">
        <v>1101.2323691928602</v>
      </c>
      <c r="J52" s="79">
        <v>1106.3047767710568</v>
      </c>
      <c r="K52" s="79">
        <v>1193.1830746109097</v>
      </c>
      <c r="L52" s="79">
        <v>1227.4594729011633</v>
      </c>
      <c r="M52" s="79">
        <v>1366.2459718694417</v>
      </c>
      <c r="N52" s="79">
        <v>1306.7072315533071</v>
      </c>
      <c r="O52" s="79">
        <v>1239.8208605264313</v>
      </c>
      <c r="P52" s="79">
        <v>1250.5320960469562</v>
      </c>
      <c r="Q52" s="79">
        <v>1144.2443027271622</v>
      </c>
      <c r="R52" s="79">
        <v>1180.556999368742</v>
      </c>
    </row>
    <row r="53" spans="1:18" ht="11.25" customHeight="1" x14ac:dyDescent="0.25">
      <c r="A53" s="56" t="s">
        <v>143</v>
      </c>
      <c r="B53" s="57" t="s">
        <v>142</v>
      </c>
      <c r="C53" s="8">
        <v>1074.7046426284178</v>
      </c>
      <c r="D53" s="8">
        <v>1159.2280592134259</v>
      </c>
      <c r="E53" s="8">
        <v>1134.8132116809061</v>
      </c>
      <c r="F53" s="8">
        <v>1302.3220029804475</v>
      </c>
      <c r="G53" s="8">
        <v>1153.5587811070159</v>
      </c>
      <c r="H53" s="8">
        <v>1123.7157182568544</v>
      </c>
      <c r="I53" s="8">
        <v>1101.2323691928602</v>
      </c>
      <c r="J53" s="8">
        <v>1106.3047767710568</v>
      </c>
      <c r="K53" s="8">
        <v>1193.1830746109097</v>
      </c>
      <c r="L53" s="8">
        <v>1227.4594729011633</v>
      </c>
      <c r="M53" s="8">
        <v>1366.2459718694417</v>
      </c>
      <c r="N53" s="8">
        <v>1306.7072315533071</v>
      </c>
      <c r="O53" s="8">
        <v>1239.8208605264313</v>
      </c>
      <c r="P53" s="8">
        <v>1250.5320960469562</v>
      </c>
      <c r="Q53" s="8">
        <v>1144.2443027271622</v>
      </c>
      <c r="R53" s="8">
        <v>1180.556999368742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6.0625688885117333</v>
      </c>
      <c r="E59" s="79">
        <v>3.8954428555115954</v>
      </c>
      <c r="F59" s="79">
        <v>6.6158441484378914</v>
      </c>
      <c r="G59" s="79">
        <v>8.2554803609305942</v>
      </c>
      <c r="H59" s="79">
        <v>2.4276940982733777</v>
      </c>
      <c r="I59" s="79">
        <v>2.2842427110110508</v>
      </c>
      <c r="J59" s="79">
        <v>8.0840230410265352</v>
      </c>
      <c r="K59" s="79">
        <v>2.4751940808247572</v>
      </c>
      <c r="L59" s="79">
        <v>10.793196354649144</v>
      </c>
      <c r="M59" s="79">
        <v>5.2738688593813423</v>
      </c>
      <c r="N59" s="79">
        <v>6.1261247801280856</v>
      </c>
      <c r="O59" s="79">
        <v>4.2206998756843559</v>
      </c>
      <c r="P59" s="79">
        <v>7.4466406347900973</v>
      </c>
      <c r="Q59" s="79">
        <v>9.1153889583559575</v>
      </c>
      <c r="R59" s="79">
        <v>9.9228262138514349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6.0625688885117333</v>
      </c>
      <c r="E60" s="8">
        <v>3.8954428555115954</v>
      </c>
      <c r="F60" s="8">
        <v>6.6158441484378914</v>
      </c>
      <c r="G60" s="8">
        <v>8.2554803609305942</v>
      </c>
      <c r="H60" s="8">
        <v>2.4276940982733777</v>
      </c>
      <c r="I60" s="8">
        <v>2.2842427110110508</v>
      </c>
      <c r="J60" s="8">
        <v>8.0840230410265352</v>
      </c>
      <c r="K60" s="8">
        <v>2.4751940808247572</v>
      </c>
      <c r="L60" s="8">
        <v>10.793196354649144</v>
      </c>
      <c r="M60" s="8">
        <v>5.2738688593813423</v>
      </c>
      <c r="N60" s="8">
        <v>6.1261247801280856</v>
      </c>
      <c r="O60" s="8">
        <v>4.2206998756843559</v>
      </c>
      <c r="P60" s="8">
        <v>7.4466406347900973</v>
      </c>
      <c r="Q60" s="8">
        <v>9.1153889583559575</v>
      </c>
      <c r="R60" s="8">
        <v>9.9228262138514349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720.70077950589427</v>
      </c>
      <c r="D64" s="81">
        <v>915.51307909819695</v>
      </c>
      <c r="E64" s="81">
        <v>622.3695520230267</v>
      </c>
      <c r="F64" s="81">
        <v>647.34516977181988</v>
      </c>
      <c r="G64" s="81">
        <v>739.75857523692707</v>
      </c>
      <c r="H64" s="81">
        <v>1086.3715535844026</v>
      </c>
      <c r="I64" s="81">
        <v>1087.901995938905</v>
      </c>
      <c r="J64" s="81">
        <v>1197.8650868459119</v>
      </c>
      <c r="K64" s="81">
        <v>1102.3231038996928</v>
      </c>
      <c r="L64" s="81">
        <v>1169.5783282781306</v>
      </c>
      <c r="M64" s="81">
        <v>1183.0041293907796</v>
      </c>
      <c r="N64" s="81">
        <v>1015.838848889007</v>
      </c>
      <c r="O64" s="81">
        <v>859.87280268530287</v>
      </c>
      <c r="P64" s="81">
        <v>1184.0441880571998</v>
      </c>
      <c r="Q64" s="81">
        <v>1400.2801733877632</v>
      </c>
      <c r="R64" s="81">
        <v>1334.3463100299036</v>
      </c>
    </row>
    <row r="65" spans="1:18" ht="11.25" customHeight="1" x14ac:dyDescent="0.25">
      <c r="A65" s="71" t="s">
        <v>123</v>
      </c>
      <c r="B65" s="72" t="s">
        <v>122</v>
      </c>
      <c r="C65" s="82">
        <v>714.46967685599122</v>
      </c>
      <c r="D65" s="82">
        <v>910.34435174532405</v>
      </c>
      <c r="E65" s="82">
        <v>614.84419277126108</v>
      </c>
      <c r="F65" s="82">
        <v>641.71045285413925</v>
      </c>
      <c r="G65" s="82">
        <v>733.21876572055783</v>
      </c>
      <c r="H65" s="82">
        <v>1072.7127706367114</v>
      </c>
      <c r="I65" s="82">
        <v>1082.7191677036988</v>
      </c>
      <c r="J65" s="82">
        <v>1193.8332332285231</v>
      </c>
      <c r="K65" s="82">
        <v>1097.9936626563156</v>
      </c>
      <c r="L65" s="82">
        <v>1161.1546361293974</v>
      </c>
      <c r="M65" s="82">
        <v>1172.3582567662165</v>
      </c>
      <c r="N65" s="82">
        <v>1005.5630926744088</v>
      </c>
      <c r="O65" s="82">
        <v>847.05890122125095</v>
      </c>
      <c r="P65" s="82">
        <v>1149.6845847432421</v>
      </c>
      <c r="Q65" s="82">
        <v>1362.3231664189946</v>
      </c>
      <c r="R65" s="82">
        <v>1294.9567822485321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6.2311026499030113</v>
      </c>
      <c r="D67" s="82">
        <v>5.1687273528729438</v>
      </c>
      <c r="E67" s="82">
        <v>7.5253592517656775</v>
      </c>
      <c r="F67" s="82">
        <v>5.6347169176806222</v>
      </c>
      <c r="G67" s="82">
        <v>6.5398095163692593</v>
      </c>
      <c r="H67" s="82">
        <v>13.658782947691206</v>
      </c>
      <c r="I67" s="82">
        <v>5.1828282352062196</v>
      </c>
      <c r="J67" s="82">
        <v>4.0318536173888022</v>
      </c>
      <c r="K67" s="82">
        <v>4.3294412433772385</v>
      </c>
      <c r="L67" s="82">
        <v>8.4236921487330836</v>
      </c>
      <c r="M67" s="82">
        <v>10.64587262456293</v>
      </c>
      <c r="N67" s="82">
        <v>10.275756214598148</v>
      </c>
      <c r="O67" s="82">
        <v>12.813901464051909</v>
      </c>
      <c r="P67" s="82">
        <v>34.359603313957784</v>
      </c>
      <c r="Q67" s="82">
        <v>37.957006968768503</v>
      </c>
      <c r="R67" s="82">
        <v>39.389527781371541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10.33537604447169</v>
      </c>
      <c r="D2" s="78">
        <v>11.39868048142792</v>
      </c>
      <c r="E2" s="78">
        <v>9.6294823735020092</v>
      </c>
      <c r="F2" s="78">
        <v>9.8181801440774663</v>
      </c>
      <c r="G2" s="78">
        <v>9.2536376664216924</v>
      </c>
      <c r="H2" s="78">
        <v>9.1149618640251955</v>
      </c>
      <c r="I2" s="78">
        <v>9.338385584762209</v>
      </c>
      <c r="J2" s="78">
        <v>9.6786308140973816</v>
      </c>
      <c r="K2" s="78">
        <v>9.9638947107801226</v>
      </c>
      <c r="L2" s="78">
        <v>11.039415074542561</v>
      </c>
      <c r="M2" s="78">
        <v>11.527718758116245</v>
      </c>
      <c r="N2" s="78">
        <v>10.159140071598117</v>
      </c>
      <c r="O2" s="78">
        <v>8.9731732129716395</v>
      </c>
      <c r="P2" s="78">
        <v>9.9997714180146016</v>
      </c>
      <c r="Q2" s="78">
        <v>9.3275852482459438</v>
      </c>
      <c r="R2" s="78">
        <v>9.3587702626418832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5.9935982135121371E-2</v>
      </c>
      <c r="D21" s="79">
        <v>9.1987404976310902E-2</v>
      </c>
      <c r="E21" s="79">
        <v>5.1603788404723551E-2</v>
      </c>
      <c r="F21" s="79">
        <v>4.6000912050155079E-2</v>
      </c>
      <c r="G21" s="79">
        <v>7.5174900043387755E-2</v>
      </c>
      <c r="H21" s="79">
        <v>7.5146268807384994E-2</v>
      </c>
      <c r="I21" s="79">
        <v>7.9613912276027307E-2</v>
      </c>
      <c r="J21" s="79">
        <v>2.6635529419706309E-2</v>
      </c>
      <c r="K21" s="79">
        <v>2.5556311791929191E-2</v>
      </c>
      <c r="L21" s="79">
        <v>2.7503968909419609E-2</v>
      </c>
      <c r="M21" s="79">
        <v>2.6411890911686931E-2</v>
      </c>
      <c r="N21" s="79">
        <v>2.3788949319443375E-2</v>
      </c>
      <c r="O21" s="79">
        <v>2.2678058122436919E-2</v>
      </c>
      <c r="P21" s="79">
        <v>2.5023137739610835E-2</v>
      </c>
      <c r="Q21" s="79">
        <v>2.4918011539983877E-2</v>
      </c>
      <c r="R21" s="79">
        <v>2.4255551504533384E-2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5.9935982135121371E-2</v>
      </c>
      <c r="D30" s="8">
        <v>9.1987404976310902E-2</v>
      </c>
      <c r="E30" s="8">
        <v>5.1603788404723551E-2</v>
      </c>
      <c r="F30" s="8">
        <v>4.6000912050155079E-2</v>
      </c>
      <c r="G30" s="8">
        <v>7.5174900043387755E-2</v>
      </c>
      <c r="H30" s="8">
        <v>7.5146268807384994E-2</v>
      </c>
      <c r="I30" s="8">
        <v>7.9613912276027307E-2</v>
      </c>
      <c r="J30" s="8">
        <v>2.6635529419706309E-2</v>
      </c>
      <c r="K30" s="8">
        <v>2.5556311791929191E-2</v>
      </c>
      <c r="L30" s="8">
        <v>2.7503968909419609E-2</v>
      </c>
      <c r="M30" s="8">
        <v>2.6411890911686931E-2</v>
      </c>
      <c r="N30" s="8">
        <v>2.3788949319443375E-2</v>
      </c>
      <c r="O30" s="8">
        <v>2.2678058122436919E-2</v>
      </c>
      <c r="P30" s="8">
        <v>2.5023137739610835E-2</v>
      </c>
      <c r="Q30" s="8">
        <v>2.4918011539983877E-2</v>
      </c>
      <c r="R30" s="8">
        <v>2.4255551504533384E-2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5.9935982135121371E-2</v>
      </c>
      <c r="D43" s="9">
        <v>9.1987404976310902E-2</v>
      </c>
      <c r="E43" s="9">
        <v>5.1603788404723551E-2</v>
      </c>
      <c r="F43" s="9">
        <v>4.6000912050155079E-2</v>
      </c>
      <c r="G43" s="9">
        <v>7.5174900043387755E-2</v>
      </c>
      <c r="H43" s="9">
        <v>7.5146268807384994E-2</v>
      </c>
      <c r="I43" s="9">
        <v>7.9613912276027307E-2</v>
      </c>
      <c r="J43" s="9">
        <v>2.6635529419706309E-2</v>
      </c>
      <c r="K43" s="9">
        <v>2.5556311791929191E-2</v>
      </c>
      <c r="L43" s="9">
        <v>2.7503968909419609E-2</v>
      </c>
      <c r="M43" s="9">
        <v>2.6411890911686931E-2</v>
      </c>
      <c r="N43" s="9">
        <v>2.3788949319443375E-2</v>
      </c>
      <c r="O43" s="9">
        <v>2.2678058122436919E-2</v>
      </c>
      <c r="P43" s="9">
        <v>2.5023137739610835E-2</v>
      </c>
      <c r="Q43" s="9">
        <v>2.4918011539983877E-2</v>
      </c>
      <c r="R43" s="9">
        <v>2.4255551504533384E-2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10.275440062336569</v>
      </c>
      <c r="D52" s="79">
        <v>11.306693076451609</v>
      </c>
      <c r="E52" s="79">
        <v>9.5778785850972863</v>
      </c>
      <c r="F52" s="79">
        <v>9.7721792320273106</v>
      </c>
      <c r="G52" s="79">
        <v>9.1784627663783045</v>
      </c>
      <c r="H52" s="79">
        <v>9.0398155952178101</v>
      </c>
      <c r="I52" s="79">
        <v>9.2587716724861817</v>
      </c>
      <c r="J52" s="79">
        <v>9.6519952846776746</v>
      </c>
      <c r="K52" s="79">
        <v>9.9383383989881935</v>
      </c>
      <c r="L52" s="79">
        <v>11.011911105633141</v>
      </c>
      <c r="M52" s="79">
        <v>11.501306867204558</v>
      </c>
      <c r="N52" s="79">
        <v>10.135351122278673</v>
      </c>
      <c r="O52" s="79">
        <v>8.950495154849202</v>
      </c>
      <c r="P52" s="79">
        <v>9.9747482802749907</v>
      </c>
      <c r="Q52" s="79">
        <v>9.3026672367059593</v>
      </c>
      <c r="R52" s="79">
        <v>9.3345147111373503</v>
      </c>
    </row>
    <row r="53" spans="1:18" ht="11.25" customHeight="1" x14ac:dyDescent="0.25">
      <c r="A53" s="56" t="s">
        <v>143</v>
      </c>
      <c r="B53" s="57" t="s">
        <v>142</v>
      </c>
      <c r="C53" s="8">
        <v>10.275440062336569</v>
      </c>
      <c r="D53" s="8">
        <v>11.306693076451609</v>
      </c>
      <c r="E53" s="8">
        <v>9.5778785850972863</v>
      </c>
      <c r="F53" s="8">
        <v>9.7721792320273106</v>
      </c>
      <c r="G53" s="8">
        <v>9.1784627663783045</v>
      </c>
      <c r="H53" s="8">
        <v>9.0398155952178101</v>
      </c>
      <c r="I53" s="8">
        <v>9.2587716724861817</v>
      </c>
      <c r="J53" s="8">
        <v>9.6519952846776746</v>
      </c>
      <c r="K53" s="8">
        <v>9.9383383989881935</v>
      </c>
      <c r="L53" s="8">
        <v>11.011911105633141</v>
      </c>
      <c r="M53" s="8">
        <v>11.501306867204558</v>
      </c>
      <c r="N53" s="8">
        <v>10.135351122278673</v>
      </c>
      <c r="O53" s="8">
        <v>8.950495154849202</v>
      </c>
      <c r="P53" s="8">
        <v>9.9747482802749907</v>
      </c>
      <c r="Q53" s="8">
        <v>9.3026672367059593</v>
      </c>
      <c r="R53" s="8">
        <v>9.3345147111373503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5.9576668101807576E-2</v>
      </c>
      <c r="D64" s="81">
        <v>5.0413905452261779E-2</v>
      </c>
      <c r="E64" s="81">
        <v>6.3514397330542594E-2</v>
      </c>
      <c r="F64" s="81">
        <v>4.2280990043395764E-2</v>
      </c>
      <c r="G64" s="81">
        <v>5.2034971367127231E-2</v>
      </c>
      <c r="H64" s="81">
        <v>0.10987910651794507</v>
      </c>
      <c r="I64" s="81">
        <v>4.3575383897097336E-2</v>
      </c>
      <c r="J64" s="81">
        <v>3.5176049964394815E-2</v>
      </c>
      <c r="K64" s="81">
        <v>3.6061064786097649E-2</v>
      </c>
      <c r="L64" s="81">
        <v>7.5571496388245937E-2</v>
      </c>
      <c r="M64" s="81">
        <v>8.9618890335488671E-2</v>
      </c>
      <c r="N64" s="81">
        <v>7.9702931740942659E-2</v>
      </c>
      <c r="O64" s="81">
        <v>9.2505914862582417E-2</v>
      </c>
      <c r="P64" s="81">
        <v>0.27406605168330056</v>
      </c>
      <c r="Q64" s="81">
        <v>0.30858917478567277</v>
      </c>
      <c r="R64" s="81">
        <v>0.31144800864047223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5.9576668101807576E-2</v>
      </c>
      <c r="D67" s="82">
        <v>5.0413905452261779E-2</v>
      </c>
      <c r="E67" s="82">
        <v>6.3514397330542594E-2</v>
      </c>
      <c r="F67" s="82">
        <v>4.2280990043395764E-2</v>
      </c>
      <c r="G67" s="82">
        <v>5.2034971367127231E-2</v>
      </c>
      <c r="H67" s="82">
        <v>0.10987910651794507</v>
      </c>
      <c r="I67" s="82">
        <v>4.3575383897097336E-2</v>
      </c>
      <c r="J67" s="82">
        <v>3.5176049964394815E-2</v>
      </c>
      <c r="K67" s="82">
        <v>3.6061064786097649E-2</v>
      </c>
      <c r="L67" s="82">
        <v>7.5571496388245937E-2</v>
      </c>
      <c r="M67" s="82">
        <v>8.9618890335488671E-2</v>
      </c>
      <c r="N67" s="82">
        <v>7.9702931740942659E-2</v>
      </c>
      <c r="O67" s="82">
        <v>9.2505914862582417E-2</v>
      </c>
      <c r="P67" s="82">
        <v>0.27406605168330056</v>
      </c>
      <c r="Q67" s="82">
        <v>0.30858917478567277</v>
      </c>
      <c r="R67" s="82">
        <v>0.31144800864047223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823.15590511477501</v>
      </c>
      <c r="D2" s="78">
        <v>862.21708962904813</v>
      </c>
      <c r="E2" s="78">
        <v>1034.132958018612</v>
      </c>
      <c r="F2" s="78">
        <v>884.46798669297618</v>
      </c>
      <c r="G2" s="78">
        <v>877.32553771609207</v>
      </c>
      <c r="H2" s="78">
        <v>895.67440856327471</v>
      </c>
      <c r="I2" s="78">
        <v>876.57242668282822</v>
      </c>
      <c r="J2" s="78">
        <v>827.29165696394421</v>
      </c>
      <c r="K2" s="78">
        <v>828.17313779728806</v>
      </c>
      <c r="L2" s="78">
        <v>850.26601091969997</v>
      </c>
      <c r="M2" s="78">
        <v>912.31489306620892</v>
      </c>
      <c r="N2" s="78">
        <v>901.85246708272382</v>
      </c>
      <c r="O2" s="78">
        <v>930.11944835201291</v>
      </c>
      <c r="P2" s="78">
        <v>831.07154180804434</v>
      </c>
      <c r="Q2" s="78">
        <v>782.16695830828883</v>
      </c>
      <c r="R2" s="78">
        <v>868.49308928906123</v>
      </c>
    </row>
    <row r="3" spans="1:18" ht="11.25" customHeight="1" x14ac:dyDescent="0.25">
      <c r="A3" s="53" t="s">
        <v>242</v>
      </c>
      <c r="B3" s="54" t="s">
        <v>241</v>
      </c>
      <c r="C3" s="79">
        <v>21.399621293298178</v>
      </c>
      <c r="D3" s="79">
        <v>12.095351608680001</v>
      </c>
      <c r="E3" s="79">
        <v>15.2295624558</v>
      </c>
      <c r="F3" s="79">
        <v>15.23104081488</v>
      </c>
      <c r="G3" s="79">
        <v>12.097277955359999</v>
      </c>
      <c r="H3" s="79">
        <v>18.297236922547707</v>
      </c>
      <c r="I3" s="79">
        <v>12.10099625244</v>
      </c>
      <c r="J3" s="79">
        <v>14.868363535416002</v>
      </c>
      <c r="K3" s="79">
        <v>11.841088626324</v>
      </c>
      <c r="L3" s="79">
        <v>18.109398867947998</v>
      </c>
      <c r="M3" s="79">
        <v>15.194838325991858</v>
      </c>
      <c r="N3" s="79">
        <v>15.193485349159776</v>
      </c>
      <c r="O3" s="79">
        <v>18.296804734035668</v>
      </c>
      <c r="P3" s="79">
        <v>15.194490589665824</v>
      </c>
      <c r="Q3" s="79">
        <v>18.296811973819576</v>
      </c>
      <c r="R3" s="79">
        <v>21.398995004032908</v>
      </c>
    </row>
    <row r="4" spans="1:18" ht="11.25" customHeight="1" x14ac:dyDescent="0.25">
      <c r="A4" s="56" t="s">
        <v>240</v>
      </c>
      <c r="B4" s="57" t="s">
        <v>239</v>
      </c>
      <c r="C4" s="8">
        <v>21.399621293298178</v>
      </c>
      <c r="D4" s="8">
        <v>12.095351608680001</v>
      </c>
      <c r="E4" s="8">
        <v>15.2295624558</v>
      </c>
      <c r="F4" s="8">
        <v>15.23104081488</v>
      </c>
      <c r="G4" s="8">
        <v>12.097277955359999</v>
      </c>
      <c r="H4" s="8">
        <v>18.297236922547707</v>
      </c>
      <c r="I4" s="8">
        <v>12.10099625244</v>
      </c>
      <c r="J4" s="8">
        <v>14.868363535416002</v>
      </c>
      <c r="K4" s="8">
        <v>11.841088626324</v>
      </c>
      <c r="L4" s="8">
        <v>18.109398867947998</v>
      </c>
      <c r="M4" s="8">
        <v>15.194838325991858</v>
      </c>
      <c r="N4" s="8">
        <v>15.193485349159776</v>
      </c>
      <c r="O4" s="8">
        <v>18.296804734035668</v>
      </c>
      <c r="P4" s="8">
        <v>15.194490589665824</v>
      </c>
      <c r="Q4" s="8">
        <v>18.296811973819576</v>
      </c>
      <c r="R4" s="8">
        <v>21.398995004032908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2.773370316816</v>
      </c>
      <c r="K5" s="9">
        <v>2.8809782362439997</v>
      </c>
      <c r="L5" s="9">
        <v>2.8812251737079997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2.8809782362439997</v>
      </c>
      <c r="L6" s="10">
        <v>2.8812251737079997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2.773370316816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21.399621293298178</v>
      </c>
      <c r="D11" s="9">
        <v>12.095351608680001</v>
      </c>
      <c r="E11" s="9">
        <v>15.2295624558</v>
      </c>
      <c r="F11" s="9">
        <v>15.23104081488</v>
      </c>
      <c r="G11" s="9">
        <v>12.097277955359999</v>
      </c>
      <c r="H11" s="9">
        <v>18.297236922547707</v>
      </c>
      <c r="I11" s="9">
        <v>12.10099625244</v>
      </c>
      <c r="J11" s="9">
        <v>12.094993218600001</v>
      </c>
      <c r="K11" s="9">
        <v>8.9601103900800005</v>
      </c>
      <c r="L11" s="9">
        <v>15.228173694239999</v>
      </c>
      <c r="M11" s="9">
        <v>15.194838325991858</v>
      </c>
      <c r="N11" s="9">
        <v>15.193485349159776</v>
      </c>
      <c r="O11" s="9">
        <v>18.296804734035668</v>
      </c>
      <c r="P11" s="9">
        <v>15.194490589665824</v>
      </c>
      <c r="Q11" s="9">
        <v>18.296811973819576</v>
      </c>
      <c r="R11" s="9">
        <v>21.398995004032908</v>
      </c>
    </row>
    <row r="12" spans="1:18" ht="11.25" customHeight="1" x14ac:dyDescent="0.25">
      <c r="A12" s="61" t="s">
        <v>224</v>
      </c>
      <c r="B12" s="62" t="s">
        <v>223</v>
      </c>
      <c r="C12" s="10">
        <v>21.399621293298178</v>
      </c>
      <c r="D12" s="10">
        <v>12.095351608680001</v>
      </c>
      <c r="E12" s="10">
        <v>15.2295624558</v>
      </c>
      <c r="F12" s="10">
        <v>15.23104081488</v>
      </c>
      <c r="G12" s="10">
        <v>12.097277955359999</v>
      </c>
      <c r="H12" s="10">
        <v>18.297236922547707</v>
      </c>
      <c r="I12" s="10">
        <v>12.10099625244</v>
      </c>
      <c r="J12" s="10">
        <v>12.094993218600001</v>
      </c>
      <c r="K12" s="10">
        <v>8.9601103900800005</v>
      </c>
      <c r="L12" s="10">
        <v>15.228173694239999</v>
      </c>
      <c r="M12" s="10">
        <v>15.194838325991858</v>
      </c>
      <c r="N12" s="10">
        <v>15.193485349159776</v>
      </c>
      <c r="O12" s="10">
        <v>18.296804734035668</v>
      </c>
      <c r="P12" s="10">
        <v>15.194490589665824</v>
      </c>
      <c r="Q12" s="10">
        <v>18.296811973819576</v>
      </c>
      <c r="R12" s="10">
        <v>21.398995004032908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160.96667159618383</v>
      </c>
      <c r="D21" s="79">
        <v>230.59706843487604</v>
      </c>
      <c r="E21" s="79">
        <v>171.00139113421201</v>
      </c>
      <c r="F21" s="79">
        <v>218.06705790399604</v>
      </c>
      <c r="G21" s="79">
        <v>249.05104554830405</v>
      </c>
      <c r="H21" s="79">
        <v>233.40570596773944</v>
      </c>
      <c r="I21" s="79">
        <v>233.11740815391602</v>
      </c>
      <c r="J21" s="79">
        <v>202.30914067308004</v>
      </c>
      <c r="K21" s="79">
        <v>183.803324151168</v>
      </c>
      <c r="L21" s="79">
        <v>195.74086651743602</v>
      </c>
      <c r="M21" s="79">
        <v>198.77244596775671</v>
      </c>
      <c r="N21" s="79">
        <v>194.97462918505542</v>
      </c>
      <c r="O21" s="79">
        <v>195.21371883708193</v>
      </c>
      <c r="P21" s="79">
        <v>182.84598480271114</v>
      </c>
      <c r="Q21" s="79">
        <v>151.48930831931528</v>
      </c>
      <c r="R21" s="79">
        <v>151.39061497768472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160.96667159618383</v>
      </c>
      <c r="D30" s="8">
        <v>230.59706843487604</v>
      </c>
      <c r="E30" s="8">
        <v>171.00139113421201</v>
      </c>
      <c r="F30" s="8">
        <v>218.06705790399604</v>
      </c>
      <c r="G30" s="8">
        <v>249.05104554830405</v>
      </c>
      <c r="H30" s="8">
        <v>233.40570596773944</v>
      </c>
      <c r="I30" s="8">
        <v>233.11740815391602</v>
      </c>
      <c r="J30" s="8">
        <v>202.30914067308004</v>
      </c>
      <c r="K30" s="8">
        <v>183.803324151168</v>
      </c>
      <c r="L30" s="8">
        <v>195.74086651743602</v>
      </c>
      <c r="M30" s="8">
        <v>198.77244596775671</v>
      </c>
      <c r="N30" s="8">
        <v>194.97462918505542</v>
      </c>
      <c r="O30" s="8">
        <v>195.21371883708193</v>
      </c>
      <c r="P30" s="8">
        <v>182.84598480271114</v>
      </c>
      <c r="Q30" s="8">
        <v>151.48930831931528</v>
      </c>
      <c r="R30" s="8">
        <v>151.39061497768472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11.61039834799041</v>
      </c>
      <c r="D34" s="9">
        <v>14.518480237524001</v>
      </c>
      <c r="E34" s="9">
        <v>8.7061531278600022</v>
      </c>
      <c r="F34" s="9">
        <v>8.6999447314800005</v>
      </c>
      <c r="G34" s="9">
        <v>11.635327377360003</v>
      </c>
      <c r="H34" s="9">
        <v>14.513130082916559</v>
      </c>
      <c r="I34" s="9">
        <v>17.413389422748004</v>
      </c>
      <c r="J34" s="9">
        <v>11.633293136844003</v>
      </c>
      <c r="K34" s="9">
        <v>8.7141051589680014</v>
      </c>
      <c r="L34" s="9">
        <v>17.422398202176002</v>
      </c>
      <c r="M34" s="9">
        <v>20.318630973701005</v>
      </c>
      <c r="N34" s="9">
        <v>20.317540458119964</v>
      </c>
      <c r="O34" s="9">
        <v>17.490785062064589</v>
      </c>
      <c r="P34" s="9">
        <v>14.579564512818754</v>
      </c>
      <c r="Q34" s="9">
        <v>14.570774739065637</v>
      </c>
      <c r="R34" s="9">
        <v>17.47102394582642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31.711470524011034</v>
      </c>
      <c r="D43" s="9">
        <v>101.51486603856002</v>
      </c>
      <c r="E43" s="9">
        <v>60.208765748352</v>
      </c>
      <c r="F43" s="9">
        <v>79.419532417523996</v>
      </c>
      <c r="G43" s="9">
        <v>91.860386926464002</v>
      </c>
      <c r="H43" s="9">
        <v>91.956085111583889</v>
      </c>
      <c r="I43" s="9">
        <v>85.659706567656002</v>
      </c>
      <c r="J43" s="9">
        <v>76.108755170916012</v>
      </c>
      <c r="K43" s="9">
        <v>69.830669463047997</v>
      </c>
      <c r="L43" s="9">
        <v>76.139282971908003</v>
      </c>
      <c r="M43" s="9">
        <v>82.471073251946322</v>
      </c>
      <c r="N43" s="9">
        <v>75.588872109108124</v>
      </c>
      <c r="O43" s="9">
        <v>72.456461031100844</v>
      </c>
      <c r="P43" s="9">
        <v>66.130970205669229</v>
      </c>
      <c r="Q43" s="9">
        <v>50.246791774468406</v>
      </c>
      <c r="R43" s="9">
        <v>56.545843311067038</v>
      </c>
    </row>
    <row r="44" spans="1:18" ht="11.25" customHeight="1" x14ac:dyDescent="0.25">
      <c r="A44" s="59" t="s">
        <v>161</v>
      </c>
      <c r="B44" s="60" t="s">
        <v>160</v>
      </c>
      <c r="C44" s="9">
        <v>117.64480272418238</v>
      </c>
      <c r="D44" s="9">
        <v>114.56372215879202</v>
      </c>
      <c r="E44" s="9">
        <v>102.08647225800001</v>
      </c>
      <c r="F44" s="9">
        <v>129.94758075499203</v>
      </c>
      <c r="G44" s="9">
        <v>145.55533124448004</v>
      </c>
      <c r="H44" s="9">
        <v>126.936490773239</v>
      </c>
      <c r="I44" s="9">
        <v>130.04431216351202</v>
      </c>
      <c r="J44" s="9">
        <v>114.56709236532002</v>
      </c>
      <c r="K44" s="9">
        <v>105.25854952915202</v>
      </c>
      <c r="L44" s="9">
        <v>102.17918534335202</v>
      </c>
      <c r="M44" s="9">
        <v>95.982741742109383</v>
      </c>
      <c r="N44" s="9">
        <v>99.068216617827332</v>
      </c>
      <c r="O44" s="9">
        <v>105.26647274391649</v>
      </c>
      <c r="P44" s="9">
        <v>102.13545008422315</v>
      </c>
      <c r="Q44" s="9">
        <v>86.671741805781224</v>
      </c>
      <c r="R44" s="9">
        <v>77.373747720791243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640.78961222529301</v>
      </c>
      <c r="D52" s="79">
        <v>619.52466958549212</v>
      </c>
      <c r="E52" s="79">
        <v>847.90200442860009</v>
      </c>
      <c r="F52" s="79">
        <v>651.16988797410011</v>
      </c>
      <c r="G52" s="79">
        <v>616.177214212428</v>
      </c>
      <c r="H52" s="79">
        <v>643.97146567298762</v>
      </c>
      <c r="I52" s="79">
        <v>631.35402227647216</v>
      </c>
      <c r="J52" s="79">
        <v>610.11415275544812</v>
      </c>
      <c r="K52" s="79">
        <v>632.52872501979607</v>
      </c>
      <c r="L52" s="79">
        <v>636.41574553431599</v>
      </c>
      <c r="M52" s="79">
        <v>697.63256661639673</v>
      </c>
      <c r="N52" s="79">
        <v>691.39836573048251</v>
      </c>
      <c r="O52" s="79">
        <v>716.17992448031418</v>
      </c>
      <c r="P52" s="79">
        <v>632.88806268078451</v>
      </c>
      <c r="Q52" s="79">
        <v>612.38083801515393</v>
      </c>
      <c r="R52" s="79">
        <v>695.70347930734363</v>
      </c>
    </row>
    <row r="53" spans="1:18" ht="11.25" customHeight="1" x14ac:dyDescent="0.25">
      <c r="A53" s="56" t="s">
        <v>143</v>
      </c>
      <c r="B53" s="57" t="s">
        <v>142</v>
      </c>
      <c r="C53" s="8">
        <v>640.78961222529301</v>
      </c>
      <c r="D53" s="8">
        <v>619.52466958549212</v>
      </c>
      <c r="E53" s="8">
        <v>847.90200442860009</v>
      </c>
      <c r="F53" s="8">
        <v>651.16988797410011</v>
      </c>
      <c r="G53" s="8">
        <v>616.177214212428</v>
      </c>
      <c r="H53" s="8">
        <v>643.97146567298762</v>
      </c>
      <c r="I53" s="8">
        <v>631.35402227647216</v>
      </c>
      <c r="J53" s="8">
        <v>610.11415275544812</v>
      </c>
      <c r="K53" s="8">
        <v>632.52872501979607</v>
      </c>
      <c r="L53" s="8">
        <v>636.41574553431599</v>
      </c>
      <c r="M53" s="8">
        <v>697.63256661639673</v>
      </c>
      <c r="N53" s="8">
        <v>691.39836573048251</v>
      </c>
      <c r="O53" s="8">
        <v>716.17992448031418</v>
      </c>
      <c r="P53" s="8">
        <v>632.88806268078451</v>
      </c>
      <c r="Q53" s="8">
        <v>612.38083801515393</v>
      </c>
      <c r="R53" s="8">
        <v>695.70347930734363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0.71504215606368093</v>
      </c>
      <c r="N59" s="79">
        <v>0.2859868180261359</v>
      </c>
      <c r="O59" s="79">
        <v>0.42900030058115524</v>
      </c>
      <c r="P59" s="79">
        <v>0.14300373488289025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0.71504215606368093</v>
      </c>
      <c r="N60" s="8">
        <v>0.2859868180261359</v>
      </c>
      <c r="O60" s="8">
        <v>0.42900030058115524</v>
      </c>
      <c r="P60" s="8">
        <v>0.14300373488289025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25.088059437730262</v>
      </c>
      <c r="D64" s="81">
        <v>29.062869816959999</v>
      </c>
      <c r="E64" s="81">
        <v>28.822268488608003</v>
      </c>
      <c r="F64" s="81">
        <v>24.345823906151999</v>
      </c>
      <c r="G64" s="81">
        <v>20.994013926144</v>
      </c>
      <c r="H64" s="81">
        <v>19.738647482981541</v>
      </c>
      <c r="I64" s="81">
        <v>56.169749823768001</v>
      </c>
      <c r="J64" s="81">
        <v>60.725050020935996</v>
      </c>
      <c r="K64" s="81">
        <v>39.472019629056007</v>
      </c>
      <c r="L64" s="81">
        <v>50.0086129536</v>
      </c>
      <c r="M64" s="81">
        <v>55.103021539335785</v>
      </c>
      <c r="N64" s="81">
        <v>58.31416864194091</v>
      </c>
      <c r="O64" s="81">
        <v>78.662917020567733</v>
      </c>
      <c r="P64" s="81">
        <v>64.356872387774089</v>
      </c>
      <c r="Q64" s="81">
        <v>50.649447738871743</v>
      </c>
      <c r="R64" s="81">
        <v>56.906623947891475</v>
      </c>
    </row>
    <row r="65" spans="1:18" ht="11.25" customHeight="1" x14ac:dyDescent="0.25">
      <c r="A65" s="71" t="s">
        <v>123</v>
      </c>
      <c r="B65" s="72" t="s">
        <v>122</v>
      </c>
      <c r="C65" s="82">
        <v>25.088059437730262</v>
      </c>
      <c r="D65" s="82">
        <v>29.062869816959999</v>
      </c>
      <c r="E65" s="82">
        <v>27.664733174400002</v>
      </c>
      <c r="F65" s="82">
        <v>22.974251086079999</v>
      </c>
      <c r="G65" s="82">
        <v>16.415444666879999</v>
      </c>
      <c r="H65" s="82">
        <v>14.224047482981538</v>
      </c>
      <c r="I65" s="82">
        <v>48.896612271359999</v>
      </c>
      <c r="J65" s="82">
        <v>51.230247505919998</v>
      </c>
      <c r="K65" s="82">
        <v>28.132763823360001</v>
      </c>
      <c r="L65" s="82">
        <v>38.439660591359996</v>
      </c>
      <c r="M65" s="82">
        <v>50.625644507837585</v>
      </c>
      <c r="N65" s="82">
        <v>50.397533057021754</v>
      </c>
      <c r="O65" s="82">
        <v>47.377062438482277</v>
      </c>
      <c r="P65" s="82">
        <v>47.266301040817936</v>
      </c>
      <c r="Q65" s="82">
        <v>34.160327669225111</v>
      </c>
      <c r="R65" s="82">
        <v>39.871576189045193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1.1575353142080003</v>
      </c>
      <c r="F67" s="82">
        <v>1.3715728200720003</v>
      </c>
      <c r="G67" s="82">
        <v>4.5785692592640013</v>
      </c>
      <c r="H67" s="82">
        <v>5.5146000000000033</v>
      </c>
      <c r="I67" s="82">
        <v>7.2731375524080013</v>
      </c>
      <c r="J67" s="82">
        <v>9.4948025150160014</v>
      </c>
      <c r="K67" s="82">
        <v>11.339255805696002</v>
      </c>
      <c r="L67" s="82">
        <v>11.568952362240003</v>
      </c>
      <c r="M67" s="82">
        <v>4.4773770314981967</v>
      </c>
      <c r="N67" s="82">
        <v>7.9166355849191579</v>
      </c>
      <c r="O67" s="82">
        <v>31.285854582085463</v>
      </c>
      <c r="P67" s="82">
        <v>17.090571346956153</v>
      </c>
      <c r="Q67" s="82">
        <v>16.489120069646628</v>
      </c>
      <c r="R67" s="82">
        <v>17.035047758846286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88.417116838710413</v>
      </c>
      <c r="D2" s="78">
        <v>103.02341152788003</v>
      </c>
      <c r="E2" s="78">
        <v>80.340951638484015</v>
      </c>
      <c r="F2" s="78">
        <v>118.55023674181201</v>
      </c>
      <c r="G2" s="78">
        <v>150.73732556582402</v>
      </c>
      <c r="H2" s="78">
        <v>148.7890582226961</v>
      </c>
      <c r="I2" s="78">
        <v>146.17894572604803</v>
      </c>
      <c r="J2" s="78">
        <v>139.92997598834401</v>
      </c>
      <c r="K2" s="78">
        <v>115.45633184148002</v>
      </c>
      <c r="L2" s="78">
        <v>93.661754360760014</v>
      </c>
      <c r="M2" s="78">
        <v>116.12198936104255</v>
      </c>
      <c r="N2" s="78">
        <v>117.00116533229343</v>
      </c>
      <c r="O2" s="78">
        <v>122.74449559482592</v>
      </c>
      <c r="P2" s="78">
        <v>118.22237156000547</v>
      </c>
      <c r="Q2" s="78">
        <v>101.68863923170166</v>
      </c>
      <c r="R2" s="78">
        <v>99.502011662000982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15.286263031648359</v>
      </c>
      <c r="D21" s="79">
        <v>18.460621397556004</v>
      </c>
      <c r="E21" s="79">
        <v>12.289249434240002</v>
      </c>
      <c r="F21" s="79">
        <v>24.116519024748001</v>
      </c>
      <c r="G21" s="79">
        <v>24.143885959212</v>
      </c>
      <c r="H21" s="79">
        <v>24.471542068733353</v>
      </c>
      <c r="I21" s="79">
        <v>21.223555612956002</v>
      </c>
      <c r="J21" s="79">
        <v>24.131526818688002</v>
      </c>
      <c r="K21" s="79">
        <v>18.291224139444004</v>
      </c>
      <c r="L21" s="79">
        <v>12.157470867204001</v>
      </c>
      <c r="M21" s="79">
        <v>12.280808371616141</v>
      </c>
      <c r="N21" s="79">
        <v>12.207251684193048</v>
      </c>
      <c r="O21" s="79">
        <v>12.282465882955435</v>
      </c>
      <c r="P21" s="79">
        <v>9.1843555545101854</v>
      </c>
      <c r="Q21" s="79">
        <v>9.1807607151216413</v>
      </c>
      <c r="R21" s="79">
        <v>9.1800536195188709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15.286263031648359</v>
      </c>
      <c r="D30" s="8">
        <v>18.460621397556004</v>
      </c>
      <c r="E30" s="8">
        <v>12.289249434240002</v>
      </c>
      <c r="F30" s="8">
        <v>24.116519024748001</v>
      </c>
      <c r="G30" s="8">
        <v>24.143885959212</v>
      </c>
      <c r="H30" s="8">
        <v>24.471542068733353</v>
      </c>
      <c r="I30" s="8">
        <v>21.223555612956002</v>
      </c>
      <c r="J30" s="8">
        <v>24.131526818688002</v>
      </c>
      <c r="K30" s="8">
        <v>18.291224139444004</v>
      </c>
      <c r="L30" s="8">
        <v>12.157470867204001</v>
      </c>
      <c r="M30" s="8">
        <v>12.280808371616141</v>
      </c>
      <c r="N30" s="8">
        <v>12.207251684193048</v>
      </c>
      <c r="O30" s="8">
        <v>12.282465882955435</v>
      </c>
      <c r="P30" s="8">
        <v>9.1843555545101854</v>
      </c>
      <c r="Q30" s="8">
        <v>9.1807607151216413</v>
      </c>
      <c r="R30" s="8">
        <v>9.1800536195188709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2.9025995869976025</v>
      </c>
      <c r="D34" s="9">
        <v>2.9003778577800006</v>
      </c>
      <c r="E34" s="9">
        <v>2.8994003655840004</v>
      </c>
      <c r="F34" s="9">
        <v>8.6999447314800005</v>
      </c>
      <c r="G34" s="9">
        <v>8.7248047357080001</v>
      </c>
      <c r="H34" s="9">
        <v>5.8052520331666129</v>
      </c>
      <c r="I34" s="9">
        <v>5.8022880006240003</v>
      </c>
      <c r="J34" s="9">
        <v>8.7131012480640013</v>
      </c>
      <c r="K34" s="9">
        <v>5.804929871424001</v>
      </c>
      <c r="L34" s="9">
        <v>2.8996381339560005</v>
      </c>
      <c r="M34" s="9">
        <v>2.9025428930909389</v>
      </c>
      <c r="N34" s="9">
        <v>2.9026245256210372</v>
      </c>
      <c r="O34" s="9">
        <v>2.9046069056136097</v>
      </c>
      <c r="P34" s="9">
        <v>2.9038254915939423</v>
      </c>
      <c r="Q34" s="9">
        <v>2.9242078362288835</v>
      </c>
      <c r="R34" s="9">
        <v>2.9239918799225566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3.1023257274360003</v>
      </c>
      <c r="G43" s="9">
        <v>3.1027910902559999</v>
      </c>
      <c r="H43" s="9">
        <v>3.1862301851717199</v>
      </c>
      <c r="I43" s="9">
        <v>3.1024498241880005</v>
      </c>
      <c r="J43" s="9">
        <v>3.1022326548720005</v>
      </c>
      <c r="K43" s="9">
        <v>3.1012088566680003</v>
      </c>
      <c r="L43" s="9">
        <v>3.1033495256400001</v>
      </c>
      <c r="M43" s="9">
        <v>3.1860837035508496</v>
      </c>
      <c r="N43" s="9">
        <v>3.1126103055717245</v>
      </c>
      <c r="O43" s="9">
        <v>3.1857135218173092</v>
      </c>
      <c r="P43" s="9">
        <v>3.1849454668782378</v>
      </c>
      <c r="Q43" s="9">
        <v>3.136950565012794</v>
      </c>
      <c r="R43" s="9">
        <v>3.1369325346019208</v>
      </c>
    </row>
    <row r="44" spans="1:18" ht="11.25" customHeight="1" x14ac:dyDescent="0.25">
      <c r="A44" s="59" t="s">
        <v>161</v>
      </c>
      <c r="B44" s="60" t="s">
        <v>160</v>
      </c>
      <c r="C44" s="9">
        <v>12.383663444650756</v>
      </c>
      <c r="D44" s="9">
        <v>15.560243539776003</v>
      </c>
      <c r="E44" s="9">
        <v>9.3898490686560017</v>
      </c>
      <c r="F44" s="9">
        <v>12.314248565832001</v>
      </c>
      <c r="G44" s="9">
        <v>12.316290133248001</v>
      </c>
      <c r="H44" s="9">
        <v>15.480059850395019</v>
      </c>
      <c r="I44" s="9">
        <v>12.318817788144001</v>
      </c>
      <c r="J44" s="9">
        <v>12.316192915752001</v>
      </c>
      <c r="K44" s="9">
        <v>9.3850854113520015</v>
      </c>
      <c r="L44" s="9">
        <v>6.1544832076080009</v>
      </c>
      <c r="M44" s="9">
        <v>6.1921817749743528</v>
      </c>
      <c r="N44" s="9">
        <v>6.1920168530002861</v>
      </c>
      <c r="O44" s="9">
        <v>6.1921454555245168</v>
      </c>
      <c r="P44" s="9">
        <v>3.0955845960380053</v>
      </c>
      <c r="Q44" s="9">
        <v>3.1196023138799647</v>
      </c>
      <c r="R44" s="9">
        <v>3.1191292049943944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72.987855498608411</v>
      </c>
      <c r="D52" s="79">
        <v>84.562790130324018</v>
      </c>
      <c r="E52" s="79">
        <v>68.051702204244009</v>
      </c>
      <c r="F52" s="79">
        <v>94.433717717064013</v>
      </c>
      <c r="G52" s="79">
        <v>126.59343960661202</v>
      </c>
      <c r="H52" s="79">
        <v>124.31751615396274</v>
      </c>
      <c r="I52" s="79">
        <v>124.95539011309202</v>
      </c>
      <c r="J52" s="79">
        <v>115.79844916965601</v>
      </c>
      <c r="K52" s="79">
        <v>97.165107702036025</v>
      </c>
      <c r="L52" s="79">
        <v>81.504283493556017</v>
      </c>
      <c r="M52" s="79">
        <v>103.84118098942641</v>
      </c>
      <c r="N52" s="79">
        <v>104.79391364810037</v>
      </c>
      <c r="O52" s="79">
        <v>110.46202971187049</v>
      </c>
      <c r="P52" s="79">
        <v>109.03801600549528</v>
      </c>
      <c r="Q52" s="79">
        <v>92.507878516580021</v>
      </c>
      <c r="R52" s="79">
        <v>90.321958042482109</v>
      </c>
    </row>
    <row r="53" spans="1:18" ht="11.25" customHeight="1" x14ac:dyDescent="0.25">
      <c r="A53" s="56" t="s">
        <v>143</v>
      </c>
      <c r="B53" s="57" t="s">
        <v>142</v>
      </c>
      <c r="C53" s="8">
        <v>72.987855498608411</v>
      </c>
      <c r="D53" s="8">
        <v>84.562790130324018</v>
      </c>
      <c r="E53" s="8">
        <v>68.051702204244009</v>
      </c>
      <c r="F53" s="8">
        <v>94.433717717064013</v>
      </c>
      <c r="G53" s="8">
        <v>126.59343960661202</v>
      </c>
      <c r="H53" s="8">
        <v>124.31751615396274</v>
      </c>
      <c r="I53" s="8">
        <v>124.95539011309202</v>
      </c>
      <c r="J53" s="8">
        <v>115.79844916965601</v>
      </c>
      <c r="K53" s="8">
        <v>97.165107702036025</v>
      </c>
      <c r="L53" s="8">
        <v>81.504283493556017</v>
      </c>
      <c r="M53" s="8">
        <v>103.84118098942641</v>
      </c>
      <c r="N53" s="8">
        <v>104.79391364810037</v>
      </c>
      <c r="O53" s="8">
        <v>110.46202971187049</v>
      </c>
      <c r="P53" s="8">
        <v>109.03801600549528</v>
      </c>
      <c r="Q53" s="8">
        <v>92.507878516580021</v>
      </c>
      <c r="R53" s="8">
        <v>90.321958042482109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0.14299830845364714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0.14299830845364714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0.46892160000000005</v>
      </c>
      <c r="H64" s="81">
        <v>0.78400261717222375</v>
      </c>
      <c r="I64" s="81">
        <v>2.8135764921600002</v>
      </c>
      <c r="J64" s="81">
        <v>2.3445142156799998</v>
      </c>
      <c r="K64" s="81">
        <v>3.2796376704000001</v>
      </c>
      <c r="L64" s="81">
        <v>1.40657723136</v>
      </c>
      <c r="M64" s="81">
        <v>1.6799858857707481</v>
      </c>
      <c r="N64" s="81">
        <v>6.7745457066073307</v>
      </c>
      <c r="O64" s="81">
        <v>5.4853207509085271</v>
      </c>
      <c r="P64" s="81">
        <v>5.0909028014152007</v>
      </c>
      <c r="Q64" s="81">
        <v>4.4744397656822761</v>
      </c>
      <c r="R64" s="81">
        <v>3.9143587623434204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0.46892160000000005</v>
      </c>
      <c r="H65" s="82">
        <v>0.78400261717222375</v>
      </c>
      <c r="I65" s="82">
        <v>2.8135764921600002</v>
      </c>
      <c r="J65" s="82">
        <v>2.3445142156799998</v>
      </c>
      <c r="K65" s="82">
        <v>3.2796376704000001</v>
      </c>
      <c r="L65" s="82">
        <v>1.40657723136</v>
      </c>
      <c r="M65" s="82">
        <v>1.6799858857707481</v>
      </c>
      <c r="N65" s="82">
        <v>6.7199459861492441</v>
      </c>
      <c r="O65" s="82">
        <v>5.3761205603951376</v>
      </c>
      <c r="P65" s="82">
        <v>4.9271322263733719</v>
      </c>
      <c r="Q65" s="82">
        <v>4.2560408243624499</v>
      </c>
      <c r="R65" s="82">
        <v>3.6959607141530797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5.4599720458086753E-2</v>
      </c>
      <c r="O67" s="82">
        <v>0.10920019051338928</v>
      </c>
      <c r="P67" s="82">
        <v>0.16377057504182868</v>
      </c>
      <c r="Q67" s="82">
        <v>0.21839894131982654</v>
      </c>
      <c r="R67" s="82">
        <v>0.21839804819034081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12830.623481522247</v>
      </c>
      <c r="D2" s="78">
        <v>14552.066640360603</v>
      </c>
      <c r="E2" s="78">
        <v>14429.142789775091</v>
      </c>
      <c r="F2" s="78">
        <v>16759.907589884759</v>
      </c>
      <c r="G2" s="78">
        <v>17187.66898228307</v>
      </c>
      <c r="H2" s="78">
        <v>17603.479108227766</v>
      </c>
      <c r="I2" s="78">
        <v>16644.33757804969</v>
      </c>
      <c r="J2" s="78">
        <v>15703.766708790143</v>
      </c>
      <c r="K2" s="78">
        <v>15147.964613948037</v>
      </c>
      <c r="L2" s="78">
        <v>13839.351132773341</v>
      </c>
      <c r="M2" s="78">
        <v>16587.262167875895</v>
      </c>
      <c r="N2" s="78">
        <v>16348.979644632567</v>
      </c>
      <c r="O2" s="78">
        <v>14556.274817758273</v>
      </c>
      <c r="P2" s="78">
        <v>13882.953200635035</v>
      </c>
      <c r="Q2" s="78">
        <v>12202.508557109839</v>
      </c>
      <c r="R2" s="78">
        <v>13171.599875736712</v>
      </c>
    </row>
    <row r="3" spans="1:18" ht="11.25" customHeight="1" x14ac:dyDescent="0.25">
      <c r="A3" s="53" t="s">
        <v>242</v>
      </c>
      <c r="B3" s="54" t="s">
        <v>241</v>
      </c>
      <c r="C3" s="79">
        <v>4805.4159815222347</v>
      </c>
      <c r="D3" s="79">
        <v>5843.7709788116163</v>
      </c>
      <c r="E3" s="79">
        <v>5559.8004869685828</v>
      </c>
      <c r="F3" s="79">
        <v>6949.6169772125522</v>
      </c>
      <c r="G3" s="79">
        <v>6781.4707397135035</v>
      </c>
      <c r="H3" s="79">
        <v>6035.1069227067828</v>
      </c>
      <c r="I3" s="79">
        <v>5951.9025374637667</v>
      </c>
      <c r="J3" s="79">
        <v>5273.1535618728803</v>
      </c>
      <c r="K3" s="79">
        <v>4601.5827470300155</v>
      </c>
      <c r="L3" s="79">
        <v>3180.8290421872803</v>
      </c>
      <c r="M3" s="79">
        <v>4018.6715007862367</v>
      </c>
      <c r="N3" s="79">
        <v>4414.8874000000051</v>
      </c>
      <c r="O3" s="79">
        <v>3610.881999999996</v>
      </c>
      <c r="P3" s="79">
        <v>3485.9154000000126</v>
      </c>
      <c r="Q3" s="79">
        <v>2456.0270893343168</v>
      </c>
      <c r="R3" s="79">
        <v>2474.1648733683246</v>
      </c>
    </row>
    <row r="4" spans="1:18" ht="11.25" customHeight="1" x14ac:dyDescent="0.25">
      <c r="A4" s="56" t="s">
        <v>240</v>
      </c>
      <c r="B4" s="57" t="s">
        <v>239</v>
      </c>
      <c r="C4" s="8">
        <v>3602.3957233184519</v>
      </c>
      <c r="D4" s="8">
        <v>4395.0723698518568</v>
      </c>
      <c r="E4" s="8">
        <v>4196.8690332719034</v>
      </c>
      <c r="F4" s="8">
        <v>5531.2837142872322</v>
      </c>
      <c r="G4" s="8">
        <v>5775.4766695087437</v>
      </c>
      <c r="H4" s="8">
        <v>4989.859356288769</v>
      </c>
      <c r="I4" s="8">
        <v>5323.120918350487</v>
      </c>
      <c r="J4" s="8">
        <v>5273.1535618728803</v>
      </c>
      <c r="K4" s="8">
        <v>4601.5827470300155</v>
      </c>
      <c r="L4" s="8">
        <v>3180.8290421872803</v>
      </c>
      <c r="M4" s="8">
        <v>4018.6715007862367</v>
      </c>
      <c r="N4" s="8">
        <v>4414.8874000000051</v>
      </c>
      <c r="O4" s="8">
        <v>3610.881999999996</v>
      </c>
      <c r="P4" s="8">
        <v>3485.9154000000126</v>
      </c>
      <c r="Q4" s="8">
        <v>2456.0270893343168</v>
      </c>
      <c r="R4" s="8">
        <v>2474.1648733683246</v>
      </c>
    </row>
    <row r="5" spans="1:18" ht="11.25" customHeight="1" x14ac:dyDescent="0.25">
      <c r="A5" s="59" t="s">
        <v>238</v>
      </c>
      <c r="B5" s="60" t="s">
        <v>237</v>
      </c>
      <c r="C5" s="9">
        <v>3602.3957233184519</v>
      </c>
      <c r="D5" s="9">
        <v>4395.0723698518568</v>
      </c>
      <c r="E5" s="9">
        <v>4196.8690332719034</v>
      </c>
      <c r="F5" s="9">
        <v>5531.2837142872322</v>
      </c>
      <c r="G5" s="9">
        <v>5775.4766695087437</v>
      </c>
      <c r="H5" s="9">
        <v>4989.859356288769</v>
      </c>
      <c r="I5" s="9">
        <v>5323.120918350487</v>
      </c>
      <c r="J5" s="9">
        <v>5273.1535618728803</v>
      </c>
      <c r="K5" s="9">
        <v>4601.5827470300155</v>
      </c>
      <c r="L5" s="9">
        <v>3180.8290421872803</v>
      </c>
      <c r="M5" s="9">
        <v>4018.6715007862367</v>
      </c>
      <c r="N5" s="9">
        <v>4414.8874000000051</v>
      </c>
      <c r="O5" s="9">
        <v>3610.881999999996</v>
      </c>
      <c r="P5" s="9">
        <v>3485.9154000000126</v>
      </c>
      <c r="Q5" s="9">
        <v>2456.0270893343168</v>
      </c>
      <c r="R5" s="9">
        <v>2474.1648733683246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286.84930780642293</v>
      </c>
      <c r="J6" s="10">
        <v>385.63400628000858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3602.3957233184519</v>
      </c>
      <c r="D8" s="10">
        <v>4395.0723698518568</v>
      </c>
      <c r="E8" s="10">
        <v>4196.8690332719034</v>
      </c>
      <c r="F8" s="10">
        <v>5531.2837142872322</v>
      </c>
      <c r="G8" s="10">
        <v>5775.4766695087437</v>
      </c>
      <c r="H8" s="10">
        <v>4989.859356288769</v>
      </c>
      <c r="I8" s="10">
        <v>5036.2716105440641</v>
      </c>
      <c r="J8" s="10">
        <v>4887.5195555928722</v>
      </c>
      <c r="K8" s="10">
        <v>4601.5827470300155</v>
      </c>
      <c r="L8" s="10">
        <v>3180.8290421872803</v>
      </c>
      <c r="M8" s="10">
        <v>4018.6715007862367</v>
      </c>
      <c r="N8" s="10">
        <v>4414.8874000000051</v>
      </c>
      <c r="O8" s="10">
        <v>3610.881999999996</v>
      </c>
      <c r="P8" s="10">
        <v>3485.9154000000126</v>
      </c>
      <c r="Q8" s="10">
        <v>2456.0270893343168</v>
      </c>
      <c r="R8" s="10">
        <v>2474.1648733683246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1203.0202582037828</v>
      </c>
      <c r="D15" s="8">
        <v>1448.6986089597599</v>
      </c>
      <c r="E15" s="8">
        <v>1362.9314536966799</v>
      </c>
      <c r="F15" s="8">
        <v>1418.33326292532</v>
      </c>
      <c r="G15" s="8">
        <v>1005.99407020476</v>
      </c>
      <c r="H15" s="8">
        <v>1045.2475664180135</v>
      </c>
      <c r="I15" s="8">
        <v>628.78161911328004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1203.0202582037828</v>
      </c>
      <c r="D16" s="9">
        <v>1448.6986089597599</v>
      </c>
      <c r="E16" s="9">
        <v>1362.9314536966799</v>
      </c>
      <c r="F16" s="9">
        <v>1418.33326292532</v>
      </c>
      <c r="G16" s="9">
        <v>1005.99407020476</v>
      </c>
      <c r="H16" s="9">
        <v>1045.2475664180135</v>
      </c>
      <c r="I16" s="9">
        <v>628.78161911328004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1173.3839999999984</v>
      </c>
      <c r="D21" s="79">
        <v>1518.4647946689843</v>
      </c>
      <c r="E21" s="79">
        <v>817.12978944069607</v>
      </c>
      <c r="F21" s="79">
        <v>1108.8710492400003</v>
      </c>
      <c r="G21" s="79">
        <v>1139.4421606264682</v>
      </c>
      <c r="H21" s="79">
        <v>1102.5518878237635</v>
      </c>
      <c r="I21" s="79">
        <v>984.76140876235218</v>
      </c>
      <c r="J21" s="79">
        <v>690.83581644000026</v>
      </c>
      <c r="K21" s="79">
        <v>681.44207452657224</v>
      </c>
      <c r="L21" s="79">
        <v>635.09390084509209</v>
      </c>
      <c r="M21" s="79">
        <v>684.4167562233888</v>
      </c>
      <c r="N21" s="79">
        <v>384.13422316014953</v>
      </c>
      <c r="O21" s="79">
        <v>226.22099999999998</v>
      </c>
      <c r="P21" s="79">
        <v>189.05330063502021</v>
      </c>
      <c r="Q21" s="79">
        <v>151.94940000000014</v>
      </c>
      <c r="R21" s="79">
        <v>254.08463783216638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1173.3839999999984</v>
      </c>
      <c r="D30" s="8">
        <v>1518.4647946689843</v>
      </c>
      <c r="E30" s="8">
        <v>817.12978944069607</v>
      </c>
      <c r="F30" s="8">
        <v>1108.8710492400003</v>
      </c>
      <c r="G30" s="8">
        <v>1139.4421606264682</v>
      </c>
      <c r="H30" s="8">
        <v>1102.5518878237635</v>
      </c>
      <c r="I30" s="8">
        <v>984.76140876235218</v>
      </c>
      <c r="J30" s="8">
        <v>690.83581644000026</v>
      </c>
      <c r="K30" s="8">
        <v>681.44207452657224</v>
      </c>
      <c r="L30" s="8">
        <v>635.09390084509209</v>
      </c>
      <c r="M30" s="8">
        <v>684.4167562233888</v>
      </c>
      <c r="N30" s="8">
        <v>384.13422316014953</v>
      </c>
      <c r="O30" s="8">
        <v>226.22099999999998</v>
      </c>
      <c r="P30" s="8">
        <v>189.05330063502021</v>
      </c>
      <c r="Q30" s="8">
        <v>151.94940000000014</v>
      </c>
      <c r="R30" s="8">
        <v>254.08463783216638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2.9060578800000005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60.18754520376001</v>
      </c>
      <c r="E43" s="9">
        <v>3.1024188000000001</v>
      </c>
      <c r="F43" s="9">
        <v>15.822335880000001</v>
      </c>
      <c r="G43" s="9">
        <v>6.2048686241880002</v>
      </c>
      <c r="H43" s="9">
        <v>15.857378251227152</v>
      </c>
      <c r="I43" s="9">
        <v>15.822397928376001</v>
      </c>
      <c r="J43" s="9">
        <v>15.822335879999999</v>
      </c>
      <c r="K43" s="9">
        <v>15.822428952564003</v>
      </c>
      <c r="L43" s="9">
        <v>15.822242807436002</v>
      </c>
      <c r="M43" s="9">
        <v>9.4848548265427173</v>
      </c>
      <c r="N43" s="9">
        <v>15.709241842328181</v>
      </c>
      <c r="O43" s="9">
        <v>12.596999999999991</v>
      </c>
      <c r="P43" s="9">
        <v>9.4848251169146351</v>
      </c>
      <c r="Q43" s="9">
        <v>18.821400000000022</v>
      </c>
      <c r="R43" s="9">
        <v>12.59698204448039</v>
      </c>
    </row>
    <row r="44" spans="1:18" ht="11.25" customHeight="1" x14ac:dyDescent="0.25">
      <c r="A44" s="59" t="s">
        <v>161</v>
      </c>
      <c r="B44" s="60" t="s">
        <v>160</v>
      </c>
      <c r="C44" s="9">
        <v>1173.3839999999984</v>
      </c>
      <c r="D44" s="9">
        <v>1458.2772494652243</v>
      </c>
      <c r="E44" s="9">
        <v>811.12131276069601</v>
      </c>
      <c r="F44" s="9">
        <v>1093.0487133600002</v>
      </c>
      <c r="G44" s="9">
        <v>1133.2372920022801</v>
      </c>
      <c r="H44" s="9">
        <v>1086.6945095725364</v>
      </c>
      <c r="I44" s="9">
        <v>968.93901083397634</v>
      </c>
      <c r="J44" s="9">
        <v>675.01348056000006</v>
      </c>
      <c r="K44" s="9">
        <v>665.61964557400813</v>
      </c>
      <c r="L44" s="9">
        <v>619.27165803765615</v>
      </c>
      <c r="M44" s="9">
        <v>674.931901396846</v>
      </c>
      <c r="N44" s="9">
        <v>368.42498131782139</v>
      </c>
      <c r="O44" s="9">
        <v>213.624</v>
      </c>
      <c r="P44" s="9">
        <v>179.56847551810557</v>
      </c>
      <c r="Q44" s="9">
        <v>133.1280000000001</v>
      </c>
      <c r="R44" s="9">
        <v>241.48765578768598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6379.7542000000121</v>
      </c>
      <c r="D52" s="79">
        <v>6708.4192051200007</v>
      </c>
      <c r="E52" s="79">
        <v>7388.9868440671926</v>
      </c>
      <c r="F52" s="79">
        <v>8017.0657507522083</v>
      </c>
      <c r="G52" s="79">
        <v>8445.940554575016</v>
      </c>
      <c r="H52" s="79">
        <v>9689.6191622756032</v>
      </c>
      <c r="I52" s="79">
        <v>8769.0860975372761</v>
      </c>
      <c r="J52" s="79">
        <v>8796.1182465972615</v>
      </c>
      <c r="K52" s="79">
        <v>8841.3558902937366</v>
      </c>
      <c r="L52" s="79">
        <v>8582.7406690478183</v>
      </c>
      <c r="M52" s="79">
        <v>10248.406510866273</v>
      </c>
      <c r="N52" s="79">
        <v>9743.5456214724145</v>
      </c>
      <c r="O52" s="79">
        <v>8800.2082177582779</v>
      </c>
      <c r="P52" s="79">
        <v>8397.1790000000001</v>
      </c>
      <c r="Q52" s="79">
        <v>7768.2553677755204</v>
      </c>
      <c r="R52" s="79">
        <v>8523.8768005205293</v>
      </c>
    </row>
    <row r="53" spans="1:18" ht="11.25" customHeight="1" x14ac:dyDescent="0.25">
      <c r="A53" s="56" t="s">
        <v>143</v>
      </c>
      <c r="B53" s="57" t="s">
        <v>142</v>
      </c>
      <c r="C53" s="8">
        <v>4672.569000000005</v>
      </c>
      <c r="D53" s="8">
        <v>4524.7183027200008</v>
      </c>
      <c r="E53" s="8">
        <v>4874.4198848671931</v>
      </c>
      <c r="F53" s="8">
        <v>5584.0622442850072</v>
      </c>
      <c r="G53" s="8">
        <v>5455.34392048668</v>
      </c>
      <c r="H53" s="8">
        <v>6461.307562275595</v>
      </c>
      <c r="I53" s="8">
        <v>5460.9111983372777</v>
      </c>
      <c r="J53" s="8">
        <v>5146.8657775068605</v>
      </c>
      <c r="K53" s="8">
        <v>5656.6396747737354</v>
      </c>
      <c r="L53" s="8">
        <v>5797.0047794432412</v>
      </c>
      <c r="M53" s="8">
        <v>6383.4574649229899</v>
      </c>
      <c r="N53" s="8">
        <v>5749.2335901368806</v>
      </c>
      <c r="O53" s="8">
        <v>4996.0483979691544</v>
      </c>
      <c r="P53" s="8">
        <v>4080.1530000000021</v>
      </c>
      <c r="Q53" s="8">
        <v>3451.6161172825941</v>
      </c>
      <c r="R53" s="8">
        <v>4311.4456005205366</v>
      </c>
    </row>
    <row r="54" spans="1:18" ht="11.25" customHeight="1" x14ac:dyDescent="0.25">
      <c r="A54" s="56" t="s">
        <v>141</v>
      </c>
      <c r="B54" s="57" t="s">
        <v>140</v>
      </c>
      <c r="C54" s="8">
        <v>1707.1852000000081</v>
      </c>
      <c r="D54" s="8">
        <v>2183.7009023999999</v>
      </c>
      <c r="E54" s="8">
        <v>2514.5669592000004</v>
      </c>
      <c r="F54" s="8">
        <v>2433.0035064672002</v>
      </c>
      <c r="G54" s="8">
        <v>2990.596634088336</v>
      </c>
      <c r="H54" s="8">
        <v>3228.3116000000105</v>
      </c>
      <c r="I54" s="8">
        <v>3308.1748991999998</v>
      </c>
      <c r="J54" s="8">
        <v>3649.2524690904002</v>
      </c>
      <c r="K54" s="8">
        <v>3184.7162155200003</v>
      </c>
      <c r="L54" s="8">
        <v>2785.7358896045762</v>
      </c>
      <c r="M54" s="8">
        <v>3864.9490459432832</v>
      </c>
      <c r="N54" s="8">
        <v>3994.3120313355344</v>
      </c>
      <c r="O54" s="8">
        <v>3804.159819789124</v>
      </c>
      <c r="P54" s="8">
        <v>4317.0259999999989</v>
      </c>
      <c r="Q54" s="8">
        <v>4316.6392504929272</v>
      </c>
      <c r="R54" s="8">
        <v>4212.4311999999927</v>
      </c>
    </row>
    <row r="55" spans="1:18" ht="11.25" customHeight="1" x14ac:dyDescent="0.25">
      <c r="A55" s="59" t="s">
        <v>139</v>
      </c>
      <c r="B55" s="60" t="s">
        <v>138</v>
      </c>
      <c r="C55" s="9">
        <v>143.5452000000007</v>
      </c>
      <c r="D55" s="9">
        <v>152.43301440000002</v>
      </c>
      <c r="E55" s="9">
        <v>127.3373352</v>
      </c>
      <c r="F55" s="9">
        <v>69.896113920000005</v>
      </c>
      <c r="G55" s="9">
        <v>97.387649729136001</v>
      </c>
      <c r="H55" s="9">
        <v>83.871600000000186</v>
      </c>
      <c r="I55" s="9">
        <v>76.216507199999995</v>
      </c>
      <c r="J55" s="9">
        <v>74.171674080000003</v>
      </c>
      <c r="K55" s="9">
        <v>80.120279519999997</v>
      </c>
      <c r="L55" s="9">
        <v>109.17044290137599</v>
      </c>
      <c r="M55" s="9">
        <v>103.26904594328391</v>
      </c>
      <c r="N55" s="9">
        <v>99.772031335535459</v>
      </c>
      <c r="O55" s="9">
        <v>103.5798197891238</v>
      </c>
      <c r="P55" s="9">
        <v>80.585999999999771</v>
      </c>
      <c r="Q55" s="9">
        <v>108.01925049292299</v>
      </c>
      <c r="R55" s="9">
        <v>173.07120000000003</v>
      </c>
    </row>
    <row r="56" spans="1:18" ht="11.25" customHeight="1" x14ac:dyDescent="0.25">
      <c r="A56" s="59" t="s">
        <v>137</v>
      </c>
      <c r="B56" s="60" t="s">
        <v>136</v>
      </c>
      <c r="C56" s="9">
        <v>1563.6400000000074</v>
      </c>
      <c r="D56" s="9">
        <v>2031.2678879999999</v>
      </c>
      <c r="E56" s="9">
        <v>2387.2296240000005</v>
      </c>
      <c r="F56" s="9">
        <v>2363.1073925472001</v>
      </c>
      <c r="G56" s="9">
        <v>2893.2089843591998</v>
      </c>
      <c r="H56" s="9">
        <v>3144.4400000000105</v>
      </c>
      <c r="I56" s="9">
        <v>3231.958392</v>
      </c>
      <c r="J56" s="9">
        <v>3575.0807950103999</v>
      </c>
      <c r="K56" s="9">
        <v>3104.5959360000002</v>
      </c>
      <c r="L56" s="9">
        <v>2676.5654467032</v>
      </c>
      <c r="M56" s="9">
        <v>3761.6799999999994</v>
      </c>
      <c r="N56" s="9">
        <v>3894.5399999999986</v>
      </c>
      <c r="O56" s="9">
        <v>3700.5800000000004</v>
      </c>
      <c r="P56" s="9">
        <v>4236.4399999999987</v>
      </c>
      <c r="Q56" s="9">
        <v>4208.6200000000035</v>
      </c>
      <c r="R56" s="9">
        <v>4039.3599999999919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472.0693</v>
      </c>
      <c r="D59" s="79">
        <v>481.41166176000007</v>
      </c>
      <c r="E59" s="79">
        <v>663.22566929862001</v>
      </c>
      <c r="F59" s="79">
        <v>684.35381268000003</v>
      </c>
      <c r="G59" s="79">
        <v>820.81552736807998</v>
      </c>
      <c r="H59" s="79">
        <v>776.20113542161403</v>
      </c>
      <c r="I59" s="79">
        <v>938.587534286292</v>
      </c>
      <c r="J59" s="79">
        <v>943.65908388000025</v>
      </c>
      <c r="K59" s="79">
        <v>1023.5839020977162</v>
      </c>
      <c r="L59" s="79">
        <v>1440.6875206931522</v>
      </c>
      <c r="M59" s="79">
        <v>1635.7673999999997</v>
      </c>
      <c r="N59" s="79">
        <v>1806.4124000000006</v>
      </c>
      <c r="O59" s="79">
        <v>1918.9636</v>
      </c>
      <c r="P59" s="79">
        <v>1810.8055000000022</v>
      </c>
      <c r="Q59" s="79">
        <v>1826.2767000000024</v>
      </c>
      <c r="R59" s="79">
        <v>1919.4735640156925</v>
      </c>
    </row>
    <row r="60" spans="1:18" ht="11.25" customHeight="1" x14ac:dyDescent="0.25">
      <c r="A60" s="56" t="s">
        <v>130</v>
      </c>
      <c r="B60" s="57" t="s">
        <v>129</v>
      </c>
      <c r="C60" s="8">
        <v>208.06500000000028</v>
      </c>
      <c r="D60" s="8">
        <v>225.71457480000004</v>
      </c>
      <c r="E60" s="8">
        <v>382.57488862163996</v>
      </c>
      <c r="F60" s="8">
        <v>402.93344520000005</v>
      </c>
      <c r="G60" s="8">
        <v>437.65613006543998</v>
      </c>
      <c r="H60" s="8">
        <v>357.49950968088797</v>
      </c>
      <c r="I60" s="8">
        <v>399.93754822164004</v>
      </c>
      <c r="J60" s="8">
        <v>447.23816280000011</v>
      </c>
      <c r="K60" s="8">
        <v>489.15084474828018</v>
      </c>
      <c r="L60" s="8">
        <v>695.10084554195998</v>
      </c>
      <c r="M60" s="8">
        <v>845.12999999999965</v>
      </c>
      <c r="N60" s="8">
        <v>919.4899999999991</v>
      </c>
      <c r="O60" s="8">
        <v>1044.3289999999984</v>
      </c>
      <c r="P60" s="8">
        <v>952.95200000000102</v>
      </c>
      <c r="Q60" s="8">
        <v>782.63900000000297</v>
      </c>
      <c r="R60" s="8">
        <v>844.84279577574068</v>
      </c>
    </row>
    <row r="61" spans="1:18" ht="11.25" customHeight="1" x14ac:dyDescent="0.25">
      <c r="A61" s="56" t="s">
        <v>128</v>
      </c>
      <c r="B61" s="57" t="s">
        <v>127</v>
      </c>
      <c r="C61" s="8">
        <v>264.00429999999972</v>
      </c>
      <c r="D61" s="8">
        <v>255.69708695999998</v>
      </c>
      <c r="E61" s="8">
        <v>280.65078067697993</v>
      </c>
      <c r="F61" s="8">
        <v>281.42036747999998</v>
      </c>
      <c r="G61" s="8">
        <v>383.15939730264006</v>
      </c>
      <c r="H61" s="8">
        <v>418.70162574072606</v>
      </c>
      <c r="I61" s="8">
        <v>538.64998606465201</v>
      </c>
      <c r="J61" s="8">
        <v>496.42092108000008</v>
      </c>
      <c r="K61" s="8">
        <v>534.43305734943601</v>
      </c>
      <c r="L61" s="8">
        <v>745.58667515119214</v>
      </c>
      <c r="M61" s="8">
        <v>790.63740000000018</v>
      </c>
      <c r="N61" s="8">
        <v>886.92240000000163</v>
      </c>
      <c r="O61" s="8">
        <v>874.63460000000146</v>
      </c>
      <c r="P61" s="8">
        <v>857.85350000000108</v>
      </c>
      <c r="Q61" s="8">
        <v>1043.6376999999998</v>
      </c>
      <c r="R61" s="8">
        <v>1074.6307682399517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2471.8126000000038</v>
      </c>
      <c r="D64" s="81">
        <v>2666.6226390873599</v>
      </c>
      <c r="E64" s="81">
        <v>2857.186964548584</v>
      </c>
      <c r="F64" s="81">
        <v>3049.2658720273675</v>
      </c>
      <c r="G64" s="81">
        <v>3423.7320110855999</v>
      </c>
      <c r="H64" s="81">
        <v>4038.1013228116663</v>
      </c>
      <c r="I64" s="81">
        <v>5084.0833284812161</v>
      </c>
      <c r="J64" s="81">
        <v>6137.5490653132802</v>
      </c>
      <c r="K64" s="81">
        <v>6968.4534699617525</v>
      </c>
      <c r="L64" s="81">
        <v>7272.5198421517916</v>
      </c>
      <c r="M64" s="81">
        <v>8436.061171180063</v>
      </c>
      <c r="N64" s="81">
        <v>8473.6724000000122</v>
      </c>
      <c r="O64" s="81">
        <v>9276.458760122443</v>
      </c>
      <c r="P64" s="81">
        <v>8935.4057140707628</v>
      </c>
      <c r="Q64" s="81">
        <v>8659.9386412170279</v>
      </c>
      <c r="R64" s="81">
        <v>9173.3758435405744</v>
      </c>
    </row>
    <row r="65" spans="1:18" ht="11.25" customHeight="1" x14ac:dyDescent="0.25">
      <c r="A65" s="71" t="s">
        <v>123</v>
      </c>
      <c r="B65" s="72" t="s">
        <v>122</v>
      </c>
      <c r="C65" s="82">
        <v>2253.2160000000035</v>
      </c>
      <c r="D65" s="82">
        <v>2440.2666465273601</v>
      </c>
      <c r="E65" s="82">
        <v>2626.4615807001601</v>
      </c>
      <c r="F65" s="82">
        <v>2725.0414212268797</v>
      </c>
      <c r="G65" s="82">
        <v>2915.2692218361599</v>
      </c>
      <c r="H65" s="82">
        <v>3307.5793498564326</v>
      </c>
      <c r="I65" s="82">
        <v>4082.2835986195205</v>
      </c>
      <c r="J65" s="82">
        <v>5143.6002332332801</v>
      </c>
      <c r="K65" s="82">
        <v>5997.5430896102398</v>
      </c>
      <c r="L65" s="82">
        <v>6336.3312552959997</v>
      </c>
      <c r="M65" s="82">
        <v>7505.4559711800648</v>
      </c>
      <c r="N65" s="82">
        <v>7558.9920000000056</v>
      </c>
      <c r="O65" s="82">
        <v>8288.8959601224415</v>
      </c>
      <c r="P65" s="82">
        <v>7940.015914070761</v>
      </c>
      <c r="Q65" s="82">
        <v>7357.9520412170259</v>
      </c>
      <c r="R65" s="82">
        <v>7827.6687885188294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42.096600000000088</v>
      </c>
      <c r="D67" s="82">
        <v>40.46207256000001</v>
      </c>
      <c r="E67" s="82">
        <v>32.227126396920006</v>
      </c>
      <c r="F67" s="82">
        <v>42.7429218762</v>
      </c>
      <c r="G67" s="82">
        <v>45.948180960864008</v>
      </c>
      <c r="H67" s="82">
        <v>216.16109609795436</v>
      </c>
      <c r="I67" s="82">
        <v>333.095256997776</v>
      </c>
      <c r="J67" s="82">
        <v>313.40961288</v>
      </c>
      <c r="K67" s="82">
        <v>353.64516641344807</v>
      </c>
      <c r="L67" s="82">
        <v>313.44577728609607</v>
      </c>
      <c r="M67" s="82">
        <v>313.94999999999931</v>
      </c>
      <c r="N67" s="82">
        <v>328.47360000000236</v>
      </c>
      <c r="O67" s="82">
        <v>385.80360000000013</v>
      </c>
      <c r="P67" s="82">
        <v>357.57540000000012</v>
      </c>
      <c r="Q67" s="82">
        <v>567.67620000000159</v>
      </c>
      <c r="R67" s="82">
        <v>580.77936058757098</v>
      </c>
    </row>
    <row r="68" spans="1:18" ht="11.25" customHeight="1" x14ac:dyDescent="0.25">
      <c r="A68" s="71" t="s">
        <v>117</v>
      </c>
      <c r="B68" s="72" t="s">
        <v>116</v>
      </c>
      <c r="C68" s="82">
        <v>176.50000000000003</v>
      </c>
      <c r="D68" s="82">
        <v>185.89391999999998</v>
      </c>
      <c r="E68" s="82">
        <v>197.16541361999998</v>
      </c>
      <c r="F68" s="82">
        <v>280.481854392</v>
      </c>
      <c r="G68" s="82">
        <v>421.18948418399998</v>
      </c>
      <c r="H68" s="82">
        <v>431.09939391504548</v>
      </c>
      <c r="I68" s="82">
        <v>556.05062458799989</v>
      </c>
      <c r="J68" s="82">
        <v>550.56419999999991</v>
      </c>
      <c r="K68" s="82">
        <v>542.61246196799993</v>
      </c>
      <c r="L68" s="82">
        <v>541.41570705599997</v>
      </c>
      <c r="M68" s="82">
        <v>575.89999999999964</v>
      </c>
      <c r="N68" s="82">
        <v>579.60000000000332</v>
      </c>
      <c r="O68" s="82">
        <v>601.60000000000048</v>
      </c>
      <c r="P68" s="82">
        <v>636.70000000000186</v>
      </c>
      <c r="Q68" s="82">
        <v>732.40000000000055</v>
      </c>
      <c r="R68" s="82">
        <v>762.69889765549988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1.3328438315039999</v>
      </c>
      <c r="F69" s="82">
        <v>0.99967453228799996</v>
      </c>
      <c r="G69" s="82">
        <v>41.325124104575991</v>
      </c>
      <c r="H69" s="82">
        <v>83.261482942234196</v>
      </c>
      <c r="I69" s="82">
        <v>112.65384827592001</v>
      </c>
      <c r="J69" s="82">
        <v>129.97501919999999</v>
      </c>
      <c r="K69" s="82">
        <v>74.652751970064003</v>
      </c>
      <c r="L69" s="82">
        <v>81.327102513695991</v>
      </c>
      <c r="M69" s="82">
        <v>40.75520000000013</v>
      </c>
      <c r="N69" s="82">
        <v>6.6067999999999927</v>
      </c>
      <c r="O69" s="82">
        <v>0.15920000000000228</v>
      </c>
      <c r="P69" s="82">
        <v>1.1143999999999861</v>
      </c>
      <c r="Q69" s="82">
        <v>1.9104000000000005</v>
      </c>
      <c r="R69" s="82">
        <v>2.2287967786738996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1.3328438315039999</v>
      </c>
      <c r="F73" s="83">
        <v>0.99967453228799996</v>
      </c>
      <c r="G73" s="83">
        <v>41.325124104575991</v>
      </c>
      <c r="H73" s="83">
        <v>83.261482942234196</v>
      </c>
      <c r="I73" s="83">
        <v>112.65384827592001</v>
      </c>
      <c r="J73" s="83">
        <v>129.97501919999999</v>
      </c>
      <c r="K73" s="83">
        <v>74.652751970064003</v>
      </c>
      <c r="L73" s="83">
        <v>81.327102513695991</v>
      </c>
      <c r="M73" s="83">
        <v>40.75520000000013</v>
      </c>
      <c r="N73" s="83">
        <v>6.6067999999999927</v>
      </c>
      <c r="O73" s="83">
        <v>0.15920000000000228</v>
      </c>
      <c r="P73" s="83">
        <v>1.1143999999999861</v>
      </c>
      <c r="Q73" s="83">
        <v>1.9104000000000005</v>
      </c>
      <c r="R73" s="83">
        <v>2.2287967786738996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418.40196470254597</v>
      </c>
      <c r="D2" s="78">
        <v>455.17594338057609</v>
      </c>
      <c r="E2" s="78">
        <v>413.6078039225041</v>
      </c>
      <c r="F2" s="78">
        <v>460.40527646787598</v>
      </c>
      <c r="G2" s="78">
        <v>488.28685016887204</v>
      </c>
      <c r="H2" s="78">
        <v>539.35913822809664</v>
      </c>
      <c r="I2" s="78">
        <v>562.84750652284811</v>
      </c>
      <c r="J2" s="78">
        <v>525.819813081696</v>
      </c>
      <c r="K2" s="78">
        <v>514.26601701919208</v>
      </c>
      <c r="L2" s="78">
        <v>559.09528535156403</v>
      </c>
      <c r="M2" s="78">
        <v>629.65429925139097</v>
      </c>
      <c r="N2" s="78">
        <v>635.91925100426818</v>
      </c>
      <c r="O2" s="78">
        <v>633.75074998307252</v>
      </c>
      <c r="P2" s="78">
        <v>602.25981945675494</v>
      </c>
      <c r="Q2" s="78">
        <v>527.86496997683776</v>
      </c>
      <c r="R2" s="78">
        <v>543.81193768172102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2.7719840673360001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2.7719840673360001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2.7719840673360001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2.7719840673360001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149.37902688703161</v>
      </c>
      <c r="D21" s="79">
        <v>171.89064459428403</v>
      </c>
      <c r="E21" s="79">
        <v>143.73539179340403</v>
      </c>
      <c r="F21" s="79">
        <v>156.80528231310001</v>
      </c>
      <c r="G21" s="79">
        <v>163.20763002596402</v>
      </c>
      <c r="H21" s="79">
        <v>169.29734048639574</v>
      </c>
      <c r="I21" s="79">
        <v>172.033480039572</v>
      </c>
      <c r="J21" s="79">
        <v>134.88210044589601</v>
      </c>
      <c r="K21" s="79">
        <v>116.50133656429202</v>
      </c>
      <c r="L21" s="79">
        <v>125.42365492977601</v>
      </c>
      <c r="M21" s="79">
        <v>134.57230584951108</v>
      </c>
      <c r="N21" s="79">
        <v>144.00781114600929</v>
      </c>
      <c r="O21" s="79">
        <v>140.98861179251065</v>
      </c>
      <c r="P21" s="79">
        <v>125.48599597661251</v>
      </c>
      <c r="Q21" s="79">
        <v>103.81807567918342</v>
      </c>
      <c r="R21" s="79">
        <v>100.58643796465859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149.37902688703161</v>
      </c>
      <c r="D30" s="8">
        <v>171.89064459428403</v>
      </c>
      <c r="E30" s="8">
        <v>143.73539179340403</v>
      </c>
      <c r="F30" s="8">
        <v>156.80528231310001</v>
      </c>
      <c r="G30" s="8">
        <v>163.20763002596402</v>
      </c>
      <c r="H30" s="8">
        <v>169.29734048639574</v>
      </c>
      <c r="I30" s="8">
        <v>172.033480039572</v>
      </c>
      <c r="J30" s="8">
        <v>134.88210044589601</v>
      </c>
      <c r="K30" s="8">
        <v>116.50133656429202</v>
      </c>
      <c r="L30" s="8">
        <v>125.42365492977601</v>
      </c>
      <c r="M30" s="8">
        <v>134.57230584951108</v>
      </c>
      <c r="N30" s="8">
        <v>144.00781114600929</v>
      </c>
      <c r="O30" s="8">
        <v>140.98861179251065</v>
      </c>
      <c r="P30" s="8">
        <v>125.48599597661251</v>
      </c>
      <c r="Q30" s="8">
        <v>103.81807567918342</v>
      </c>
      <c r="R30" s="8">
        <v>100.58643796465859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40.638957381472167</v>
      </c>
      <c r="D34" s="9">
        <v>37.638046401192007</v>
      </c>
      <c r="E34" s="9">
        <v>37.726681166532011</v>
      </c>
      <c r="F34" s="9">
        <v>26.106148265652006</v>
      </c>
      <c r="G34" s="9">
        <v>26.124826292208002</v>
      </c>
      <c r="H34" s="9">
        <v>29.026260165833065</v>
      </c>
      <c r="I34" s="9">
        <v>34.813807259868007</v>
      </c>
      <c r="J34" s="9">
        <v>29.038096479492005</v>
      </c>
      <c r="K34" s="9">
        <v>26.142315476904002</v>
      </c>
      <c r="L34" s="9">
        <v>28.931206386924003</v>
      </c>
      <c r="M34" s="9">
        <v>34.831844430564459</v>
      </c>
      <c r="N34" s="9">
        <v>29.02624525621037</v>
      </c>
      <c r="O34" s="9">
        <v>29.109212684519132</v>
      </c>
      <c r="P34" s="9">
        <v>29.105596272841478</v>
      </c>
      <c r="Q34" s="9">
        <v>26.177980846483219</v>
      </c>
      <c r="R34" s="9">
        <v>29.097168294399289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15.856735371458244</v>
      </c>
      <c r="D43" s="9">
        <v>50.764351413203997</v>
      </c>
      <c r="E43" s="9">
        <v>28.552615038792002</v>
      </c>
      <c r="F43" s="9">
        <v>34.754474316744002</v>
      </c>
      <c r="G43" s="9">
        <v>38.091963389220005</v>
      </c>
      <c r="H43" s="9">
        <v>41.198697278034508</v>
      </c>
      <c r="I43" s="9">
        <v>41.262666427008</v>
      </c>
      <c r="J43" s="9">
        <v>31.636884688812003</v>
      </c>
      <c r="K43" s="9">
        <v>22.345822914948002</v>
      </c>
      <c r="L43" s="9">
        <v>25.390164435012</v>
      </c>
      <c r="M43" s="9">
        <v>28.527652441787708</v>
      </c>
      <c r="N43" s="9">
        <v>25.197321521294981</v>
      </c>
      <c r="O43" s="9">
        <v>25.189362730648547</v>
      </c>
      <c r="P43" s="9">
        <v>22.075609489701257</v>
      </c>
      <c r="Q43" s="9">
        <v>18.824772870796732</v>
      </c>
      <c r="R43" s="9">
        <v>18.837404984673249</v>
      </c>
    </row>
    <row r="44" spans="1:18" ht="11.25" customHeight="1" x14ac:dyDescent="0.25">
      <c r="A44" s="59" t="s">
        <v>161</v>
      </c>
      <c r="B44" s="60" t="s">
        <v>160</v>
      </c>
      <c r="C44" s="9">
        <v>92.883334134101204</v>
      </c>
      <c r="D44" s="9">
        <v>83.488246779888016</v>
      </c>
      <c r="E44" s="9">
        <v>77.456095588080018</v>
      </c>
      <c r="F44" s="9">
        <v>95.944659730704018</v>
      </c>
      <c r="G44" s="9">
        <v>98.990840344536011</v>
      </c>
      <c r="H44" s="9">
        <v>99.072383042528159</v>
      </c>
      <c r="I44" s="9">
        <v>95.957006352696013</v>
      </c>
      <c r="J44" s="9">
        <v>74.207119277592014</v>
      </c>
      <c r="K44" s="9">
        <v>68.013198172440013</v>
      </c>
      <c r="L44" s="9">
        <v>71.102284107840006</v>
      </c>
      <c r="M44" s="9">
        <v>71.212808977158915</v>
      </c>
      <c r="N44" s="9">
        <v>89.784244368503934</v>
      </c>
      <c r="O44" s="9">
        <v>86.690036377342963</v>
      </c>
      <c r="P44" s="9">
        <v>74.304790214069783</v>
      </c>
      <c r="Q44" s="9">
        <v>58.815321961903472</v>
      </c>
      <c r="R44" s="9">
        <v>52.651864685586048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269.02293781551435</v>
      </c>
      <c r="D52" s="79">
        <v>283.28529878629206</v>
      </c>
      <c r="E52" s="79">
        <v>269.87241212910004</v>
      </c>
      <c r="F52" s="79">
        <v>302.40221012733599</v>
      </c>
      <c r="G52" s="79">
        <v>323.88191508538802</v>
      </c>
      <c r="H52" s="79">
        <v>365.77175330497977</v>
      </c>
      <c r="I52" s="79">
        <v>386.8449768433801</v>
      </c>
      <c r="J52" s="79">
        <v>382.55502058092003</v>
      </c>
      <c r="K52" s="79">
        <v>391.77791568234005</v>
      </c>
      <c r="L52" s="79">
        <v>433.67163042178805</v>
      </c>
      <c r="M52" s="79">
        <v>494.65296927073939</v>
      </c>
      <c r="N52" s="79">
        <v>491.76844059916971</v>
      </c>
      <c r="O52" s="79">
        <v>492.6191380903681</v>
      </c>
      <c r="P52" s="79">
        <v>476.77382348014248</v>
      </c>
      <c r="Q52" s="79">
        <v>423.90388776102139</v>
      </c>
      <c r="R52" s="79">
        <v>443.08249976367921</v>
      </c>
    </row>
    <row r="53" spans="1:18" ht="11.25" customHeight="1" x14ac:dyDescent="0.25">
      <c r="A53" s="56" t="s">
        <v>143</v>
      </c>
      <c r="B53" s="57" t="s">
        <v>142</v>
      </c>
      <c r="C53" s="8">
        <v>269.02293781551435</v>
      </c>
      <c r="D53" s="8">
        <v>283.28529878629206</v>
      </c>
      <c r="E53" s="8">
        <v>269.87241212910004</v>
      </c>
      <c r="F53" s="8">
        <v>302.40221012733599</v>
      </c>
      <c r="G53" s="8">
        <v>323.88191508538802</v>
      </c>
      <c r="H53" s="8">
        <v>365.77175330497977</v>
      </c>
      <c r="I53" s="8">
        <v>386.8449768433801</v>
      </c>
      <c r="J53" s="8">
        <v>382.55502058092003</v>
      </c>
      <c r="K53" s="8">
        <v>391.77791568234005</v>
      </c>
      <c r="L53" s="8">
        <v>433.67163042178805</v>
      </c>
      <c r="M53" s="8">
        <v>494.65296927073939</v>
      </c>
      <c r="N53" s="8">
        <v>491.76844059916971</v>
      </c>
      <c r="O53" s="8">
        <v>492.6191380903681</v>
      </c>
      <c r="P53" s="8">
        <v>476.77382348014248</v>
      </c>
      <c r="Q53" s="8">
        <v>423.90388776102139</v>
      </c>
      <c r="R53" s="8">
        <v>443.08249976367921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1.19778402744</v>
      </c>
      <c r="G59" s="79">
        <v>1.1973050575200002</v>
      </c>
      <c r="H59" s="79">
        <v>4.2900444367210788</v>
      </c>
      <c r="I59" s="79">
        <v>1.1970655725600001</v>
      </c>
      <c r="J59" s="79">
        <v>8.3826920548800015</v>
      </c>
      <c r="K59" s="79">
        <v>5.9867647725600008</v>
      </c>
      <c r="L59" s="79">
        <v>0</v>
      </c>
      <c r="M59" s="79">
        <v>0.42902413114052096</v>
      </c>
      <c r="N59" s="79">
        <v>0.142999259089123</v>
      </c>
      <c r="O59" s="79">
        <v>0.14300010019371839</v>
      </c>
      <c r="P59" s="79">
        <v>0</v>
      </c>
      <c r="Q59" s="79">
        <v>0.14300653663293639</v>
      </c>
      <c r="R59" s="79">
        <v>0.14299995338316548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1.19778402744</v>
      </c>
      <c r="G60" s="8">
        <v>1.1973050575200002</v>
      </c>
      <c r="H60" s="8">
        <v>4.2900444367210788</v>
      </c>
      <c r="I60" s="8">
        <v>1.1970655725600001</v>
      </c>
      <c r="J60" s="8">
        <v>8.3826920548800015</v>
      </c>
      <c r="K60" s="8">
        <v>5.9867647725600008</v>
      </c>
      <c r="L60" s="8">
        <v>0</v>
      </c>
      <c r="M60" s="8">
        <v>0.42902413114052096</v>
      </c>
      <c r="N60" s="8">
        <v>0.142999259089123</v>
      </c>
      <c r="O60" s="8">
        <v>0.14300010019371839</v>
      </c>
      <c r="P60" s="8">
        <v>0</v>
      </c>
      <c r="Q60" s="8">
        <v>0.14300653663293639</v>
      </c>
      <c r="R60" s="8">
        <v>0.14299995338316548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8.9605863861579422</v>
      </c>
      <c r="D64" s="81">
        <v>19.223112746879998</v>
      </c>
      <c r="E64" s="81">
        <v>20.631331203840002</v>
      </c>
      <c r="F64" s="81">
        <v>32.359341772800001</v>
      </c>
      <c r="G64" s="81">
        <v>43.140646523520005</v>
      </c>
      <c r="H64" s="81">
        <v>34.384114781695487</v>
      </c>
      <c r="I64" s="81">
        <v>31.418403690240002</v>
      </c>
      <c r="J64" s="81">
        <v>41.724503291520001</v>
      </c>
      <c r="K64" s="81">
        <v>57.6721986624</v>
      </c>
      <c r="L64" s="81">
        <v>103.63730065919999</v>
      </c>
      <c r="M64" s="81">
        <v>144.09089056866969</v>
      </c>
      <c r="N64" s="81">
        <v>152.24602279282132</v>
      </c>
      <c r="O64" s="81">
        <v>143.92431249107628</v>
      </c>
      <c r="P64" s="81">
        <v>136.61748420315436</v>
      </c>
      <c r="Q64" s="81">
        <v>98.328114318877994</v>
      </c>
      <c r="R64" s="81">
        <v>99.748942500763192</v>
      </c>
    </row>
    <row r="65" spans="1:18" ht="11.25" customHeight="1" x14ac:dyDescent="0.25">
      <c r="A65" s="71" t="s">
        <v>123</v>
      </c>
      <c r="B65" s="72" t="s">
        <v>122</v>
      </c>
      <c r="C65" s="82">
        <v>8.9605863861579422</v>
      </c>
      <c r="D65" s="82">
        <v>19.223112746879998</v>
      </c>
      <c r="E65" s="82">
        <v>20.631331203840002</v>
      </c>
      <c r="F65" s="82">
        <v>32.359341772800001</v>
      </c>
      <c r="G65" s="82">
        <v>43.140646523520005</v>
      </c>
      <c r="H65" s="82">
        <v>34.384114781695487</v>
      </c>
      <c r="I65" s="82">
        <v>31.418403690240002</v>
      </c>
      <c r="J65" s="82">
        <v>41.724503291520001</v>
      </c>
      <c r="K65" s="82">
        <v>57.6721986624</v>
      </c>
      <c r="L65" s="82">
        <v>103.63730065919999</v>
      </c>
      <c r="M65" s="82">
        <v>144.03628855770037</v>
      </c>
      <c r="N65" s="82">
        <v>136.30290441906027</v>
      </c>
      <c r="O65" s="82">
        <v>128.69088591445873</v>
      </c>
      <c r="P65" s="82">
        <v>124.98808934873323</v>
      </c>
      <c r="Q65" s="82">
        <v>86.916312833961214</v>
      </c>
      <c r="R65" s="82">
        <v>98.110957139335653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5.4602010969332114E-2</v>
      </c>
      <c r="N67" s="82">
        <v>15.943118373761058</v>
      </c>
      <c r="O67" s="82">
        <v>15.233426576617555</v>
      </c>
      <c r="P67" s="82">
        <v>11.629394854421145</v>
      </c>
      <c r="Q67" s="82">
        <v>11.411801484916779</v>
      </c>
      <c r="R67" s="82">
        <v>1.637985361427533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203.97026587237582</v>
      </c>
      <c r="D2" s="78">
        <v>228.87713484673205</v>
      </c>
      <c r="E2" s="78">
        <v>189.58225428766801</v>
      </c>
      <c r="F2" s="78">
        <v>159.52956813583202</v>
      </c>
      <c r="G2" s="78">
        <v>147.41025852711601</v>
      </c>
      <c r="H2" s="78">
        <v>162.34897605380147</v>
      </c>
      <c r="I2" s="78">
        <v>156.57398539412401</v>
      </c>
      <c r="J2" s="78">
        <v>147.365706788316</v>
      </c>
      <c r="K2" s="78">
        <v>136.55571119510404</v>
      </c>
      <c r="L2" s="78">
        <v>127.77434316820802</v>
      </c>
      <c r="M2" s="78">
        <v>131.62728863177571</v>
      </c>
      <c r="N2" s="78">
        <v>119.73967857258907</v>
      </c>
      <c r="O2" s="78">
        <v>116.53157338361135</v>
      </c>
      <c r="P2" s="78">
        <v>116.18291493068932</v>
      </c>
      <c r="Q2" s="78">
        <v>95.623425999252021</v>
      </c>
      <c r="R2" s="78">
        <v>100.17825126128949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40.336955830523493</v>
      </c>
      <c r="D21" s="79">
        <v>62.311848225768017</v>
      </c>
      <c r="E21" s="79">
        <v>40.526736890508005</v>
      </c>
      <c r="F21" s="79">
        <v>37.455124983588007</v>
      </c>
      <c r="G21" s="79">
        <v>37.492392946428005</v>
      </c>
      <c r="H21" s="79">
        <v>46.726954035156531</v>
      </c>
      <c r="I21" s="79">
        <v>43.462275620292004</v>
      </c>
      <c r="J21" s="79">
        <v>31.332378138660005</v>
      </c>
      <c r="K21" s="79">
        <v>24.988263538428004</v>
      </c>
      <c r="L21" s="79">
        <v>25.017952932720004</v>
      </c>
      <c r="M21" s="79">
        <v>28.037498382830574</v>
      </c>
      <c r="N21" s="79">
        <v>24.875380939324586</v>
      </c>
      <c r="O21" s="79">
        <v>21.777704321473429</v>
      </c>
      <c r="P21" s="79">
        <v>18.681566135145168</v>
      </c>
      <c r="Q21" s="79">
        <v>12.402672471974761</v>
      </c>
      <c r="R21" s="79">
        <v>15.497061658558724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40.336955830523493</v>
      </c>
      <c r="D30" s="8">
        <v>62.311848225768017</v>
      </c>
      <c r="E30" s="8">
        <v>40.526736890508005</v>
      </c>
      <c r="F30" s="8">
        <v>37.455124983588007</v>
      </c>
      <c r="G30" s="8">
        <v>37.492392946428005</v>
      </c>
      <c r="H30" s="8">
        <v>46.726954035156531</v>
      </c>
      <c r="I30" s="8">
        <v>43.462275620292004</v>
      </c>
      <c r="J30" s="8">
        <v>31.332378138660005</v>
      </c>
      <c r="K30" s="8">
        <v>24.988263538428004</v>
      </c>
      <c r="L30" s="8">
        <v>25.017952932720004</v>
      </c>
      <c r="M30" s="8">
        <v>28.037498382830574</v>
      </c>
      <c r="N30" s="8">
        <v>24.875380939324586</v>
      </c>
      <c r="O30" s="8">
        <v>21.777704321473429</v>
      </c>
      <c r="P30" s="8">
        <v>18.681566135145168</v>
      </c>
      <c r="Q30" s="8">
        <v>12.402672471974761</v>
      </c>
      <c r="R30" s="8">
        <v>15.497061658558724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2.8985813856360005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3.1859654965712019</v>
      </c>
      <c r="D43" s="9">
        <v>12.713588145648</v>
      </c>
      <c r="E43" s="9">
        <v>6.2519633415720008</v>
      </c>
      <c r="F43" s="9">
        <v>9.6092148218040006</v>
      </c>
      <c r="G43" s="9">
        <v>9.6186461749559999</v>
      </c>
      <c r="H43" s="9">
        <v>12.670822364287567</v>
      </c>
      <c r="I43" s="9">
        <v>12.708872469072002</v>
      </c>
      <c r="J43" s="9">
        <v>9.6169708688039997</v>
      </c>
      <c r="K43" s="9">
        <v>6.2877652545240004</v>
      </c>
      <c r="L43" s="9">
        <v>6.2941872614400003</v>
      </c>
      <c r="M43" s="9">
        <v>6.3705075562532656</v>
      </c>
      <c r="N43" s="9">
        <v>6.2993303803237621</v>
      </c>
      <c r="O43" s="9">
        <v>6.2973406826621536</v>
      </c>
      <c r="P43" s="9">
        <v>6.2969702599477912</v>
      </c>
      <c r="Q43" s="9">
        <v>3.1135823816936332</v>
      </c>
      <c r="R43" s="9">
        <v>3.1135488259809971</v>
      </c>
    </row>
    <row r="44" spans="1:18" ht="11.25" customHeight="1" x14ac:dyDescent="0.25">
      <c r="A44" s="59" t="s">
        <v>161</v>
      </c>
      <c r="B44" s="60" t="s">
        <v>160</v>
      </c>
      <c r="C44" s="9">
        <v>37.150990333952294</v>
      </c>
      <c r="D44" s="9">
        <v>49.598260080120014</v>
      </c>
      <c r="E44" s="9">
        <v>34.274773548936004</v>
      </c>
      <c r="F44" s="9">
        <v>27.845910161784005</v>
      </c>
      <c r="G44" s="9">
        <v>27.873746771472003</v>
      </c>
      <c r="H44" s="9">
        <v>34.056131670868965</v>
      </c>
      <c r="I44" s="9">
        <v>27.854821765584006</v>
      </c>
      <c r="J44" s="9">
        <v>21.715407269856005</v>
      </c>
      <c r="K44" s="9">
        <v>18.700498283904004</v>
      </c>
      <c r="L44" s="9">
        <v>18.723765671280002</v>
      </c>
      <c r="M44" s="9">
        <v>21.666990826577308</v>
      </c>
      <c r="N44" s="9">
        <v>18.576050559000823</v>
      </c>
      <c r="O44" s="9">
        <v>15.480363638811275</v>
      </c>
      <c r="P44" s="9">
        <v>12.384595875197379</v>
      </c>
      <c r="Q44" s="9">
        <v>9.2890900902811282</v>
      </c>
      <c r="R44" s="9">
        <v>12.383512832577727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162.9183184995841</v>
      </c>
      <c r="D52" s="79">
        <v>165.36720323732402</v>
      </c>
      <c r="E52" s="79">
        <v>147.85851169584001</v>
      </c>
      <c r="F52" s="79">
        <v>120.87797629208401</v>
      </c>
      <c r="G52" s="79">
        <v>109.917865580688</v>
      </c>
      <c r="H52" s="79">
        <v>115.62202201864493</v>
      </c>
      <c r="I52" s="79">
        <v>113.111709773832</v>
      </c>
      <c r="J52" s="79">
        <v>116.03332864965601</v>
      </c>
      <c r="K52" s="79">
        <v>111.56744765667602</v>
      </c>
      <c r="L52" s="79">
        <v>102.75639023548801</v>
      </c>
      <c r="M52" s="79">
        <v>103.58979024894515</v>
      </c>
      <c r="N52" s="79">
        <v>94.864297633264485</v>
      </c>
      <c r="O52" s="79">
        <v>94.753869062137923</v>
      </c>
      <c r="P52" s="79">
        <v>97.50134879554416</v>
      </c>
      <c r="Q52" s="79">
        <v>83.220753527277267</v>
      </c>
      <c r="R52" s="79">
        <v>84.681189602730768</v>
      </c>
    </row>
    <row r="53" spans="1:18" ht="11.25" customHeight="1" x14ac:dyDescent="0.25">
      <c r="A53" s="56" t="s">
        <v>143</v>
      </c>
      <c r="B53" s="57" t="s">
        <v>142</v>
      </c>
      <c r="C53" s="8">
        <v>162.9183184995841</v>
      </c>
      <c r="D53" s="8">
        <v>165.36720323732402</v>
      </c>
      <c r="E53" s="8">
        <v>147.85851169584001</v>
      </c>
      <c r="F53" s="8">
        <v>120.87797629208401</v>
      </c>
      <c r="G53" s="8">
        <v>109.917865580688</v>
      </c>
      <c r="H53" s="8">
        <v>115.62202201864493</v>
      </c>
      <c r="I53" s="8">
        <v>113.111709773832</v>
      </c>
      <c r="J53" s="8">
        <v>116.03332864965601</v>
      </c>
      <c r="K53" s="8">
        <v>111.56744765667602</v>
      </c>
      <c r="L53" s="8">
        <v>102.75639023548801</v>
      </c>
      <c r="M53" s="8">
        <v>103.58979024894515</v>
      </c>
      <c r="N53" s="8">
        <v>94.864297633264485</v>
      </c>
      <c r="O53" s="8">
        <v>94.753869062137923</v>
      </c>
      <c r="P53" s="8">
        <v>97.50134879554416</v>
      </c>
      <c r="Q53" s="8">
        <v>83.220753527277267</v>
      </c>
      <c r="R53" s="8">
        <v>84.681189602730768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0.7149915422682358</v>
      </c>
      <c r="D59" s="79">
        <v>1.1980833836400002</v>
      </c>
      <c r="E59" s="79">
        <v>1.1970057013200002</v>
      </c>
      <c r="F59" s="79">
        <v>1.1964668601600001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0.7149915422682358</v>
      </c>
      <c r="D60" s="8">
        <v>1.1980833836400002</v>
      </c>
      <c r="E60" s="8">
        <v>1.1970057013200002</v>
      </c>
      <c r="F60" s="8">
        <v>1.1964668601600001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0.56000132673505998</v>
      </c>
      <c r="D64" s="81">
        <v>0.46887470783999996</v>
      </c>
      <c r="E64" s="81">
        <v>0.46849957056000002</v>
      </c>
      <c r="F64" s="81">
        <v>0.93690535680000009</v>
      </c>
      <c r="G64" s="81">
        <v>0.9378432000000001</v>
      </c>
      <c r="H64" s="81">
        <v>0.89600299105396985</v>
      </c>
      <c r="I64" s="81">
        <v>1.87409206656</v>
      </c>
      <c r="J64" s="81">
        <v>1.4067179078399998</v>
      </c>
      <c r="K64" s="81">
        <v>0.46887470783999996</v>
      </c>
      <c r="L64" s="81">
        <v>2.3469057158400002</v>
      </c>
      <c r="M64" s="81">
        <v>4.0309158611648233</v>
      </c>
      <c r="N64" s="81">
        <v>3.247973893305466</v>
      </c>
      <c r="O64" s="81">
        <v>3.5266779571785678</v>
      </c>
      <c r="P64" s="81">
        <v>3.5266216459726829</v>
      </c>
      <c r="Q64" s="81">
        <v>3.246219252760806</v>
      </c>
      <c r="R64" s="81">
        <v>3.8581163213393816</v>
      </c>
    </row>
    <row r="65" spans="1:18" ht="11.25" customHeight="1" x14ac:dyDescent="0.25">
      <c r="A65" s="71" t="s">
        <v>123</v>
      </c>
      <c r="B65" s="72" t="s">
        <v>122</v>
      </c>
      <c r="C65" s="82">
        <v>0.56000132673505998</v>
      </c>
      <c r="D65" s="82">
        <v>0.46887470783999996</v>
      </c>
      <c r="E65" s="82">
        <v>0.46849957056000002</v>
      </c>
      <c r="F65" s="82">
        <v>0.93690535680000009</v>
      </c>
      <c r="G65" s="82">
        <v>0.9378432000000001</v>
      </c>
      <c r="H65" s="82">
        <v>0.89600299105396985</v>
      </c>
      <c r="I65" s="82">
        <v>1.87409206656</v>
      </c>
      <c r="J65" s="82">
        <v>1.4067179078399998</v>
      </c>
      <c r="K65" s="82">
        <v>0.46887470783999996</v>
      </c>
      <c r="L65" s="82">
        <v>2.3469057158400002</v>
      </c>
      <c r="M65" s="82">
        <v>4.0309158611648233</v>
      </c>
      <c r="N65" s="82">
        <v>3.247973893305466</v>
      </c>
      <c r="O65" s="82">
        <v>3.4720778619218731</v>
      </c>
      <c r="P65" s="82">
        <v>3.4720215016591327</v>
      </c>
      <c r="Q65" s="82">
        <v>3.1369864794260955</v>
      </c>
      <c r="R65" s="82">
        <v>3.5850368782099626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5.4600095256694639E-2</v>
      </c>
      <c r="P67" s="82">
        <v>5.4600144313550189E-2</v>
      </c>
      <c r="Q67" s="82">
        <v>0.1092327733347105</v>
      </c>
      <c r="R67" s="82">
        <v>0.27307944312941912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184.40961705772975</v>
      </c>
      <c r="D2" s="78">
        <v>233.361003295476</v>
      </c>
      <c r="E2" s="78">
        <v>220.69111738690805</v>
      </c>
      <c r="F2" s="78">
        <v>260.75961161323204</v>
      </c>
      <c r="G2" s="78">
        <v>299.65976506443604</v>
      </c>
      <c r="H2" s="78">
        <v>303.235306443485</v>
      </c>
      <c r="I2" s="78">
        <v>263.60070132664805</v>
      </c>
      <c r="J2" s="78">
        <v>302.76379498694405</v>
      </c>
      <c r="K2" s="78">
        <v>357.76356595009202</v>
      </c>
      <c r="L2" s="78">
        <v>365.26597396840805</v>
      </c>
      <c r="M2" s="78">
        <v>289.32499406641642</v>
      </c>
      <c r="N2" s="78">
        <v>298.82026550331216</v>
      </c>
      <c r="O2" s="78">
        <v>336.03828320999668</v>
      </c>
      <c r="P2" s="78">
        <v>297.75574880556331</v>
      </c>
      <c r="Q2" s="78">
        <v>395.1867713659193</v>
      </c>
      <c r="R2" s="78">
        <v>367.72219854231628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37.137773330604233</v>
      </c>
      <c r="D21" s="79">
        <v>27.941185359396002</v>
      </c>
      <c r="E21" s="79">
        <v>49.475558788560008</v>
      </c>
      <c r="F21" s="79">
        <v>58.905148586004003</v>
      </c>
      <c r="G21" s="79">
        <v>62.513885525472006</v>
      </c>
      <c r="H21" s="79">
        <v>65.589800339602206</v>
      </c>
      <c r="I21" s="79">
        <v>62.389775836260007</v>
      </c>
      <c r="J21" s="79">
        <v>50.218368409764004</v>
      </c>
      <c r="K21" s="79">
        <v>15.599476325988004</v>
      </c>
      <c r="L21" s="79">
        <v>21.725642572344</v>
      </c>
      <c r="M21" s="79">
        <v>30.753798518206601</v>
      </c>
      <c r="N21" s="79">
        <v>30.680629990566658</v>
      </c>
      <c r="O21" s="79">
        <v>33.867499604805289</v>
      </c>
      <c r="P21" s="79">
        <v>30.682573880176594</v>
      </c>
      <c r="Q21" s="79">
        <v>27.578432617858937</v>
      </c>
      <c r="R21" s="79">
        <v>27.576740439211072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37.137773330604233</v>
      </c>
      <c r="D30" s="8">
        <v>27.941185359396002</v>
      </c>
      <c r="E30" s="8">
        <v>49.475558788560008</v>
      </c>
      <c r="F30" s="8">
        <v>58.905148586004003</v>
      </c>
      <c r="G30" s="8">
        <v>62.513885525472006</v>
      </c>
      <c r="H30" s="8">
        <v>65.589800339602206</v>
      </c>
      <c r="I30" s="8">
        <v>62.389775836260007</v>
      </c>
      <c r="J30" s="8">
        <v>50.218368409764004</v>
      </c>
      <c r="K30" s="8">
        <v>15.599476325988004</v>
      </c>
      <c r="L30" s="8">
        <v>21.725642572344</v>
      </c>
      <c r="M30" s="8">
        <v>30.753798518206601</v>
      </c>
      <c r="N30" s="8">
        <v>30.680629990566658</v>
      </c>
      <c r="O30" s="8">
        <v>33.867499604805289</v>
      </c>
      <c r="P30" s="8">
        <v>30.682573880176594</v>
      </c>
      <c r="Q30" s="8">
        <v>27.578432617858937</v>
      </c>
      <c r="R30" s="8">
        <v>27.576740439211072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2.9025995869976025</v>
      </c>
      <c r="D34" s="9">
        <v>2.9012760938520006</v>
      </c>
      <c r="E34" s="9">
        <v>2.8835755594920007</v>
      </c>
      <c r="F34" s="9">
        <v>2.8999815771600002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2.9416438796760005</v>
      </c>
      <c r="M34" s="9">
        <v>5.8050857861818779</v>
      </c>
      <c r="N34" s="9">
        <v>5.8052490512420745</v>
      </c>
      <c r="O34" s="9">
        <v>5.8090071658867988</v>
      </c>
      <c r="P34" s="9">
        <v>5.808709807432721</v>
      </c>
      <c r="Q34" s="9">
        <v>5.8028434970954335</v>
      </c>
      <c r="R34" s="9">
        <v>5.8026505524044341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6.3719309931424037</v>
      </c>
      <c r="D43" s="9">
        <v>12.717559241712001</v>
      </c>
      <c r="E43" s="9">
        <v>9.5597002177560011</v>
      </c>
      <c r="F43" s="9">
        <v>15.821870517180001</v>
      </c>
      <c r="G43" s="9">
        <v>22.334250892823999</v>
      </c>
      <c r="H43" s="9">
        <v>25.341644728575133</v>
      </c>
      <c r="I43" s="9">
        <v>25.305902740404001</v>
      </c>
      <c r="J43" s="9">
        <v>22.340052415980001</v>
      </c>
      <c r="K43" s="9">
        <v>6.2071644141000002</v>
      </c>
      <c r="L43" s="9">
        <v>6.296638172292</v>
      </c>
      <c r="M43" s="9">
        <v>6.3721674071016992</v>
      </c>
      <c r="N43" s="9">
        <v>6.2993303803237621</v>
      </c>
      <c r="O43" s="9">
        <v>9.4827168732969671</v>
      </c>
      <c r="P43" s="9">
        <v>6.2969702599477912</v>
      </c>
      <c r="Q43" s="9">
        <v>6.2991207791974215</v>
      </c>
      <c r="R43" s="9">
        <v>6.2993403426483869</v>
      </c>
    </row>
    <row r="44" spans="1:18" ht="11.25" customHeight="1" x14ac:dyDescent="0.25">
      <c r="A44" s="59" t="s">
        <v>161</v>
      </c>
      <c r="B44" s="60" t="s">
        <v>160</v>
      </c>
      <c r="C44" s="9">
        <v>27.863242750464224</v>
      </c>
      <c r="D44" s="9">
        <v>12.322350023832001</v>
      </c>
      <c r="E44" s="9">
        <v>37.032283011312003</v>
      </c>
      <c r="F44" s="9">
        <v>40.183296491664002</v>
      </c>
      <c r="G44" s="9">
        <v>40.179634632648003</v>
      </c>
      <c r="H44" s="9">
        <v>40.248155611027073</v>
      </c>
      <c r="I44" s="9">
        <v>37.083873095856006</v>
      </c>
      <c r="J44" s="9">
        <v>27.878315993784003</v>
      </c>
      <c r="K44" s="9">
        <v>9.3923119118880027</v>
      </c>
      <c r="L44" s="9">
        <v>12.487360520376003</v>
      </c>
      <c r="M44" s="9">
        <v>18.576545324923025</v>
      </c>
      <c r="N44" s="9">
        <v>18.576050559000823</v>
      </c>
      <c r="O44" s="9">
        <v>18.575775565621527</v>
      </c>
      <c r="P44" s="9">
        <v>18.576893812796083</v>
      </c>
      <c r="Q44" s="9">
        <v>15.476468341566081</v>
      </c>
      <c r="R44" s="9">
        <v>15.474749544158248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94.362469599276992</v>
      </c>
      <c r="D52" s="79">
        <v>107.14614678900001</v>
      </c>
      <c r="E52" s="79">
        <v>105.92902481158802</v>
      </c>
      <c r="F52" s="79">
        <v>118.62942805414801</v>
      </c>
      <c r="G52" s="79">
        <v>103.07998369508401</v>
      </c>
      <c r="H52" s="79">
        <v>186.3079743444541</v>
      </c>
      <c r="I52" s="79">
        <v>159.92006624074801</v>
      </c>
      <c r="J52" s="79">
        <v>162.09890224902003</v>
      </c>
      <c r="K52" s="79">
        <v>191.89601842514404</v>
      </c>
      <c r="L52" s="79">
        <v>169.35040689890403</v>
      </c>
      <c r="M52" s="79">
        <v>160.61442526889672</v>
      </c>
      <c r="N52" s="79">
        <v>145.01727343701268</v>
      </c>
      <c r="O52" s="79">
        <v>149.16611927310029</v>
      </c>
      <c r="P52" s="79">
        <v>165.8308325889692</v>
      </c>
      <c r="Q52" s="79">
        <v>126.9477435600742</v>
      </c>
      <c r="R52" s="79">
        <v>125.2165281682114</v>
      </c>
    </row>
    <row r="53" spans="1:18" ht="11.25" customHeight="1" x14ac:dyDescent="0.25">
      <c r="A53" s="56" t="s">
        <v>143</v>
      </c>
      <c r="B53" s="57" t="s">
        <v>142</v>
      </c>
      <c r="C53" s="8">
        <v>94.362469599276992</v>
      </c>
      <c r="D53" s="8">
        <v>107.14614678900001</v>
      </c>
      <c r="E53" s="8">
        <v>105.92902481158802</v>
      </c>
      <c r="F53" s="8">
        <v>118.62942805414801</v>
      </c>
      <c r="G53" s="8">
        <v>103.07998369508401</v>
      </c>
      <c r="H53" s="8">
        <v>186.3079743444541</v>
      </c>
      <c r="I53" s="8">
        <v>159.92006624074801</v>
      </c>
      <c r="J53" s="8">
        <v>162.09890224902003</v>
      </c>
      <c r="K53" s="8">
        <v>191.89601842514404</v>
      </c>
      <c r="L53" s="8">
        <v>169.35040689890403</v>
      </c>
      <c r="M53" s="8">
        <v>160.61442526889672</v>
      </c>
      <c r="N53" s="8">
        <v>145.01727343701268</v>
      </c>
      <c r="O53" s="8">
        <v>149.16611927310029</v>
      </c>
      <c r="P53" s="8">
        <v>165.8308325889692</v>
      </c>
      <c r="Q53" s="8">
        <v>126.9477435600742</v>
      </c>
      <c r="R53" s="8">
        <v>125.2165281682114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52.909374127848551</v>
      </c>
      <c r="D59" s="79">
        <v>98.273671147079995</v>
      </c>
      <c r="E59" s="79">
        <v>65.286533786760003</v>
      </c>
      <c r="F59" s="79">
        <v>83.225034973080014</v>
      </c>
      <c r="G59" s="79">
        <v>134.06589584388001</v>
      </c>
      <c r="H59" s="79">
        <v>51.337531759428735</v>
      </c>
      <c r="I59" s="79">
        <v>41.29085924964</v>
      </c>
      <c r="J59" s="79">
        <v>90.44652432816001</v>
      </c>
      <c r="K59" s="79">
        <v>150.26807119896</v>
      </c>
      <c r="L59" s="79">
        <v>174.18992449716004</v>
      </c>
      <c r="M59" s="79">
        <v>97.956770279313105</v>
      </c>
      <c r="N59" s="79">
        <v>123.12236207573284</v>
      </c>
      <c r="O59" s="79">
        <v>153.0046643320911</v>
      </c>
      <c r="P59" s="79">
        <v>101.24234233641752</v>
      </c>
      <c r="Q59" s="79">
        <v>240.66059518798613</v>
      </c>
      <c r="R59" s="79">
        <v>214.92892993489383</v>
      </c>
    </row>
    <row r="60" spans="1:18" ht="11.25" customHeight="1" x14ac:dyDescent="0.25">
      <c r="A60" s="56" t="s">
        <v>130</v>
      </c>
      <c r="B60" s="57" t="s">
        <v>129</v>
      </c>
      <c r="C60" s="8">
        <v>52.909374127848551</v>
      </c>
      <c r="D60" s="8">
        <v>98.273671147079995</v>
      </c>
      <c r="E60" s="8">
        <v>65.286533786760003</v>
      </c>
      <c r="F60" s="8">
        <v>83.225034973080014</v>
      </c>
      <c r="G60" s="8">
        <v>134.06589584388001</v>
      </c>
      <c r="H60" s="8">
        <v>51.337531759428735</v>
      </c>
      <c r="I60" s="8">
        <v>41.29085924964</v>
      </c>
      <c r="J60" s="8">
        <v>90.44652432816001</v>
      </c>
      <c r="K60" s="8">
        <v>150.26807119896</v>
      </c>
      <c r="L60" s="8">
        <v>174.18992449716004</v>
      </c>
      <c r="M60" s="8">
        <v>97.956770279313105</v>
      </c>
      <c r="N60" s="8">
        <v>123.12236207573284</v>
      </c>
      <c r="O60" s="8">
        <v>153.0046643320911</v>
      </c>
      <c r="P60" s="8">
        <v>101.24234233641752</v>
      </c>
      <c r="Q60" s="8">
        <v>240.66059518798613</v>
      </c>
      <c r="R60" s="8">
        <v>214.92892993489383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753.83181607876554</v>
      </c>
      <c r="D64" s="81">
        <v>715.69731284351997</v>
      </c>
      <c r="E64" s="81">
        <v>715.0625336736</v>
      </c>
      <c r="F64" s="81">
        <v>767.99651402879999</v>
      </c>
      <c r="G64" s="81">
        <v>734.13845193023997</v>
      </c>
      <c r="H64" s="81">
        <v>954.80318734186903</v>
      </c>
      <c r="I64" s="81">
        <v>935.32959265535999</v>
      </c>
      <c r="J64" s="81">
        <v>1222.64540661312</v>
      </c>
      <c r="K64" s="81">
        <v>1423.5181026796799</v>
      </c>
      <c r="L64" s="81">
        <v>1398.14756843328</v>
      </c>
      <c r="M64" s="81">
        <v>1678.6964969886756</v>
      </c>
      <c r="N64" s="81">
        <v>1741.8071999510262</v>
      </c>
      <c r="O64" s="81">
        <v>1699.0666562159035</v>
      </c>
      <c r="P64" s="81">
        <v>1746.6998160561038</v>
      </c>
      <c r="Q64" s="81">
        <v>1257.3766018805748</v>
      </c>
      <c r="R64" s="81">
        <v>1184.2096132085103</v>
      </c>
    </row>
    <row r="65" spans="1:18" ht="11.25" customHeight="1" x14ac:dyDescent="0.25">
      <c r="A65" s="71" t="s">
        <v>123</v>
      </c>
      <c r="B65" s="72" t="s">
        <v>122</v>
      </c>
      <c r="C65" s="82">
        <v>752.19378207051852</v>
      </c>
      <c r="D65" s="82">
        <v>715.69731284351997</v>
      </c>
      <c r="E65" s="82">
        <v>715.0625336736</v>
      </c>
      <c r="F65" s="82">
        <v>767.99651402879999</v>
      </c>
      <c r="G65" s="82">
        <v>734.13845193023997</v>
      </c>
      <c r="H65" s="82">
        <v>954.80318734186903</v>
      </c>
      <c r="I65" s="82">
        <v>935.32959265535999</v>
      </c>
      <c r="J65" s="82">
        <v>1222.64540661312</v>
      </c>
      <c r="K65" s="82">
        <v>1423.5181026796799</v>
      </c>
      <c r="L65" s="82">
        <v>1398.14756843328</v>
      </c>
      <c r="M65" s="82">
        <v>1678.6418970621503</v>
      </c>
      <c r="N65" s="82">
        <v>1741.69800051011</v>
      </c>
      <c r="O65" s="82">
        <v>1698.7936654507923</v>
      </c>
      <c r="P65" s="82">
        <v>1746.4268153345361</v>
      </c>
      <c r="Q65" s="82">
        <v>1257.0490167699231</v>
      </c>
      <c r="R65" s="82">
        <v>1183.8274166241772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1.6380340082470679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5.4599926525317317E-2</v>
      </c>
      <c r="N67" s="82">
        <v>0.10919944091617351</v>
      </c>
      <c r="O67" s="82">
        <v>0.27299076511115256</v>
      </c>
      <c r="P67" s="82">
        <v>0.27300072156775101</v>
      </c>
      <c r="Q67" s="82">
        <v>0.32758511065155055</v>
      </c>
      <c r="R67" s="82">
        <v>0.38219658433309645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183.43950366160141</v>
      </c>
      <c r="D2" s="78">
        <v>210.98205881506803</v>
      </c>
      <c r="E2" s="78">
        <v>214.76421167076001</v>
      </c>
      <c r="F2" s="78">
        <v>211.76878775893204</v>
      </c>
      <c r="G2" s="78">
        <v>214.68416323672804</v>
      </c>
      <c r="H2" s="78">
        <v>153.30505509606112</v>
      </c>
      <c r="I2" s="78">
        <v>218.80920567585605</v>
      </c>
      <c r="J2" s="78">
        <v>209.41840557558004</v>
      </c>
      <c r="K2" s="78">
        <v>199.50233038466405</v>
      </c>
      <c r="L2" s="78">
        <v>121.46544625485602</v>
      </c>
      <c r="M2" s="78">
        <v>145.08241885616533</v>
      </c>
      <c r="N2" s="78">
        <v>155.62839986924399</v>
      </c>
      <c r="O2" s="78">
        <v>147.65682612588546</v>
      </c>
      <c r="P2" s="78">
        <v>149.35926727162328</v>
      </c>
      <c r="Q2" s="78">
        <v>146.85173978948353</v>
      </c>
      <c r="R2" s="78">
        <v>140.98498540022644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52.723359686384242</v>
      </c>
      <c r="D21" s="79">
        <v>65.472694238448014</v>
      </c>
      <c r="E21" s="79">
        <v>59.276368193508006</v>
      </c>
      <c r="F21" s="79">
        <v>65.420010896688012</v>
      </c>
      <c r="G21" s="79">
        <v>65.308611955464016</v>
      </c>
      <c r="H21" s="79">
        <v>65.396414386106457</v>
      </c>
      <c r="I21" s="79">
        <v>62.38008268250401</v>
      </c>
      <c r="J21" s="79">
        <v>46.642909496472001</v>
      </c>
      <c r="K21" s="79">
        <v>31.207824188100005</v>
      </c>
      <c r="L21" s="79">
        <v>31.035625081560003</v>
      </c>
      <c r="M21" s="79">
        <v>31.143229990943873</v>
      </c>
      <c r="N21" s="79">
        <v>34.0989530137972</v>
      </c>
      <c r="O21" s="79">
        <v>34.165365431566471</v>
      </c>
      <c r="P21" s="79">
        <v>31.063529384775926</v>
      </c>
      <c r="Q21" s="79">
        <v>27.903339202029287</v>
      </c>
      <c r="R21" s="79">
        <v>31.083919682696965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52.723359686384242</v>
      </c>
      <c r="D30" s="8">
        <v>65.472694238448014</v>
      </c>
      <c r="E30" s="8">
        <v>59.276368193508006</v>
      </c>
      <c r="F30" s="8">
        <v>65.420010896688012</v>
      </c>
      <c r="G30" s="8">
        <v>65.308611955464016</v>
      </c>
      <c r="H30" s="8">
        <v>65.396414386106457</v>
      </c>
      <c r="I30" s="8">
        <v>62.38008268250401</v>
      </c>
      <c r="J30" s="8">
        <v>46.642909496472001</v>
      </c>
      <c r="K30" s="8">
        <v>31.207824188100005</v>
      </c>
      <c r="L30" s="8">
        <v>31.035625081560003</v>
      </c>
      <c r="M30" s="8">
        <v>31.143229990943873</v>
      </c>
      <c r="N30" s="8">
        <v>34.0989530137972</v>
      </c>
      <c r="O30" s="8">
        <v>34.165365431566471</v>
      </c>
      <c r="P30" s="8">
        <v>31.063529384775926</v>
      </c>
      <c r="Q30" s="8">
        <v>27.903339202029287</v>
      </c>
      <c r="R30" s="8">
        <v>31.083919682696965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2.9025995869976025</v>
      </c>
      <c r="D34" s="9">
        <v>2.9025177731280003</v>
      </c>
      <c r="E34" s="9">
        <v>2.9020422363840002</v>
      </c>
      <c r="F34" s="9">
        <v>2.8999815771600002</v>
      </c>
      <c r="G34" s="9">
        <v>2.8942751362320003</v>
      </c>
      <c r="H34" s="9">
        <v>2.9026260165833064</v>
      </c>
      <c r="I34" s="9">
        <v>2.9011440003120001</v>
      </c>
      <c r="J34" s="9">
        <v>2.8850021697240007</v>
      </c>
      <c r="K34" s="9">
        <v>2.9027555415000004</v>
      </c>
      <c r="L34" s="9">
        <v>2.8996381339560005</v>
      </c>
      <c r="M34" s="9">
        <v>2.9025428930909389</v>
      </c>
      <c r="N34" s="9">
        <v>2.9030515077518926</v>
      </c>
      <c r="O34" s="9">
        <v>2.9046069056136097</v>
      </c>
      <c r="P34" s="9">
        <v>2.9038979567522958</v>
      </c>
      <c r="Q34" s="9">
        <v>2.9019717210081066</v>
      </c>
      <c r="R34" s="9">
        <v>2.9082331935265153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12.669769765434344</v>
      </c>
      <c r="D43" s="9">
        <v>22.342937665464003</v>
      </c>
      <c r="E43" s="9">
        <v>22.345512673068001</v>
      </c>
      <c r="F43" s="9">
        <v>22.336732827864001</v>
      </c>
      <c r="G43" s="9">
        <v>25.320515132952004</v>
      </c>
      <c r="H43" s="9">
        <v>25.341644728575133</v>
      </c>
      <c r="I43" s="9">
        <v>25.440144401880005</v>
      </c>
      <c r="J43" s="9">
        <v>22.187289314268</v>
      </c>
      <c r="K43" s="9">
        <v>18.919108277784002</v>
      </c>
      <c r="L43" s="9">
        <v>15.827020532388001</v>
      </c>
      <c r="M43" s="9">
        <v>15.856323547904259</v>
      </c>
      <c r="N43" s="9">
        <v>15.713582227011488</v>
      </c>
      <c r="O43" s="9">
        <v>15.780394887141584</v>
      </c>
      <c r="P43" s="9">
        <v>15.776984041793321</v>
      </c>
      <c r="Q43" s="9">
        <v>15.713726311835954</v>
      </c>
      <c r="R43" s="9">
        <v>18.868729977612404</v>
      </c>
    </row>
    <row r="44" spans="1:18" ht="11.25" customHeight="1" x14ac:dyDescent="0.25">
      <c r="A44" s="59" t="s">
        <v>161</v>
      </c>
      <c r="B44" s="60" t="s">
        <v>160</v>
      </c>
      <c r="C44" s="9">
        <v>37.150990333952294</v>
      </c>
      <c r="D44" s="9">
        <v>40.227238799856003</v>
      </c>
      <c r="E44" s="9">
        <v>34.028813284056007</v>
      </c>
      <c r="F44" s="9">
        <v>40.183296491664002</v>
      </c>
      <c r="G44" s="9">
        <v>37.093821686280009</v>
      </c>
      <c r="H44" s="9">
        <v>37.152143640948019</v>
      </c>
      <c r="I44" s="9">
        <v>34.038794280312004</v>
      </c>
      <c r="J44" s="9">
        <v>21.570618012480004</v>
      </c>
      <c r="K44" s="9">
        <v>9.3859603688160025</v>
      </c>
      <c r="L44" s="9">
        <v>12.308966415216002</v>
      </c>
      <c r="M44" s="9">
        <v>12.384363549948672</v>
      </c>
      <c r="N44" s="9">
        <v>15.48231927903382</v>
      </c>
      <c r="O44" s="9">
        <v>15.480363638811275</v>
      </c>
      <c r="P44" s="9">
        <v>12.38264738623031</v>
      </c>
      <c r="Q44" s="9">
        <v>9.2876411691852265</v>
      </c>
      <c r="R44" s="9">
        <v>9.3069565115580435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130.71614397521716</v>
      </c>
      <c r="D52" s="79">
        <v>145.50936457662002</v>
      </c>
      <c r="E52" s="79">
        <v>155.487843477252</v>
      </c>
      <c r="F52" s="79">
        <v>146.34877686224402</v>
      </c>
      <c r="G52" s="79">
        <v>149.37555128126402</v>
      </c>
      <c r="H52" s="79">
        <v>87.908640709954668</v>
      </c>
      <c r="I52" s="79">
        <v>156.42912299335202</v>
      </c>
      <c r="J52" s="79">
        <v>162.77549607910802</v>
      </c>
      <c r="K52" s="79">
        <v>168.29450619656404</v>
      </c>
      <c r="L52" s="79">
        <v>90.42982117329602</v>
      </c>
      <c r="M52" s="79">
        <v>113.93918886522145</v>
      </c>
      <c r="N52" s="79">
        <v>121.52944685544679</v>
      </c>
      <c r="O52" s="79">
        <v>113.49146069431899</v>
      </c>
      <c r="P52" s="79">
        <v>118.29573788684735</v>
      </c>
      <c r="Q52" s="79">
        <v>118.94840058745426</v>
      </c>
      <c r="R52" s="79">
        <v>109.90106571752948</v>
      </c>
    </row>
    <row r="53" spans="1:18" ht="11.25" customHeight="1" x14ac:dyDescent="0.25">
      <c r="A53" s="56" t="s">
        <v>143</v>
      </c>
      <c r="B53" s="57" t="s">
        <v>142</v>
      </c>
      <c r="C53" s="8">
        <v>130.71614397521716</v>
      </c>
      <c r="D53" s="8">
        <v>145.50936457662002</v>
      </c>
      <c r="E53" s="8">
        <v>155.487843477252</v>
      </c>
      <c r="F53" s="8">
        <v>146.34877686224402</v>
      </c>
      <c r="G53" s="8">
        <v>149.37555128126402</v>
      </c>
      <c r="H53" s="8">
        <v>87.908640709954668</v>
      </c>
      <c r="I53" s="8">
        <v>156.42912299335202</v>
      </c>
      <c r="J53" s="8">
        <v>162.77549607910802</v>
      </c>
      <c r="K53" s="8">
        <v>168.29450619656404</v>
      </c>
      <c r="L53" s="8">
        <v>90.42982117329602</v>
      </c>
      <c r="M53" s="8">
        <v>113.93918886522145</v>
      </c>
      <c r="N53" s="8">
        <v>121.52944685544679</v>
      </c>
      <c r="O53" s="8">
        <v>113.49146069431899</v>
      </c>
      <c r="P53" s="8">
        <v>118.29573788684735</v>
      </c>
      <c r="Q53" s="8">
        <v>118.94840058745426</v>
      </c>
      <c r="R53" s="8">
        <v>109.90106571752948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0.11200026534701199</v>
      </c>
      <c r="D64" s="81">
        <v>0</v>
      </c>
      <c r="E64" s="81">
        <v>0</v>
      </c>
      <c r="F64" s="81">
        <v>0.46887470783999996</v>
      </c>
      <c r="G64" s="81">
        <v>0.9378432000000001</v>
      </c>
      <c r="H64" s="81">
        <v>0.5600018694087312</v>
      </c>
      <c r="I64" s="81">
        <v>0.9378432000000001</v>
      </c>
      <c r="J64" s="81">
        <v>0.46892160000000005</v>
      </c>
      <c r="K64" s="81">
        <v>0.46854646272</v>
      </c>
      <c r="L64" s="81">
        <v>1.8754519392000002</v>
      </c>
      <c r="M64" s="81">
        <v>3.6959689486957026</v>
      </c>
      <c r="N64" s="81">
        <v>3.4150750043113884</v>
      </c>
      <c r="O64" s="81">
        <v>3.5266779571785678</v>
      </c>
      <c r="P64" s="81">
        <v>3.4140837244047049</v>
      </c>
      <c r="Q64" s="81">
        <v>2.4615886120743937</v>
      </c>
      <c r="R64" s="81">
        <v>2.7971704525701249</v>
      </c>
    </row>
    <row r="65" spans="1:18" ht="11.25" customHeight="1" x14ac:dyDescent="0.25">
      <c r="A65" s="71" t="s">
        <v>123</v>
      </c>
      <c r="B65" s="72" t="s">
        <v>122</v>
      </c>
      <c r="C65" s="82">
        <v>0.11200026534701199</v>
      </c>
      <c r="D65" s="82">
        <v>0</v>
      </c>
      <c r="E65" s="82">
        <v>0</v>
      </c>
      <c r="F65" s="82">
        <v>0.46887470783999996</v>
      </c>
      <c r="G65" s="82">
        <v>0.9378432000000001</v>
      </c>
      <c r="H65" s="82">
        <v>0.5600018694087312</v>
      </c>
      <c r="I65" s="82">
        <v>0.9378432000000001</v>
      </c>
      <c r="J65" s="82">
        <v>0.46892160000000005</v>
      </c>
      <c r="K65" s="82">
        <v>0.46854646272</v>
      </c>
      <c r="L65" s="82">
        <v>1.8754519392000002</v>
      </c>
      <c r="M65" s="82">
        <v>3.6959689486957026</v>
      </c>
      <c r="N65" s="82">
        <v>3.360467252120372</v>
      </c>
      <c r="O65" s="82">
        <v>3.4720778619218731</v>
      </c>
      <c r="P65" s="82">
        <v>3.3594921704222296</v>
      </c>
      <c r="Q65" s="82">
        <v>2.3523728769714269</v>
      </c>
      <c r="R65" s="82">
        <v>2.6879714284749543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5.460775219101658E-2</v>
      </c>
      <c r="O67" s="82">
        <v>5.4600095256694639E-2</v>
      </c>
      <c r="P67" s="82">
        <v>5.4591553982475151E-2</v>
      </c>
      <c r="Q67" s="82">
        <v>0.10921573510296698</v>
      </c>
      <c r="R67" s="82">
        <v>0.1091990240951704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726.11643035162035</v>
      </c>
      <c r="D2" s="78">
        <v>748.27282278470409</v>
      </c>
      <c r="E2" s="78">
        <v>689.39836017699611</v>
      </c>
      <c r="F2" s="78">
        <v>1022.7218194205279</v>
      </c>
      <c r="G2" s="78">
        <v>1384.00495829136</v>
      </c>
      <c r="H2" s="78">
        <v>1342.6540139321587</v>
      </c>
      <c r="I2" s="78">
        <v>1321.5731017237918</v>
      </c>
      <c r="J2" s="78">
        <v>1271.4035104969919</v>
      </c>
      <c r="K2" s="78">
        <v>1315.345613117112</v>
      </c>
      <c r="L2" s="78">
        <v>1237.3165722034801</v>
      </c>
      <c r="M2" s="78">
        <v>1144.6961289965377</v>
      </c>
      <c r="N2" s="78">
        <v>1178.7399159310187</v>
      </c>
      <c r="O2" s="78">
        <v>1181.3539969835797</v>
      </c>
      <c r="P2" s="78">
        <v>1144.8253223781471</v>
      </c>
      <c r="Q2" s="78">
        <v>1128.3180171959873</v>
      </c>
      <c r="R2" s="78">
        <v>1136.5866109354013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645.45487238057729</v>
      </c>
      <c r="D21" s="79">
        <v>644.47242411733203</v>
      </c>
      <c r="E21" s="79">
        <v>584.73961931955614</v>
      </c>
      <c r="F21" s="79">
        <v>930.22752321557994</v>
      </c>
      <c r="G21" s="79">
        <v>1301.49758835846</v>
      </c>
      <c r="H21" s="79">
        <v>1246.6966313205392</v>
      </c>
      <c r="I21" s="79">
        <v>1204.2995223761638</v>
      </c>
      <c r="J21" s="79">
        <v>1173.703688145036</v>
      </c>
      <c r="K21" s="79">
        <v>1214.504856628992</v>
      </c>
      <c r="L21" s="79">
        <v>1129.133921612256</v>
      </c>
      <c r="M21" s="79">
        <v>1037.7660417396678</v>
      </c>
      <c r="N21" s="79">
        <v>1074.2583907376325</v>
      </c>
      <c r="O21" s="79">
        <v>1077.9562694897736</v>
      </c>
      <c r="P21" s="79">
        <v>1037.3484334735947</v>
      </c>
      <c r="Q21" s="79">
        <v>1032.211364086151</v>
      </c>
      <c r="R21" s="79">
        <v>1045.0986655399372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645.45487238057729</v>
      </c>
      <c r="D30" s="8">
        <v>644.47242411733203</v>
      </c>
      <c r="E30" s="8">
        <v>584.73961931955614</v>
      </c>
      <c r="F30" s="8">
        <v>930.22752321557994</v>
      </c>
      <c r="G30" s="8">
        <v>1301.49758835846</v>
      </c>
      <c r="H30" s="8">
        <v>1246.6966313205392</v>
      </c>
      <c r="I30" s="8">
        <v>1204.2995223761638</v>
      </c>
      <c r="J30" s="8">
        <v>1173.703688145036</v>
      </c>
      <c r="K30" s="8">
        <v>1214.504856628992</v>
      </c>
      <c r="L30" s="8">
        <v>1129.133921612256</v>
      </c>
      <c r="M30" s="8">
        <v>1037.7660417396678</v>
      </c>
      <c r="N30" s="8">
        <v>1074.2583907376325</v>
      </c>
      <c r="O30" s="8">
        <v>1077.9562694897736</v>
      </c>
      <c r="P30" s="8">
        <v>1037.3484334735947</v>
      </c>
      <c r="Q30" s="8">
        <v>1032.211364086151</v>
      </c>
      <c r="R30" s="8">
        <v>1045.0986655399372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37.733794630968987</v>
      </c>
      <c r="D34" s="9">
        <v>17.407973587608005</v>
      </c>
      <c r="E34" s="9">
        <v>14.505085952568001</v>
      </c>
      <c r="F34" s="9">
        <v>14.499907885800003</v>
      </c>
      <c r="G34" s="9">
        <v>14.541332419944002</v>
      </c>
      <c r="H34" s="9">
        <v>17.416790473563012</v>
      </c>
      <c r="I34" s="9">
        <v>26.105540635368005</v>
      </c>
      <c r="J34" s="9">
        <v>20.330543160108004</v>
      </c>
      <c r="K34" s="9">
        <v>29.039602345848007</v>
      </c>
      <c r="L34" s="9">
        <v>28.988402889744005</v>
      </c>
      <c r="M34" s="9">
        <v>26.122886037818475</v>
      </c>
      <c r="N34" s="9">
        <v>29.02624525621037</v>
      </c>
      <c r="O34" s="9">
        <v>29.111206056612879</v>
      </c>
      <c r="P34" s="9">
        <v>23.299110770421642</v>
      </c>
      <c r="Q34" s="9">
        <v>20.374290953269632</v>
      </c>
      <c r="R34" s="9">
        <v>17.47102394582642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554.95073417019307</v>
      </c>
      <c r="D43" s="9">
        <v>586.57044449249997</v>
      </c>
      <c r="E43" s="9">
        <v>532.68878266905608</v>
      </c>
      <c r="F43" s="9">
        <v>865.85887164114001</v>
      </c>
      <c r="G43" s="9">
        <v>1237.0802823161641</v>
      </c>
      <c r="H43" s="9">
        <v>1173.2692733783606</v>
      </c>
      <c r="I43" s="9">
        <v>1103.3408093713199</v>
      </c>
      <c r="J43" s="9">
        <v>1087.647968452032</v>
      </c>
      <c r="K43" s="9">
        <v>1126.0040717778841</v>
      </c>
      <c r="L43" s="9">
        <v>1052.983867594932</v>
      </c>
      <c r="M43" s="9">
        <v>983.09205997006575</v>
      </c>
      <c r="N43" s="9">
        <v>1001.3712011639334</v>
      </c>
      <c r="O43" s="9">
        <v>1004.828032496148</v>
      </c>
      <c r="P43" s="9">
        <v>973.26261875995931</v>
      </c>
      <c r="Q43" s="9">
        <v>967.82733216586735</v>
      </c>
      <c r="R43" s="9">
        <v>989.81164254602072</v>
      </c>
    </row>
    <row r="44" spans="1:18" ht="11.25" customHeight="1" x14ac:dyDescent="0.25">
      <c r="A44" s="59" t="s">
        <v>161</v>
      </c>
      <c r="B44" s="60" t="s">
        <v>160</v>
      </c>
      <c r="C44" s="9">
        <v>49.534653778602959</v>
      </c>
      <c r="D44" s="9">
        <v>34.049326175712011</v>
      </c>
      <c r="E44" s="9">
        <v>31.100978768688009</v>
      </c>
      <c r="F44" s="9">
        <v>43.423879691664006</v>
      </c>
      <c r="G44" s="9">
        <v>43.431171003864009</v>
      </c>
      <c r="H44" s="9">
        <v>49.539133624460611</v>
      </c>
      <c r="I44" s="9">
        <v>65.148036536160006</v>
      </c>
      <c r="J44" s="9">
        <v>49.588894794672008</v>
      </c>
      <c r="K44" s="9">
        <v>43.387844406480006</v>
      </c>
      <c r="L44" s="9">
        <v>31.087822000896004</v>
      </c>
      <c r="M44" s="9">
        <v>12.384363549948672</v>
      </c>
      <c r="N44" s="9">
        <v>30.960084265001399</v>
      </c>
      <c r="O44" s="9">
        <v>27.866562695758358</v>
      </c>
      <c r="P44" s="9">
        <v>27.866696301054404</v>
      </c>
      <c r="Q44" s="9">
        <v>27.85937182946752</v>
      </c>
      <c r="R44" s="9">
        <v>21.664649361821553</v>
      </c>
    </row>
    <row r="45" spans="1:18" ht="11.25" customHeight="1" x14ac:dyDescent="0.25">
      <c r="A45" s="59" t="s">
        <v>159</v>
      </c>
      <c r="B45" s="60" t="s">
        <v>158</v>
      </c>
      <c r="C45" s="9">
        <v>3.2356898008122084</v>
      </c>
      <c r="D45" s="9">
        <v>6.4446798615119993</v>
      </c>
      <c r="E45" s="9">
        <v>6.4447719292440011</v>
      </c>
      <c r="F45" s="9">
        <v>6.4448639969760002</v>
      </c>
      <c r="G45" s="9">
        <v>6.4448026184879996</v>
      </c>
      <c r="H45" s="9">
        <v>6.4714338441548387</v>
      </c>
      <c r="I45" s="9">
        <v>9.7051358333159996</v>
      </c>
      <c r="J45" s="9">
        <v>16.136281738224</v>
      </c>
      <c r="K45" s="9">
        <v>16.073338098780003</v>
      </c>
      <c r="L45" s="9">
        <v>16.073829126684</v>
      </c>
      <c r="M45" s="9">
        <v>16.166732181834842</v>
      </c>
      <c r="N45" s="9">
        <v>12.900860052487248</v>
      </c>
      <c r="O45" s="9">
        <v>16.15046824125443</v>
      </c>
      <c r="P45" s="9">
        <v>12.920007642159437</v>
      </c>
      <c r="Q45" s="9">
        <v>16.150369137546427</v>
      </c>
      <c r="R45" s="9">
        <v>16.151349686268539</v>
      </c>
    </row>
    <row r="46" spans="1:18" ht="11.25" customHeight="1" x14ac:dyDescent="0.25">
      <c r="A46" s="61" t="s">
        <v>157</v>
      </c>
      <c r="B46" s="62" t="s">
        <v>156</v>
      </c>
      <c r="C46" s="10">
        <v>3.2356898008122084</v>
      </c>
      <c r="D46" s="10">
        <v>6.4446798615119993</v>
      </c>
      <c r="E46" s="10">
        <v>6.4447719292440011</v>
      </c>
      <c r="F46" s="10">
        <v>6.4448639969760002</v>
      </c>
      <c r="G46" s="10">
        <v>6.4448026184879996</v>
      </c>
      <c r="H46" s="10">
        <v>6.4714338441548387</v>
      </c>
      <c r="I46" s="10">
        <v>9.7051358333159996</v>
      </c>
      <c r="J46" s="10">
        <v>16.136281738224</v>
      </c>
      <c r="K46" s="10">
        <v>16.073338098780003</v>
      </c>
      <c r="L46" s="10">
        <v>16.073829126684</v>
      </c>
      <c r="M46" s="10">
        <v>16.166732181834842</v>
      </c>
      <c r="N46" s="10">
        <v>12.900860052487248</v>
      </c>
      <c r="O46" s="10">
        <v>16.15046824125443</v>
      </c>
      <c r="P46" s="10">
        <v>12.920007642159437</v>
      </c>
      <c r="Q46" s="10">
        <v>16.150369137546427</v>
      </c>
      <c r="R46" s="10">
        <v>16.151349686268539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78.373585035784842</v>
      </c>
      <c r="D52" s="79">
        <v>100.80414246157201</v>
      </c>
      <c r="E52" s="79">
        <v>101.66499924372002</v>
      </c>
      <c r="F52" s="79">
        <v>89.500614462468008</v>
      </c>
      <c r="G52" s="79">
        <v>78.915394889100014</v>
      </c>
      <c r="H52" s="79">
        <v>91.667338174898447</v>
      </c>
      <c r="I52" s="79">
        <v>112.48615525474801</v>
      </c>
      <c r="J52" s="79">
        <v>92.309913970956003</v>
      </c>
      <c r="K52" s="79">
        <v>90.66324440052</v>
      </c>
      <c r="L52" s="79">
        <v>100.999538700984</v>
      </c>
      <c r="M52" s="79">
        <v>100.92397871419665</v>
      </c>
      <c r="N52" s="79">
        <v>101.76453927069295</v>
      </c>
      <c r="O52" s="79">
        <v>100.25172528954425</v>
      </c>
      <c r="P52" s="79">
        <v>103.90177352556</v>
      </c>
      <c r="Q52" s="79">
        <v>93.961748531795536</v>
      </c>
      <c r="R52" s="79">
        <v>89.199946141333484</v>
      </c>
    </row>
    <row r="53" spans="1:18" ht="11.25" customHeight="1" x14ac:dyDescent="0.25">
      <c r="A53" s="56" t="s">
        <v>143</v>
      </c>
      <c r="B53" s="57" t="s">
        <v>142</v>
      </c>
      <c r="C53" s="8">
        <v>78.373585035784842</v>
      </c>
      <c r="D53" s="8">
        <v>100.80414246157201</v>
      </c>
      <c r="E53" s="8">
        <v>101.66499924372002</v>
      </c>
      <c r="F53" s="8">
        <v>89.500614462468008</v>
      </c>
      <c r="G53" s="8">
        <v>78.915394889100014</v>
      </c>
      <c r="H53" s="8">
        <v>91.667338174898447</v>
      </c>
      <c r="I53" s="8">
        <v>112.48615525474801</v>
      </c>
      <c r="J53" s="8">
        <v>92.309913970956003</v>
      </c>
      <c r="K53" s="8">
        <v>90.66324440052</v>
      </c>
      <c r="L53" s="8">
        <v>100.999538700984</v>
      </c>
      <c r="M53" s="8">
        <v>100.92397871419665</v>
      </c>
      <c r="N53" s="8">
        <v>101.76453927069295</v>
      </c>
      <c r="O53" s="8">
        <v>100.25172528954425</v>
      </c>
      <c r="P53" s="8">
        <v>103.90177352556</v>
      </c>
      <c r="Q53" s="8">
        <v>93.961748531795536</v>
      </c>
      <c r="R53" s="8">
        <v>89.199946141333484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2.2879729352582947</v>
      </c>
      <c r="D59" s="79">
        <v>2.9962562058</v>
      </c>
      <c r="E59" s="79">
        <v>2.9937416137200001</v>
      </c>
      <c r="F59" s="79">
        <v>2.9936817424800002</v>
      </c>
      <c r="G59" s="79">
        <v>3.5919750438000002</v>
      </c>
      <c r="H59" s="79">
        <v>4.2900444367210788</v>
      </c>
      <c r="I59" s="79">
        <v>4.7874240928800003</v>
      </c>
      <c r="J59" s="79">
        <v>5.3899083810000006</v>
      </c>
      <c r="K59" s="79">
        <v>10.1775120876</v>
      </c>
      <c r="L59" s="79">
        <v>7.1831118902400002</v>
      </c>
      <c r="M59" s="79">
        <v>6.0061085426731839</v>
      </c>
      <c r="N59" s="79">
        <v>2.7169859226932775</v>
      </c>
      <c r="O59" s="79">
        <v>3.1460022042617446</v>
      </c>
      <c r="P59" s="79">
        <v>3.5751153789924945</v>
      </c>
      <c r="Q59" s="79">
        <v>2.1449045780406464</v>
      </c>
      <c r="R59" s="79">
        <v>2.2879992541305882</v>
      </c>
    </row>
    <row r="60" spans="1:18" ht="11.25" customHeight="1" x14ac:dyDescent="0.25">
      <c r="A60" s="56" t="s">
        <v>130</v>
      </c>
      <c r="B60" s="57" t="s">
        <v>129</v>
      </c>
      <c r="C60" s="8">
        <v>2.2879729352582947</v>
      </c>
      <c r="D60" s="8">
        <v>2.9962562058</v>
      </c>
      <c r="E60" s="8">
        <v>2.9937416137200001</v>
      </c>
      <c r="F60" s="8">
        <v>2.9936817424800002</v>
      </c>
      <c r="G60" s="8">
        <v>3.5919750438000002</v>
      </c>
      <c r="H60" s="8">
        <v>4.2900444367210788</v>
      </c>
      <c r="I60" s="8">
        <v>4.7874240928800003</v>
      </c>
      <c r="J60" s="8">
        <v>5.3899083810000006</v>
      </c>
      <c r="K60" s="8">
        <v>10.1775120876</v>
      </c>
      <c r="L60" s="8">
        <v>7.1831118902400002</v>
      </c>
      <c r="M60" s="8">
        <v>6.0061085426731839</v>
      </c>
      <c r="N60" s="8">
        <v>2.7169859226932775</v>
      </c>
      <c r="O60" s="8">
        <v>3.1460022042617446</v>
      </c>
      <c r="P60" s="8">
        <v>3.5751153789924945</v>
      </c>
      <c r="Q60" s="8">
        <v>2.1449045780406464</v>
      </c>
      <c r="R60" s="8">
        <v>2.2879992541305882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53.088125774482741</v>
      </c>
      <c r="D64" s="81">
        <v>60.033547163519998</v>
      </c>
      <c r="E64" s="81">
        <v>59.528237247360003</v>
      </c>
      <c r="F64" s="81">
        <v>84.395243479680005</v>
      </c>
      <c r="G64" s="81">
        <v>117.23002486272</v>
      </c>
      <c r="H64" s="81">
        <v>97.416094441429991</v>
      </c>
      <c r="I64" s="81">
        <v>126.67419146491198</v>
      </c>
      <c r="J64" s="81">
        <v>250.49380267692021</v>
      </c>
      <c r="K64" s="81">
        <v>168.87531311834394</v>
      </c>
      <c r="L64" s="81">
        <v>180.53732808000007</v>
      </c>
      <c r="M64" s="81">
        <v>196.23563795538422</v>
      </c>
      <c r="N64" s="81">
        <v>183.38255791866675</v>
      </c>
      <c r="O64" s="81">
        <v>187.23802707796202</v>
      </c>
      <c r="P64" s="81">
        <v>179.61876752821348</v>
      </c>
      <c r="Q64" s="81">
        <v>146.86302975309923</v>
      </c>
      <c r="R64" s="81">
        <v>159.84290244190925</v>
      </c>
    </row>
    <row r="65" spans="1:18" ht="11.25" customHeight="1" x14ac:dyDescent="0.25">
      <c r="A65" s="71" t="s">
        <v>123</v>
      </c>
      <c r="B65" s="72" t="s">
        <v>122</v>
      </c>
      <c r="C65" s="82">
        <v>53.088125774482741</v>
      </c>
      <c r="D65" s="82">
        <v>60.033547163519998</v>
      </c>
      <c r="E65" s="82">
        <v>59.528237247360003</v>
      </c>
      <c r="F65" s="82">
        <v>84.395243479680005</v>
      </c>
      <c r="G65" s="82">
        <v>117.23002486272</v>
      </c>
      <c r="H65" s="82">
        <v>84.112280785189796</v>
      </c>
      <c r="I65" s="82">
        <v>83.238601461119998</v>
      </c>
      <c r="J65" s="82">
        <v>199.28436482304002</v>
      </c>
      <c r="K65" s="82">
        <v>115.61140128384</v>
      </c>
      <c r="L65" s="82">
        <v>120.96648595584</v>
      </c>
      <c r="M65" s="82">
        <v>141.79080875905274</v>
      </c>
      <c r="N65" s="82">
        <v>126.3349845396052</v>
      </c>
      <c r="O65" s="82">
        <v>127.57086079770974</v>
      </c>
      <c r="P65" s="82">
        <v>124.21481166263922</v>
      </c>
      <c r="Q65" s="82">
        <v>88.924391849816971</v>
      </c>
      <c r="R65" s="82">
        <v>99.230945234533579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8.1354000000000024</v>
      </c>
      <c r="I67" s="82">
        <v>4.5905478615360007</v>
      </c>
      <c r="J67" s="82">
        <v>7.0558310768400005</v>
      </c>
      <c r="K67" s="82">
        <v>6.7265109540720003</v>
      </c>
      <c r="L67" s="82">
        <v>0</v>
      </c>
      <c r="M67" s="82">
        <v>0</v>
      </c>
      <c r="N67" s="82">
        <v>5.4599720458086753E-2</v>
      </c>
      <c r="O67" s="82">
        <v>5.4600095256694639E-2</v>
      </c>
      <c r="P67" s="82">
        <v>0.10920560095871279</v>
      </c>
      <c r="Q67" s="82">
        <v>0.16379098891321722</v>
      </c>
      <c r="R67" s="82">
        <v>0.21839804819034081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5.168413656240185</v>
      </c>
      <c r="I69" s="82">
        <v>38.845042142255998</v>
      </c>
      <c r="J69" s="82">
        <v>44.153606777040196</v>
      </c>
      <c r="K69" s="82">
        <v>46.537400880431946</v>
      </c>
      <c r="L69" s="82">
        <v>59.570842124160052</v>
      </c>
      <c r="M69" s="82">
        <v>54.444829196331469</v>
      </c>
      <c r="N69" s="82">
        <v>56.992973658603475</v>
      </c>
      <c r="O69" s="82">
        <v>59.612566184995586</v>
      </c>
      <c r="P69" s="82">
        <v>55.294750264615544</v>
      </c>
      <c r="Q69" s="82">
        <v>57.774846914369036</v>
      </c>
      <c r="R69" s="82">
        <v>60.393559159185315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5.168413656240185</v>
      </c>
      <c r="I71" s="83">
        <v>38.845042142255998</v>
      </c>
      <c r="J71" s="83">
        <v>44.153606777040196</v>
      </c>
      <c r="K71" s="83">
        <v>46.537400880431946</v>
      </c>
      <c r="L71" s="83">
        <v>59.570842124160052</v>
      </c>
      <c r="M71" s="83">
        <v>54.444829196331469</v>
      </c>
      <c r="N71" s="83">
        <v>56.992973658603475</v>
      </c>
      <c r="O71" s="83">
        <v>59.612566184995586</v>
      </c>
      <c r="P71" s="83">
        <v>55.294750264615544</v>
      </c>
      <c r="Q71" s="83">
        <v>57.774846914369036</v>
      </c>
      <c r="R71" s="83">
        <v>60.393559159185315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148.72428386289511</v>
      </c>
      <c r="D2" s="78">
        <v>172.49450994025202</v>
      </c>
      <c r="E2" s="78">
        <v>133.91441624757599</v>
      </c>
      <c r="F2" s="78">
        <v>153.60895417525202</v>
      </c>
      <c r="G2" s="78">
        <v>168.46023280338002</v>
      </c>
      <c r="H2" s="78">
        <v>164.04016996473447</v>
      </c>
      <c r="I2" s="78">
        <v>170.33595730326005</v>
      </c>
      <c r="J2" s="78">
        <v>186.02067206242802</v>
      </c>
      <c r="K2" s="78">
        <v>153.36374058428402</v>
      </c>
      <c r="L2" s="78">
        <v>145.52127166834802</v>
      </c>
      <c r="M2" s="78">
        <v>152.32851284545731</v>
      </c>
      <c r="N2" s="78">
        <v>154.15290042267739</v>
      </c>
      <c r="O2" s="78">
        <v>150.7488364559332</v>
      </c>
      <c r="P2" s="78">
        <v>156.45843134515641</v>
      </c>
      <c r="Q2" s="78">
        <v>141.67836385668809</v>
      </c>
      <c r="R2" s="78">
        <v>144.08949615685273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77.577995799884249</v>
      </c>
      <c r="D21" s="79">
        <v>93.049415768952016</v>
      </c>
      <c r="E21" s="79">
        <v>52.740408765096007</v>
      </c>
      <c r="F21" s="79">
        <v>65.062256666004004</v>
      </c>
      <c r="G21" s="79">
        <v>65.38674329564401</v>
      </c>
      <c r="H21" s="79">
        <v>65.483462285816216</v>
      </c>
      <c r="I21" s="79">
        <v>68.667484606524013</v>
      </c>
      <c r="J21" s="79">
        <v>53.073349213824002</v>
      </c>
      <c r="K21" s="79">
        <v>40.392316494540012</v>
      </c>
      <c r="L21" s="79">
        <v>40.377113218908008</v>
      </c>
      <c r="M21" s="79">
        <v>40.25532403130547</v>
      </c>
      <c r="N21" s="79">
        <v>43.278744740024692</v>
      </c>
      <c r="O21" s="79">
        <v>43.344210229798705</v>
      </c>
      <c r="P21" s="79">
        <v>40.248384940492528</v>
      </c>
      <c r="Q21" s="79">
        <v>30.868851559770512</v>
      </c>
      <c r="R21" s="79">
        <v>30.868380970041439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77.577995799884249</v>
      </c>
      <c r="D30" s="8">
        <v>93.049415768952016</v>
      </c>
      <c r="E30" s="8">
        <v>52.740408765096007</v>
      </c>
      <c r="F30" s="8">
        <v>65.062256666004004</v>
      </c>
      <c r="G30" s="8">
        <v>65.38674329564401</v>
      </c>
      <c r="H30" s="8">
        <v>65.483462285816216</v>
      </c>
      <c r="I30" s="8">
        <v>68.667484606524013</v>
      </c>
      <c r="J30" s="8">
        <v>53.073349213824002</v>
      </c>
      <c r="K30" s="8">
        <v>40.392316494540012</v>
      </c>
      <c r="L30" s="8">
        <v>40.377113218908008</v>
      </c>
      <c r="M30" s="8">
        <v>40.25532403130547</v>
      </c>
      <c r="N30" s="8">
        <v>43.278744740024692</v>
      </c>
      <c r="O30" s="8">
        <v>43.344210229798705</v>
      </c>
      <c r="P30" s="8">
        <v>40.248384940492528</v>
      </c>
      <c r="Q30" s="8">
        <v>30.868851559770512</v>
      </c>
      <c r="R30" s="8">
        <v>30.868380970041439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2.9034424279080007</v>
      </c>
      <c r="E34" s="9">
        <v>2.9037594524040005</v>
      </c>
      <c r="F34" s="9">
        <v>2.8999815771600002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2.8996381339560005</v>
      </c>
      <c r="M34" s="9">
        <v>2.9028174171515664</v>
      </c>
      <c r="N34" s="9">
        <v>2.9028992132831557</v>
      </c>
      <c r="O34" s="9">
        <v>2.904326943502225</v>
      </c>
      <c r="P34" s="9">
        <v>2.9040802082747899</v>
      </c>
      <c r="Q34" s="9">
        <v>2.9015395584286496</v>
      </c>
      <c r="R34" s="9">
        <v>2.901613477779271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6.3719309931424037</v>
      </c>
      <c r="D43" s="9">
        <v>15.831363918708</v>
      </c>
      <c r="E43" s="9">
        <v>9.6266504154600003</v>
      </c>
      <c r="F43" s="9">
        <v>15.821870517180001</v>
      </c>
      <c r="G43" s="9">
        <v>15.817713275988002</v>
      </c>
      <c r="H43" s="9">
        <v>19.043282734631035</v>
      </c>
      <c r="I43" s="9">
        <v>22.328635514796002</v>
      </c>
      <c r="J43" s="9">
        <v>15.815262365136</v>
      </c>
      <c r="K43" s="9">
        <v>9.5453670429000006</v>
      </c>
      <c r="L43" s="9">
        <v>9.6203525052959993</v>
      </c>
      <c r="M43" s="9">
        <v>9.4850531573674441</v>
      </c>
      <c r="N43" s="9">
        <v>9.4128313777366692</v>
      </c>
      <c r="O43" s="9">
        <v>9.482140175158543</v>
      </c>
      <c r="P43" s="9">
        <v>9.4815995318658519</v>
      </c>
      <c r="Q43" s="9">
        <v>6.2993765498965058</v>
      </c>
      <c r="R43" s="9">
        <v>6.2999660842141587</v>
      </c>
    </row>
    <row r="44" spans="1:18" ht="11.25" customHeight="1" x14ac:dyDescent="0.25">
      <c r="A44" s="59" t="s">
        <v>161</v>
      </c>
      <c r="B44" s="60" t="s">
        <v>160</v>
      </c>
      <c r="C44" s="9">
        <v>71.20606480674185</v>
      </c>
      <c r="D44" s="9">
        <v>74.314609422336019</v>
      </c>
      <c r="E44" s="9">
        <v>40.209998897232005</v>
      </c>
      <c r="F44" s="9">
        <v>46.34040457166401</v>
      </c>
      <c r="G44" s="9">
        <v>49.569030019656005</v>
      </c>
      <c r="H44" s="9">
        <v>46.440179551185189</v>
      </c>
      <c r="I44" s="9">
        <v>46.338849091728008</v>
      </c>
      <c r="J44" s="9">
        <v>37.258086848688002</v>
      </c>
      <c r="K44" s="9">
        <v>30.846949451640008</v>
      </c>
      <c r="L44" s="9">
        <v>27.857122579656004</v>
      </c>
      <c r="M44" s="9">
        <v>27.86745345678646</v>
      </c>
      <c r="N44" s="9">
        <v>30.963014149004866</v>
      </c>
      <c r="O44" s="9">
        <v>30.957743111137937</v>
      </c>
      <c r="P44" s="9">
        <v>27.862705200351883</v>
      </c>
      <c r="Q44" s="9">
        <v>21.667935451445356</v>
      </c>
      <c r="R44" s="9">
        <v>21.666801408048009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67.7143286601234</v>
      </c>
      <c r="D52" s="79">
        <v>75.247282049940011</v>
      </c>
      <c r="E52" s="79">
        <v>76.379518583280003</v>
      </c>
      <c r="F52" s="79">
        <v>83.158046424288003</v>
      </c>
      <c r="G52" s="79">
        <v>96.490886154696014</v>
      </c>
      <c r="H52" s="79">
        <v>91.835638061388579</v>
      </c>
      <c r="I52" s="79">
        <v>95.087246382216023</v>
      </c>
      <c r="J52" s="79">
        <v>100.02185286548402</v>
      </c>
      <c r="K52" s="79">
        <v>100.997894544624</v>
      </c>
      <c r="L52" s="79">
        <v>103.34838047688001</v>
      </c>
      <c r="M52" s="79">
        <v>111.93017270454148</v>
      </c>
      <c r="N52" s="79">
        <v>110.30210451579215</v>
      </c>
      <c r="O52" s="79">
        <v>105.40281778741311</v>
      </c>
      <c r="P52" s="79">
        <v>114.20826853045382</v>
      </c>
      <c r="Q52" s="79">
        <v>108.66450011316893</v>
      </c>
      <c r="R52" s="79">
        <v>110.36083202268757</v>
      </c>
    </row>
    <row r="53" spans="1:18" ht="11.25" customHeight="1" x14ac:dyDescent="0.25">
      <c r="A53" s="56" t="s">
        <v>143</v>
      </c>
      <c r="B53" s="57" t="s">
        <v>142</v>
      </c>
      <c r="C53" s="8">
        <v>67.7143286601234</v>
      </c>
      <c r="D53" s="8">
        <v>75.247282049940011</v>
      </c>
      <c r="E53" s="8">
        <v>76.379518583280003</v>
      </c>
      <c r="F53" s="8">
        <v>83.158046424288003</v>
      </c>
      <c r="G53" s="8">
        <v>96.490886154696014</v>
      </c>
      <c r="H53" s="8">
        <v>91.835638061388579</v>
      </c>
      <c r="I53" s="8">
        <v>95.087246382216023</v>
      </c>
      <c r="J53" s="8">
        <v>100.02185286548402</v>
      </c>
      <c r="K53" s="8">
        <v>100.997894544624</v>
      </c>
      <c r="L53" s="8">
        <v>103.34838047688001</v>
      </c>
      <c r="M53" s="8">
        <v>111.93017270454148</v>
      </c>
      <c r="N53" s="8">
        <v>110.30210451579215</v>
      </c>
      <c r="O53" s="8">
        <v>105.40281778741311</v>
      </c>
      <c r="P53" s="8">
        <v>114.20826853045382</v>
      </c>
      <c r="Q53" s="8">
        <v>108.66450011316893</v>
      </c>
      <c r="R53" s="8">
        <v>110.36083202268757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3.4319594028874718</v>
      </c>
      <c r="D59" s="79">
        <v>4.1978121213600001</v>
      </c>
      <c r="E59" s="79">
        <v>4.7944888992000001</v>
      </c>
      <c r="F59" s="79">
        <v>5.3886510849600002</v>
      </c>
      <c r="G59" s="79">
        <v>6.5826033530400014</v>
      </c>
      <c r="H59" s="79">
        <v>6.7210696175296656</v>
      </c>
      <c r="I59" s="79">
        <v>6.5812263145200003</v>
      </c>
      <c r="J59" s="79">
        <v>32.925469983120003</v>
      </c>
      <c r="K59" s="79">
        <v>11.973529545120002</v>
      </c>
      <c r="L59" s="79">
        <v>1.79577797256</v>
      </c>
      <c r="M59" s="79">
        <v>0.1430161096103448</v>
      </c>
      <c r="N59" s="79">
        <v>0.57205116686054791</v>
      </c>
      <c r="O59" s="79">
        <v>2.0018084387213726</v>
      </c>
      <c r="P59" s="79">
        <v>2.0017778742100698</v>
      </c>
      <c r="Q59" s="79">
        <v>2.1450121837486709</v>
      </c>
      <c r="R59" s="79">
        <v>2.8602831641237372</v>
      </c>
    </row>
    <row r="60" spans="1:18" ht="11.25" customHeight="1" x14ac:dyDescent="0.25">
      <c r="A60" s="56" t="s">
        <v>130</v>
      </c>
      <c r="B60" s="57" t="s">
        <v>129</v>
      </c>
      <c r="C60" s="8">
        <v>3.4319594028874718</v>
      </c>
      <c r="D60" s="8">
        <v>4.1978121213600001</v>
      </c>
      <c r="E60" s="8">
        <v>4.7944888992000001</v>
      </c>
      <c r="F60" s="8">
        <v>5.3886510849600002</v>
      </c>
      <c r="G60" s="8">
        <v>6.5826033530400014</v>
      </c>
      <c r="H60" s="8">
        <v>6.7210696175296656</v>
      </c>
      <c r="I60" s="8">
        <v>6.5812263145200003</v>
      </c>
      <c r="J60" s="8">
        <v>32.925469983120003</v>
      </c>
      <c r="K60" s="8">
        <v>11.973529545120002</v>
      </c>
      <c r="L60" s="8">
        <v>1.79577797256</v>
      </c>
      <c r="M60" s="8">
        <v>0.1430161096103448</v>
      </c>
      <c r="N60" s="8">
        <v>0.57205116686054791</v>
      </c>
      <c r="O60" s="8">
        <v>2.0018084387213726</v>
      </c>
      <c r="P60" s="8">
        <v>2.0017778742100698</v>
      </c>
      <c r="Q60" s="8">
        <v>2.1450121837486709</v>
      </c>
      <c r="R60" s="8">
        <v>2.8602831641237372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66.864158412164983</v>
      </c>
      <c r="D64" s="81">
        <v>92.932852158719996</v>
      </c>
      <c r="E64" s="81">
        <v>79.289578206719995</v>
      </c>
      <c r="F64" s="81">
        <v>109.71377432064</v>
      </c>
      <c r="G64" s="81">
        <v>129.3689045376</v>
      </c>
      <c r="H64" s="81">
        <v>93.184311069611468</v>
      </c>
      <c r="I64" s="81">
        <v>137.80991536703999</v>
      </c>
      <c r="J64" s="81">
        <v>130.30426245312</v>
      </c>
      <c r="K64" s="81">
        <v>135.73756148954399</v>
      </c>
      <c r="L64" s="81">
        <v>174.41076613917599</v>
      </c>
      <c r="M64" s="81">
        <v>192.53059440389569</v>
      </c>
      <c r="N64" s="81">
        <v>169.04364116840836</v>
      </c>
      <c r="O64" s="81">
        <v>160.41832635241002</v>
      </c>
      <c r="P64" s="81">
        <v>156.69794406135486</v>
      </c>
      <c r="Q64" s="81">
        <v>107.28582278900268</v>
      </c>
      <c r="R64" s="81">
        <v>123.75697770365741</v>
      </c>
    </row>
    <row r="65" spans="1:18" ht="11.25" customHeight="1" x14ac:dyDescent="0.25">
      <c r="A65" s="71" t="s">
        <v>123</v>
      </c>
      <c r="B65" s="72" t="s">
        <v>122</v>
      </c>
      <c r="C65" s="82">
        <v>66.864158412164983</v>
      </c>
      <c r="D65" s="82">
        <v>92.932852158719996</v>
      </c>
      <c r="E65" s="82">
        <v>79.289578206719995</v>
      </c>
      <c r="F65" s="82">
        <v>109.71377432064</v>
      </c>
      <c r="G65" s="82">
        <v>129.3689045376</v>
      </c>
      <c r="H65" s="82">
        <v>93.184311069611468</v>
      </c>
      <c r="I65" s="82">
        <v>137.80991536703999</v>
      </c>
      <c r="J65" s="82">
        <v>130.30426245312</v>
      </c>
      <c r="K65" s="82">
        <v>135.5061504384</v>
      </c>
      <c r="L65" s="82">
        <v>173.94792117695999</v>
      </c>
      <c r="M65" s="82">
        <v>191.98454349773974</v>
      </c>
      <c r="N65" s="82">
        <v>167.67851898188178</v>
      </c>
      <c r="O65" s="82">
        <v>160.03616252423166</v>
      </c>
      <c r="P65" s="82">
        <v>155.44225951669341</v>
      </c>
      <c r="Q65" s="82">
        <v>106.84902490636303</v>
      </c>
      <c r="R65" s="82">
        <v>123.21092834705158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0.23141105114400004</v>
      </c>
      <c r="L67" s="82">
        <v>0.46284496221600008</v>
      </c>
      <c r="M67" s="82">
        <v>0.54605090615596708</v>
      </c>
      <c r="N67" s="82">
        <v>1.3651221865265741</v>
      </c>
      <c r="O67" s="82">
        <v>0.38216382817837524</v>
      </c>
      <c r="P67" s="82">
        <v>1.2556845446614417</v>
      </c>
      <c r="Q67" s="82">
        <v>0.43679788263965308</v>
      </c>
      <c r="R67" s="82">
        <v>0.54604935660582776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12906.058721374528</v>
      </c>
      <c r="D2" s="78">
        <v>14088.424911180266</v>
      </c>
      <c r="E2" s="78">
        <v>13380.765111800894</v>
      </c>
      <c r="F2" s="78">
        <v>14140.097357365297</v>
      </c>
      <c r="G2" s="78">
        <v>13654.689026357555</v>
      </c>
      <c r="H2" s="78">
        <v>13005.804566540766</v>
      </c>
      <c r="I2" s="78">
        <v>12480.502887763811</v>
      </c>
      <c r="J2" s="78">
        <v>10601.100092830788</v>
      </c>
      <c r="K2" s="78">
        <v>11301.805730579365</v>
      </c>
      <c r="L2" s="78">
        <v>10365.351964037027</v>
      </c>
      <c r="M2" s="78">
        <v>10731.946163292241</v>
      </c>
      <c r="N2" s="78">
        <v>9144.3501954577732</v>
      </c>
      <c r="O2" s="78">
        <v>8909.591694784318</v>
      </c>
      <c r="P2" s="78">
        <v>8889.3835576999227</v>
      </c>
      <c r="Q2" s="78">
        <v>8032.5755814248878</v>
      </c>
      <c r="R2" s="78">
        <v>8288.8466422569982</v>
      </c>
    </row>
    <row r="3" spans="1:18" ht="11.25" customHeight="1" x14ac:dyDescent="0.25">
      <c r="A3" s="53" t="s">
        <v>242</v>
      </c>
      <c r="B3" s="54" t="s">
        <v>241</v>
      </c>
      <c r="C3" s="79">
        <v>1050.0036113979995</v>
      </c>
      <c r="D3" s="79">
        <v>1005.902831166084</v>
      </c>
      <c r="E3" s="79">
        <v>787.88725867663209</v>
      </c>
      <c r="F3" s="79">
        <v>702.24259687235985</v>
      </c>
      <c r="G3" s="79">
        <v>648.90709272565198</v>
      </c>
      <c r="H3" s="79">
        <v>486.19746766435708</v>
      </c>
      <c r="I3" s="79">
        <v>444.57936711220799</v>
      </c>
      <c r="J3" s="79">
        <v>342.717389521092</v>
      </c>
      <c r="K3" s="79">
        <v>343.03632449579999</v>
      </c>
      <c r="L3" s="79">
        <v>244.94726300968802</v>
      </c>
      <c r="M3" s="79">
        <v>270.64458679160816</v>
      </c>
      <c r="N3" s="79">
        <v>182.25007333379878</v>
      </c>
      <c r="O3" s="79">
        <v>187.21651792950291</v>
      </c>
      <c r="P3" s="79">
        <v>133.67467374620909</v>
      </c>
      <c r="Q3" s="79">
        <v>112.10996689763755</v>
      </c>
      <c r="R3" s="79">
        <v>118.55088195767145</v>
      </c>
    </row>
    <row r="4" spans="1:18" ht="11.25" customHeight="1" x14ac:dyDescent="0.25">
      <c r="A4" s="56" t="s">
        <v>240</v>
      </c>
      <c r="B4" s="57" t="s">
        <v>239</v>
      </c>
      <c r="C4" s="8">
        <v>797.71031118659255</v>
      </c>
      <c r="D4" s="8">
        <v>747.75809612732394</v>
      </c>
      <c r="E4" s="8">
        <v>622.67994192067204</v>
      </c>
      <c r="F4" s="8">
        <v>526.25665638305986</v>
      </c>
      <c r="G4" s="8">
        <v>500.36037201169199</v>
      </c>
      <c r="H4" s="8">
        <v>372.36050034715987</v>
      </c>
      <c r="I4" s="8">
        <v>340.00939395100795</v>
      </c>
      <c r="J4" s="8">
        <v>265.35240560923199</v>
      </c>
      <c r="K4" s="8">
        <v>261.21964426002</v>
      </c>
      <c r="L4" s="8">
        <v>187.58992803580801</v>
      </c>
      <c r="M4" s="8">
        <v>207.04839903246591</v>
      </c>
      <c r="N4" s="8">
        <v>125.707726725722</v>
      </c>
      <c r="O4" s="8">
        <v>140.938563742101</v>
      </c>
      <c r="P4" s="8">
        <v>97.63239014999688</v>
      </c>
      <c r="Q4" s="8">
        <v>79.902941687553493</v>
      </c>
      <c r="R4" s="8">
        <v>84.460328626553832</v>
      </c>
    </row>
    <row r="5" spans="1:18" ht="11.25" customHeight="1" x14ac:dyDescent="0.25">
      <c r="A5" s="59" t="s">
        <v>238</v>
      </c>
      <c r="B5" s="60" t="s">
        <v>237</v>
      </c>
      <c r="C5" s="9">
        <v>203.84437914351653</v>
      </c>
      <c r="D5" s="9">
        <v>196.03163814458401</v>
      </c>
      <c r="E5" s="9">
        <v>174.33627928279202</v>
      </c>
      <c r="F5" s="9">
        <v>163.96222188852002</v>
      </c>
      <c r="G5" s="9">
        <v>159.02871695233199</v>
      </c>
      <c r="H5" s="9">
        <v>125.5736358416333</v>
      </c>
      <c r="I5" s="9">
        <v>111.55807043884801</v>
      </c>
      <c r="J5" s="9">
        <v>68.940523460951994</v>
      </c>
      <c r="K5" s="9">
        <v>16.238526408719999</v>
      </c>
      <c r="L5" s="9">
        <v>13.466265091488001</v>
      </c>
      <c r="M5" s="9">
        <v>20.528560888558044</v>
      </c>
      <c r="N5" s="9">
        <v>31.122528933025819</v>
      </c>
      <c r="O5" s="9">
        <v>23.367394850304009</v>
      </c>
      <c r="P5" s="9">
        <v>7.8583226882116444</v>
      </c>
      <c r="Q5" s="9">
        <v>7.8525057660949829</v>
      </c>
      <c r="R5" s="9">
        <v>18.162902949042643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16.522626872484</v>
      </c>
      <c r="H6" s="10">
        <v>11.107898107355833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203.84437914351653</v>
      </c>
      <c r="D8" s="10">
        <v>196.03163814458401</v>
      </c>
      <c r="E8" s="10">
        <v>174.33627928279202</v>
      </c>
      <c r="F8" s="10">
        <v>163.96222188852002</v>
      </c>
      <c r="G8" s="10">
        <v>142.50609007984798</v>
      </c>
      <c r="H8" s="10">
        <v>114.46573773427747</v>
      </c>
      <c r="I8" s="10">
        <v>111.55807043884801</v>
      </c>
      <c r="J8" s="10">
        <v>68.940523460951994</v>
      </c>
      <c r="K8" s="10">
        <v>16.238526408719999</v>
      </c>
      <c r="L8" s="10">
        <v>13.466265091488001</v>
      </c>
      <c r="M8" s="10">
        <v>20.528560888558044</v>
      </c>
      <c r="N8" s="10">
        <v>31.122528933025819</v>
      </c>
      <c r="O8" s="10">
        <v>23.367394850304009</v>
      </c>
      <c r="P8" s="10">
        <v>7.8583226882116444</v>
      </c>
      <c r="Q8" s="10">
        <v>7.8525057660949829</v>
      </c>
      <c r="R8" s="10">
        <v>18.162902949042643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11.40749999999999</v>
      </c>
      <c r="D10" s="9">
        <v>2.8576951065</v>
      </c>
      <c r="E10" s="9">
        <v>2.857491</v>
      </c>
      <c r="F10" s="9">
        <v>5.7149411787000011</v>
      </c>
      <c r="G10" s="9">
        <v>2.857491</v>
      </c>
      <c r="H10" s="9">
        <v>2.8275000000000361</v>
      </c>
      <c r="I10" s="9">
        <v>2.857491</v>
      </c>
      <c r="J10" s="9">
        <v>25.715704505400002</v>
      </c>
      <c r="K10" s="9">
        <v>74.295378319500003</v>
      </c>
      <c r="L10" s="9">
        <v>42.865222491000004</v>
      </c>
      <c r="M10" s="9">
        <v>37.148193801128002</v>
      </c>
      <c r="N10" s="9">
        <v>0</v>
      </c>
      <c r="O10" s="9">
        <v>19.987482406902974</v>
      </c>
      <c r="P10" s="9">
        <v>25.739977937205893</v>
      </c>
      <c r="Q10" s="9">
        <v>17.160000000000007</v>
      </c>
      <c r="R10" s="9">
        <v>11.407315811993385</v>
      </c>
    </row>
    <row r="11" spans="1:18" ht="11.25" customHeight="1" x14ac:dyDescent="0.25">
      <c r="A11" s="59" t="s">
        <v>226</v>
      </c>
      <c r="B11" s="60" t="s">
        <v>225</v>
      </c>
      <c r="C11" s="9">
        <v>582.45843204307596</v>
      </c>
      <c r="D11" s="9">
        <v>548.86876287624</v>
      </c>
      <c r="E11" s="9">
        <v>445.48617163788003</v>
      </c>
      <c r="F11" s="9">
        <v>356.57949331583995</v>
      </c>
      <c r="G11" s="9">
        <v>338.47416405936002</v>
      </c>
      <c r="H11" s="9">
        <v>243.95936450552654</v>
      </c>
      <c r="I11" s="9">
        <v>225.59383251215999</v>
      </c>
      <c r="J11" s="9">
        <v>170.69617764288</v>
      </c>
      <c r="K11" s="9">
        <v>170.68573953179998</v>
      </c>
      <c r="L11" s="9">
        <v>131.25844045331999</v>
      </c>
      <c r="M11" s="9">
        <v>149.37164434277986</v>
      </c>
      <c r="N11" s="9">
        <v>94.585197792696178</v>
      </c>
      <c r="O11" s="9">
        <v>97.583686484894031</v>
      </c>
      <c r="P11" s="9">
        <v>64.034089524579343</v>
      </c>
      <c r="Q11" s="9">
        <v>54.890435921458518</v>
      </c>
      <c r="R11" s="9">
        <v>54.890109865517807</v>
      </c>
    </row>
    <row r="12" spans="1:18" ht="11.25" customHeight="1" x14ac:dyDescent="0.25">
      <c r="A12" s="61" t="s">
        <v>224</v>
      </c>
      <c r="B12" s="62" t="s">
        <v>223</v>
      </c>
      <c r="C12" s="10">
        <v>582.45843204307596</v>
      </c>
      <c r="D12" s="10">
        <v>548.86876287624</v>
      </c>
      <c r="E12" s="10">
        <v>445.48617163788003</v>
      </c>
      <c r="F12" s="10">
        <v>356.57949331583995</v>
      </c>
      <c r="G12" s="10">
        <v>338.47416405936002</v>
      </c>
      <c r="H12" s="10">
        <v>243.95936450552654</v>
      </c>
      <c r="I12" s="10">
        <v>225.59383251215999</v>
      </c>
      <c r="J12" s="10">
        <v>170.69617764288</v>
      </c>
      <c r="K12" s="10">
        <v>170.68573953179998</v>
      </c>
      <c r="L12" s="10">
        <v>131.25844045331999</v>
      </c>
      <c r="M12" s="10">
        <v>149.37164434277986</v>
      </c>
      <c r="N12" s="10">
        <v>94.585197792696178</v>
      </c>
      <c r="O12" s="10">
        <v>97.583686484894031</v>
      </c>
      <c r="P12" s="10">
        <v>64.034089524579343</v>
      </c>
      <c r="Q12" s="10">
        <v>54.890435921458518</v>
      </c>
      <c r="R12" s="10">
        <v>54.890109865517807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252.29330021140714</v>
      </c>
      <c r="D15" s="8">
        <v>258.14473503876002</v>
      </c>
      <c r="E15" s="8">
        <v>165.20731675596002</v>
      </c>
      <c r="F15" s="8">
        <v>175.98594048929999</v>
      </c>
      <c r="G15" s="8">
        <v>148.54672071395999</v>
      </c>
      <c r="H15" s="8">
        <v>113.83696731719721</v>
      </c>
      <c r="I15" s="8">
        <v>104.56997316120001</v>
      </c>
      <c r="J15" s="8">
        <v>77.364983911860008</v>
      </c>
      <c r="K15" s="8">
        <v>81.816680235780012</v>
      </c>
      <c r="L15" s="8">
        <v>57.357334973880008</v>
      </c>
      <c r="M15" s="8">
        <v>63.596187759142254</v>
      </c>
      <c r="N15" s="8">
        <v>56.542346608076791</v>
      </c>
      <c r="O15" s="8">
        <v>46.277954187401889</v>
      </c>
      <c r="P15" s="8">
        <v>36.042283596212222</v>
      </c>
      <c r="Q15" s="8">
        <v>32.207025210084048</v>
      </c>
      <c r="R15" s="8">
        <v>34.090553331117597</v>
      </c>
    </row>
    <row r="16" spans="1:18" ht="11.25" customHeight="1" x14ac:dyDescent="0.25">
      <c r="A16" s="59" t="s">
        <v>216</v>
      </c>
      <c r="B16" s="60" t="s">
        <v>215</v>
      </c>
      <c r="C16" s="9">
        <v>44.639300211407374</v>
      </c>
      <c r="D16" s="9">
        <v>46.604403748079996</v>
      </c>
      <c r="E16" s="9">
        <v>37.773930083759993</v>
      </c>
      <c r="F16" s="9">
        <v>34.673597566200002</v>
      </c>
      <c r="G16" s="9">
        <v>32.542644900959999</v>
      </c>
      <c r="H16" s="9">
        <v>13.432967317196123</v>
      </c>
      <c r="I16" s="9">
        <v>11.8347731316</v>
      </c>
      <c r="J16" s="9">
        <v>4.2285834266400002</v>
      </c>
      <c r="K16" s="9">
        <v>2.9601098866800002</v>
      </c>
      <c r="L16" s="9">
        <v>3.8057589133199996</v>
      </c>
      <c r="M16" s="9">
        <v>4.1410773411526138</v>
      </c>
      <c r="N16" s="9">
        <v>2.9382995611894827</v>
      </c>
      <c r="O16" s="9">
        <v>2.4239927879111627</v>
      </c>
      <c r="P16" s="9">
        <v>1.9383128281286885</v>
      </c>
      <c r="Q16" s="9">
        <v>2.0030252100840218</v>
      </c>
      <c r="R16" s="9">
        <v>1.9370724966809676</v>
      </c>
    </row>
    <row r="17" spans="1:18" ht="11.25" customHeight="1" x14ac:dyDescent="0.25">
      <c r="A17" s="64" t="s">
        <v>214</v>
      </c>
      <c r="B17" s="60" t="s">
        <v>213</v>
      </c>
      <c r="C17" s="9">
        <v>0.95400000000001617</v>
      </c>
      <c r="D17" s="9">
        <v>0.88764598007999995</v>
      </c>
      <c r="E17" s="9">
        <v>0.88760159999999999</v>
      </c>
      <c r="F17" s="9">
        <v>0.88760159999999999</v>
      </c>
      <c r="G17" s="9">
        <v>0.88760159999999999</v>
      </c>
      <c r="H17" s="9">
        <v>0.95400000000002583</v>
      </c>
      <c r="I17" s="9">
        <v>0.88760159999999999</v>
      </c>
      <c r="J17" s="9">
        <v>0.88755721992000003</v>
      </c>
      <c r="K17" s="9">
        <v>0.88760159999999999</v>
      </c>
      <c r="L17" s="9">
        <v>0.88769036016000002</v>
      </c>
      <c r="M17" s="9">
        <v>0.95401781778791805</v>
      </c>
      <c r="N17" s="9">
        <v>0.95400083730190433</v>
      </c>
      <c r="O17" s="9">
        <v>0.95399916028446485</v>
      </c>
      <c r="P17" s="9">
        <v>0.95399918228806702</v>
      </c>
      <c r="Q17" s="9">
        <v>0.95400000000001617</v>
      </c>
      <c r="R17" s="9">
        <v>0.95398459650597267</v>
      </c>
    </row>
    <row r="18" spans="1:18" ht="11.25" customHeight="1" x14ac:dyDescent="0.25">
      <c r="A18" s="64" t="s">
        <v>357</v>
      </c>
      <c r="B18" s="60" t="s">
        <v>212</v>
      </c>
      <c r="C18" s="9">
        <v>206.69999999999976</v>
      </c>
      <c r="D18" s="9">
        <v>210.65268531059999</v>
      </c>
      <c r="E18" s="9">
        <v>126.5457850722</v>
      </c>
      <c r="F18" s="9">
        <v>140.42474132309999</v>
      </c>
      <c r="G18" s="9">
        <v>115.11647421299999</v>
      </c>
      <c r="H18" s="9">
        <v>99.450000000001054</v>
      </c>
      <c r="I18" s="9">
        <v>91.847598429599998</v>
      </c>
      <c r="J18" s="9">
        <v>72.24884326530001</v>
      </c>
      <c r="K18" s="9">
        <v>77.9689687491</v>
      </c>
      <c r="L18" s="9">
        <v>52.663885700400009</v>
      </c>
      <c r="M18" s="9">
        <v>58.501092600201716</v>
      </c>
      <c r="N18" s="9">
        <v>52.650046209585405</v>
      </c>
      <c r="O18" s="9">
        <v>42.899962239206261</v>
      </c>
      <c r="P18" s="9">
        <v>33.149971585795463</v>
      </c>
      <c r="Q18" s="9">
        <v>29.250000000000011</v>
      </c>
      <c r="R18" s="9">
        <v>31.19949623793066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7679.2176275656229</v>
      </c>
      <c r="D21" s="79">
        <v>8024.2689260811239</v>
      </c>
      <c r="E21" s="79">
        <v>7910.5410543715934</v>
      </c>
      <c r="F21" s="79">
        <v>8360.5098512716922</v>
      </c>
      <c r="G21" s="79">
        <v>7627.2298055476922</v>
      </c>
      <c r="H21" s="79">
        <v>7606.7434297293867</v>
      </c>
      <c r="I21" s="79">
        <v>7168.5927530516883</v>
      </c>
      <c r="J21" s="79">
        <v>5954.4704796752885</v>
      </c>
      <c r="K21" s="79">
        <v>6498.8773106739118</v>
      </c>
      <c r="L21" s="79">
        <v>5790.6816307464233</v>
      </c>
      <c r="M21" s="79">
        <v>5801.6849289454558</v>
      </c>
      <c r="N21" s="79">
        <v>4975.9176394054184</v>
      </c>
      <c r="O21" s="79">
        <v>4675.5559305514753</v>
      </c>
      <c r="P21" s="79">
        <v>4614.3450363328102</v>
      </c>
      <c r="Q21" s="79">
        <v>4263.7047178085795</v>
      </c>
      <c r="R21" s="79">
        <v>4462.6337181965373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7679.2176275656229</v>
      </c>
      <c r="D30" s="8">
        <v>8024.2689260811239</v>
      </c>
      <c r="E30" s="8">
        <v>7910.5410543715934</v>
      </c>
      <c r="F30" s="8">
        <v>8360.5098512716922</v>
      </c>
      <c r="G30" s="8">
        <v>7627.2298055476922</v>
      </c>
      <c r="H30" s="8">
        <v>7606.7434297293867</v>
      </c>
      <c r="I30" s="8">
        <v>7168.5927530516883</v>
      </c>
      <c r="J30" s="8">
        <v>5954.4704796752885</v>
      </c>
      <c r="K30" s="8">
        <v>6498.8773106739118</v>
      </c>
      <c r="L30" s="8">
        <v>5790.6816307464233</v>
      </c>
      <c r="M30" s="8">
        <v>5801.6849289454558</v>
      </c>
      <c r="N30" s="8">
        <v>4975.9176394054184</v>
      </c>
      <c r="O30" s="8">
        <v>4675.5559305514753</v>
      </c>
      <c r="P30" s="8">
        <v>4614.3450363328102</v>
      </c>
      <c r="Q30" s="8">
        <v>4263.7047178085795</v>
      </c>
      <c r="R30" s="8">
        <v>4462.6337181965373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232.20443281190546</v>
      </c>
      <c r="D34" s="9">
        <v>232.22181709281602</v>
      </c>
      <c r="E34" s="9">
        <v>301.96078646677205</v>
      </c>
      <c r="F34" s="9">
        <v>322.30205562232806</v>
      </c>
      <c r="G34" s="9">
        <v>359.82235384196406</v>
      </c>
      <c r="H34" s="9">
        <v>339.60464646274261</v>
      </c>
      <c r="I34" s="9">
        <v>333.83485199393999</v>
      </c>
      <c r="J34" s="9">
        <v>295.99169074383605</v>
      </c>
      <c r="K34" s="9">
        <v>269.84596725360007</v>
      </c>
      <c r="L34" s="9">
        <v>240.93544671504006</v>
      </c>
      <c r="M34" s="9">
        <v>281.55406274206894</v>
      </c>
      <c r="N34" s="9">
        <v>220.59807334428316</v>
      </c>
      <c r="O34" s="9">
        <v>174.62831174711866</v>
      </c>
      <c r="P34" s="9">
        <v>122.22637959343123</v>
      </c>
      <c r="Q34" s="9">
        <v>145.50845634887079</v>
      </c>
      <c r="R34" s="9">
        <v>125.12468705124631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18.693999864582764</v>
      </c>
      <c r="D38" s="9">
        <v>3.0103092000000005</v>
      </c>
      <c r="E38" s="9">
        <v>12.342026895264002</v>
      </c>
      <c r="F38" s="9">
        <v>15.653427221448002</v>
      </c>
      <c r="G38" s="9">
        <v>12.342026895264002</v>
      </c>
      <c r="H38" s="9">
        <v>12.438744190194013</v>
      </c>
      <c r="I38" s="9">
        <v>9.3318682107240019</v>
      </c>
      <c r="J38" s="9">
        <v>9.3319886230920019</v>
      </c>
      <c r="K38" s="9">
        <v>9.3319886230920019</v>
      </c>
      <c r="L38" s="9">
        <v>15.653427221448002</v>
      </c>
      <c r="M38" s="9">
        <v>12.438724672563552</v>
      </c>
      <c r="N38" s="9">
        <v>3.0917092325750981</v>
      </c>
      <c r="O38" s="9">
        <v>18.693943993639305</v>
      </c>
      <c r="P38" s="9">
        <v>12.438715227007226</v>
      </c>
      <c r="Q38" s="9">
        <v>3.0916999999999999</v>
      </c>
      <c r="R38" s="9">
        <v>3.0917064637590799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18.693999864582764</v>
      </c>
      <c r="D41" s="10">
        <v>3.0103092000000005</v>
      </c>
      <c r="E41" s="10">
        <v>12.342026895264002</v>
      </c>
      <c r="F41" s="10">
        <v>15.653427221448002</v>
      </c>
      <c r="G41" s="10">
        <v>12.342026895264002</v>
      </c>
      <c r="H41" s="10">
        <v>12.438744190194013</v>
      </c>
      <c r="I41" s="10">
        <v>9.3318682107240019</v>
      </c>
      <c r="J41" s="10">
        <v>9.3319886230920019</v>
      </c>
      <c r="K41" s="10">
        <v>9.3319886230920019</v>
      </c>
      <c r="L41" s="10">
        <v>15.653427221448002</v>
      </c>
      <c r="M41" s="10">
        <v>12.438724672563552</v>
      </c>
      <c r="N41" s="10">
        <v>3.0917092325750981</v>
      </c>
      <c r="O41" s="10">
        <v>18.693943993639305</v>
      </c>
      <c r="P41" s="10">
        <v>12.438715227007226</v>
      </c>
      <c r="Q41" s="10">
        <v>3.0916999999999999</v>
      </c>
      <c r="R41" s="10">
        <v>3.0917064637590799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6158.9873922746801</v>
      </c>
      <c r="D43" s="9">
        <v>6222.5360616009239</v>
      </c>
      <c r="E43" s="9">
        <v>6190.8224540951878</v>
      </c>
      <c r="F43" s="9">
        <v>6548.9160416663881</v>
      </c>
      <c r="G43" s="9">
        <v>6152.9224683813118</v>
      </c>
      <c r="H43" s="9">
        <v>6579.7772460899359</v>
      </c>
      <c r="I43" s="9">
        <v>5927.4703767174478</v>
      </c>
      <c r="J43" s="9">
        <v>5156.8794957401287</v>
      </c>
      <c r="K43" s="9">
        <v>5838.9036727100038</v>
      </c>
      <c r="L43" s="9">
        <v>5270.9607711764638</v>
      </c>
      <c r="M43" s="9">
        <v>5198.0906613271109</v>
      </c>
      <c r="N43" s="9">
        <v>4631.4842095051126</v>
      </c>
      <c r="O43" s="9">
        <v>4441.98465936914</v>
      </c>
      <c r="P43" s="9">
        <v>4470.3916308582402</v>
      </c>
      <c r="Q43" s="9">
        <v>4068.6645602106109</v>
      </c>
      <c r="R43" s="9">
        <v>4241.542168337879</v>
      </c>
    </row>
    <row r="44" spans="1:18" ht="11.25" customHeight="1" x14ac:dyDescent="0.25">
      <c r="A44" s="59" t="s">
        <v>161</v>
      </c>
      <c r="B44" s="60" t="s">
        <v>160</v>
      </c>
      <c r="C44" s="9">
        <v>1269.3318026144561</v>
      </c>
      <c r="D44" s="9">
        <v>1566.5007381873843</v>
      </c>
      <c r="E44" s="9">
        <v>1405.4157869143683</v>
      </c>
      <c r="F44" s="9">
        <v>1473.6383267615283</v>
      </c>
      <c r="G44" s="9">
        <v>1102.142956429152</v>
      </c>
      <c r="H44" s="9">
        <v>674.92279298651397</v>
      </c>
      <c r="I44" s="9">
        <v>897.95565612957603</v>
      </c>
      <c r="J44" s="9">
        <v>492.26730456823208</v>
      </c>
      <c r="K44" s="9">
        <v>380.79568208721611</v>
      </c>
      <c r="L44" s="9">
        <v>263.13198563347203</v>
      </c>
      <c r="M44" s="9">
        <v>309.60148020371287</v>
      </c>
      <c r="N44" s="9">
        <v>120.74364732344782</v>
      </c>
      <c r="O44" s="9">
        <v>40.2490154415772</v>
      </c>
      <c r="P44" s="9">
        <v>9.2883106541316209</v>
      </c>
      <c r="Q44" s="9">
        <v>46.440001249098394</v>
      </c>
      <c r="R44" s="9">
        <v>92.875156343652236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4096.6144824109042</v>
      </c>
      <c r="D52" s="79">
        <v>4968.4477308428168</v>
      </c>
      <c r="E52" s="79">
        <v>4593.7681957383484</v>
      </c>
      <c r="F52" s="79">
        <v>4984.5428706977646</v>
      </c>
      <c r="G52" s="79">
        <v>5303.7113418182525</v>
      </c>
      <c r="H52" s="79">
        <v>4855.9498180523906</v>
      </c>
      <c r="I52" s="79">
        <v>4828.4145813423966</v>
      </c>
      <c r="J52" s="79">
        <v>4282.9572297631685</v>
      </c>
      <c r="K52" s="79">
        <v>4456.898473538412</v>
      </c>
      <c r="L52" s="79">
        <v>4321.9418447030766</v>
      </c>
      <c r="M52" s="79">
        <v>4651.1796475551773</v>
      </c>
      <c r="N52" s="79">
        <v>3983.0364880345142</v>
      </c>
      <c r="O52" s="79">
        <v>4043.3872582947279</v>
      </c>
      <c r="P52" s="79">
        <v>4137.9318505626097</v>
      </c>
      <c r="Q52" s="79">
        <v>3653.61489671867</v>
      </c>
      <c r="R52" s="79">
        <v>3704.230042102788</v>
      </c>
    </row>
    <row r="53" spans="1:18" ht="11.25" customHeight="1" x14ac:dyDescent="0.25">
      <c r="A53" s="56" t="s">
        <v>143</v>
      </c>
      <c r="B53" s="57" t="s">
        <v>142</v>
      </c>
      <c r="C53" s="8">
        <v>4096.6144824109042</v>
      </c>
      <c r="D53" s="8">
        <v>4968.4477308428168</v>
      </c>
      <c r="E53" s="8">
        <v>4593.7681957383484</v>
      </c>
      <c r="F53" s="8">
        <v>4984.5428706977646</v>
      </c>
      <c r="G53" s="8">
        <v>5303.7113418182525</v>
      </c>
      <c r="H53" s="8">
        <v>4855.9498180523906</v>
      </c>
      <c r="I53" s="8">
        <v>4828.4145813423966</v>
      </c>
      <c r="J53" s="8">
        <v>4282.9572297631685</v>
      </c>
      <c r="K53" s="8">
        <v>4456.898473538412</v>
      </c>
      <c r="L53" s="8">
        <v>4321.9418447030766</v>
      </c>
      <c r="M53" s="8">
        <v>4651.1796475551773</v>
      </c>
      <c r="N53" s="8">
        <v>3983.0364880345142</v>
      </c>
      <c r="O53" s="8">
        <v>4043.3872582947279</v>
      </c>
      <c r="P53" s="8">
        <v>4137.9318505626097</v>
      </c>
      <c r="Q53" s="8">
        <v>3653.61489671867</v>
      </c>
      <c r="R53" s="8">
        <v>3704.230042102788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80.222999999999885</v>
      </c>
      <c r="D59" s="79">
        <v>89.805423090240012</v>
      </c>
      <c r="E59" s="79">
        <v>88.568603014320004</v>
      </c>
      <c r="F59" s="79">
        <v>92.802038523480007</v>
      </c>
      <c r="G59" s="79">
        <v>74.840786265960006</v>
      </c>
      <c r="H59" s="79">
        <v>56.913851094631674</v>
      </c>
      <c r="I59" s="79">
        <v>38.916186257520003</v>
      </c>
      <c r="J59" s="79">
        <v>20.954993871240003</v>
      </c>
      <c r="K59" s="79">
        <v>2.9936218712399998</v>
      </c>
      <c r="L59" s="79">
        <v>7.7812255778400008</v>
      </c>
      <c r="M59" s="79">
        <v>8.4370000000000243</v>
      </c>
      <c r="N59" s="79">
        <v>3.1459946840408866</v>
      </c>
      <c r="O59" s="79">
        <v>3.431988008612215</v>
      </c>
      <c r="P59" s="79">
        <v>3.4319970582941193</v>
      </c>
      <c r="Q59" s="79">
        <v>3.1459999999999937</v>
      </c>
      <c r="R59" s="79">
        <v>3.4319999999999991</v>
      </c>
    </row>
    <row r="60" spans="1:18" ht="11.25" customHeight="1" x14ac:dyDescent="0.25">
      <c r="A60" s="56" t="s">
        <v>130</v>
      </c>
      <c r="B60" s="57" t="s">
        <v>129</v>
      </c>
      <c r="C60" s="8">
        <v>80.222999999999885</v>
      </c>
      <c r="D60" s="8">
        <v>89.805423090240012</v>
      </c>
      <c r="E60" s="8">
        <v>88.568603014320004</v>
      </c>
      <c r="F60" s="8">
        <v>92.802038523480007</v>
      </c>
      <c r="G60" s="8">
        <v>74.840786265960006</v>
      </c>
      <c r="H60" s="8">
        <v>56.913851094631674</v>
      </c>
      <c r="I60" s="8">
        <v>38.916186257520003</v>
      </c>
      <c r="J60" s="8">
        <v>20.954993871240003</v>
      </c>
      <c r="K60" s="8">
        <v>2.9936218712399998</v>
      </c>
      <c r="L60" s="8">
        <v>7.7812255778400008</v>
      </c>
      <c r="M60" s="8">
        <v>8.4370000000000243</v>
      </c>
      <c r="N60" s="8">
        <v>3.1459946840408866</v>
      </c>
      <c r="O60" s="8">
        <v>3.431988008612215</v>
      </c>
      <c r="P60" s="8">
        <v>3.4319970582941193</v>
      </c>
      <c r="Q60" s="8">
        <v>3.1459999999999937</v>
      </c>
      <c r="R60" s="8">
        <v>3.4319999999999991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7592.4307999999864</v>
      </c>
      <c r="D64" s="81">
        <v>8094.0313399440956</v>
      </c>
      <c r="E64" s="81">
        <v>7612.3385789441763</v>
      </c>
      <c r="F64" s="81">
        <v>7631.0607157827844</v>
      </c>
      <c r="G64" s="81">
        <v>7473.3924462762243</v>
      </c>
      <c r="H64" s="81">
        <v>8017.9301131339107</v>
      </c>
      <c r="I64" s="81">
        <v>7731.5518383806893</v>
      </c>
      <c r="J64" s="81">
        <v>7619.86439414712</v>
      </c>
      <c r="K64" s="81">
        <v>7741.6980811850162</v>
      </c>
      <c r="L64" s="81">
        <v>7486.4981360293214</v>
      </c>
      <c r="M64" s="81">
        <v>8408.7953916098686</v>
      </c>
      <c r="N64" s="81">
        <v>7933.0432931318646</v>
      </c>
      <c r="O64" s="81">
        <v>8320.7750306366033</v>
      </c>
      <c r="P64" s="81">
        <v>9417.7599361239936</v>
      </c>
      <c r="Q64" s="81">
        <v>7905.5633587056845</v>
      </c>
      <c r="R64" s="81">
        <v>8681.4129430908415</v>
      </c>
    </row>
    <row r="65" spans="1:18" ht="11.25" customHeight="1" x14ac:dyDescent="0.25">
      <c r="A65" s="71" t="s">
        <v>123</v>
      </c>
      <c r="B65" s="72" t="s">
        <v>122</v>
      </c>
      <c r="C65" s="82">
        <v>7553.3919999999862</v>
      </c>
      <c r="D65" s="82">
        <v>8051.3041084358401</v>
      </c>
      <c r="E65" s="82">
        <v>7569.3165238656002</v>
      </c>
      <c r="F65" s="82">
        <v>7581.0031755494392</v>
      </c>
      <c r="G65" s="82">
        <v>7415.1416197958406</v>
      </c>
      <c r="H65" s="82">
        <v>7964.0885142351472</v>
      </c>
      <c r="I65" s="82">
        <v>7646.207802549121</v>
      </c>
      <c r="J65" s="82">
        <v>7535.1658546886401</v>
      </c>
      <c r="K65" s="82">
        <v>7653.8377196870397</v>
      </c>
      <c r="L65" s="82">
        <v>7393.732957255681</v>
      </c>
      <c r="M65" s="82">
        <v>8312.0238482999921</v>
      </c>
      <c r="N65" s="82">
        <v>7838.5429635910659</v>
      </c>
      <c r="O65" s="82">
        <v>8221.5680994811519</v>
      </c>
      <c r="P65" s="82">
        <v>9319.3996245584985</v>
      </c>
      <c r="Q65" s="82">
        <v>7795.8719999999912</v>
      </c>
      <c r="R65" s="82">
        <v>8559.6000000000149</v>
      </c>
    </row>
    <row r="66" spans="1:18" ht="11.25" customHeight="1" x14ac:dyDescent="0.25">
      <c r="A66" s="71" t="s">
        <v>121</v>
      </c>
      <c r="B66" s="72" t="s">
        <v>120</v>
      </c>
      <c r="C66" s="82">
        <v>34.719999999999956</v>
      </c>
      <c r="D66" s="82">
        <v>37.984009472639997</v>
      </c>
      <c r="E66" s="82">
        <v>37.982555815680001</v>
      </c>
      <c r="F66" s="82">
        <v>45.01783347264</v>
      </c>
      <c r="G66" s="82">
        <v>48.765923821439998</v>
      </c>
      <c r="H66" s="82">
        <v>41.663999999999845</v>
      </c>
      <c r="I66" s="82">
        <v>45.016332923520004</v>
      </c>
      <c r="J66" s="82">
        <v>41.732709419520006</v>
      </c>
      <c r="K66" s="82">
        <v>45.015207511679996</v>
      </c>
      <c r="L66" s="82">
        <v>37.982555815680008</v>
      </c>
      <c r="M66" s="82">
        <v>41.663718541636996</v>
      </c>
      <c r="N66" s="82">
        <v>38.192035212280643</v>
      </c>
      <c r="O66" s="82">
        <v>45.135958167709475</v>
      </c>
      <c r="P66" s="82">
        <v>41.6639625561629</v>
      </c>
      <c r="Q66" s="82">
        <v>40.320000000000022</v>
      </c>
      <c r="R66" s="82">
        <v>50.39999999999992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0.45717570007200004</v>
      </c>
      <c r="L67" s="82">
        <v>1.1429278202160003</v>
      </c>
      <c r="M67" s="82">
        <v>1.5833893034472961</v>
      </c>
      <c r="N67" s="82">
        <v>2.7845958048725539</v>
      </c>
      <c r="O67" s="82">
        <v>3.1667890930328371</v>
      </c>
      <c r="P67" s="82">
        <v>7.20719352282015</v>
      </c>
      <c r="Q67" s="82">
        <v>20.092812808142682</v>
      </c>
      <c r="R67" s="82">
        <v>22.276799999999991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4.3188000000000146</v>
      </c>
      <c r="D69" s="82">
        <v>4.7432220356159993</v>
      </c>
      <c r="E69" s="82">
        <v>5.0394992628960091</v>
      </c>
      <c r="F69" s="82">
        <v>5.0397067607040009</v>
      </c>
      <c r="G69" s="82">
        <v>9.4849026589440051</v>
      </c>
      <c r="H69" s="82">
        <v>12.177598898763199</v>
      </c>
      <c r="I69" s="82">
        <v>40.327702908048003</v>
      </c>
      <c r="J69" s="82">
        <v>42.96583003896</v>
      </c>
      <c r="K69" s="82">
        <v>42.387978286224005</v>
      </c>
      <c r="L69" s="82">
        <v>53.639695137744006</v>
      </c>
      <c r="M69" s="82">
        <v>53.524435464793946</v>
      </c>
      <c r="N69" s="82">
        <v>53.52369852364518</v>
      </c>
      <c r="O69" s="82">
        <v>50.904183894708545</v>
      </c>
      <c r="P69" s="82">
        <v>49.489155486512708</v>
      </c>
      <c r="Q69" s="82">
        <v>49.278545897549847</v>
      </c>
      <c r="R69" s="82">
        <v>49.136143090826096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4.3188000000000146</v>
      </c>
      <c r="D71" s="83">
        <v>4.7432220356159993</v>
      </c>
      <c r="E71" s="83">
        <v>5.0394992628960091</v>
      </c>
      <c r="F71" s="83">
        <v>5.0397067607040009</v>
      </c>
      <c r="G71" s="83">
        <v>9.4849026589440051</v>
      </c>
      <c r="H71" s="83">
        <v>12.177598898763199</v>
      </c>
      <c r="I71" s="83">
        <v>40.327702908048003</v>
      </c>
      <c r="J71" s="83">
        <v>42.96583003896</v>
      </c>
      <c r="K71" s="83">
        <v>42.387978286224005</v>
      </c>
      <c r="L71" s="83">
        <v>53.639695137744006</v>
      </c>
      <c r="M71" s="83">
        <v>53.524435464793946</v>
      </c>
      <c r="N71" s="83">
        <v>53.52369852364518</v>
      </c>
      <c r="O71" s="83">
        <v>50.904183894708545</v>
      </c>
      <c r="P71" s="83">
        <v>49.489155486512708</v>
      </c>
      <c r="Q71" s="83">
        <v>49.278545897549847</v>
      </c>
      <c r="R71" s="83">
        <v>49.136143090826096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8938.6436098904578</v>
      </c>
      <c r="D2" s="78">
        <v>9134.0358563181253</v>
      </c>
      <c r="E2" s="78">
        <v>8601.2718602572822</v>
      </c>
      <c r="F2" s="78">
        <v>8676.7212701674089</v>
      </c>
      <c r="G2" s="78">
        <v>8348.9689253486522</v>
      </c>
      <c r="H2" s="78">
        <v>7572.884857515196</v>
      </c>
      <c r="I2" s="78">
        <v>7161.2854120228312</v>
      </c>
      <c r="J2" s="78">
        <v>6673.7825396934122</v>
      </c>
      <c r="K2" s="78">
        <v>6769.5966010741322</v>
      </c>
      <c r="L2" s="78">
        <v>6269.6738321842677</v>
      </c>
      <c r="M2" s="78">
        <v>6933.5438705524321</v>
      </c>
      <c r="N2" s="78">
        <v>5962.7832232703395</v>
      </c>
      <c r="O2" s="78">
        <v>6164.5585916689743</v>
      </c>
      <c r="P2" s="78">
        <v>6193.9316119575224</v>
      </c>
      <c r="Q2" s="78">
        <v>5142.2475529613566</v>
      </c>
      <c r="R2" s="78">
        <v>5643.4839718841959</v>
      </c>
    </row>
    <row r="3" spans="1:18" ht="11.25" customHeight="1" x14ac:dyDescent="0.25">
      <c r="A3" s="53" t="s">
        <v>242</v>
      </c>
      <c r="B3" s="54" t="s">
        <v>241</v>
      </c>
      <c r="C3" s="79">
        <v>917.3070417333771</v>
      </c>
      <c r="D3" s="79">
        <v>864.92513807841601</v>
      </c>
      <c r="E3" s="79">
        <v>690.27691749350402</v>
      </c>
      <c r="F3" s="79">
        <v>574.54101480344389</v>
      </c>
      <c r="G3" s="79">
        <v>554.34541492875599</v>
      </c>
      <c r="H3" s="79">
        <v>381.36274659670357</v>
      </c>
      <c r="I3" s="79">
        <v>361.37749133959198</v>
      </c>
      <c r="J3" s="79">
        <v>291.36145092973197</v>
      </c>
      <c r="K3" s="79">
        <v>297.92890434697199</v>
      </c>
      <c r="L3" s="79">
        <v>223.16212592560802</v>
      </c>
      <c r="M3" s="79">
        <v>243.99900541853785</v>
      </c>
      <c r="N3" s="79">
        <v>160.65499674694712</v>
      </c>
      <c r="O3" s="79">
        <v>166.95338010375693</v>
      </c>
      <c r="P3" s="79">
        <v>117.92811057384299</v>
      </c>
      <c r="Q3" s="79">
        <v>96.356325468728002</v>
      </c>
      <c r="R3" s="79">
        <v>105.80832283727514</v>
      </c>
    </row>
    <row r="4" spans="1:18" ht="11.25" customHeight="1" x14ac:dyDescent="0.25">
      <c r="A4" s="56" t="s">
        <v>240</v>
      </c>
      <c r="B4" s="57" t="s">
        <v>239</v>
      </c>
      <c r="C4" s="8">
        <v>740.09920570820759</v>
      </c>
      <c r="D4" s="8">
        <v>695.39033081667594</v>
      </c>
      <c r="E4" s="8">
        <v>558.52378066202402</v>
      </c>
      <c r="F4" s="8">
        <v>462.88502331872394</v>
      </c>
      <c r="G4" s="8">
        <v>446.96133899463598</v>
      </c>
      <c r="H4" s="8">
        <v>297.79167122719917</v>
      </c>
      <c r="I4" s="8">
        <v>284.86580301655198</v>
      </c>
      <c r="J4" s="8">
        <v>233.589384736272</v>
      </c>
      <c r="K4" s="8">
        <v>237.48727732369198</v>
      </c>
      <c r="L4" s="8">
        <v>181.31819123332801</v>
      </c>
      <c r="M4" s="8">
        <v>197.95325604094651</v>
      </c>
      <c r="N4" s="8">
        <v>119.70575450607954</v>
      </c>
      <c r="O4" s="8">
        <v>132.38069660476469</v>
      </c>
      <c r="P4" s="8">
        <v>91.635864258193806</v>
      </c>
      <c r="Q4" s="8">
        <v>73.899300258643962</v>
      </c>
      <c r="R4" s="8">
        <v>81.461224299330624</v>
      </c>
    </row>
    <row r="5" spans="1:18" ht="11.25" customHeight="1" x14ac:dyDescent="0.25">
      <c r="A5" s="59" t="s">
        <v>238</v>
      </c>
      <c r="B5" s="60" t="s">
        <v>237</v>
      </c>
      <c r="C5" s="9">
        <v>182.6559146756986</v>
      </c>
      <c r="D5" s="9">
        <v>177.47506496253601</v>
      </c>
      <c r="E5" s="9">
        <v>140.656714452144</v>
      </c>
      <c r="F5" s="9">
        <v>124.87881894206402</v>
      </c>
      <c r="G5" s="9">
        <v>126.87477908511597</v>
      </c>
      <c r="H5" s="9">
        <v>93.619001072183437</v>
      </c>
      <c r="I5" s="9">
        <v>92.964623020632004</v>
      </c>
      <c r="J5" s="9">
        <v>55.546382949551997</v>
      </c>
      <c r="K5" s="9">
        <v>10.731907795751999</v>
      </c>
      <c r="L5" s="9">
        <v>13.466265091488001</v>
      </c>
      <c r="M5" s="9">
        <v>20.528560888558044</v>
      </c>
      <c r="N5" s="9">
        <v>31.122528933025819</v>
      </c>
      <c r="O5" s="9">
        <v>20.811670268605322</v>
      </c>
      <c r="P5" s="9">
        <v>7.8583226882116444</v>
      </c>
      <c r="Q5" s="9">
        <v>7.8525057660949829</v>
      </c>
      <c r="R5" s="9">
        <v>18.162902949042643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16.522626872484</v>
      </c>
      <c r="H6" s="10">
        <v>11.107898107355833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182.6559146756986</v>
      </c>
      <c r="D8" s="10">
        <v>177.47506496253601</v>
      </c>
      <c r="E8" s="10">
        <v>140.656714452144</v>
      </c>
      <c r="F8" s="10">
        <v>124.87881894206402</v>
      </c>
      <c r="G8" s="10">
        <v>110.35215221263198</v>
      </c>
      <c r="H8" s="10">
        <v>82.5111029648276</v>
      </c>
      <c r="I8" s="10">
        <v>92.964623020632004</v>
      </c>
      <c r="J8" s="10">
        <v>55.546382949551997</v>
      </c>
      <c r="K8" s="10">
        <v>10.731907795751999</v>
      </c>
      <c r="L8" s="10">
        <v>13.466265091488001</v>
      </c>
      <c r="M8" s="10">
        <v>20.528560888558044</v>
      </c>
      <c r="N8" s="10">
        <v>31.122528933025819</v>
      </c>
      <c r="O8" s="10">
        <v>20.811670268605322</v>
      </c>
      <c r="P8" s="10">
        <v>7.8583226882116444</v>
      </c>
      <c r="Q8" s="10">
        <v>7.8525057660949829</v>
      </c>
      <c r="R8" s="10">
        <v>18.162902949042643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8.5799999999999823</v>
      </c>
      <c r="D10" s="9">
        <v>2.8576951065</v>
      </c>
      <c r="E10" s="9">
        <v>2.857491</v>
      </c>
      <c r="F10" s="9">
        <v>5.7149411787000011</v>
      </c>
      <c r="G10" s="9">
        <v>2.857491</v>
      </c>
      <c r="H10" s="9">
        <v>2.8275000000000361</v>
      </c>
      <c r="I10" s="9">
        <v>2.857491</v>
      </c>
      <c r="J10" s="9">
        <v>25.715704505400002</v>
      </c>
      <c r="K10" s="9">
        <v>74.295378319500003</v>
      </c>
      <c r="L10" s="9">
        <v>42.865222491000004</v>
      </c>
      <c r="M10" s="9">
        <v>37.148193801128002</v>
      </c>
      <c r="N10" s="9">
        <v>0</v>
      </c>
      <c r="O10" s="9">
        <v>19.987482406902974</v>
      </c>
      <c r="P10" s="9">
        <v>25.739977937205893</v>
      </c>
      <c r="Q10" s="9">
        <v>17.160000000000007</v>
      </c>
      <c r="R10" s="9">
        <v>11.407315811993385</v>
      </c>
    </row>
    <row r="11" spans="1:18" ht="11.25" customHeight="1" x14ac:dyDescent="0.25">
      <c r="A11" s="59" t="s">
        <v>226</v>
      </c>
      <c r="B11" s="60" t="s">
        <v>225</v>
      </c>
      <c r="C11" s="9">
        <v>548.86329103250898</v>
      </c>
      <c r="D11" s="9">
        <v>515.05757074763994</v>
      </c>
      <c r="E11" s="9">
        <v>415.00957520988004</v>
      </c>
      <c r="F11" s="9">
        <v>332.29126319795995</v>
      </c>
      <c r="G11" s="9">
        <v>317.22906890952004</v>
      </c>
      <c r="H11" s="9">
        <v>201.34517015501569</v>
      </c>
      <c r="I11" s="9">
        <v>189.04368899591998</v>
      </c>
      <c r="J11" s="9">
        <v>152.32729728132</v>
      </c>
      <c r="K11" s="9">
        <v>152.45999120843999</v>
      </c>
      <c r="L11" s="9">
        <v>124.98670365084</v>
      </c>
      <c r="M11" s="9">
        <v>140.27650135126046</v>
      </c>
      <c r="N11" s="9">
        <v>88.583225573053724</v>
      </c>
      <c r="O11" s="9">
        <v>91.581543929256412</v>
      </c>
      <c r="P11" s="9">
        <v>58.037563632776276</v>
      </c>
      <c r="Q11" s="9">
        <v>48.886794492548972</v>
      </c>
      <c r="R11" s="9">
        <v>51.891005538294593</v>
      </c>
    </row>
    <row r="12" spans="1:18" ht="11.25" customHeight="1" x14ac:dyDescent="0.25">
      <c r="A12" s="61" t="s">
        <v>224</v>
      </c>
      <c r="B12" s="62" t="s">
        <v>223</v>
      </c>
      <c r="C12" s="10">
        <v>548.86329103250898</v>
      </c>
      <c r="D12" s="10">
        <v>515.05757074763994</v>
      </c>
      <c r="E12" s="10">
        <v>415.00957520988004</v>
      </c>
      <c r="F12" s="10">
        <v>332.29126319795995</v>
      </c>
      <c r="G12" s="10">
        <v>317.22906890952004</v>
      </c>
      <c r="H12" s="10">
        <v>201.34517015501569</v>
      </c>
      <c r="I12" s="10">
        <v>189.04368899591998</v>
      </c>
      <c r="J12" s="10">
        <v>152.32729728132</v>
      </c>
      <c r="K12" s="10">
        <v>152.45999120843999</v>
      </c>
      <c r="L12" s="10">
        <v>124.98670365084</v>
      </c>
      <c r="M12" s="10">
        <v>140.27650135126046</v>
      </c>
      <c r="N12" s="10">
        <v>88.583225573053724</v>
      </c>
      <c r="O12" s="10">
        <v>91.581543929256412</v>
      </c>
      <c r="P12" s="10">
        <v>58.037563632776276</v>
      </c>
      <c r="Q12" s="10">
        <v>48.886794492548972</v>
      </c>
      <c r="R12" s="10">
        <v>51.891005538294593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177.20783602516954</v>
      </c>
      <c r="D15" s="8">
        <v>169.53480726174001</v>
      </c>
      <c r="E15" s="8">
        <v>131.75313683148002</v>
      </c>
      <c r="F15" s="8">
        <v>111.65599148471999</v>
      </c>
      <c r="G15" s="8">
        <v>107.38407593411998</v>
      </c>
      <c r="H15" s="8">
        <v>83.571075369504427</v>
      </c>
      <c r="I15" s="8">
        <v>76.511688323040005</v>
      </c>
      <c r="J15" s="8">
        <v>57.772066193460006</v>
      </c>
      <c r="K15" s="8">
        <v>60.441627023280006</v>
      </c>
      <c r="L15" s="8">
        <v>41.843934692280008</v>
      </c>
      <c r="M15" s="8">
        <v>46.045749377591335</v>
      </c>
      <c r="N15" s="8">
        <v>40.949242240867584</v>
      </c>
      <c r="O15" s="8">
        <v>34.572683498992227</v>
      </c>
      <c r="P15" s="8">
        <v>26.29224631564918</v>
      </c>
      <c r="Q15" s="8">
        <v>22.457025210084044</v>
      </c>
      <c r="R15" s="8">
        <v>24.347098537944511</v>
      </c>
    </row>
    <row r="16" spans="1:18" ht="11.25" customHeight="1" x14ac:dyDescent="0.25">
      <c r="A16" s="59" t="s">
        <v>216</v>
      </c>
      <c r="B16" s="60" t="s">
        <v>215</v>
      </c>
      <c r="C16" s="9">
        <v>41.703836025169693</v>
      </c>
      <c r="D16" s="9">
        <v>43.647972802559998</v>
      </c>
      <c r="E16" s="9">
        <v>35.651730761279993</v>
      </c>
      <c r="F16" s="9">
        <v>32.567678615520002</v>
      </c>
      <c r="G16" s="9">
        <v>30.456516116519996</v>
      </c>
      <c r="H16" s="9">
        <v>12.422713786563195</v>
      </c>
      <c r="I16" s="9">
        <v>10.95808568184</v>
      </c>
      <c r="J16" s="9">
        <v>4.2285834266400002</v>
      </c>
      <c r="K16" s="9">
        <v>2.9601098866800002</v>
      </c>
      <c r="L16" s="9">
        <v>3.8057589133199996</v>
      </c>
      <c r="M16" s="9">
        <v>4.1410773411526138</v>
      </c>
      <c r="N16" s="9">
        <v>2.9382995611894827</v>
      </c>
      <c r="O16" s="9">
        <v>2.4239927879111627</v>
      </c>
      <c r="P16" s="9">
        <v>1.9383128281286885</v>
      </c>
      <c r="Q16" s="9">
        <v>2.0030252100840218</v>
      </c>
      <c r="R16" s="9">
        <v>1.9370724966809676</v>
      </c>
    </row>
    <row r="17" spans="1:18" ht="11.25" customHeight="1" x14ac:dyDescent="0.25">
      <c r="A17" s="64" t="s">
        <v>214</v>
      </c>
      <c r="B17" s="60" t="s">
        <v>213</v>
      </c>
      <c r="C17" s="9">
        <v>0.95400000000001617</v>
      </c>
      <c r="D17" s="9">
        <v>0.88764598007999995</v>
      </c>
      <c r="E17" s="9">
        <v>0.88760159999999999</v>
      </c>
      <c r="F17" s="9">
        <v>0.88760159999999999</v>
      </c>
      <c r="G17" s="9">
        <v>0.88760159999999999</v>
      </c>
      <c r="H17" s="9">
        <v>0.95400000000002583</v>
      </c>
      <c r="I17" s="9">
        <v>0.88760159999999999</v>
      </c>
      <c r="J17" s="9">
        <v>0.88755721992000003</v>
      </c>
      <c r="K17" s="9">
        <v>0.88760159999999999</v>
      </c>
      <c r="L17" s="9">
        <v>0.88769036016000002</v>
      </c>
      <c r="M17" s="9">
        <v>0.95401781778791805</v>
      </c>
      <c r="N17" s="9">
        <v>0.95400083730190433</v>
      </c>
      <c r="O17" s="9">
        <v>0.95399916028446485</v>
      </c>
      <c r="P17" s="9">
        <v>0.95399918228806702</v>
      </c>
      <c r="Q17" s="9">
        <v>0.95400000000001617</v>
      </c>
      <c r="R17" s="9">
        <v>0.95398459650597267</v>
      </c>
    </row>
    <row r="18" spans="1:18" ht="11.25" customHeight="1" x14ac:dyDescent="0.25">
      <c r="A18" s="64" t="s">
        <v>357</v>
      </c>
      <c r="B18" s="60" t="s">
        <v>212</v>
      </c>
      <c r="C18" s="9">
        <v>134.54999999999984</v>
      </c>
      <c r="D18" s="9">
        <v>124.99918847910001</v>
      </c>
      <c r="E18" s="9">
        <v>95.213804470200003</v>
      </c>
      <c r="F18" s="9">
        <v>78.200711269199999</v>
      </c>
      <c r="G18" s="9">
        <v>76.039958217599988</v>
      </c>
      <c r="H18" s="9">
        <v>70.194361582941212</v>
      </c>
      <c r="I18" s="9">
        <v>64.666001041200005</v>
      </c>
      <c r="J18" s="9">
        <v>52.655925546900008</v>
      </c>
      <c r="K18" s="9">
        <v>56.593915536600001</v>
      </c>
      <c r="L18" s="9">
        <v>37.15048541880001</v>
      </c>
      <c r="M18" s="9">
        <v>40.950654218650797</v>
      </c>
      <c r="N18" s="9">
        <v>37.056941842376197</v>
      </c>
      <c r="O18" s="9">
        <v>31.194691550796598</v>
      </c>
      <c r="P18" s="9">
        <v>23.399934305232424</v>
      </c>
      <c r="Q18" s="9">
        <v>19.500000000000007</v>
      </c>
      <c r="R18" s="9">
        <v>21.45604144475757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5357.0757409632361</v>
      </c>
      <c r="D21" s="79">
        <v>5289.8704097918762</v>
      </c>
      <c r="E21" s="79">
        <v>5125.4569698940813</v>
      </c>
      <c r="F21" s="79">
        <v>5159.5496249699154</v>
      </c>
      <c r="G21" s="79">
        <v>4922.6106170611438</v>
      </c>
      <c r="H21" s="79">
        <v>4515.5661764787428</v>
      </c>
      <c r="I21" s="79">
        <v>4279.2163148778118</v>
      </c>
      <c r="J21" s="79">
        <v>4014.7448441013362</v>
      </c>
      <c r="K21" s="79">
        <v>4081.608893873592</v>
      </c>
      <c r="L21" s="79">
        <v>3579.6156047152917</v>
      </c>
      <c r="M21" s="79">
        <v>3912.4742743163965</v>
      </c>
      <c r="N21" s="79">
        <v>3364.644682103491</v>
      </c>
      <c r="O21" s="79">
        <v>3486.3582294540824</v>
      </c>
      <c r="P21" s="79">
        <v>3253.6047528873296</v>
      </c>
      <c r="Q21" s="79">
        <v>2695.4197342145922</v>
      </c>
      <c r="R21" s="79">
        <v>2958.7070500634832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5357.0757409632361</v>
      </c>
      <c r="D30" s="8">
        <v>5289.8704097918762</v>
      </c>
      <c r="E30" s="8">
        <v>5125.4569698940813</v>
      </c>
      <c r="F30" s="8">
        <v>5159.5496249699154</v>
      </c>
      <c r="G30" s="8">
        <v>4922.6106170611438</v>
      </c>
      <c r="H30" s="8">
        <v>4515.5661764787428</v>
      </c>
      <c r="I30" s="8">
        <v>4279.2163148778118</v>
      </c>
      <c r="J30" s="8">
        <v>4014.7448441013362</v>
      </c>
      <c r="K30" s="8">
        <v>4081.608893873592</v>
      </c>
      <c r="L30" s="8">
        <v>3579.6156047152917</v>
      </c>
      <c r="M30" s="8">
        <v>3912.4742743163965</v>
      </c>
      <c r="N30" s="8">
        <v>3364.644682103491</v>
      </c>
      <c r="O30" s="8">
        <v>3486.3582294540824</v>
      </c>
      <c r="P30" s="8">
        <v>3253.6047528873296</v>
      </c>
      <c r="Q30" s="8">
        <v>2695.4197342145922</v>
      </c>
      <c r="R30" s="8">
        <v>2958.7070500634832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148.03032591758969</v>
      </c>
      <c r="D34" s="9">
        <v>124.69817748826802</v>
      </c>
      <c r="E34" s="9">
        <v>113.16794373133203</v>
      </c>
      <c r="F34" s="9">
        <v>98.802005113800007</v>
      </c>
      <c r="G34" s="9">
        <v>98.714347840656004</v>
      </c>
      <c r="H34" s="9">
        <v>116.10362511941726</v>
      </c>
      <c r="I34" s="9">
        <v>113.13077260917602</v>
      </c>
      <c r="J34" s="9">
        <v>150.90289395346801</v>
      </c>
      <c r="K34" s="9">
        <v>150.78525144674401</v>
      </c>
      <c r="L34" s="9">
        <v>116.11085570899203</v>
      </c>
      <c r="M34" s="9">
        <v>124.81212132310412</v>
      </c>
      <c r="N34" s="9">
        <v>116.10402716742594</v>
      </c>
      <c r="O34" s="9">
        <v>84.409862898822055</v>
      </c>
      <c r="P34" s="9">
        <v>84.406833734938459</v>
      </c>
      <c r="Q34" s="9">
        <v>81.494301472915708</v>
      </c>
      <c r="R34" s="9">
        <v>90.228562456523022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4490.7893706394179</v>
      </c>
      <c r="D43" s="9">
        <v>4456.1158095168003</v>
      </c>
      <c r="E43" s="9">
        <v>4414.8614265479882</v>
      </c>
      <c r="F43" s="9">
        <v>4379.6686425031794</v>
      </c>
      <c r="G43" s="9">
        <v>4176.8057274849361</v>
      </c>
      <c r="H43" s="9">
        <v>4062.0020444800784</v>
      </c>
      <c r="I43" s="9">
        <v>3856.5024861472202</v>
      </c>
      <c r="J43" s="9">
        <v>3641.0262221347562</v>
      </c>
      <c r="K43" s="9">
        <v>3711.0632334721918</v>
      </c>
      <c r="L43" s="9">
        <v>3339.7042305233877</v>
      </c>
      <c r="M43" s="9">
        <v>3694.7823039728705</v>
      </c>
      <c r="N43" s="9">
        <v>3208.2929224358022</v>
      </c>
      <c r="O43" s="9">
        <v>3380.2759795094753</v>
      </c>
      <c r="P43" s="9">
        <v>3166.1020586444342</v>
      </c>
      <c r="Q43" s="9">
        <v>2613.9254327416766</v>
      </c>
      <c r="R43" s="9">
        <v>2868.4784876069602</v>
      </c>
    </row>
    <row r="44" spans="1:18" ht="11.25" customHeight="1" x14ac:dyDescent="0.25">
      <c r="A44" s="59" t="s">
        <v>161</v>
      </c>
      <c r="B44" s="60" t="s">
        <v>160</v>
      </c>
      <c r="C44" s="9">
        <v>718.25604440622863</v>
      </c>
      <c r="D44" s="9">
        <v>709.05642278680807</v>
      </c>
      <c r="E44" s="9">
        <v>597.42759961476031</v>
      </c>
      <c r="F44" s="9">
        <v>681.07897735293625</v>
      </c>
      <c r="G44" s="9">
        <v>647.09054173555205</v>
      </c>
      <c r="H44" s="9">
        <v>337.46050687924674</v>
      </c>
      <c r="I44" s="9">
        <v>309.58305612141595</v>
      </c>
      <c r="J44" s="9">
        <v>222.81572801311208</v>
      </c>
      <c r="K44" s="9">
        <v>219.76040895465607</v>
      </c>
      <c r="L44" s="9">
        <v>123.80051848291201</v>
      </c>
      <c r="M44" s="9">
        <v>92.879849020421872</v>
      </c>
      <c r="N44" s="9">
        <v>40.247732500262835</v>
      </c>
      <c r="O44" s="9">
        <v>21.672387045784959</v>
      </c>
      <c r="P44" s="9">
        <v>3.095860507956679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2664.2608271938443</v>
      </c>
      <c r="D52" s="79">
        <v>2979.2403084478319</v>
      </c>
      <c r="E52" s="79">
        <v>2785.5379728696962</v>
      </c>
      <c r="F52" s="79">
        <v>2942.6306303940487</v>
      </c>
      <c r="G52" s="79">
        <v>2872.0128933587525</v>
      </c>
      <c r="H52" s="79">
        <v>2675.9559344397494</v>
      </c>
      <c r="I52" s="79">
        <v>2520.691605805428</v>
      </c>
      <c r="J52" s="79">
        <v>2367.6762446623443</v>
      </c>
      <c r="K52" s="79">
        <v>2390.0588028535685</v>
      </c>
      <c r="L52" s="79">
        <v>2466.8961015433683</v>
      </c>
      <c r="M52" s="79">
        <v>2777.0705908174982</v>
      </c>
      <c r="N52" s="79">
        <v>2437.4835444199011</v>
      </c>
      <c r="O52" s="79">
        <v>2511.2469821111345</v>
      </c>
      <c r="P52" s="79">
        <v>2822.39874849635</v>
      </c>
      <c r="Q52" s="79">
        <v>2350.4714932780371</v>
      </c>
      <c r="R52" s="79">
        <v>2578.968598983437</v>
      </c>
    </row>
    <row r="53" spans="1:18" ht="11.25" customHeight="1" x14ac:dyDescent="0.25">
      <c r="A53" s="56" t="s">
        <v>143</v>
      </c>
      <c r="B53" s="57" t="s">
        <v>142</v>
      </c>
      <c r="C53" s="8">
        <v>2664.2608271938443</v>
      </c>
      <c r="D53" s="8">
        <v>2979.2403084478319</v>
      </c>
      <c r="E53" s="8">
        <v>2785.5379728696962</v>
      </c>
      <c r="F53" s="8">
        <v>2942.6306303940487</v>
      </c>
      <c r="G53" s="8">
        <v>2872.0128933587525</v>
      </c>
      <c r="H53" s="8">
        <v>2675.9559344397494</v>
      </c>
      <c r="I53" s="8">
        <v>2520.691605805428</v>
      </c>
      <c r="J53" s="8">
        <v>2367.6762446623443</v>
      </c>
      <c r="K53" s="8">
        <v>2390.0588028535685</v>
      </c>
      <c r="L53" s="8">
        <v>2466.8961015433683</v>
      </c>
      <c r="M53" s="8">
        <v>2777.0705908174982</v>
      </c>
      <c r="N53" s="8">
        <v>2437.4835444199011</v>
      </c>
      <c r="O53" s="8">
        <v>2511.2469821111345</v>
      </c>
      <c r="P53" s="8">
        <v>2822.39874849635</v>
      </c>
      <c r="Q53" s="8">
        <v>2350.4714932780371</v>
      </c>
      <c r="R53" s="8">
        <v>2578.968598983437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6727.5039999999899</v>
      </c>
      <c r="D64" s="81">
        <v>7144.6395525119997</v>
      </c>
      <c r="E64" s="81">
        <v>6690.3476968339201</v>
      </c>
      <c r="F64" s="81">
        <v>6620.58984109824</v>
      </c>
      <c r="G64" s="81">
        <v>6371.2707443884801</v>
      </c>
      <c r="H64" s="81">
        <v>6972.8880187214972</v>
      </c>
      <c r="I64" s="81">
        <v>6709.7693509862411</v>
      </c>
      <c r="J64" s="81">
        <v>6395.09430627648</v>
      </c>
      <c r="K64" s="81">
        <v>6516.6921254146318</v>
      </c>
      <c r="L64" s="81">
        <v>6452.327243216233</v>
      </c>
      <c r="M64" s="81">
        <v>7221.2752794191174</v>
      </c>
      <c r="N64" s="81">
        <v>6819.7811014714807</v>
      </c>
      <c r="O64" s="81">
        <v>7149.2710300424151</v>
      </c>
      <c r="P64" s="81">
        <v>8047.4212861911719</v>
      </c>
      <c r="Q64" s="81">
        <v>6748.5992018098386</v>
      </c>
      <c r="R64" s="81">
        <v>7410.4202779415027</v>
      </c>
    </row>
    <row r="65" spans="1:18" ht="11.25" customHeight="1" x14ac:dyDescent="0.25">
      <c r="A65" s="71" t="s">
        <v>123</v>
      </c>
      <c r="B65" s="72" t="s">
        <v>122</v>
      </c>
      <c r="C65" s="82">
        <v>6706.6719999999896</v>
      </c>
      <c r="D65" s="82">
        <v>7120.55212843968</v>
      </c>
      <c r="E65" s="82">
        <v>6669.7063307078397</v>
      </c>
      <c r="F65" s="82">
        <v>6596.2062930355196</v>
      </c>
      <c r="G65" s="82">
        <v>6343.3372253529606</v>
      </c>
      <c r="H65" s="82">
        <v>6948.5840914677092</v>
      </c>
      <c r="I65" s="82">
        <v>6682.103351723521</v>
      </c>
      <c r="J65" s="82">
        <v>6370.7023645171203</v>
      </c>
      <c r="K65" s="82">
        <v>6488.5691849126397</v>
      </c>
      <c r="L65" s="82">
        <v>6427.7835812870408</v>
      </c>
      <c r="M65" s="82">
        <v>7196.5892854924314</v>
      </c>
      <c r="N65" s="82">
        <v>6794.1120811201008</v>
      </c>
      <c r="O65" s="82">
        <v>7120.1300604866428</v>
      </c>
      <c r="P65" s="82">
        <v>8021.2064053296035</v>
      </c>
      <c r="Q65" s="82">
        <v>6722.2399999999916</v>
      </c>
      <c r="R65" s="82">
        <v>7375.7578149405817</v>
      </c>
    </row>
    <row r="66" spans="1:18" ht="11.25" customHeight="1" x14ac:dyDescent="0.25">
      <c r="A66" s="71" t="s">
        <v>121</v>
      </c>
      <c r="B66" s="72" t="s">
        <v>120</v>
      </c>
      <c r="C66" s="82">
        <v>20.831999999999951</v>
      </c>
      <c r="D66" s="82">
        <v>24.087424072319997</v>
      </c>
      <c r="E66" s="82">
        <v>20.641366126080001</v>
      </c>
      <c r="F66" s="82">
        <v>24.383548062719999</v>
      </c>
      <c r="G66" s="82">
        <v>27.93351903552</v>
      </c>
      <c r="H66" s="82">
        <v>24.303927253788498</v>
      </c>
      <c r="I66" s="82">
        <v>27.665999262720003</v>
      </c>
      <c r="J66" s="82">
        <v>24.391941759360002</v>
      </c>
      <c r="K66" s="82">
        <v>27.665764801919995</v>
      </c>
      <c r="L66" s="82">
        <v>24.086486229120005</v>
      </c>
      <c r="M66" s="82">
        <v>24.303797602725048</v>
      </c>
      <c r="N66" s="82">
        <v>24.304022407814927</v>
      </c>
      <c r="O66" s="82">
        <v>27.775974257051971</v>
      </c>
      <c r="P66" s="82">
        <v>24.303894219011905</v>
      </c>
      <c r="Q66" s="82">
        <v>23.520000000000017</v>
      </c>
      <c r="R66" s="82">
        <v>30.239893975092485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0.45717570007200004</v>
      </c>
      <c r="L67" s="82">
        <v>0.45717570007200004</v>
      </c>
      <c r="M67" s="82">
        <v>0.38219632396084652</v>
      </c>
      <c r="N67" s="82">
        <v>1.3649979435649753</v>
      </c>
      <c r="O67" s="82">
        <v>1.3649952987210467</v>
      </c>
      <c r="P67" s="82">
        <v>1.9109866425566842</v>
      </c>
      <c r="Q67" s="82">
        <v>2.8392018098462559</v>
      </c>
      <c r="R67" s="82">
        <v>4.422569025828154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7748.1882609684344</v>
      </c>
      <c r="D2" s="78">
        <v>7966.0001935715927</v>
      </c>
      <c r="E2" s="78">
        <v>7444.6360751119737</v>
      </c>
      <c r="F2" s="78">
        <v>7516.4482977523512</v>
      </c>
      <c r="G2" s="78">
        <v>7170.9150152082875</v>
      </c>
      <c r="H2" s="78">
        <v>6453.4658600105231</v>
      </c>
      <c r="I2" s="78">
        <v>6063.4060540444125</v>
      </c>
      <c r="J2" s="78">
        <v>5574.7401839871172</v>
      </c>
      <c r="K2" s="78">
        <v>5666.7251621242303</v>
      </c>
      <c r="L2" s="78">
        <v>5220.5811497038794</v>
      </c>
      <c r="M2" s="78">
        <v>5893.9959960016622</v>
      </c>
      <c r="N2" s="78">
        <v>4962.1464410656281</v>
      </c>
      <c r="O2" s="78">
        <v>5188.8560869093153</v>
      </c>
      <c r="P2" s="78">
        <v>5258.9491685388784</v>
      </c>
      <c r="Q2" s="78">
        <v>4196.729212480479</v>
      </c>
      <c r="R2" s="78">
        <v>4674.7780754967962</v>
      </c>
    </row>
    <row r="3" spans="1:18" ht="11.25" customHeight="1" x14ac:dyDescent="0.25">
      <c r="A3" s="53" t="s">
        <v>242</v>
      </c>
      <c r="B3" s="54" t="s">
        <v>241</v>
      </c>
      <c r="C3" s="79">
        <v>864.78535801074929</v>
      </c>
      <c r="D3" s="79">
        <v>817.52157545746525</v>
      </c>
      <c r="E3" s="79">
        <v>649.64338030838826</v>
      </c>
      <c r="F3" s="79">
        <v>540.57101913100541</v>
      </c>
      <c r="G3" s="79">
        <v>519.34509345066738</v>
      </c>
      <c r="H3" s="79">
        <v>355.74107621292575</v>
      </c>
      <c r="I3" s="79">
        <v>335.5289701148464</v>
      </c>
      <c r="J3" s="79">
        <v>269.54941113210032</v>
      </c>
      <c r="K3" s="79">
        <v>275.757595713851</v>
      </c>
      <c r="L3" s="79">
        <v>205.9625479239827</v>
      </c>
      <c r="M3" s="79">
        <v>227.11391121483169</v>
      </c>
      <c r="N3" s="79">
        <v>148.21366699583274</v>
      </c>
      <c r="O3" s="79">
        <v>153.96731696094895</v>
      </c>
      <c r="P3" s="79">
        <v>109.27358062143352</v>
      </c>
      <c r="Q3" s="79">
        <v>87.862652647836057</v>
      </c>
      <c r="R3" s="79">
        <v>97.172254925434743</v>
      </c>
    </row>
    <row r="4" spans="1:18" ht="11.25" customHeight="1" x14ac:dyDescent="0.25">
      <c r="A4" s="56" t="s">
        <v>240</v>
      </c>
      <c r="B4" s="57" t="s">
        <v>239</v>
      </c>
      <c r="C4" s="8">
        <v>697.72380179533457</v>
      </c>
      <c r="D4" s="8">
        <v>657.27838604639533</v>
      </c>
      <c r="E4" s="8">
        <v>525.64596563568659</v>
      </c>
      <c r="F4" s="8">
        <v>435.51673831586288</v>
      </c>
      <c r="G4" s="8">
        <v>418.7410450555227</v>
      </c>
      <c r="H4" s="8">
        <v>277.78468283804119</v>
      </c>
      <c r="I4" s="8">
        <v>264.48999120773607</v>
      </c>
      <c r="J4" s="8">
        <v>216.10230489124248</v>
      </c>
      <c r="K4" s="8">
        <v>219.81392087805148</v>
      </c>
      <c r="L4" s="8">
        <v>167.34361395998351</v>
      </c>
      <c r="M4" s="8">
        <v>184.25459620236094</v>
      </c>
      <c r="N4" s="8">
        <v>110.43558678598103</v>
      </c>
      <c r="O4" s="8">
        <v>122.0837856711256</v>
      </c>
      <c r="P4" s="8">
        <v>84.910874532857093</v>
      </c>
      <c r="Q4" s="8">
        <v>67.385182217753254</v>
      </c>
      <c r="R4" s="8">
        <v>74.812364867803524</v>
      </c>
    </row>
    <row r="5" spans="1:18" ht="11.25" customHeight="1" x14ac:dyDescent="0.25">
      <c r="A5" s="59" t="s">
        <v>238</v>
      </c>
      <c r="B5" s="60" t="s">
        <v>237</v>
      </c>
      <c r="C5" s="9">
        <v>172.19769758566483</v>
      </c>
      <c r="D5" s="9">
        <v>167.74826898305997</v>
      </c>
      <c r="E5" s="9">
        <v>132.37687821224657</v>
      </c>
      <c r="F5" s="9">
        <v>117.49530265734339</v>
      </c>
      <c r="G5" s="9">
        <v>118.86414539743365</v>
      </c>
      <c r="H5" s="9">
        <v>87.329254083166006</v>
      </c>
      <c r="I5" s="9">
        <v>86.315072097049054</v>
      </c>
      <c r="J5" s="9">
        <v>51.388043156679679</v>
      </c>
      <c r="K5" s="9">
        <v>9.9332594051792391</v>
      </c>
      <c r="L5" s="9">
        <v>12.428391501285594</v>
      </c>
      <c r="M5" s="9">
        <v>19.107953932086058</v>
      </c>
      <c r="N5" s="9">
        <v>28.712360229998971</v>
      </c>
      <c r="O5" s="9">
        <v>19.192885048159663</v>
      </c>
      <c r="P5" s="9">
        <v>7.2816146518504521</v>
      </c>
      <c r="Q5" s="9">
        <v>7.1603185694897711</v>
      </c>
      <c r="R5" s="9">
        <v>16.680448080295402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15.479419448690717</v>
      </c>
      <c r="H6" s="10">
        <v>10.361619383219644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172.19769758566483</v>
      </c>
      <c r="D8" s="10">
        <v>167.74826898305997</v>
      </c>
      <c r="E8" s="10">
        <v>132.37687821224657</v>
      </c>
      <c r="F8" s="10">
        <v>117.49530265734339</v>
      </c>
      <c r="G8" s="10">
        <v>103.38472594874293</v>
      </c>
      <c r="H8" s="10">
        <v>76.967634699946359</v>
      </c>
      <c r="I8" s="10">
        <v>86.315072097049054</v>
      </c>
      <c r="J8" s="10">
        <v>51.388043156679679</v>
      </c>
      <c r="K8" s="10">
        <v>9.9332594051792391</v>
      </c>
      <c r="L8" s="10">
        <v>12.428391501285594</v>
      </c>
      <c r="M8" s="10">
        <v>19.107953932086058</v>
      </c>
      <c r="N8" s="10">
        <v>28.712360229998971</v>
      </c>
      <c r="O8" s="10">
        <v>19.192885048159663</v>
      </c>
      <c r="P8" s="10">
        <v>7.2816146518504521</v>
      </c>
      <c r="Q8" s="10">
        <v>7.1603185694897711</v>
      </c>
      <c r="R8" s="10">
        <v>16.680448080295402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8.0887402300012621</v>
      </c>
      <c r="D10" s="9">
        <v>2.7010746974394926</v>
      </c>
      <c r="E10" s="9">
        <v>2.6892831925793983</v>
      </c>
      <c r="F10" s="9">
        <v>5.3770427134788612</v>
      </c>
      <c r="G10" s="9">
        <v>2.6770744205039856</v>
      </c>
      <c r="H10" s="9">
        <v>2.6375357896605696</v>
      </c>
      <c r="I10" s="9">
        <v>2.6531010793958689</v>
      </c>
      <c r="J10" s="9">
        <v>23.790563179030102</v>
      </c>
      <c r="K10" s="9">
        <v>68.766456020582211</v>
      </c>
      <c r="L10" s="9">
        <v>39.561508947615188</v>
      </c>
      <c r="M10" s="9">
        <v>34.577483519937964</v>
      </c>
      <c r="N10" s="9">
        <v>0</v>
      </c>
      <c r="O10" s="9">
        <v>18.432804637333426</v>
      </c>
      <c r="P10" s="9">
        <v>23.850967683858222</v>
      </c>
      <c r="Q10" s="9">
        <v>15.647370446128024</v>
      </c>
      <c r="R10" s="9">
        <v>10.476251493020172</v>
      </c>
    </row>
    <row r="11" spans="1:18" ht="11.25" customHeight="1" x14ac:dyDescent="0.25">
      <c r="A11" s="59" t="s">
        <v>226</v>
      </c>
      <c r="B11" s="60" t="s">
        <v>225</v>
      </c>
      <c r="C11" s="9">
        <v>517.43736397966848</v>
      </c>
      <c r="D11" s="9">
        <v>486.82904236589587</v>
      </c>
      <c r="E11" s="9">
        <v>390.57980423086065</v>
      </c>
      <c r="F11" s="9">
        <v>312.64439294504064</v>
      </c>
      <c r="G11" s="9">
        <v>297.19982523758506</v>
      </c>
      <c r="H11" s="9">
        <v>187.81789296521461</v>
      </c>
      <c r="I11" s="9">
        <v>175.52181803129113</v>
      </c>
      <c r="J11" s="9">
        <v>140.9236985555327</v>
      </c>
      <c r="K11" s="9">
        <v>141.11420545229004</v>
      </c>
      <c r="L11" s="9">
        <v>115.35371351108273</v>
      </c>
      <c r="M11" s="9">
        <v>130.56915875033692</v>
      </c>
      <c r="N11" s="9">
        <v>81.723226555982052</v>
      </c>
      <c r="O11" s="9">
        <v>84.458095985632511</v>
      </c>
      <c r="P11" s="9">
        <v>53.778292197148417</v>
      </c>
      <c r="Q11" s="9">
        <v>44.577493202135464</v>
      </c>
      <c r="R11" s="9">
        <v>47.655665294487946</v>
      </c>
    </row>
    <row r="12" spans="1:18" ht="11.25" customHeight="1" x14ac:dyDescent="0.25">
      <c r="A12" s="61" t="s">
        <v>224</v>
      </c>
      <c r="B12" s="62" t="s">
        <v>223</v>
      </c>
      <c r="C12" s="10">
        <v>517.43736397966848</v>
      </c>
      <c r="D12" s="10">
        <v>486.82904236589587</v>
      </c>
      <c r="E12" s="10">
        <v>390.57980423086065</v>
      </c>
      <c r="F12" s="10">
        <v>312.64439294504064</v>
      </c>
      <c r="G12" s="10">
        <v>297.19982523758506</v>
      </c>
      <c r="H12" s="10">
        <v>187.81789296521461</v>
      </c>
      <c r="I12" s="10">
        <v>175.52181803129113</v>
      </c>
      <c r="J12" s="10">
        <v>140.9236985555327</v>
      </c>
      <c r="K12" s="10">
        <v>141.11420545229004</v>
      </c>
      <c r="L12" s="10">
        <v>115.35371351108273</v>
      </c>
      <c r="M12" s="10">
        <v>130.56915875033692</v>
      </c>
      <c r="N12" s="10">
        <v>81.723226555982052</v>
      </c>
      <c r="O12" s="10">
        <v>84.458095985632511</v>
      </c>
      <c r="P12" s="10">
        <v>53.778292197148417</v>
      </c>
      <c r="Q12" s="10">
        <v>44.577493202135464</v>
      </c>
      <c r="R12" s="10">
        <v>47.655665294487946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167.06155621541475</v>
      </c>
      <c r="D15" s="8">
        <v>160.24318941106989</v>
      </c>
      <c r="E15" s="8">
        <v>123.99741467270164</v>
      </c>
      <c r="F15" s="8">
        <v>105.05428081514252</v>
      </c>
      <c r="G15" s="8">
        <v>100.60404839514463</v>
      </c>
      <c r="H15" s="8">
        <v>77.956393374884556</v>
      </c>
      <c r="I15" s="8">
        <v>71.038978907110348</v>
      </c>
      <c r="J15" s="8">
        <v>53.447106240857806</v>
      </c>
      <c r="K15" s="8">
        <v>55.943674835799513</v>
      </c>
      <c r="L15" s="8">
        <v>38.618933963999169</v>
      </c>
      <c r="M15" s="8">
        <v>42.859315012470745</v>
      </c>
      <c r="N15" s="8">
        <v>37.778080209851723</v>
      </c>
      <c r="O15" s="8">
        <v>31.883531289823352</v>
      </c>
      <c r="P15" s="8">
        <v>24.362706088576431</v>
      </c>
      <c r="Q15" s="8">
        <v>20.4774704300828</v>
      </c>
      <c r="R15" s="8">
        <v>22.359890057631226</v>
      </c>
    </row>
    <row r="16" spans="1:18" ht="11.25" customHeight="1" x14ac:dyDescent="0.25">
      <c r="A16" s="59" t="s">
        <v>216</v>
      </c>
      <c r="B16" s="60" t="s">
        <v>215</v>
      </c>
      <c r="C16" s="9">
        <v>39.31602519838772</v>
      </c>
      <c r="D16" s="9">
        <v>41.255778009123297</v>
      </c>
      <c r="E16" s="9">
        <v>33.553071671153546</v>
      </c>
      <c r="F16" s="9">
        <v>30.64209998296743</v>
      </c>
      <c r="G16" s="9">
        <v>28.533549268642687</v>
      </c>
      <c r="H16" s="9">
        <v>11.588099811412834</v>
      </c>
      <c r="I16" s="9">
        <v>10.174278396888079</v>
      </c>
      <c r="J16" s="9">
        <v>3.9120211988807698</v>
      </c>
      <c r="K16" s="9">
        <v>2.7398240771195348</v>
      </c>
      <c r="L16" s="9">
        <v>3.5124410081713067</v>
      </c>
      <c r="M16" s="9">
        <v>3.854508627930791</v>
      </c>
      <c r="N16" s="9">
        <v>2.7107538608469399</v>
      </c>
      <c r="O16" s="9">
        <v>2.2354483967645877</v>
      </c>
      <c r="P16" s="9">
        <v>1.7960635684182555</v>
      </c>
      <c r="Q16" s="9">
        <v>1.8264613913238978</v>
      </c>
      <c r="R16" s="9">
        <v>1.7789687749423435</v>
      </c>
    </row>
    <row r="17" spans="1:18" ht="11.25" customHeight="1" x14ac:dyDescent="0.25">
      <c r="A17" s="64" t="s">
        <v>214</v>
      </c>
      <c r="B17" s="60" t="s">
        <v>213</v>
      </c>
      <c r="C17" s="9">
        <v>0.89937741018896844</v>
      </c>
      <c r="D17" s="9">
        <v>0.8389971665012429</v>
      </c>
      <c r="E17" s="9">
        <v>0.83535243491110989</v>
      </c>
      <c r="F17" s="9">
        <v>0.83512175655285337</v>
      </c>
      <c r="G17" s="9">
        <v>0.83156011303567023</v>
      </c>
      <c r="H17" s="9">
        <v>0.88990597465471943</v>
      </c>
      <c r="I17" s="9">
        <v>0.8241134488379841</v>
      </c>
      <c r="J17" s="9">
        <v>0.82111248832700923</v>
      </c>
      <c r="K17" s="9">
        <v>0.82154795857844387</v>
      </c>
      <c r="L17" s="9">
        <v>0.81927418278430852</v>
      </c>
      <c r="M17" s="9">
        <v>0.88799836538182508</v>
      </c>
      <c r="N17" s="9">
        <v>0.88012178442434252</v>
      </c>
      <c r="O17" s="9">
        <v>0.87979465285885528</v>
      </c>
      <c r="P17" s="9">
        <v>0.88398691415699826</v>
      </c>
      <c r="Q17" s="9">
        <v>0.86990625906797092</v>
      </c>
      <c r="R17" s="9">
        <v>0.87612044044193915</v>
      </c>
    </row>
    <row r="18" spans="1:18" ht="11.25" customHeight="1" x14ac:dyDescent="0.25">
      <c r="A18" s="64" t="s">
        <v>357</v>
      </c>
      <c r="B18" s="60" t="s">
        <v>212</v>
      </c>
      <c r="C18" s="9">
        <v>126.84615360683807</v>
      </c>
      <c r="D18" s="9">
        <v>118.14841423544536</v>
      </c>
      <c r="E18" s="9">
        <v>89.608990566636976</v>
      </c>
      <c r="F18" s="9">
        <v>73.57705907562223</v>
      </c>
      <c r="G18" s="9">
        <v>71.238939013466279</v>
      </c>
      <c r="H18" s="9">
        <v>65.478387588817</v>
      </c>
      <c r="I18" s="9">
        <v>60.040587061384294</v>
      </c>
      <c r="J18" s="9">
        <v>48.713972553650024</v>
      </c>
      <c r="K18" s="9">
        <v>52.382302800101535</v>
      </c>
      <c r="L18" s="9">
        <v>34.287218773043556</v>
      </c>
      <c r="M18" s="9">
        <v>38.116808019158128</v>
      </c>
      <c r="N18" s="9">
        <v>34.187204564580441</v>
      </c>
      <c r="O18" s="9">
        <v>28.768288240199908</v>
      </c>
      <c r="P18" s="9">
        <v>21.682655606001177</v>
      </c>
      <c r="Q18" s="9">
        <v>17.781102779690933</v>
      </c>
      <c r="R18" s="9">
        <v>19.704800842246947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4708.1501960155301</v>
      </c>
      <c r="D21" s="79">
        <v>4693.2910461455758</v>
      </c>
      <c r="E21" s="79">
        <v>4527.0838946601989</v>
      </c>
      <c r="F21" s="79">
        <v>4576.0581828903951</v>
      </c>
      <c r="G21" s="79">
        <v>4336.1625346899364</v>
      </c>
      <c r="H21" s="79">
        <v>3950.4004235987486</v>
      </c>
      <c r="I21" s="79">
        <v>3726.1476968732254</v>
      </c>
      <c r="J21" s="79">
        <v>3435.2169520507741</v>
      </c>
      <c r="K21" s="79">
        <v>3495.2203218934105</v>
      </c>
      <c r="L21" s="79">
        <v>3072.2652231707393</v>
      </c>
      <c r="M21" s="79">
        <v>3416.0893827195755</v>
      </c>
      <c r="N21" s="79">
        <v>2888.4234982503231</v>
      </c>
      <c r="O21" s="79">
        <v>3031.8441924586368</v>
      </c>
      <c r="P21" s="79">
        <v>2851.5742742400957</v>
      </c>
      <c r="Q21" s="79">
        <v>2285.5506718650363</v>
      </c>
      <c r="R21" s="79">
        <v>2534.7974885985491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4708.1501960155301</v>
      </c>
      <c r="D30" s="8">
        <v>4693.2910461455758</v>
      </c>
      <c r="E30" s="8">
        <v>4527.0838946601989</v>
      </c>
      <c r="F30" s="8">
        <v>4576.0581828903951</v>
      </c>
      <c r="G30" s="8">
        <v>4336.1625346899364</v>
      </c>
      <c r="H30" s="8">
        <v>3950.4004235987486</v>
      </c>
      <c r="I30" s="8">
        <v>3726.1476968732254</v>
      </c>
      <c r="J30" s="8">
        <v>3435.2169520507741</v>
      </c>
      <c r="K30" s="8">
        <v>3495.2203218934105</v>
      </c>
      <c r="L30" s="8">
        <v>3072.2652231707393</v>
      </c>
      <c r="M30" s="8">
        <v>3416.0893827195755</v>
      </c>
      <c r="N30" s="8">
        <v>2888.4234982503231</v>
      </c>
      <c r="O30" s="8">
        <v>3031.8441924586368</v>
      </c>
      <c r="P30" s="8">
        <v>2851.5742742400957</v>
      </c>
      <c r="Q30" s="8">
        <v>2285.5506718650363</v>
      </c>
      <c r="R30" s="8">
        <v>2534.7974885985491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22.876238381597901</v>
      </c>
      <c r="D34" s="9">
        <v>23.40543364888817</v>
      </c>
      <c r="E34" s="9">
        <v>23.710183558592437</v>
      </c>
      <c r="F34" s="9">
        <v>24.14326150326465</v>
      </c>
      <c r="G34" s="9">
        <v>24.146118931266837</v>
      </c>
      <c r="H34" s="9">
        <v>23.375140801538439</v>
      </c>
      <c r="I34" s="9">
        <v>23.456123475454568</v>
      </c>
      <c r="J34" s="9">
        <v>22.142817266038978</v>
      </c>
      <c r="K34" s="9">
        <v>22.145119928258442</v>
      </c>
      <c r="L34" s="9">
        <v>22.930287947270283</v>
      </c>
      <c r="M34" s="9">
        <v>24.448290441874711</v>
      </c>
      <c r="N34" s="9">
        <v>22.951513921049497</v>
      </c>
      <c r="O34" s="9">
        <v>21.533792299481188</v>
      </c>
      <c r="P34" s="9">
        <v>21.53363774331908</v>
      </c>
      <c r="Q34" s="9">
        <v>18.05942125103153</v>
      </c>
      <c r="R34" s="9">
        <v>18.306250516284155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4039.2388261202682</v>
      </c>
      <c r="D43" s="9">
        <v>4028.8203704682105</v>
      </c>
      <c r="E43" s="9">
        <v>3966.6050346848433</v>
      </c>
      <c r="F43" s="9">
        <v>3939.3150068029568</v>
      </c>
      <c r="G43" s="9">
        <v>3733.5908272464271</v>
      </c>
      <c r="H43" s="9">
        <v>3625.803047810597</v>
      </c>
      <c r="I43" s="9">
        <v>3427.5434609700828</v>
      </c>
      <c r="J43" s="9">
        <v>3216.2527823803803</v>
      </c>
      <c r="K43" s="9">
        <v>3278.906117787436</v>
      </c>
      <c r="L43" s="9">
        <v>2940.3386227116898</v>
      </c>
      <c r="M43" s="9">
        <v>3308.4723460015148</v>
      </c>
      <c r="N43" s="9">
        <v>2829.9702738190349</v>
      </c>
      <c r="O43" s="9">
        <v>2991.1329744340665</v>
      </c>
      <c r="P43" s="9">
        <v>2827.2760849395845</v>
      </c>
      <c r="Q43" s="9">
        <v>2267.4912506140049</v>
      </c>
      <c r="R43" s="9">
        <v>2516.4912380822648</v>
      </c>
    </row>
    <row r="44" spans="1:18" ht="11.25" customHeight="1" x14ac:dyDescent="0.25">
      <c r="A44" s="59" t="s">
        <v>161</v>
      </c>
      <c r="B44" s="60" t="s">
        <v>160</v>
      </c>
      <c r="C44" s="9">
        <v>646.0351315136644</v>
      </c>
      <c r="D44" s="9">
        <v>641.06524202847743</v>
      </c>
      <c r="E44" s="9">
        <v>536.76867641676358</v>
      </c>
      <c r="F44" s="9">
        <v>612.59991458417392</v>
      </c>
      <c r="G44" s="9">
        <v>578.42558851224237</v>
      </c>
      <c r="H44" s="9">
        <v>301.22223498661327</v>
      </c>
      <c r="I44" s="9">
        <v>275.14811242768798</v>
      </c>
      <c r="J44" s="9">
        <v>196.82135240435488</v>
      </c>
      <c r="K44" s="9">
        <v>194.16908417771643</v>
      </c>
      <c r="L44" s="9">
        <v>108.99631251177929</v>
      </c>
      <c r="M44" s="9">
        <v>83.168746276185999</v>
      </c>
      <c r="N44" s="9">
        <v>35.501710510238873</v>
      </c>
      <c r="O44" s="9">
        <v>19.177425725088906</v>
      </c>
      <c r="P44" s="9">
        <v>2.7645515571921786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2175.2527069421549</v>
      </c>
      <c r="D52" s="79">
        <v>2455.1875719685513</v>
      </c>
      <c r="E52" s="79">
        <v>2267.9088001433865</v>
      </c>
      <c r="F52" s="79">
        <v>2399.8190957309503</v>
      </c>
      <c r="G52" s="79">
        <v>2315.4073870676843</v>
      </c>
      <c r="H52" s="79">
        <v>2147.3243601988488</v>
      </c>
      <c r="I52" s="79">
        <v>2001.729387056341</v>
      </c>
      <c r="J52" s="79">
        <v>1869.9738208042429</v>
      </c>
      <c r="K52" s="79">
        <v>1895.747244516969</v>
      </c>
      <c r="L52" s="79">
        <v>1942.3533786091571</v>
      </c>
      <c r="M52" s="79">
        <v>2250.7927020672546</v>
      </c>
      <c r="N52" s="79">
        <v>1925.5092758194721</v>
      </c>
      <c r="O52" s="79">
        <v>2003.0445774897291</v>
      </c>
      <c r="P52" s="79">
        <v>2298.101313677349</v>
      </c>
      <c r="Q52" s="79">
        <v>1823.3158879676068</v>
      </c>
      <c r="R52" s="79">
        <v>2042.8083319728125</v>
      </c>
    </row>
    <row r="53" spans="1:18" ht="11.25" customHeight="1" x14ac:dyDescent="0.25">
      <c r="A53" s="56" t="s">
        <v>143</v>
      </c>
      <c r="B53" s="57" t="s">
        <v>142</v>
      </c>
      <c r="C53" s="8">
        <v>2175.2527069421549</v>
      </c>
      <c r="D53" s="8">
        <v>2455.1875719685513</v>
      </c>
      <c r="E53" s="8">
        <v>2267.9088001433865</v>
      </c>
      <c r="F53" s="8">
        <v>2399.8190957309503</v>
      </c>
      <c r="G53" s="8">
        <v>2315.4073870676843</v>
      </c>
      <c r="H53" s="8">
        <v>2147.3243601988488</v>
      </c>
      <c r="I53" s="8">
        <v>2001.729387056341</v>
      </c>
      <c r="J53" s="8">
        <v>1869.9738208042429</v>
      </c>
      <c r="K53" s="8">
        <v>1895.747244516969</v>
      </c>
      <c r="L53" s="8">
        <v>1942.3533786091571</v>
      </c>
      <c r="M53" s="8">
        <v>2250.7927020672546</v>
      </c>
      <c r="N53" s="8">
        <v>1925.5092758194721</v>
      </c>
      <c r="O53" s="8">
        <v>2003.0445774897291</v>
      </c>
      <c r="P53" s="8">
        <v>2298.101313677349</v>
      </c>
      <c r="Q53" s="8">
        <v>1823.3158879676068</v>
      </c>
      <c r="R53" s="8">
        <v>2042.8083319728125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6137.5647865159481</v>
      </c>
      <c r="D64" s="81">
        <v>6544.9375083395626</v>
      </c>
      <c r="E64" s="81">
        <v>6098.6318844644857</v>
      </c>
      <c r="F64" s="81">
        <v>6033.8065538684814</v>
      </c>
      <c r="G64" s="81">
        <v>5773.0610166519937</v>
      </c>
      <c r="H64" s="81">
        <v>6322.5590069981172</v>
      </c>
      <c r="I64" s="81">
        <v>6054.6394230867409</v>
      </c>
      <c r="J64" s="81">
        <v>5749.0665443832422</v>
      </c>
      <c r="K64" s="81">
        <v>5867.9834222179106</v>
      </c>
      <c r="L64" s="81">
        <v>5810.2286581188773</v>
      </c>
      <c r="M64" s="81">
        <v>6602.0630950556661</v>
      </c>
      <c r="N64" s="81">
        <v>6158.6736108057776</v>
      </c>
      <c r="O64" s="81">
        <v>6481.5487140611576</v>
      </c>
      <c r="P64" s="81">
        <v>7348.2954791738821</v>
      </c>
      <c r="Q64" s="81">
        <v>6020.0381200578886</v>
      </c>
      <c r="R64" s="81">
        <v>6672.6649607643903</v>
      </c>
    </row>
    <row r="65" spans="1:18" ht="11.25" customHeight="1" x14ac:dyDescent="0.25">
      <c r="A65" s="71" t="s">
        <v>123</v>
      </c>
      <c r="B65" s="72" t="s">
        <v>122</v>
      </c>
      <c r="C65" s="82">
        <v>6137.5647865159481</v>
      </c>
      <c r="D65" s="82">
        <v>6544.9375083395626</v>
      </c>
      <c r="E65" s="82">
        <v>6098.6318844644857</v>
      </c>
      <c r="F65" s="82">
        <v>6033.8065538684814</v>
      </c>
      <c r="G65" s="82">
        <v>5773.0610166519937</v>
      </c>
      <c r="H65" s="82">
        <v>6322.5590069981172</v>
      </c>
      <c r="I65" s="82">
        <v>6054.6394230867409</v>
      </c>
      <c r="J65" s="82">
        <v>5749.0665443832422</v>
      </c>
      <c r="K65" s="82">
        <v>5867.6207995189889</v>
      </c>
      <c r="L65" s="82">
        <v>5809.8686929119531</v>
      </c>
      <c r="M65" s="82">
        <v>6601.7533281021097</v>
      </c>
      <c r="N65" s="82">
        <v>6157.5953199562555</v>
      </c>
      <c r="O65" s="82">
        <v>6480.4599535963853</v>
      </c>
      <c r="P65" s="82">
        <v>7346.7394832622413</v>
      </c>
      <c r="Q65" s="82">
        <v>6017.8356845959634</v>
      </c>
      <c r="R65" s="82">
        <v>6669.1618313124663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0.3626226989213997</v>
      </c>
      <c r="L67" s="82">
        <v>0.3599652069243196</v>
      </c>
      <c r="M67" s="82">
        <v>0.309766953556183</v>
      </c>
      <c r="N67" s="82">
        <v>1.0782908495221781</v>
      </c>
      <c r="O67" s="82">
        <v>1.0887604647726228</v>
      </c>
      <c r="P67" s="82">
        <v>1.5559959116404283</v>
      </c>
      <c r="Q67" s="82">
        <v>2.2024354619248743</v>
      </c>
      <c r="R67" s="82">
        <v>3.503129451924226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11919.074475815747</v>
      </c>
      <c r="D2" s="78">
        <v>13643.569845883874</v>
      </c>
      <c r="E2" s="78">
        <v>13640.686365909023</v>
      </c>
      <c r="F2" s="78">
        <v>16082.701000724628</v>
      </c>
      <c r="G2" s="78">
        <v>16494.960987479055</v>
      </c>
      <c r="H2" s="78">
        <v>16693.071047419595</v>
      </c>
      <c r="I2" s="78">
        <v>15859.990607198553</v>
      </c>
      <c r="J2" s="78">
        <v>14927.730442657103</v>
      </c>
      <c r="K2" s="78">
        <v>14188.13242990369</v>
      </c>
      <c r="L2" s="78">
        <v>12938.856350962466</v>
      </c>
      <c r="M2" s="78">
        <v>15719.987161229576</v>
      </c>
      <c r="N2" s="78">
        <v>15448.345061332198</v>
      </c>
      <c r="O2" s="78">
        <v>13541.708083789259</v>
      </c>
      <c r="P2" s="78">
        <v>12796.690200927267</v>
      </c>
      <c r="Q2" s="78">
        <v>11200.814749823989</v>
      </c>
      <c r="R2" s="78">
        <v>12258.847900344548</v>
      </c>
    </row>
    <row r="3" spans="1:18" ht="11.25" customHeight="1" x14ac:dyDescent="0.25">
      <c r="A3" s="53" t="s">
        <v>242</v>
      </c>
      <c r="B3" s="54" t="s">
        <v>241</v>
      </c>
      <c r="C3" s="79">
        <v>4805.4159815222347</v>
      </c>
      <c r="D3" s="79">
        <v>5843.7709788116163</v>
      </c>
      <c r="E3" s="79">
        <v>5559.8004869685828</v>
      </c>
      <c r="F3" s="79">
        <v>6949.6169772125522</v>
      </c>
      <c r="G3" s="79">
        <v>6781.4707397135035</v>
      </c>
      <c r="H3" s="79">
        <v>6035.1069227067828</v>
      </c>
      <c r="I3" s="79">
        <v>5951.9025374637667</v>
      </c>
      <c r="J3" s="79">
        <v>5273.1535618728803</v>
      </c>
      <c r="K3" s="79">
        <v>4601.5827470300155</v>
      </c>
      <c r="L3" s="79">
        <v>3180.8290421872803</v>
      </c>
      <c r="M3" s="79">
        <v>4018.6715007862367</v>
      </c>
      <c r="N3" s="79">
        <v>4414.8874000000051</v>
      </c>
      <c r="O3" s="79">
        <v>3610.881999999996</v>
      </c>
      <c r="P3" s="79">
        <v>3485.9154000000126</v>
      </c>
      <c r="Q3" s="79">
        <v>2456.0270893343168</v>
      </c>
      <c r="R3" s="79">
        <v>2474.1648733683246</v>
      </c>
    </row>
    <row r="4" spans="1:18" ht="11.25" customHeight="1" x14ac:dyDescent="0.25">
      <c r="A4" s="56" t="s">
        <v>240</v>
      </c>
      <c r="B4" s="57" t="s">
        <v>239</v>
      </c>
      <c r="C4" s="8">
        <v>3602.3957233184519</v>
      </c>
      <c r="D4" s="8">
        <v>4395.0723698518568</v>
      </c>
      <c r="E4" s="8">
        <v>4196.8690332719034</v>
      </c>
      <c r="F4" s="8">
        <v>5531.2837142872322</v>
      </c>
      <c r="G4" s="8">
        <v>5775.4766695087437</v>
      </c>
      <c r="H4" s="8">
        <v>4989.859356288769</v>
      </c>
      <c r="I4" s="8">
        <v>5323.120918350487</v>
      </c>
      <c r="J4" s="8">
        <v>5273.1535618728803</v>
      </c>
      <c r="K4" s="8">
        <v>4601.5827470300155</v>
      </c>
      <c r="L4" s="8">
        <v>3180.8290421872803</v>
      </c>
      <c r="M4" s="8">
        <v>4018.6715007862367</v>
      </c>
      <c r="N4" s="8">
        <v>4414.8874000000051</v>
      </c>
      <c r="O4" s="8">
        <v>3610.881999999996</v>
      </c>
      <c r="P4" s="8">
        <v>3485.9154000000126</v>
      </c>
      <c r="Q4" s="8">
        <v>2456.0270893343168</v>
      </c>
      <c r="R4" s="8">
        <v>2474.1648733683246</v>
      </c>
    </row>
    <row r="5" spans="1:18" ht="11.25" customHeight="1" x14ac:dyDescent="0.25">
      <c r="A5" s="59" t="s">
        <v>238</v>
      </c>
      <c r="B5" s="60" t="s">
        <v>237</v>
      </c>
      <c r="C5" s="9">
        <v>3602.3957233184519</v>
      </c>
      <c r="D5" s="9">
        <v>4395.0723698518568</v>
      </c>
      <c r="E5" s="9">
        <v>4196.8690332719034</v>
      </c>
      <c r="F5" s="9">
        <v>5531.2837142872322</v>
      </c>
      <c r="G5" s="9">
        <v>5775.4766695087437</v>
      </c>
      <c r="H5" s="9">
        <v>4989.859356288769</v>
      </c>
      <c r="I5" s="9">
        <v>5323.120918350487</v>
      </c>
      <c r="J5" s="9">
        <v>5273.1535618728803</v>
      </c>
      <c r="K5" s="9">
        <v>4601.5827470300155</v>
      </c>
      <c r="L5" s="9">
        <v>3180.8290421872803</v>
      </c>
      <c r="M5" s="9">
        <v>4018.6715007862367</v>
      </c>
      <c r="N5" s="9">
        <v>4414.8874000000051</v>
      </c>
      <c r="O5" s="9">
        <v>3610.881999999996</v>
      </c>
      <c r="P5" s="9">
        <v>3485.9154000000126</v>
      </c>
      <c r="Q5" s="9">
        <v>2456.0270893343168</v>
      </c>
      <c r="R5" s="9">
        <v>2474.1648733683246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286.84930780642293</v>
      </c>
      <c r="J6" s="10">
        <v>385.63400628000858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3602.3957233184519</v>
      </c>
      <c r="D8" s="10">
        <v>4395.0723698518568</v>
      </c>
      <c r="E8" s="10">
        <v>4196.8690332719034</v>
      </c>
      <c r="F8" s="10">
        <v>5531.2837142872322</v>
      </c>
      <c r="G8" s="10">
        <v>5775.4766695087437</v>
      </c>
      <c r="H8" s="10">
        <v>4989.859356288769</v>
      </c>
      <c r="I8" s="10">
        <v>5036.2716105440641</v>
      </c>
      <c r="J8" s="10">
        <v>4887.5195555928722</v>
      </c>
      <c r="K8" s="10">
        <v>4601.5827470300155</v>
      </c>
      <c r="L8" s="10">
        <v>3180.8290421872803</v>
      </c>
      <c r="M8" s="10">
        <v>4018.6715007862367</v>
      </c>
      <c r="N8" s="10">
        <v>4414.8874000000051</v>
      </c>
      <c r="O8" s="10">
        <v>3610.881999999996</v>
      </c>
      <c r="P8" s="10">
        <v>3485.9154000000126</v>
      </c>
      <c r="Q8" s="10">
        <v>2456.0270893343168</v>
      </c>
      <c r="R8" s="10">
        <v>2474.1648733683246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1203.0202582037828</v>
      </c>
      <c r="D15" s="8">
        <v>1448.6986089597599</v>
      </c>
      <c r="E15" s="8">
        <v>1362.9314536966799</v>
      </c>
      <c r="F15" s="8">
        <v>1418.33326292532</v>
      </c>
      <c r="G15" s="8">
        <v>1005.99407020476</v>
      </c>
      <c r="H15" s="8">
        <v>1045.2475664180135</v>
      </c>
      <c r="I15" s="8">
        <v>628.78161911328004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1203.0202582037828</v>
      </c>
      <c r="D16" s="9">
        <v>1448.6986089597599</v>
      </c>
      <c r="E16" s="9">
        <v>1362.9314536966799</v>
      </c>
      <c r="F16" s="9">
        <v>1418.33326292532</v>
      </c>
      <c r="G16" s="9">
        <v>1005.99407020476</v>
      </c>
      <c r="H16" s="9">
        <v>1045.2475664180135</v>
      </c>
      <c r="I16" s="9">
        <v>628.78161911328004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900.93599999999833</v>
      </c>
      <c r="D21" s="79">
        <v>1044.6942205130401</v>
      </c>
      <c r="E21" s="79">
        <v>674.88724158991204</v>
      </c>
      <c r="F21" s="79">
        <v>1006.5283351504922</v>
      </c>
      <c r="G21" s="79">
        <v>938.15010022744809</v>
      </c>
      <c r="H21" s="79">
        <v>848.58993613864368</v>
      </c>
      <c r="I21" s="79">
        <v>817.49796871964418</v>
      </c>
      <c r="J21" s="79">
        <v>557.70890063792422</v>
      </c>
      <c r="K21" s="79">
        <v>526.6794559849202</v>
      </c>
      <c r="L21" s="79">
        <v>486.2897927492761</v>
      </c>
      <c r="M21" s="79">
        <v>569.79809626218184</v>
      </c>
      <c r="N21" s="79">
        <v>297.42979221868893</v>
      </c>
      <c r="O21" s="79">
        <v>114.69307113444125</v>
      </c>
      <c r="P21" s="79">
        <v>83.699764849335281</v>
      </c>
      <c r="Q21" s="79">
        <v>40.370868788302516</v>
      </c>
      <c r="R21" s="79">
        <v>161.16870658347256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900.93599999999833</v>
      </c>
      <c r="D30" s="8">
        <v>1044.6942205130401</v>
      </c>
      <c r="E30" s="8">
        <v>674.88724158991204</v>
      </c>
      <c r="F30" s="8">
        <v>1006.5283351504922</v>
      </c>
      <c r="G30" s="8">
        <v>938.15010022744809</v>
      </c>
      <c r="H30" s="8">
        <v>848.58993613864368</v>
      </c>
      <c r="I30" s="8">
        <v>817.49796871964418</v>
      </c>
      <c r="J30" s="8">
        <v>557.70890063792422</v>
      </c>
      <c r="K30" s="8">
        <v>526.6794559849202</v>
      </c>
      <c r="L30" s="8">
        <v>486.2897927492761</v>
      </c>
      <c r="M30" s="8">
        <v>569.79809626218184</v>
      </c>
      <c r="N30" s="8">
        <v>297.42979221868893</v>
      </c>
      <c r="O30" s="8">
        <v>114.69307113444125</v>
      </c>
      <c r="P30" s="8">
        <v>83.699764849335281</v>
      </c>
      <c r="Q30" s="8">
        <v>40.370868788302516</v>
      </c>
      <c r="R30" s="8">
        <v>161.16870658347256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2.9060578800000005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60.18754520376001</v>
      </c>
      <c r="E43" s="9">
        <v>3.1024188000000001</v>
      </c>
      <c r="F43" s="9">
        <v>6.2167198640040002</v>
      </c>
      <c r="G43" s="9">
        <v>0</v>
      </c>
      <c r="H43" s="9">
        <v>12.671082621307683</v>
      </c>
      <c r="I43" s="9">
        <v>9.6160401431639997</v>
      </c>
      <c r="J43" s="9">
        <v>12.719575813931998</v>
      </c>
      <c r="K43" s="9">
        <v>12.719979128376004</v>
      </c>
      <c r="L43" s="9">
        <v>9.6086563864200016</v>
      </c>
      <c r="M43" s="9">
        <v>6.3232277483013828</v>
      </c>
      <c r="N43" s="9">
        <v>12.597033552810341</v>
      </c>
      <c r="O43" s="9">
        <v>9.4293221848456419</v>
      </c>
      <c r="P43" s="9">
        <v>6.298564504258489</v>
      </c>
      <c r="Q43" s="9">
        <v>9.4107279008334075</v>
      </c>
      <c r="R43" s="9">
        <v>9.4663131312827709</v>
      </c>
    </row>
    <row r="44" spans="1:18" ht="11.25" customHeight="1" x14ac:dyDescent="0.25">
      <c r="A44" s="59" t="s">
        <v>161</v>
      </c>
      <c r="B44" s="60" t="s">
        <v>160</v>
      </c>
      <c r="C44" s="9">
        <v>900.93599999999833</v>
      </c>
      <c r="D44" s="9">
        <v>984.50667530928013</v>
      </c>
      <c r="E44" s="9">
        <v>668.87876490991198</v>
      </c>
      <c r="F44" s="9">
        <v>1000.3116152864882</v>
      </c>
      <c r="G44" s="9">
        <v>938.15010022744809</v>
      </c>
      <c r="H44" s="9">
        <v>835.91885351733595</v>
      </c>
      <c r="I44" s="9">
        <v>807.88192857648028</v>
      </c>
      <c r="J44" s="9">
        <v>544.98932482399209</v>
      </c>
      <c r="K44" s="9">
        <v>513.95947685654414</v>
      </c>
      <c r="L44" s="9">
        <v>476.68113636285608</v>
      </c>
      <c r="M44" s="9">
        <v>563.47486851388044</v>
      </c>
      <c r="N44" s="9">
        <v>284.8327586658786</v>
      </c>
      <c r="O44" s="9">
        <v>105.26374894959562</v>
      </c>
      <c r="P44" s="9">
        <v>77.401200345076788</v>
      </c>
      <c r="Q44" s="9">
        <v>30.960140887469105</v>
      </c>
      <c r="R44" s="9">
        <v>151.7023934521898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5836.8464942935134</v>
      </c>
      <c r="D52" s="79">
        <v>6374.6650001468888</v>
      </c>
      <c r="E52" s="79">
        <v>6854.484529802593</v>
      </c>
      <c r="F52" s="79">
        <v>7544.9548250792286</v>
      </c>
      <c r="G52" s="79">
        <v>8062.6244540150519</v>
      </c>
      <c r="H52" s="79">
        <v>9145.8426986234444</v>
      </c>
      <c r="I52" s="79">
        <v>8259.1661756976846</v>
      </c>
      <c r="J52" s="79">
        <v>8263.841462381557</v>
      </c>
      <c r="K52" s="79">
        <v>8153.3855316642475</v>
      </c>
      <c r="L52" s="79">
        <v>7979.726194846382</v>
      </c>
      <c r="M52" s="79">
        <v>9674.950226531555</v>
      </c>
      <c r="N52" s="79">
        <v>9140.4762691135056</v>
      </c>
      <c r="O52" s="79">
        <v>8122.6287420488088</v>
      </c>
      <c r="P52" s="79">
        <v>7564.3421045154673</v>
      </c>
      <c r="Q52" s="79">
        <v>7026.2225057469732</v>
      </c>
      <c r="R52" s="79">
        <v>7847.3540493981345</v>
      </c>
    </row>
    <row r="53" spans="1:18" ht="11.25" customHeight="1" x14ac:dyDescent="0.25">
      <c r="A53" s="56" t="s">
        <v>143</v>
      </c>
      <c r="B53" s="57" t="s">
        <v>142</v>
      </c>
      <c r="C53" s="8">
        <v>4131.6592942935058</v>
      </c>
      <c r="D53" s="8">
        <v>4190.9640977468889</v>
      </c>
      <c r="E53" s="8">
        <v>4339.9175706025926</v>
      </c>
      <c r="F53" s="8">
        <v>5111.9513186120275</v>
      </c>
      <c r="G53" s="8">
        <v>5072.0278199267159</v>
      </c>
      <c r="H53" s="8">
        <v>5917.5310986234354</v>
      </c>
      <c r="I53" s="8">
        <v>4950.9912764976852</v>
      </c>
      <c r="J53" s="8">
        <v>4614.5889932911559</v>
      </c>
      <c r="K53" s="8">
        <v>4968.6693161442472</v>
      </c>
      <c r="L53" s="8">
        <v>5193.9903052418049</v>
      </c>
      <c r="M53" s="8">
        <v>5810.0011805882714</v>
      </c>
      <c r="N53" s="8">
        <v>5146.1642377779717</v>
      </c>
      <c r="O53" s="8">
        <v>4318.4689222596853</v>
      </c>
      <c r="P53" s="8">
        <v>3247.3161045154693</v>
      </c>
      <c r="Q53" s="8">
        <v>2709.5832552540473</v>
      </c>
      <c r="R53" s="8">
        <v>3634.9228493981418</v>
      </c>
    </row>
    <row r="54" spans="1:18" ht="11.25" customHeight="1" x14ac:dyDescent="0.25">
      <c r="A54" s="56" t="s">
        <v>141</v>
      </c>
      <c r="B54" s="57" t="s">
        <v>140</v>
      </c>
      <c r="C54" s="8">
        <v>1705.187200000008</v>
      </c>
      <c r="D54" s="8">
        <v>2183.7009023999999</v>
      </c>
      <c r="E54" s="8">
        <v>2514.5669592000004</v>
      </c>
      <c r="F54" s="8">
        <v>2433.0035064672002</v>
      </c>
      <c r="G54" s="8">
        <v>2990.596634088336</v>
      </c>
      <c r="H54" s="8">
        <v>3228.3116000000105</v>
      </c>
      <c r="I54" s="8">
        <v>3308.1748991999998</v>
      </c>
      <c r="J54" s="8">
        <v>3649.2524690904002</v>
      </c>
      <c r="K54" s="8">
        <v>3184.7162155200003</v>
      </c>
      <c r="L54" s="8">
        <v>2785.7358896045762</v>
      </c>
      <c r="M54" s="8">
        <v>3864.9490459432832</v>
      </c>
      <c r="N54" s="8">
        <v>3994.3120313355344</v>
      </c>
      <c r="O54" s="8">
        <v>3804.159819789124</v>
      </c>
      <c r="P54" s="8">
        <v>4317.0259999999989</v>
      </c>
      <c r="Q54" s="8">
        <v>4316.6392504929272</v>
      </c>
      <c r="R54" s="8">
        <v>4212.4311999999927</v>
      </c>
    </row>
    <row r="55" spans="1:18" ht="11.25" customHeight="1" x14ac:dyDescent="0.25">
      <c r="A55" s="59" t="s">
        <v>139</v>
      </c>
      <c r="B55" s="60" t="s">
        <v>138</v>
      </c>
      <c r="C55" s="9">
        <v>141.54720000000071</v>
      </c>
      <c r="D55" s="9">
        <v>152.43301440000002</v>
      </c>
      <c r="E55" s="9">
        <v>127.3373352</v>
      </c>
      <c r="F55" s="9">
        <v>69.896113920000005</v>
      </c>
      <c r="G55" s="9">
        <v>97.387649729136001</v>
      </c>
      <c r="H55" s="9">
        <v>83.871600000000186</v>
      </c>
      <c r="I55" s="9">
        <v>76.216507199999995</v>
      </c>
      <c r="J55" s="9">
        <v>74.171674080000003</v>
      </c>
      <c r="K55" s="9">
        <v>80.120279519999997</v>
      </c>
      <c r="L55" s="9">
        <v>109.17044290137599</v>
      </c>
      <c r="M55" s="9">
        <v>103.26904594328391</v>
      </c>
      <c r="N55" s="9">
        <v>99.772031335535459</v>
      </c>
      <c r="O55" s="9">
        <v>103.5798197891238</v>
      </c>
      <c r="P55" s="9">
        <v>80.585999999999771</v>
      </c>
      <c r="Q55" s="9">
        <v>108.01925049292299</v>
      </c>
      <c r="R55" s="9">
        <v>173.07120000000003</v>
      </c>
    </row>
    <row r="56" spans="1:18" ht="11.25" customHeight="1" x14ac:dyDescent="0.25">
      <c r="A56" s="59" t="s">
        <v>137</v>
      </c>
      <c r="B56" s="60" t="s">
        <v>136</v>
      </c>
      <c r="C56" s="9">
        <v>1563.6400000000074</v>
      </c>
      <c r="D56" s="9">
        <v>2031.2678879999999</v>
      </c>
      <c r="E56" s="9">
        <v>2387.2296240000005</v>
      </c>
      <c r="F56" s="9">
        <v>2363.1073925472001</v>
      </c>
      <c r="G56" s="9">
        <v>2893.2089843591998</v>
      </c>
      <c r="H56" s="9">
        <v>3144.4400000000105</v>
      </c>
      <c r="I56" s="9">
        <v>3231.958392</v>
      </c>
      <c r="J56" s="9">
        <v>3575.0807950103999</v>
      </c>
      <c r="K56" s="9">
        <v>3104.5959360000002</v>
      </c>
      <c r="L56" s="9">
        <v>2676.5654467032</v>
      </c>
      <c r="M56" s="9">
        <v>3761.6799999999994</v>
      </c>
      <c r="N56" s="9">
        <v>3894.5399999999986</v>
      </c>
      <c r="O56" s="9">
        <v>3700.5800000000004</v>
      </c>
      <c r="P56" s="9">
        <v>4236.4399999999987</v>
      </c>
      <c r="Q56" s="9">
        <v>4208.6200000000035</v>
      </c>
      <c r="R56" s="9">
        <v>4039.3599999999919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375.87600000000009</v>
      </c>
      <c r="D59" s="79">
        <v>380.43964641232805</v>
      </c>
      <c r="E59" s="79">
        <v>551.51410754793596</v>
      </c>
      <c r="F59" s="79">
        <v>581.60086328235604</v>
      </c>
      <c r="G59" s="79">
        <v>712.715693523048</v>
      </c>
      <c r="H59" s="79">
        <v>663.53148995072206</v>
      </c>
      <c r="I59" s="79">
        <v>831.423925317456</v>
      </c>
      <c r="J59" s="79">
        <v>833.02651776474022</v>
      </c>
      <c r="K59" s="79">
        <v>906.48469522450819</v>
      </c>
      <c r="L59" s="79">
        <v>1292.0113211795283</v>
      </c>
      <c r="M59" s="79">
        <v>1456.5673376496038</v>
      </c>
      <c r="N59" s="79">
        <v>1595.5516000000007</v>
      </c>
      <c r="O59" s="79">
        <v>1693.5042706060137</v>
      </c>
      <c r="P59" s="79">
        <v>1662.7329315624518</v>
      </c>
      <c r="Q59" s="79">
        <v>1678.1942859543965</v>
      </c>
      <c r="R59" s="79">
        <v>1776.1602709946173</v>
      </c>
    </row>
    <row r="60" spans="1:18" ht="11.25" customHeight="1" x14ac:dyDescent="0.25">
      <c r="A60" s="56" t="s">
        <v>130</v>
      </c>
      <c r="B60" s="57" t="s">
        <v>129</v>
      </c>
      <c r="C60" s="8">
        <v>208.06500000000028</v>
      </c>
      <c r="D60" s="8">
        <v>225.71457480000004</v>
      </c>
      <c r="E60" s="8">
        <v>382.57488862163996</v>
      </c>
      <c r="F60" s="8">
        <v>402.93344520000005</v>
      </c>
      <c r="G60" s="8">
        <v>437.05741766543997</v>
      </c>
      <c r="H60" s="8">
        <v>357.07051026927087</v>
      </c>
      <c r="I60" s="8">
        <v>399.93754822164004</v>
      </c>
      <c r="J60" s="8">
        <v>447.23816280000011</v>
      </c>
      <c r="K60" s="8">
        <v>489.15084474828018</v>
      </c>
      <c r="L60" s="8">
        <v>652.14095573483996</v>
      </c>
      <c r="M60" s="8">
        <v>772.48572268946907</v>
      </c>
      <c r="N60" s="8">
        <v>824.5379999999991</v>
      </c>
      <c r="O60" s="8">
        <v>946.51658318228544</v>
      </c>
      <c r="P60" s="8">
        <v>928.21354464616411</v>
      </c>
      <c r="Q60" s="8">
        <v>758.90113648716328</v>
      </c>
      <c r="R60" s="8">
        <v>818.81621109700927</v>
      </c>
    </row>
    <row r="61" spans="1:18" ht="11.25" customHeight="1" x14ac:dyDescent="0.25">
      <c r="A61" s="56" t="s">
        <v>128</v>
      </c>
      <c r="B61" s="57" t="s">
        <v>127</v>
      </c>
      <c r="C61" s="8">
        <v>167.81099999999978</v>
      </c>
      <c r="D61" s="8">
        <v>154.72507161232798</v>
      </c>
      <c r="E61" s="8">
        <v>168.93921892629595</v>
      </c>
      <c r="F61" s="8">
        <v>178.66741808235599</v>
      </c>
      <c r="G61" s="8">
        <v>275.65827585760803</v>
      </c>
      <c r="H61" s="8">
        <v>306.46097968145125</v>
      </c>
      <c r="I61" s="8">
        <v>431.48637709581601</v>
      </c>
      <c r="J61" s="8">
        <v>385.78835496474005</v>
      </c>
      <c r="K61" s="8">
        <v>417.33385047622801</v>
      </c>
      <c r="L61" s="8">
        <v>639.8703654446881</v>
      </c>
      <c r="M61" s="8">
        <v>684.08161496013486</v>
      </c>
      <c r="N61" s="8">
        <v>771.01360000000159</v>
      </c>
      <c r="O61" s="8">
        <v>746.98768742372818</v>
      </c>
      <c r="P61" s="8">
        <v>734.51938691628766</v>
      </c>
      <c r="Q61" s="8">
        <v>919.29314946723343</v>
      </c>
      <c r="R61" s="8">
        <v>957.34405989760808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1548.2486000000022</v>
      </c>
      <c r="D64" s="81">
        <v>1581.9576862535996</v>
      </c>
      <c r="E64" s="81">
        <v>1564.8104474781842</v>
      </c>
      <c r="F64" s="81">
        <v>1737.7035248267275</v>
      </c>
      <c r="G64" s="81">
        <v>2224.0145947679998</v>
      </c>
      <c r="H64" s="81">
        <v>2856.766983655958</v>
      </c>
      <c r="I64" s="81">
        <v>3825.8258763605045</v>
      </c>
      <c r="J64" s="81">
        <v>4661.7430475538722</v>
      </c>
      <c r="K64" s="81">
        <v>5281.8762073502166</v>
      </c>
      <c r="L64" s="81">
        <v>5415.8000814952557</v>
      </c>
      <c r="M64" s="81">
        <v>5888.4219783219933</v>
      </c>
      <c r="N64" s="81">
        <v>6310.3880000000117</v>
      </c>
      <c r="O64" s="81">
        <v>6772.1855603380864</v>
      </c>
      <c r="P64" s="81">
        <v>6120.9959391570774</v>
      </c>
      <c r="Q64" s="81">
        <v>6026.788558139302</v>
      </c>
      <c r="R64" s="81">
        <v>6431.100017402875</v>
      </c>
    </row>
    <row r="65" spans="1:18" ht="11.25" customHeight="1" x14ac:dyDescent="0.25">
      <c r="A65" s="71" t="s">
        <v>123</v>
      </c>
      <c r="B65" s="72" t="s">
        <v>122</v>
      </c>
      <c r="C65" s="82">
        <v>1393.952000000002</v>
      </c>
      <c r="D65" s="82">
        <v>1423.0204361855999</v>
      </c>
      <c r="E65" s="82">
        <v>1408.7640941337602</v>
      </c>
      <c r="F65" s="82">
        <v>1482.1305360422398</v>
      </c>
      <c r="G65" s="82">
        <v>1787.2180566105599</v>
      </c>
      <c r="H65" s="82">
        <v>2201.2449052579691</v>
      </c>
      <c r="I65" s="82">
        <v>2901.1128538694402</v>
      </c>
      <c r="J65" s="82">
        <v>3749.6396188742401</v>
      </c>
      <c r="K65" s="82">
        <v>4402.4022603993599</v>
      </c>
      <c r="L65" s="82">
        <v>4554.4987632614393</v>
      </c>
      <c r="M65" s="82">
        <v>5033.3850569053502</v>
      </c>
      <c r="N65" s="82">
        <v>5477.248000000006</v>
      </c>
      <c r="O65" s="82">
        <v>5874.7279268441735</v>
      </c>
      <c r="P65" s="82">
        <v>5213.8644058428054</v>
      </c>
      <c r="Q65" s="82">
        <v>4813.8818964215025</v>
      </c>
      <c r="R65" s="82">
        <v>5169.9813267383652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42.096600000000088</v>
      </c>
      <c r="D67" s="82">
        <v>40.46207256000001</v>
      </c>
      <c r="E67" s="82">
        <v>32.227126396920006</v>
      </c>
      <c r="F67" s="82">
        <v>42.7429218762</v>
      </c>
      <c r="G67" s="82">
        <v>45.948180960864008</v>
      </c>
      <c r="H67" s="82">
        <v>216.16109609795436</v>
      </c>
      <c r="I67" s="82">
        <v>327.60843993914398</v>
      </c>
      <c r="J67" s="82">
        <v>305.63481420763202</v>
      </c>
      <c r="K67" s="82">
        <v>340.15547718079205</v>
      </c>
      <c r="L67" s="82">
        <v>309.33288762012006</v>
      </c>
      <c r="M67" s="82">
        <v>309.58198201139425</v>
      </c>
      <c r="N67" s="82">
        <v>324.43320000000239</v>
      </c>
      <c r="O67" s="82">
        <v>380.99877769019588</v>
      </c>
      <c r="P67" s="82">
        <v>352.77070714098386</v>
      </c>
      <c r="Q67" s="82">
        <v>563.52662442552855</v>
      </c>
      <c r="R67" s="82">
        <v>576.73886752452825</v>
      </c>
    </row>
    <row r="68" spans="1:18" ht="11.25" customHeight="1" x14ac:dyDescent="0.25">
      <c r="A68" s="71" t="s">
        <v>117</v>
      </c>
      <c r="B68" s="72" t="s">
        <v>116</v>
      </c>
      <c r="C68" s="82">
        <v>112.19999999999999</v>
      </c>
      <c r="D68" s="82">
        <v>118.47517750799999</v>
      </c>
      <c r="E68" s="82">
        <v>122.48638311599998</v>
      </c>
      <c r="F68" s="82">
        <v>211.83039237599999</v>
      </c>
      <c r="G68" s="82">
        <v>349.523233092</v>
      </c>
      <c r="H68" s="82">
        <v>356.09949935780025</v>
      </c>
      <c r="I68" s="82">
        <v>484.45073427599993</v>
      </c>
      <c r="J68" s="82">
        <v>476.49359527199994</v>
      </c>
      <c r="K68" s="82">
        <v>464.66571779999998</v>
      </c>
      <c r="L68" s="82">
        <v>470.64132810000001</v>
      </c>
      <c r="M68" s="82">
        <v>504.69973940524824</v>
      </c>
      <c r="N68" s="82">
        <v>502.10000000000343</v>
      </c>
      <c r="O68" s="82">
        <v>516.2996558037164</v>
      </c>
      <c r="P68" s="82">
        <v>554.20162308896386</v>
      </c>
      <c r="Q68" s="82">
        <v>649.30043683993995</v>
      </c>
      <c r="R68" s="82">
        <v>684.29727707053848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1.3328438315039999</v>
      </c>
      <c r="F69" s="82">
        <v>0.99967453228799996</v>
      </c>
      <c r="G69" s="82">
        <v>41.325124104575991</v>
      </c>
      <c r="H69" s="82">
        <v>83.261482942234196</v>
      </c>
      <c r="I69" s="82">
        <v>112.65384827592001</v>
      </c>
      <c r="J69" s="82">
        <v>129.97501919999999</v>
      </c>
      <c r="K69" s="82">
        <v>74.652751970064003</v>
      </c>
      <c r="L69" s="82">
        <v>81.327102513695991</v>
      </c>
      <c r="M69" s="82">
        <v>40.75520000000013</v>
      </c>
      <c r="N69" s="82">
        <v>6.6067999999999927</v>
      </c>
      <c r="O69" s="82">
        <v>0.15920000000000228</v>
      </c>
      <c r="P69" s="82">
        <v>0.15920308432489827</v>
      </c>
      <c r="Q69" s="82">
        <v>7.9600452330722854E-2</v>
      </c>
      <c r="R69" s="82">
        <v>8.2546069443019357E-2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1.3328438315039999</v>
      </c>
      <c r="F73" s="83">
        <v>0.99967453228799996</v>
      </c>
      <c r="G73" s="83">
        <v>41.325124104575991</v>
      </c>
      <c r="H73" s="83">
        <v>83.261482942234196</v>
      </c>
      <c r="I73" s="83">
        <v>112.65384827592001</v>
      </c>
      <c r="J73" s="83">
        <v>129.97501919999999</v>
      </c>
      <c r="K73" s="83">
        <v>74.652751970064003</v>
      </c>
      <c r="L73" s="83">
        <v>81.327102513695991</v>
      </c>
      <c r="M73" s="83">
        <v>40.75520000000013</v>
      </c>
      <c r="N73" s="83">
        <v>6.6067999999999927</v>
      </c>
      <c r="O73" s="83">
        <v>0.15920000000000228</v>
      </c>
      <c r="P73" s="83">
        <v>0.15920308432489827</v>
      </c>
      <c r="Q73" s="83">
        <v>7.9600452330722854E-2</v>
      </c>
      <c r="R73" s="83">
        <v>8.2546069443019357E-2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979.90114290539782</v>
      </c>
      <c r="D2" s="78">
        <v>955.65821421765963</v>
      </c>
      <c r="E2" s="78">
        <v>950.74346400866875</v>
      </c>
      <c r="F2" s="78">
        <v>958.64257348808746</v>
      </c>
      <c r="G2" s="78">
        <v>966.92882199060091</v>
      </c>
      <c r="H2" s="78">
        <v>897.5007834462175</v>
      </c>
      <c r="I2" s="78">
        <v>881.2286210836096</v>
      </c>
      <c r="J2" s="78">
        <v>857.28104026256642</v>
      </c>
      <c r="K2" s="78">
        <v>864.82816138289922</v>
      </c>
      <c r="L2" s="78">
        <v>831.53271458393226</v>
      </c>
      <c r="M2" s="78">
        <v>807.69554215039045</v>
      </c>
      <c r="N2" s="78">
        <v>778.11558705943958</v>
      </c>
      <c r="O2" s="78">
        <v>770.82284885451611</v>
      </c>
      <c r="P2" s="78">
        <v>718.28412909710994</v>
      </c>
      <c r="Q2" s="78">
        <v>727.35377347923691</v>
      </c>
      <c r="R2" s="78">
        <v>737.78775684447783</v>
      </c>
    </row>
    <row r="3" spans="1:18" ht="11.25" customHeight="1" x14ac:dyDescent="0.25">
      <c r="A3" s="53" t="s">
        <v>242</v>
      </c>
      <c r="B3" s="54" t="s">
        <v>241</v>
      </c>
      <c r="C3" s="79">
        <v>43.476914038713495</v>
      </c>
      <c r="D3" s="79">
        <v>39.220584421963061</v>
      </c>
      <c r="E3" s="79">
        <v>33.662410215081465</v>
      </c>
      <c r="F3" s="79">
        <v>28.182027637344522</v>
      </c>
      <c r="G3" s="79">
        <v>29.092207279517048</v>
      </c>
      <c r="H3" s="79">
        <v>21.36390533021931</v>
      </c>
      <c r="I3" s="79">
        <v>21.646193687440899</v>
      </c>
      <c r="J3" s="79">
        <v>18.281039857731532</v>
      </c>
      <c r="K3" s="79">
        <v>18.716136335459794</v>
      </c>
      <c r="L3" s="79">
        <v>14.859300717295003</v>
      </c>
      <c r="M3" s="79">
        <v>14.615821283407207</v>
      </c>
      <c r="N3" s="79">
        <v>11.007550714459917</v>
      </c>
      <c r="O3" s="79">
        <v>11.561242467580872</v>
      </c>
      <c r="P3" s="79">
        <v>7.6821866786658592</v>
      </c>
      <c r="Q3" s="79">
        <v>7.7151798120853865</v>
      </c>
      <c r="R3" s="79">
        <v>7.8777215468937962</v>
      </c>
    </row>
    <row r="4" spans="1:18" ht="11.25" customHeight="1" x14ac:dyDescent="0.25">
      <c r="A4" s="56" t="s">
        <v>240</v>
      </c>
      <c r="B4" s="57" t="s">
        <v>239</v>
      </c>
      <c r="C4" s="8">
        <v>35.077927109218088</v>
      </c>
      <c r="D4" s="8">
        <v>31.53291998959056</v>
      </c>
      <c r="E4" s="8">
        <v>27.237266875145323</v>
      </c>
      <c r="F4" s="8">
        <v>22.70514755947228</v>
      </c>
      <c r="G4" s="8">
        <v>23.45665999895315</v>
      </c>
      <c r="H4" s="8">
        <v>16.682261518725561</v>
      </c>
      <c r="I4" s="8">
        <v>17.063210893868707</v>
      </c>
      <c r="J4" s="8">
        <v>14.656217694826887</v>
      </c>
      <c r="K4" s="8">
        <v>14.919144116177609</v>
      </c>
      <c r="L4" s="8">
        <v>12.073112845098843</v>
      </c>
      <c r="M4" s="8">
        <v>11.857627894016028</v>
      </c>
      <c r="N4" s="8">
        <v>8.2018436414639471</v>
      </c>
      <c r="O4" s="8">
        <v>9.1671419322195824</v>
      </c>
      <c r="P4" s="8">
        <v>5.969431819663801</v>
      </c>
      <c r="Q4" s="8">
        <v>5.9170623901361266</v>
      </c>
      <c r="R4" s="8">
        <v>6.0650128902063187</v>
      </c>
    </row>
    <row r="5" spans="1:18" ht="11.25" customHeight="1" x14ac:dyDescent="0.25">
      <c r="A5" s="59" t="s">
        <v>238</v>
      </c>
      <c r="B5" s="60" t="s">
        <v>237</v>
      </c>
      <c r="C5" s="9">
        <v>8.6572054281974467</v>
      </c>
      <c r="D5" s="9">
        <v>8.0477205040206048</v>
      </c>
      <c r="E5" s="9">
        <v>6.8593399277880494</v>
      </c>
      <c r="F5" s="9">
        <v>6.1254779660042038</v>
      </c>
      <c r="G5" s="9">
        <v>6.6584250041312272</v>
      </c>
      <c r="H5" s="9">
        <v>5.2445276678556283</v>
      </c>
      <c r="I5" s="9">
        <v>5.5684991019363457</v>
      </c>
      <c r="J5" s="9">
        <v>3.4851749859609109</v>
      </c>
      <c r="K5" s="9">
        <v>0.67418718531235289</v>
      </c>
      <c r="L5" s="9">
        <v>0.89665431221038028</v>
      </c>
      <c r="M5" s="9">
        <v>1.2296844269427982</v>
      </c>
      <c r="N5" s="9">
        <v>2.1324130747837313</v>
      </c>
      <c r="O5" s="9">
        <v>1.4411733741548589</v>
      </c>
      <c r="P5" s="9">
        <v>0.51191443310910922</v>
      </c>
      <c r="Q5" s="9">
        <v>0.62874433687824871</v>
      </c>
      <c r="R5" s="9">
        <v>1.3522782336873762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0.86711222431270518</v>
      </c>
      <c r="H6" s="10">
        <v>0.62226341115124406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8.6572054281974467</v>
      </c>
      <c r="D8" s="10">
        <v>8.0477205040206048</v>
      </c>
      <c r="E8" s="10">
        <v>6.8593399277880494</v>
      </c>
      <c r="F8" s="10">
        <v>6.1254779660042038</v>
      </c>
      <c r="G8" s="10">
        <v>5.7913127798185222</v>
      </c>
      <c r="H8" s="10">
        <v>4.6222642567043843</v>
      </c>
      <c r="I8" s="10">
        <v>5.5684991019363457</v>
      </c>
      <c r="J8" s="10">
        <v>3.4851749859609109</v>
      </c>
      <c r="K8" s="10">
        <v>0.67418718531235289</v>
      </c>
      <c r="L8" s="10">
        <v>0.89665431221038028</v>
      </c>
      <c r="M8" s="10">
        <v>1.2296844269427982</v>
      </c>
      <c r="N8" s="10">
        <v>2.1324130747837313</v>
      </c>
      <c r="O8" s="10">
        <v>1.4411733741548589</v>
      </c>
      <c r="P8" s="10">
        <v>0.51191443310910922</v>
      </c>
      <c r="Q8" s="10">
        <v>0.62874433687824871</v>
      </c>
      <c r="R8" s="10">
        <v>1.3522782336873762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0.40665982651486698</v>
      </c>
      <c r="D10" s="9">
        <v>0.1295840151272751</v>
      </c>
      <c r="E10" s="9">
        <v>0.13934992144483604</v>
      </c>
      <c r="F10" s="9">
        <v>0.28032573148676149</v>
      </c>
      <c r="G10" s="9">
        <v>0.14996195193936682</v>
      </c>
      <c r="H10" s="9">
        <v>0.15839628505999964</v>
      </c>
      <c r="I10" s="9">
        <v>0.17116119605798641</v>
      </c>
      <c r="J10" s="9">
        <v>1.6134935405241402</v>
      </c>
      <c r="K10" s="9">
        <v>4.6672961550011447</v>
      </c>
      <c r="L10" s="9">
        <v>2.8541905516702921</v>
      </c>
      <c r="M10" s="9">
        <v>2.2252195686917808</v>
      </c>
      <c r="N10" s="9">
        <v>0</v>
      </c>
      <c r="O10" s="9">
        <v>1.3840997425694661</v>
      </c>
      <c r="P10" s="9">
        <v>1.6767784598273361</v>
      </c>
      <c r="Q10" s="9">
        <v>1.3739885257284188</v>
      </c>
      <c r="R10" s="9">
        <v>0.84930613353134632</v>
      </c>
    </row>
    <row r="11" spans="1:18" ht="11.25" customHeight="1" x14ac:dyDescent="0.25">
      <c r="A11" s="59" t="s">
        <v>226</v>
      </c>
      <c r="B11" s="60" t="s">
        <v>225</v>
      </c>
      <c r="C11" s="9">
        <v>26.014061854505773</v>
      </c>
      <c r="D11" s="9">
        <v>23.355615470442682</v>
      </c>
      <c r="E11" s="9">
        <v>20.238577025912438</v>
      </c>
      <c r="F11" s="9">
        <v>16.299343861981313</v>
      </c>
      <c r="G11" s="9">
        <v>16.648273042882558</v>
      </c>
      <c r="H11" s="9">
        <v>11.279337565809934</v>
      </c>
      <c r="I11" s="9">
        <v>11.323550595874377</v>
      </c>
      <c r="J11" s="9">
        <v>9.5575491683418363</v>
      </c>
      <c r="K11" s="9">
        <v>9.5776607758641124</v>
      </c>
      <c r="L11" s="9">
        <v>8.3222679812181699</v>
      </c>
      <c r="M11" s="9">
        <v>8.4027238983814492</v>
      </c>
      <c r="N11" s="9">
        <v>6.0694305666802162</v>
      </c>
      <c r="O11" s="9">
        <v>6.3418688154952569</v>
      </c>
      <c r="P11" s="9">
        <v>3.7807389267273557</v>
      </c>
      <c r="Q11" s="9">
        <v>3.9143295275294592</v>
      </c>
      <c r="R11" s="9">
        <v>3.8634285229875962</v>
      </c>
    </row>
    <row r="12" spans="1:18" ht="11.25" customHeight="1" x14ac:dyDescent="0.25">
      <c r="A12" s="61" t="s">
        <v>224</v>
      </c>
      <c r="B12" s="62" t="s">
        <v>223</v>
      </c>
      <c r="C12" s="10">
        <v>26.014061854505773</v>
      </c>
      <c r="D12" s="10">
        <v>23.355615470442682</v>
      </c>
      <c r="E12" s="10">
        <v>20.238577025912438</v>
      </c>
      <c r="F12" s="10">
        <v>16.299343861981313</v>
      </c>
      <c r="G12" s="10">
        <v>16.648273042882558</v>
      </c>
      <c r="H12" s="10">
        <v>11.279337565809934</v>
      </c>
      <c r="I12" s="10">
        <v>11.323550595874377</v>
      </c>
      <c r="J12" s="10">
        <v>9.5575491683418363</v>
      </c>
      <c r="K12" s="10">
        <v>9.5776607758641124</v>
      </c>
      <c r="L12" s="10">
        <v>8.3222679812181699</v>
      </c>
      <c r="M12" s="10">
        <v>8.4027238983814492</v>
      </c>
      <c r="N12" s="10">
        <v>6.0694305666802162</v>
      </c>
      <c r="O12" s="10">
        <v>6.3418688154952569</v>
      </c>
      <c r="P12" s="10">
        <v>3.7807389267273557</v>
      </c>
      <c r="Q12" s="10">
        <v>3.9143295275294592</v>
      </c>
      <c r="R12" s="10">
        <v>3.8634285229875962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8.3989869294954076</v>
      </c>
      <c r="D15" s="8">
        <v>7.6876644323724976</v>
      </c>
      <c r="E15" s="8">
        <v>6.4251433399361435</v>
      </c>
      <c r="F15" s="8">
        <v>5.4768800778722424</v>
      </c>
      <c r="G15" s="8">
        <v>5.6355472805639</v>
      </c>
      <c r="H15" s="8">
        <v>4.681643811493748</v>
      </c>
      <c r="I15" s="8">
        <v>4.5829827935721923</v>
      </c>
      <c r="J15" s="8">
        <v>3.6248221629046458</v>
      </c>
      <c r="K15" s="8">
        <v>3.7969922192821866</v>
      </c>
      <c r="L15" s="8">
        <v>2.7861878721961615</v>
      </c>
      <c r="M15" s="8">
        <v>2.7581933893911788</v>
      </c>
      <c r="N15" s="8">
        <v>2.805707072995971</v>
      </c>
      <c r="O15" s="8">
        <v>2.3941005353612899</v>
      </c>
      <c r="P15" s="8">
        <v>1.7127548590020587</v>
      </c>
      <c r="Q15" s="8">
        <v>1.7981174219492595</v>
      </c>
      <c r="R15" s="8">
        <v>1.8127086566874773</v>
      </c>
    </row>
    <row r="16" spans="1:18" ht="11.25" customHeight="1" x14ac:dyDescent="0.25">
      <c r="A16" s="59" t="s">
        <v>216</v>
      </c>
      <c r="B16" s="60" t="s">
        <v>215</v>
      </c>
      <c r="C16" s="9">
        <v>1.9766054455710957</v>
      </c>
      <c r="D16" s="9">
        <v>1.9792452858447822</v>
      </c>
      <c r="E16" s="9">
        <v>1.7386112085591212</v>
      </c>
      <c r="F16" s="9">
        <v>1.597489465814264</v>
      </c>
      <c r="G16" s="9">
        <v>1.5983667511485156</v>
      </c>
      <c r="H16" s="9">
        <v>0.69591926230069889</v>
      </c>
      <c r="I16" s="9">
        <v>0.65637968826835491</v>
      </c>
      <c r="J16" s="9">
        <v>0.26531616285365101</v>
      </c>
      <c r="K16" s="9">
        <v>0.18595651310999894</v>
      </c>
      <c r="L16" s="9">
        <v>0.25340731952607048</v>
      </c>
      <c r="M16" s="9">
        <v>0.24805529938629531</v>
      </c>
      <c r="N16" s="9">
        <v>0.20132259866783861</v>
      </c>
      <c r="O16" s="9">
        <v>0.16785744824867824</v>
      </c>
      <c r="P16" s="9">
        <v>0.12626744306238497</v>
      </c>
      <c r="Q16" s="9">
        <v>0.16038074914919584</v>
      </c>
      <c r="R16" s="9">
        <v>0.14422039151369276</v>
      </c>
    </row>
    <row r="17" spans="1:18" ht="11.25" customHeight="1" x14ac:dyDescent="0.25">
      <c r="A17" s="64" t="s">
        <v>214</v>
      </c>
      <c r="B17" s="60" t="s">
        <v>213</v>
      </c>
      <c r="C17" s="9">
        <v>4.521602266843712E-2</v>
      </c>
      <c r="D17" s="9">
        <v>4.0250875556570385E-2</v>
      </c>
      <c r="E17" s="9">
        <v>4.3285250324256772E-2</v>
      </c>
      <c r="F17" s="9">
        <v>4.3538080272143655E-2</v>
      </c>
      <c r="G17" s="9">
        <v>4.6581588001678775E-2</v>
      </c>
      <c r="H17" s="9">
        <v>5.3442990609104082E-2</v>
      </c>
      <c r="I17" s="9">
        <v>5.3166554672956945E-2</v>
      </c>
      <c r="J17" s="9">
        <v>5.5688454535078591E-2</v>
      </c>
      <c r="K17" s="9">
        <v>5.5759855169423715E-2</v>
      </c>
      <c r="L17" s="9">
        <v>5.9107063758025151E-2</v>
      </c>
      <c r="M17" s="9">
        <v>5.7146765422491239E-2</v>
      </c>
      <c r="N17" s="9">
        <v>6.5364992131422689E-2</v>
      </c>
      <c r="O17" s="9">
        <v>6.6062846999939556E-2</v>
      </c>
      <c r="P17" s="9">
        <v>6.2146334525070172E-2</v>
      </c>
      <c r="Q17" s="9">
        <v>7.6386075381406363E-2</v>
      </c>
      <c r="R17" s="9">
        <v>7.102678513161681E-2</v>
      </c>
    </row>
    <row r="18" spans="1:18" ht="11.25" customHeight="1" x14ac:dyDescent="0.25">
      <c r="A18" s="64" t="s">
        <v>357</v>
      </c>
      <c r="B18" s="60" t="s">
        <v>212</v>
      </c>
      <c r="C18" s="9">
        <v>6.3771654612558741</v>
      </c>
      <c r="D18" s="9">
        <v>5.6681682709711447</v>
      </c>
      <c r="E18" s="9">
        <v>4.6432468810527663</v>
      </c>
      <c r="F18" s="9">
        <v>3.8358525317858354</v>
      </c>
      <c r="G18" s="9">
        <v>3.9905989414137055</v>
      </c>
      <c r="H18" s="9">
        <v>3.9322815585839441</v>
      </c>
      <c r="I18" s="9">
        <v>3.8734365506308803</v>
      </c>
      <c r="J18" s="9">
        <v>3.3038175455159164</v>
      </c>
      <c r="K18" s="9">
        <v>3.5552758510027638</v>
      </c>
      <c r="L18" s="9">
        <v>2.4736734889120657</v>
      </c>
      <c r="M18" s="9">
        <v>2.4529913245823924</v>
      </c>
      <c r="N18" s="9">
        <v>2.5390194821967098</v>
      </c>
      <c r="O18" s="9">
        <v>2.160180240112672</v>
      </c>
      <c r="P18" s="9">
        <v>1.5243410814146037</v>
      </c>
      <c r="Q18" s="9">
        <v>1.5613505974186574</v>
      </c>
      <c r="R18" s="9">
        <v>1.5974614800421676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605.38226955182608</v>
      </c>
      <c r="D21" s="79">
        <v>562.77435386597176</v>
      </c>
      <c r="E21" s="79">
        <v>567.91999499179678</v>
      </c>
      <c r="F21" s="79">
        <v>566.12419017919626</v>
      </c>
      <c r="G21" s="79">
        <v>566.02518099428221</v>
      </c>
      <c r="H21" s="79">
        <v>524.95002139010796</v>
      </c>
      <c r="I21" s="79">
        <v>519.72962863587736</v>
      </c>
      <c r="J21" s="79">
        <v>514.99155091575972</v>
      </c>
      <c r="K21" s="79">
        <v>525.84790730060763</v>
      </c>
      <c r="L21" s="79">
        <v>478.73980130030299</v>
      </c>
      <c r="M21" s="79">
        <v>456.06398490901182</v>
      </c>
      <c r="N21" s="79">
        <v>437.61253520639337</v>
      </c>
      <c r="O21" s="79">
        <v>433.19463136852681</v>
      </c>
      <c r="P21" s="79">
        <v>378.06966126930433</v>
      </c>
      <c r="Q21" s="79">
        <v>383.76592744384897</v>
      </c>
      <c r="R21" s="79">
        <v>387.80958405717541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605.38226955182608</v>
      </c>
      <c r="D30" s="8">
        <v>562.77435386597176</v>
      </c>
      <c r="E30" s="8">
        <v>567.91999499179678</v>
      </c>
      <c r="F30" s="8">
        <v>566.12419017919626</v>
      </c>
      <c r="G30" s="8">
        <v>566.02518099428221</v>
      </c>
      <c r="H30" s="8">
        <v>524.95002139010796</v>
      </c>
      <c r="I30" s="8">
        <v>519.72962863587736</v>
      </c>
      <c r="J30" s="8">
        <v>514.99155091575972</v>
      </c>
      <c r="K30" s="8">
        <v>525.84790730060763</v>
      </c>
      <c r="L30" s="8">
        <v>478.73980130030299</v>
      </c>
      <c r="M30" s="8">
        <v>456.06398490901182</v>
      </c>
      <c r="N30" s="8">
        <v>437.61253520639337</v>
      </c>
      <c r="O30" s="8">
        <v>433.19463136852681</v>
      </c>
      <c r="P30" s="8">
        <v>378.06966126930433</v>
      </c>
      <c r="Q30" s="8">
        <v>383.76592744384897</v>
      </c>
      <c r="R30" s="8">
        <v>387.80958405717541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81.610812140112401</v>
      </c>
      <c r="D34" s="9">
        <v>67.487734059051277</v>
      </c>
      <c r="E34" s="9">
        <v>59.004679930654582</v>
      </c>
      <c r="F34" s="9">
        <v>57.291491710211538</v>
      </c>
      <c r="G34" s="9">
        <v>54.145327532464137</v>
      </c>
      <c r="H34" s="9">
        <v>52.512752827992522</v>
      </c>
      <c r="I34" s="9">
        <v>56.335659765012046</v>
      </c>
      <c r="J34" s="9">
        <v>64.223735552627176</v>
      </c>
      <c r="K34" s="9">
        <v>68.099466838912221</v>
      </c>
      <c r="L34" s="9">
        <v>64.569987517472143</v>
      </c>
      <c r="M34" s="9">
        <v>60.042924193419815</v>
      </c>
      <c r="N34" s="9">
        <v>54.543864599602578</v>
      </c>
      <c r="O34" s="9">
        <v>41.556664972422347</v>
      </c>
      <c r="P34" s="9">
        <v>38.912378613689974</v>
      </c>
      <c r="Q34" s="9">
        <v>37.331745316177326</v>
      </c>
      <c r="R34" s="9">
        <v>35.822334532479836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451.55054451914947</v>
      </c>
      <c r="D43" s="9">
        <v>427.2954390485898</v>
      </c>
      <c r="E43" s="9">
        <v>448.25639186314555</v>
      </c>
      <c r="F43" s="9">
        <v>440.35363570022253</v>
      </c>
      <c r="G43" s="9">
        <v>443.21490023850845</v>
      </c>
      <c r="H43" s="9">
        <v>436.19899666948197</v>
      </c>
      <c r="I43" s="9">
        <v>428.95902517713728</v>
      </c>
      <c r="J43" s="9">
        <v>424.77343975437532</v>
      </c>
      <c r="K43" s="9">
        <v>432.15711568475581</v>
      </c>
      <c r="L43" s="9">
        <v>399.36560781169811</v>
      </c>
      <c r="M43" s="9">
        <v>386.30995797135614</v>
      </c>
      <c r="N43" s="9">
        <v>378.32264861676686</v>
      </c>
      <c r="O43" s="9">
        <v>389.14300507540838</v>
      </c>
      <c r="P43" s="9">
        <v>338.8259737048499</v>
      </c>
      <c r="Q43" s="9">
        <v>346.43418212767165</v>
      </c>
      <c r="R43" s="9">
        <v>351.98724952469559</v>
      </c>
    </row>
    <row r="44" spans="1:18" ht="11.25" customHeight="1" x14ac:dyDescent="0.25">
      <c r="A44" s="59" t="s">
        <v>161</v>
      </c>
      <c r="B44" s="60" t="s">
        <v>160</v>
      </c>
      <c r="C44" s="9">
        <v>72.220912892564286</v>
      </c>
      <c r="D44" s="9">
        <v>67.991180758330657</v>
      </c>
      <c r="E44" s="9">
        <v>60.65892319799665</v>
      </c>
      <c r="F44" s="9">
        <v>68.479062768762233</v>
      </c>
      <c r="G44" s="9">
        <v>68.664953223309681</v>
      </c>
      <c r="H44" s="9">
        <v>36.238271892633499</v>
      </c>
      <c r="I44" s="9">
        <v>34.434943693727995</v>
      </c>
      <c r="J44" s="9">
        <v>25.994375608757164</v>
      </c>
      <c r="K44" s="9">
        <v>25.591324776939619</v>
      </c>
      <c r="L44" s="9">
        <v>14.804205971132712</v>
      </c>
      <c r="M44" s="9">
        <v>9.7111027442358715</v>
      </c>
      <c r="N44" s="9">
        <v>4.746021990023964</v>
      </c>
      <c r="O44" s="9">
        <v>2.4949613206960555</v>
      </c>
      <c r="P44" s="9">
        <v>0.33130895076450062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331.04195931485827</v>
      </c>
      <c r="D52" s="79">
        <v>353.66327592972488</v>
      </c>
      <c r="E52" s="79">
        <v>349.16105880179049</v>
      </c>
      <c r="F52" s="79">
        <v>364.33635567154664</v>
      </c>
      <c r="G52" s="79">
        <v>371.81143371680167</v>
      </c>
      <c r="H52" s="79">
        <v>351.18685672589027</v>
      </c>
      <c r="I52" s="79">
        <v>339.85279876029131</v>
      </c>
      <c r="J52" s="79">
        <v>324.00844948907508</v>
      </c>
      <c r="K52" s="79">
        <v>320.26411774683174</v>
      </c>
      <c r="L52" s="79">
        <v>337.93361256633426</v>
      </c>
      <c r="M52" s="79">
        <v>337.0157359579714</v>
      </c>
      <c r="N52" s="79">
        <v>329.49550113858629</v>
      </c>
      <c r="O52" s="79">
        <v>326.06697501840841</v>
      </c>
      <c r="P52" s="79">
        <v>332.53228114913975</v>
      </c>
      <c r="Q52" s="79">
        <v>335.87266622330253</v>
      </c>
      <c r="R52" s="79">
        <v>342.10045124040863</v>
      </c>
    </row>
    <row r="53" spans="1:18" ht="11.25" customHeight="1" x14ac:dyDescent="0.25">
      <c r="A53" s="56" t="s">
        <v>143</v>
      </c>
      <c r="B53" s="57" t="s">
        <v>142</v>
      </c>
      <c r="C53" s="8">
        <v>331.04195931485827</v>
      </c>
      <c r="D53" s="8">
        <v>353.66327592972488</v>
      </c>
      <c r="E53" s="8">
        <v>349.16105880179049</v>
      </c>
      <c r="F53" s="8">
        <v>364.33635567154664</v>
      </c>
      <c r="G53" s="8">
        <v>371.81143371680167</v>
      </c>
      <c r="H53" s="8">
        <v>351.18685672589027</v>
      </c>
      <c r="I53" s="8">
        <v>339.85279876029131</v>
      </c>
      <c r="J53" s="8">
        <v>324.00844948907508</v>
      </c>
      <c r="K53" s="8">
        <v>320.26411774683174</v>
      </c>
      <c r="L53" s="8">
        <v>337.93361256633426</v>
      </c>
      <c r="M53" s="8">
        <v>337.0157359579714</v>
      </c>
      <c r="N53" s="8">
        <v>329.49550113858629</v>
      </c>
      <c r="O53" s="8">
        <v>326.06697501840841</v>
      </c>
      <c r="P53" s="8">
        <v>332.53228114913975</v>
      </c>
      <c r="Q53" s="8">
        <v>335.87266622330253</v>
      </c>
      <c r="R53" s="8">
        <v>342.10045124040863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569.10721348404149</v>
      </c>
      <c r="D64" s="81">
        <v>575.61462010011746</v>
      </c>
      <c r="E64" s="81">
        <v>571.07444624335415</v>
      </c>
      <c r="F64" s="81">
        <v>562.39973916703786</v>
      </c>
      <c r="G64" s="81">
        <v>570.27620870096712</v>
      </c>
      <c r="H64" s="81">
        <v>626.02508446959189</v>
      </c>
      <c r="I64" s="81">
        <v>627.46392863678022</v>
      </c>
      <c r="J64" s="81">
        <v>621.63582013387725</v>
      </c>
      <c r="K64" s="81">
        <v>621.00964621788796</v>
      </c>
      <c r="L64" s="81">
        <v>617.97751567252647</v>
      </c>
      <c r="M64" s="81">
        <v>594.88233942174202</v>
      </c>
      <c r="N64" s="81">
        <v>636.70127961218373</v>
      </c>
      <c r="O64" s="81">
        <v>639.84734150363477</v>
      </c>
      <c r="P64" s="81">
        <v>674.69207265879913</v>
      </c>
      <c r="Q64" s="81">
        <v>704.81002561346725</v>
      </c>
      <c r="R64" s="81">
        <v>707.18263786654768</v>
      </c>
    </row>
    <row r="65" spans="1:18" ht="11.25" customHeight="1" x14ac:dyDescent="0.25">
      <c r="A65" s="71" t="s">
        <v>123</v>
      </c>
      <c r="B65" s="72" t="s">
        <v>122</v>
      </c>
      <c r="C65" s="82">
        <v>569.10721348404149</v>
      </c>
      <c r="D65" s="82">
        <v>575.61462010011746</v>
      </c>
      <c r="E65" s="82">
        <v>571.07444624335415</v>
      </c>
      <c r="F65" s="82">
        <v>562.39973916703786</v>
      </c>
      <c r="G65" s="82">
        <v>570.27620870096712</v>
      </c>
      <c r="H65" s="82">
        <v>626.02508446959189</v>
      </c>
      <c r="I65" s="82">
        <v>627.46392863678022</v>
      </c>
      <c r="J65" s="82">
        <v>621.63582013387725</v>
      </c>
      <c r="K65" s="82">
        <v>620.94838539365048</v>
      </c>
      <c r="L65" s="82">
        <v>617.91488837508734</v>
      </c>
      <c r="M65" s="82">
        <v>594.8359573903216</v>
      </c>
      <c r="N65" s="82">
        <v>636.51676116384476</v>
      </c>
      <c r="O65" s="82">
        <v>639.6701068902579</v>
      </c>
      <c r="P65" s="82">
        <v>674.46692206736213</v>
      </c>
      <c r="Q65" s="82">
        <v>704.4043154040279</v>
      </c>
      <c r="R65" s="82">
        <v>706.59598362811528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6.126082423747789E-2</v>
      </c>
      <c r="L67" s="82">
        <v>6.26272974391653E-2</v>
      </c>
      <c r="M67" s="82">
        <v>4.63820314204468E-2</v>
      </c>
      <c r="N67" s="82">
        <v>0.18451844833894879</v>
      </c>
      <c r="O67" s="82">
        <v>0.17723461337687876</v>
      </c>
      <c r="P67" s="82">
        <v>0.22515059143696745</v>
      </c>
      <c r="Q67" s="82">
        <v>0.40571020943936431</v>
      </c>
      <c r="R67" s="82">
        <v>0.58665423843238607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210.55420601662459</v>
      </c>
      <c r="D2" s="78">
        <v>212.37744852887209</v>
      </c>
      <c r="E2" s="78">
        <v>205.89232113663851</v>
      </c>
      <c r="F2" s="78">
        <v>201.63039892696946</v>
      </c>
      <c r="G2" s="78">
        <v>211.12508814976351</v>
      </c>
      <c r="H2" s="78">
        <v>221.91821405845519</v>
      </c>
      <c r="I2" s="78">
        <v>216.65073689480965</v>
      </c>
      <c r="J2" s="78">
        <v>241.76131544372873</v>
      </c>
      <c r="K2" s="78">
        <v>238.04327756700206</v>
      </c>
      <c r="L2" s="78">
        <v>217.55996789645684</v>
      </c>
      <c r="M2" s="78">
        <v>231.85233240038093</v>
      </c>
      <c r="N2" s="78">
        <v>222.52119514527107</v>
      </c>
      <c r="O2" s="78">
        <v>204.87965590514273</v>
      </c>
      <c r="P2" s="78">
        <v>216.69831432153379</v>
      </c>
      <c r="Q2" s="78">
        <v>218.1645670016411</v>
      </c>
      <c r="R2" s="78">
        <v>230.91813954292181</v>
      </c>
    </row>
    <row r="3" spans="1:18" ht="11.25" customHeight="1" x14ac:dyDescent="0.25">
      <c r="A3" s="53" t="s">
        <v>242</v>
      </c>
      <c r="B3" s="54" t="s">
        <v>241</v>
      </c>
      <c r="C3" s="79">
        <v>9.0447696839143727</v>
      </c>
      <c r="D3" s="79">
        <v>8.182978198987664</v>
      </c>
      <c r="E3" s="79">
        <v>6.9711269700344287</v>
      </c>
      <c r="F3" s="79">
        <v>5.7879680350939822</v>
      </c>
      <c r="G3" s="79">
        <v>5.9081141985716634</v>
      </c>
      <c r="H3" s="79">
        <v>4.2577650535585034</v>
      </c>
      <c r="I3" s="79">
        <v>4.2023275373046181</v>
      </c>
      <c r="J3" s="79">
        <v>3.5309999399001781</v>
      </c>
      <c r="K3" s="79">
        <v>3.4551722976612123</v>
      </c>
      <c r="L3" s="79">
        <v>2.3402772843303263</v>
      </c>
      <c r="M3" s="79">
        <v>2.2692729202989654</v>
      </c>
      <c r="N3" s="79">
        <v>1.4337790366544843</v>
      </c>
      <c r="O3" s="79">
        <v>1.4248206752271058</v>
      </c>
      <c r="P3" s="79">
        <v>0.97234327374360963</v>
      </c>
      <c r="Q3" s="79">
        <v>0.77849300880656291</v>
      </c>
      <c r="R3" s="79">
        <v>0.75834636494659546</v>
      </c>
    </row>
    <row r="4" spans="1:18" ht="11.25" customHeight="1" x14ac:dyDescent="0.25">
      <c r="A4" s="56" t="s">
        <v>240</v>
      </c>
      <c r="B4" s="57" t="s">
        <v>239</v>
      </c>
      <c r="C4" s="8">
        <v>7.2974768036549946</v>
      </c>
      <c r="D4" s="8">
        <v>6.5790247806900695</v>
      </c>
      <c r="E4" s="8">
        <v>5.640548151192192</v>
      </c>
      <c r="F4" s="8">
        <v>4.6631374433887451</v>
      </c>
      <c r="G4" s="8">
        <v>4.7636339401602008</v>
      </c>
      <c r="H4" s="8">
        <v>3.3247268704323711</v>
      </c>
      <c r="I4" s="8">
        <v>3.3126009149471809</v>
      </c>
      <c r="J4" s="8">
        <v>2.830862150202619</v>
      </c>
      <c r="K4" s="8">
        <v>2.7542123294629106</v>
      </c>
      <c r="L4" s="8">
        <v>1.9014644282456485</v>
      </c>
      <c r="M4" s="8">
        <v>1.8410319445695524</v>
      </c>
      <c r="N4" s="8">
        <v>1.0683240786345873</v>
      </c>
      <c r="O4" s="8">
        <v>1.1297690014195227</v>
      </c>
      <c r="P4" s="8">
        <v>0.75555790567291881</v>
      </c>
      <c r="Q4" s="8">
        <v>0.59705565075457834</v>
      </c>
      <c r="R4" s="8">
        <v>0.58384654132079006</v>
      </c>
    </row>
    <row r="5" spans="1:18" ht="11.25" customHeight="1" x14ac:dyDescent="0.25">
      <c r="A5" s="59" t="s">
        <v>238</v>
      </c>
      <c r="B5" s="60" t="s">
        <v>237</v>
      </c>
      <c r="C5" s="9">
        <v>1.801011661836343</v>
      </c>
      <c r="D5" s="9">
        <v>1.6790754754554087</v>
      </c>
      <c r="E5" s="9">
        <v>1.4204963121094079</v>
      </c>
      <c r="F5" s="9">
        <v>1.2580383187164288</v>
      </c>
      <c r="G5" s="9">
        <v>1.3522086835511278</v>
      </c>
      <c r="H5" s="9">
        <v>1.0452193211617804</v>
      </c>
      <c r="I5" s="9">
        <v>1.081051821646601</v>
      </c>
      <c r="J5" s="9">
        <v>0.67316480691140679</v>
      </c>
      <c r="K5" s="9">
        <v>0.12446120526040721</v>
      </c>
      <c r="L5" s="9">
        <v>0.14121927799202535</v>
      </c>
      <c r="M5" s="9">
        <v>0.19092252952918776</v>
      </c>
      <c r="N5" s="9">
        <v>0.27775562824312233</v>
      </c>
      <c r="O5" s="9">
        <v>0.17761184629080079</v>
      </c>
      <c r="P5" s="9">
        <v>6.4793603252083304E-2</v>
      </c>
      <c r="Q5" s="9">
        <v>6.3442859726963674E-2</v>
      </c>
      <c r="R5" s="9">
        <v>0.1301766350598644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0.17609519948058044</v>
      </c>
      <c r="H6" s="10">
        <v>0.12401531298494459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1.801011661836343</v>
      </c>
      <c r="D8" s="10">
        <v>1.6790754754554087</v>
      </c>
      <c r="E8" s="10">
        <v>1.4204963121094079</v>
      </c>
      <c r="F8" s="10">
        <v>1.2580383187164288</v>
      </c>
      <c r="G8" s="10">
        <v>1.1761134840705474</v>
      </c>
      <c r="H8" s="10">
        <v>0.9212040081768359</v>
      </c>
      <c r="I8" s="10">
        <v>1.081051821646601</v>
      </c>
      <c r="J8" s="10">
        <v>0.67316480691140679</v>
      </c>
      <c r="K8" s="10">
        <v>0.12446120526040721</v>
      </c>
      <c r="L8" s="10">
        <v>0.14121927799202535</v>
      </c>
      <c r="M8" s="10">
        <v>0.19092252952918776</v>
      </c>
      <c r="N8" s="10">
        <v>0.27775562824312233</v>
      </c>
      <c r="O8" s="10">
        <v>0.17761184629080079</v>
      </c>
      <c r="P8" s="10">
        <v>6.4793603252083304E-2</v>
      </c>
      <c r="Q8" s="10">
        <v>6.3442859726963674E-2</v>
      </c>
      <c r="R8" s="10">
        <v>0.1301766350598644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8.4599943483854176E-2</v>
      </c>
      <c r="D10" s="9">
        <v>2.7036393933232105E-2</v>
      </c>
      <c r="E10" s="9">
        <v>2.8857885975765822E-2</v>
      </c>
      <c r="F10" s="9">
        <v>5.7572733734377858E-2</v>
      </c>
      <c r="G10" s="9">
        <v>3.0454627556647962E-2</v>
      </c>
      <c r="H10" s="9">
        <v>3.1567925279466405E-2</v>
      </c>
      <c r="I10" s="9">
        <v>3.3228724546144749E-2</v>
      </c>
      <c r="J10" s="9">
        <v>0.31164778584575697</v>
      </c>
      <c r="K10" s="9">
        <v>0.86162614391665637</v>
      </c>
      <c r="L10" s="9">
        <v>0.44952299171452426</v>
      </c>
      <c r="M10" s="9">
        <v>0.34549071249826091</v>
      </c>
      <c r="N10" s="9">
        <v>0</v>
      </c>
      <c r="O10" s="9">
        <v>0.17057802700008073</v>
      </c>
      <c r="P10" s="9">
        <v>0.21223179352033486</v>
      </c>
      <c r="Q10" s="9">
        <v>0.13864102814356705</v>
      </c>
      <c r="R10" s="9">
        <v>8.1758185441868261E-2</v>
      </c>
    </row>
    <row r="11" spans="1:18" ht="11.25" customHeight="1" x14ac:dyDescent="0.25">
      <c r="A11" s="59" t="s">
        <v>226</v>
      </c>
      <c r="B11" s="60" t="s">
        <v>225</v>
      </c>
      <c r="C11" s="9">
        <v>5.4118651983347972</v>
      </c>
      <c r="D11" s="9">
        <v>4.8729129113014285</v>
      </c>
      <c r="E11" s="9">
        <v>4.1911939531070184</v>
      </c>
      <c r="F11" s="9">
        <v>3.3475263909379382</v>
      </c>
      <c r="G11" s="9">
        <v>3.3809706290524253</v>
      </c>
      <c r="H11" s="9">
        <v>2.2479396239911242</v>
      </c>
      <c r="I11" s="9">
        <v>2.1983203687544353</v>
      </c>
      <c r="J11" s="9">
        <v>1.8460495574454552</v>
      </c>
      <c r="K11" s="9">
        <v>1.768124980285847</v>
      </c>
      <c r="L11" s="9">
        <v>1.3107221585390989</v>
      </c>
      <c r="M11" s="9">
        <v>1.3046187025421037</v>
      </c>
      <c r="N11" s="9">
        <v>0.79056845039146495</v>
      </c>
      <c r="O11" s="9">
        <v>0.78157912812864117</v>
      </c>
      <c r="P11" s="9">
        <v>0.47853250890050064</v>
      </c>
      <c r="Q11" s="9">
        <v>0.39497176288404767</v>
      </c>
      <c r="R11" s="9">
        <v>0.37191172081905732</v>
      </c>
    </row>
    <row r="12" spans="1:18" ht="11.25" customHeight="1" x14ac:dyDescent="0.25">
      <c r="A12" s="61" t="s">
        <v>224</v>
      </c>
      <c r="B12" s="62" t="s">
        <v>223</v>
      </c>
      <c r="C12" s="10">
        <v>5.4118651983347972</v>
      </c>
      <c r="D12" s="10">
        <v>4.8729129113014285</v>
      </c>
      <c r="E12" s="10">
        <v>4.1911939531070184</v>
      </c>
      <c r="F12" s="10">
        <v>3.3475263909379382</v>
      </c>
      <c r="G12" s="10">
        <v>3.3809706290524253</v>
      </c>
      <c r="H12" s="10">
        <v>2.2479396239911242</v>
      </c>
      <c r="I12" s="10">
        <v>2.1983203687544353</v>
      </c>
      <c r="J12" s="10">
        <v>1.8460495574454552</v>
      </c>
      <c r="K12" s="10">
        <v>1.768124980285847</v>
      </c>
      <c r="L12" s="10">
        <v>1.3107221585390989</v>
      </c>
      <c r="M12" s="10">
        <v>1.3046187025421037</v>
      </c>
      <c r="N12" s="10">
        <v>0.79056845039146495</v>
      </c>
      <c r="O12" s="10">
        <v>0.78157912812864117</v>
      </c>
      <c r="P12" s="10">
        <v>0.47853250890050064</v>
      </c>
      <c r="Q12" s="10">
        <v>0.39497176288404767</v>
      </c>
      <c r="R12" s="10">
        <v>0.37191172081905732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1.7472928802593788</v>
      </c>
      <c r="D15" s="8">
        <v>1.6039534182975941</v>
      </c>
      <c r="E15" s="8">
        <v>1.3305788188422367</v>
      </c>
      <c r="F15" s="8">
        <v>1.124830591705237</v>
      </c>
      <c r="G15" s="8">
        <v>1.1444802584114622</v>
      </c>
      <c r="H15" s="8">
        <v>0.93303818312613196</v>
      </c>
      <c r="I15" s="8">
        <v>0.88972662235743716</v>
      </c>
      <c r="J15" s="8">
        <v>0.70013778969755913</v>
      </c>
      <c r="K15" s="8">
        <v>0.70095996819830164</v>
      </c>
      <c r="L15" s="8">
        <v>0.43881285608467774</v>
      </c>
      <c r="M15" s="8">
        <v>0.42824097572941289</v>
      </c>
      <c r="N15" s="8">
        <v>0.36545495801989691</v>
      </c>
      <c r="O15" s="8">
        <v>0.29505167380758307</v>
      </c>
      <c r="P15" s="8">
        <v>0.21678536807069085</v>
      </c>
      <c r="Q15" s="8">
        <v>0.18143735805198458</v>
      </c>
      <c r="R15" s="8">
        <v>0.17449982362580541</v>
      </c>
    </row>
    <row r="16" spans="1:18" ht="11.25" customHeight="1" x14ac:dyDescent="0.25">
      <c r="A16" s="59" t="s">
        <v>216</v>
      </c>
      <c r="B16" s="60" t="s">
        <v>215</v>
      </c>
      <c r="C16" s="9">
        <v>0.4112053812108723</v>
      </c>
      <c r="D16" s="9">
        <v>0.41294950759191951</v>
      </c>
      <c r="E16" s="9">
        <v>0.36004788156733336</v>
      </c>
      <c r="F16" s="9">
        <v>0.32808916673830757</v>
      </c>
      <c r="G16" s="9">
        <v>0.32460009672879553</v>
      </c>
      <c r="H16" s="9">
        <v>0.13869471284966192</v>
      </c>
      <c r="I16" s="9">
        <v>0.12742759668356404</v>
      </c>
      <c r="J16" s="9">
        <v>5.1246064905579043E-2</v>
      </c>
      <c r="K16" s="9">
        <v>3.4329296450466257E-2</v>
      </c>
      <c r="L16" s="9">
        <v>3.9910585622622584E-2</v>
      </c>
      <c r="M16" s="9">
        <v>3.8513413835527505E-2</v>
      </c>
      <c r="N16" s="9">
        <v>2.6223101674704718E-2</v>
      </c>
      <c r="O16" s="9">
        <v>2.0686942897896427E-2</v>
      </c>
      <c r="P16" s="9">
        <v>1.5981816648047951E-2</v>
      </c>
      <c r="Q16" s="9">
        <v>1.61830696109285E-2</v>
      </c>
      <c r="R16" s="9">
        <v>1.3883330224931366E-2</v>
      </c>
    </row>
    <row r="17" spans="1:18" ht="11.25" customHeight="1" x14ac:dyDescent="0.25">
      <c r="A17" s="64" t="s">
        <v>214</v>
      </c>
      <c r="B17" s="60" t="s">
        <v>213</v>
      </c>
      <c r="C17" s="9">
        <v>9.4065671426105373E-3</v>
      </c>
      <c r="D17" s="9">
        <v>8.3979380221865449E-3</v>
      </c>
      <c r="E17" s="9">
        <v>8.9639147646334866E-3</v>
      </c>
      <c r="F17" s="9">
        <v>8.9417631750029758E-3</v>
      </c>
      <c r="G17" s="9">
        <v>9.4598989626510904E-3</v>
      </c>
      <c r="H17" s="9">
        <v>1.065103473620208E-2</v>
      </c>
      <c r="I17" s="9">
        <v>1.0321596489058881E-2</v>
      </c>
      <c r="J17" s="9">
        <v>1.0756277057912206E-2</v>
      </c>
      <c r="K17" s="9">
        <v>1.0293786252132531E-2</v>
      </c>
      <c r="L17" s="9">
        <v>9.309113617666365E-3</v>
      </c>
      <c r="M17" s="9">
        <v>8.8726869836017568E-3</v>
      </c>
      <c r="N17" s="9">
        <v>8.5140607461391508E-3</v>
      </c>
      <c r="O17" s="9">
        <v>8.1416604256700255E-3</v>
      </c>
      <c r="P17" s="9">
        <v>7.8659336059985607E-3</v>
      </c>
      <c r="Q17" s="9">
        <v>7.7076655506389952E-3</v>
      </c>
      <c r="R17" s="9">
        <v>6.8373709324167174E-3</v>
      </c>
    </row>
    <row r="18" spans="1:18" ht="11.25" customHeight="1" x14ac:dyDescent="0.25">
      <c r="A18" s="64" t="s">
        <v>357</v>
      </c>
      <c r="B18" s="60" t="s">
        <v>212</v>
      </c>
      <c r="C18" s="9">
        <v>1.3266809319058961</v>
      </c>
      <c r="D18" s="9">
        <v>1.1826059726834879</v>
      </c>
      <c r="E18" s="9">
        <v>0.96156702251027004</v>
      </c>
      <c r="F18" s="9">
        <v>0.7877996617919264</v>
      </c>
      <c r="G18" s="9">
        <v>0.81042026272001566</v>
      </c>
      <c r="H18" s="9">
        <v>0.78369243554026791</v>
      </c>
      <c r="I18" s="9">
        <v>0.75197742918481425</v>
      </c>
      <c r="J18" s="9">
        <v>0.63813544773406794</v>
      </c>
      <c r="K18" s="9">
        <v>0.6563368854957029</v>
      </c>
      <c r="L18" s="9">
        <v>0.38959315684438883</v>
      </c>
      <c r="M18" s="9">
        <v>0.38085487491028358</v>
      </c>
      <c r="N18" s="9">
        <v>0.33071779559905307</v>
      </c>
      <c r="O18" s="9">
        <v>0.26622307048401661</v>
      </c>
      <c r="P18" s="9">
        <v>0.19293761781664434</v>
      </c>
      <c r="Q18" s="9">
        <v>0.15754662289041707</v>
      </c>
      <c r="R18" s="9">
        <v>0.15377912246845732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43.543275395879405</v>
      </c>
      <c r="D21" s="79">
        <v>33.805009780328589</v>
      </c>
      <c r="E21" s="79">
        <v>30.453080242085008</v>
      </c>
      <c r="F21" s="79">
        <v>17.367251900323829</v>
      </c>
      <c r="G21" s="79">
        <v>20.42290137692504</v>
      </c>
      <c r="H21" s="79">
        <v>40.215731489886316</v>
      </c>
      <c r="I21" s="79">
        <v>33.338989368709406</v>
      </c>
      <c r="J21" s="79">
        <v>64.536341134801859</v>
      </c>
      <c r="K21" s="79">
        <v>60.540664679573347</v>
      </c>
      <c r="L21" s="79">
        <v>28.610580244249618</v>
      </c>
      <c r="M21" s="79">
        <v>40.32090668780959</v>
      </c>
      <c r="N21" s="79">
        <v>38.608648646773879</v>
      </c>
      <c r="O21" s="79">
        <v>21.319405626918531</v>
      </c>
      <c r="P21" s="79">
        <v>23.960817377929398</v>
      </c>
      <c r="Q21" s="79">
        <v>26.10313490570686</v>
      </c>
      <c r="R21" s="79">
        <v>36.099977407759027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43.543275395879405</v>
      </c>
      <c r="D30" s="8">
        <v>33.805009780328589</v>
      </c>
      <c r="E30" s="8">
        <v>30.453080242085008</v>
      </c>
      <c r="F30" s="8">
        <v>17.367251900323829</v>
      </c>
      <c r="G30" s="8">
        <v>20.42290137692504</v>
      </c>
      <c r="H30" s="8">
        <v>40.215731489886316</v>
      </c>
      <c r="I30" s="8">
        <v>33.338989368709406</v>
      </c>
      <c r="J30" s="8">
        <v>64.536341134801859</v>
      </c>
      <c r="K30" s="8">
        <v>60.540664679573347</v>
      </c>
      <c r="L30" s="8">
        <v>28.610580244249618</v>
      </c>
      <c r="M30" s="8">
        <v>40.32090668780959</v>
      </c>
      <c r="N30" s="8">
        <v>38.608648646773879</v>
      </c>
      <c r="O30" s="8">
        <v>21.319405626918531</v>
      </c>
      <c r="P30" s="8">
        <v>23.960817377929398</v>
      </c>
      <c r="Q30" s="8">
        <v>26.10313490570686</v>
      </c>
      <c r="R30" s="8">
        <v>36.099977407759027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43.543275395879405</v>
      </c>
      <c r="D34" s="9">
        <v>33.805009780328589</v>
      </c>
      <c r="E34" s="9">
        <v>30.453080242085008</v>
      </c>
      <c r="F34" s="9">
        <v>17.367251900323829</v>
      </c>
      <c r="G34" s="9">
        <v>20.42290137692504</v>
      </c>
      <c r="H34" s="9">
        <v>40.215731489886316</v>
      </c>
      <c r="I34" s="9">
        <v>33.338989368709406</v>
      </c>
      <c r="J34" s="9">
        <v>64.536341134801859</v>
      </c>
      <c r="K34" s="9">
        <v>60.540664679573347</v>
      </c>
      <c r="L34" s="9">
        <v>28.610580244249618</v>
      </c>
      <c r="M34" s="9">
        <v>40.32090668780959</v>
      </c>
      <c r="N34" s="9">
        <v>38.608648646773879</v>
      </c>
      <c r="O34" s="9">
        <v>21.319405626918531</v>
      </c>
      <c r="P34" s="9">
        <v>23.960817377929398</v>
      </c>
      <c r="Q34" s="9">
        <v>26.10313490570686</v>
      </c>
      <c r="R34" s="9">
        <v>36.099977407759027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157.96616093683082</v>
      </c>
      <c r="D52" s="79">
        <v>170.38946054955585</v>
      </c>
      <c r="E52" s="79">
        <v>168.46811392451909</v>
      </c>
      <c r="F52" s="79">
        <v>178.47517899155164</v>
      </c>
      <c r="G52" s="79">
        <v>184.79407257426681</v>
      </c>
      <c r="H52" s="79">
        <v>177.44471751501038</v>
      </c>
      <c r="I52" s="79">
        <v>179.10941998879562</v>
      </c>
      <c r="J52" s="79">
        <v>173.69397436902668</v>
      </c>
      <c r="K52" s="79">
        <v>174.04744058976752</v>
      </c>
      <c r="L52" s="79">
        <v>186.60911036787689</v>
      </c>
      <c r="M52" s="79">
        <v>189.26215279227236</v>
      </c>
      <c r="N52" s="79">
        <v>182.47876746184269</v>
      </c>
      <c r="O52" s="79">
        <v>182.13542960299708</v>
      </c>
      <c r="P52" s="79">
        <v>191.76515366986078</v>
      </c>
      <c r="Q52" s="79">
        <v>191.28293908712769</v>
      </c>
      <c r="R52" s="79">
        <v>194.05981577021618</v>
      </c>
    </row>
    <row r="53" spans="1:18" ht="11.25" customHeight="1" x14ac:dyDescent="0.25">
      <c r="A53" s="56" t="s">
        <v>143</v>
      </c>
      <c r="B53" s="57" t="s">
        <v>142</v>
      </c>
      <c r="C53" s="8">
        <v>157.96616093683082</v>
      </c>
      <c r="D53" s="8">
        <v>170.38946054955585</v>
      </c>
      <c r="E53" s="8">
        <v>168.46811392451909</v>
      </c>
      <c r="F53" s="8">
        <v>178.47517899155164</v>
      </c>
      <c r="G53" s="8">
        <v>184.79407257426681</v>
      </c>
      <c r="H53" s="8">
        <v>177.44471751501038</v>
      </c>
      <c r="I53" s="8">
        <v>179.10941998879562</v>
      </c>
      <c r="J53" s="8">
        <v>173.69397436902668</v>
      </c>
      <c r="K53" s="8">
        <v>174.04744058976752</v>
      </c>
      <c r="L53" s="8">
        <v>186.60911036787689</v>
      </c>
      <c r="M53" s="8">
        <v>189.26215279227236</v>
      </c>
      <c r="N53" s="8">
        <v>182.47876746184269</v>
      </c>
      <c r="O53" s="8">
        <v>182.13542960299708</v>
      </c>
      <c r="P53" s="8">
        <v>191.76515366986078</v>
      </c>
      <c r="Q53" s="8">
        <v>191.28293908712769</v>
      </c>
      <c r="R53" s="8">
        <v>194.05981577021618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20.831999999999951</v>
      </c>
      <c r="D64" s="81">
        <v>24.087424072319997</v>
      </c>
      <c r="E64" s="81">
        <v>20.641366126080001</v>
      </c>
      <c r="F64" s="81">
        <v>24.383548062719999</v>
      </c>
      <c r="G64" s="81">
        <v>27.93351903552</v>
      </c>
      <c r="H64" s="81">
        <v>24.303927253788498</v>
      </c>
      <c r="I64" s="81">
        <v>27.665999262720003</v>
      </c>
      <c r="J64" s="81">
        <v>24.391941759360002</v>
      </c>
      <c r="K64" s="81">
        <v>27.699056978833116</v>
      </c>
      <c r="L64" s="81">
        <v>24.121069424828519</v>
      </c>
      <c r="M64" s="81">
        <v>24.329844941709265</v>
      </c>
      <c r="N64" s="81">
        <v>24.406211053518774</v>
      </c>
      <c r="O64" s="81">
        <v>27.874974477623514</v>
      </c>
      <c r="P64" s="81">
        <v>24.433734358491193</v>
      </c>
      <c r="Q64" s="81">
        <v>23.751056138482035</v>
      </c>
      <c r="R64" s="81">
        <v>30.572679310564027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20.831999999999951</v>
      </c>
      <c r="D66" s="82">
        <v>24.087424072319997</v>
      </c>
      <c r="E66" s="82">
        <v>20.641366126080001</v>
      </c>
      <c r="F66" s="82">
        <v>24.383548062719999</v>
      </c>
      <c r="G66" s="82">
        <v>27.93351903552</v>
      </c>
      <c r="H66" s="82">
        <v>24.303927253788498</v>
      </c>
      <c r="I66" s="82">
        <v>27.665999262720003</v>
      </c>
      <c r="J66" s="82">
        <v>24.391941759360002</v>
      </c>
      <c r="K66" s="82">
        <v>27.665764801919995</v>
      </c>
      <c r="L66" s="82">
        <v>24.086486229120005</v>
      </c>
      <c r="M66" s="82">
        <v>24.303797602725048</v>
      </c>
      <c r="N66" s="82">
        <v>24.304022407814927</v>
      </c>
      <c r="O66" s="82">
        <v>27.775974257051971</v>
      </c>
      <c r="P66" s="82">
        <v>24.303894219011905</v>
      </c>
      <c r="Q66" s="82">
        <v>23.520000000000017</v>
      </c>
      <c r="R66" s="82">
        <v>30.239893975092485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3.3292176913122515E-2</v>
      </c>
      <c r="L67" s="82">
        <v>3.4583195708515098E-2</v>
      </c>
      <c r="M67" s="82">
        <v>2.6047338984216784E-2</v>
      </c>
      <c r="N67" s="82">
        <v>0.10218864570384871</v>
      </c>
      <c r="O67" s="82">
        <v>9.9000220571545061E-2</v>
      </c>
      <c r="P67" s="82">
        <v>0.12984013947928794</v>
      </c>
      <c r="Q67" s="82">
        <v>0.23105613848201725</v>
      </c>
      <c r="R67" s="82">
        <v>0.3327853354715421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8258.2052172985987</v>
      </c>
      <c r="D2" s="78">
        <v>9854.9499580099946</v>
      </c>
      <c r="E2" s="78">
        <v>9121.6310366338184</v>
      </c>
      <c r="F2" s="78">
        <v>11746.666675440863</v>
      </c>
      <c r="G2" s="78">
        <v>12084.041929183129</v>
      </c>
      <c r="H2" s="78">
        <v>12168.62363467748</v>
      </c>
      <c r="I2" s="78">
        <v>11404.29522445658</v>
      </c>
      <c r="J2" s="78">
        <v>10671.49199584189</v>
      </c>
      <c r="K2" s="78">
        <v>9825.620457236002</v>
      </c>
      <c r="L2" s="78">
        <v>8469.964071080929</v>
      </c>
      <c r="M2" s="78">
        <v>10377.713769432816</v>
      </c>
      <c r="N2" s="78">
        <v>10534.731215800291</v>
      </c>
      <c r="O2" s="78">
        <v>8589.5457351610567</v>
      </c>
      <c r="P2" s="78">
        <v>8025.0460486119846</v>
      </c>
      <c r="Q2" s="78">
        <v>7118.5894015882395</v>
      </c>
      <c r="R2" s="78">
        <v>7694.532820704504</v>
      </c>
    </row>
    <row r="3" spans="1:18" ht="11.25" customHeight="1" x14ac:dyDescent="0.25">
      <c r="A3" s="53" t="s">
        <v>242</v>
      </c>
      <c r="B3" s="54" t="s">
        <v>241</v>
      </c>
      <c r="C3" s="79">
        <v>4272.4692562787677</v>
      </c>
      <c r="D3" s="79">
        <v>5347.3293349975447</v>
      </c>
      <c r="E3" s="79">
        <v>4940.3006450652238</v>
      </c>
      <c r="F3" s="79">
        <v>6467.0192524554486</v>
      </c>
      <c r="G3" s="79">
        <v>6239.2474938941277</v>
      </c>
      <c r="H3" s="79">
        <v>5543.0083891776467</v>
      </c>
      <c r="I3" s="79">
        <v>5430.6800603024467</v>
      </c>
      <c r="J3" s="79">
        <v>4825.1757939865292</v>
      </c>
      <c r="K3" s="79">
        <v>4096.9483687891443</v>
      </c>
      <c r="L3" s="79">
        <v>2702.4513380971921</v>
      </c>
      <c r="M3" s="79">
        <v>3558.7190328760985</v>
      </c>
      <c r="N3" s="79">
        <v>3938.4804864627731</v>
      </c>
      <c r="O3" s="79">
        <v>3160.9685547682393</v>
      </c>
      <c r="P3" s="79">
        <v>2991.3466000000108</v>
      </c>
      <c r="Q3" s="79">
        <v>1891.4447514956694</v>
      </c>
      <c r="R3" s="79">
        <v>1837.984748741374</v>
      </c>
    </row>
    <row r="4" spans="1:18" ht="11.25" customHeight="1" x14ac:dyDescent="0.25">
      <c r="A4" s="56" t="s">
        <v>240</v>
      </c>
      <c r="B4" s="57" t="s">
        <v>239</v>
      </c>
      <c r="C4" s="8">
        <v>3069.448998074985</v>
      </c>
      <c r="D4" s="8">
        <v>3898.6307260377848</v>
      </c>
      <c r="E4" s="8">
        <v>3577.3691913685439</v>
      </c>
      <c r="F4" s="8">
        <v>5048.6859895301286</v>
      </c>
      <c r="G4" s="8">
        <v>5233.253423689368</v>
      </c>
      <c r="H4" s="8">
        <v>4497.7608227596329</v>
      </c>
      <c r="I4" s="8">
        <v>4801.898441189167</v>
      </c>
      <c r="J4" s="8">
        <v>4825.1757939865292</v>
      </c>
      <c r="K4" s="8">
        <v>4096.9483687891443</v>
      </c>
      <c r="L4" s="8">
        <v>2702.4513380971921</v>
      </c>
      <c r="M4" s="8">
        <v>3558.7190328760985</v>
      </c>
      <c r="N4" s="8">
        <v>3938.4804864627731</v>
      </c>
      <c r="O4" s="8">
        <v>3160.9685547682393</v>
      </c>
      <c r="P4" s="8">
        <v>2991.3466000000108</v>
      </c>
      <c r="Q4" s="8">
        <v>1891.4447514956694</v>
      </c>
      <c r="R4" s="8">
        <v>1837.984748741374</v>
      </c>
    </row>
    <row r="5" spans="1:18" ht="11.25" customHeight="1" x14ac:dyDescent="0.25">
      <c r="A5" s="59" t="s">
        <v>238</v>
      </c>
      <c r="B5" s="60" t="s">
        <v>237</v>
      </c>
      <c r="C5" s="9">
        <v>3069.448998074985</v>
      </c>
      <c r="D5" s="9">
        <v>3898.6307260377848</v>
      </c>
      <c r="E5" s="9">
        <v>3577.3691913685439</v>
      </c>
      <c r="F5" s="9">
        <v>5048.6859895301286</v>
      </c>
      <c r="G5" s="9">
        <v>5233.253423689368</v>
      </c>
      <c r="H5" s="9">
        <v>4497.7608227596329</v>
      </c>
      <c r="I5" s="9">
        <v>4801.898441189167</v>
      </c>
      <c r="J5" s="9">
        <v>4825.1757939865292</v>
      </c>
      <c r="K5" s="9">
        <v>4096.9483687891443</v>
      </c>
      <c r="L5" s="9">
        <v>2702.4513380971921</v>
      </c>
      <c r="M5" s="9">
        <v>3558.7190328760985</v>
      </c>
      <c r="N5" s="9">
        <v>3938.4804864627731</v>
      </c>
      <c r="O5" s="9">
        <v>3160.9685547682393</v>
      </c>
      <c r="P5" s="9">
        <v>2991.3466000000108</v>
      </c>
      <c r="Q5" s="9">
        <v>1891.4447514956694</v>
      </c>
      <c r="R5" s="9">
        <v>1837.984748741374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286.84930780642293</v>
      </c>
      <c r="J6" s="10">
        <v>385.63400628000858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3069.448998074985</v>
      </c>
      <c r="D8" s="10">
        <v>3898.6307260377848</v>
      </c>
      <c r="E8" s="10">
        <v>3577.3691913685439</v>
      </c>
      <c r="F8" s="10">
        <v>5048.6859895301286</v>
      </c>
      <c r="G8" s="10">
        <v>5233.253423689368</v>
      </c>
      <c r="H8" s="10">
        <v>4497.7608227596329</v>
      </c>
      <c r="I8" s="10">
        <v>4515.049133382744</v>
      </c>
      <c r="J8" s="10">
        <v>4439.5417877065211</v>
      </c>
      <c r="K8" s="10">
        <v>4096.9483687891443</v>
      </c>
      <c r="L8" s="10">
        <v>2702.4513380971921</v>
      </c>
      <c r="M8" s="10">
        <v>3558.7190328760985</v>
      </c>
      <c r="N8" s="10">
        <v>3938.4804864627731</v>
      </c>
      <c r="O8" s="10">
        <v>3160.9685547682393</v>
      </c>
      <c r="P8" s="10">
        <v>2991.3466000000108</v>
      </c>
      <c r="Q8" s="10">
        <v>1891.4447514956694</v>
      </c>
      <c r="R8" s="10">
        <v>1837.984748741374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1203.0202582037828</v>
      </c>
      <c r="D15" s="8">
        <v>1448.6986089597599</v>
      </c>
      <c r="E15" s="8">
        <v>1362.9314536966799</v>
      </c>
      <c r="F15" s="8">
        <v>1418.33326292532</v>
      </c>
      <c r="G15" s="8">
        <v>1005.99407020476</v>
      </c>
      <c r="H15" s="8">
        <v>1045.2475664180135</v>
      </c>
      <c r="I15" s="8">
        <v>628.78161911328004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1203.0202582037828</v>
      </c>
      <c r="D16" s="9">
        <v>1448.6986089597599</v>
      </c>
      <c r="E16" s="9">
        <v>1362.9314536966799</v>
      </c>
      <c r="F16" s="9">
        <v>1418.33326292532</v>
      </c>
      <c r="G16" s="9">
        <v>1005.99407020476</v>
      </c>
      <c r="H16" s="9">
        <v>1045.2475664180135</v>
      </c>
      <c r="I16" s="9">
        <v>628.78161911328004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352.94399999999928</v>
      </c>
      <c r="D21" s="79">
        <v>422.22183141491996</v>
      </c>
      <c r="E21" s="79">
        <v>127.21902376823996</v>
      </c>
      <c r="F21" s="79">
        <v>374.71635604267198</v>
      </c>
      <c r="G21" s="79">
        <v>309.81517909603207</v>
      </c>
      <c r="H21" s="79">
        <v>272.53694282442785</v>
      </c>
      <c r="I21" s="79">
        <v>309.81049557408016</v>
      </c>
      <c r="J21" s="79">
        <v>238.48669198130403</v>
      </c>
      <c r="K21" s="79">
        <v>220.0511450358722</v>
      </c>
      <c r="L21" s="79">
        <v>136.29036746973603</v>
      </c>
      <c r="M21" s="79">
        <v>108.42586799396933</v>
      </c>
      <c r="N21" s="79">
        <v>65.122642683733901</v>
      </c>
      <c r="O21" s="79">
        <v>15.586564691423739</v>
      </c>
      <c r="P21" s="79">
        <v>9.3413782797353626</v>
      </c>
      <c r="Q21" s="79">
        <v>9.3574255046061765</v>
      </c>
      <c r="R21" s="79">
        <v>123.91063746575811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352.94399999999928</v>
      </c>
      <c r="D30" s="8">
        <v>422.22183141491996</v>
      </c>
      <c r="E30" s="8">
        <v>127.21902376823996</v>
      </c>
      <c r="F30" s="8">
        <v>374.71635604267198</v>
      </c>
      <c r="G30" s="8">
        <v>309.81517909603207</v>
      </c>
      <c r="H30" s="8">
        <v>272.53694282442785</v>
      </c>
      <c r="I30" s="8">
        <v>309.81049557408016</v>
      </c>
      <c r="J30" s="8">
        <v>238.48669198130403</v>
      </c>
      <c r="K30" s="8">
        <v>220.0511450358722</v>
      </c>
      <c r="L30" s="8">
        <v>136.29036746973603</v>
      </c>
      <c r="M30" s="8">
        <v>108.42586799396933</v>
      </c>
      <c r="N30" s="8">
        <v>65.122642683733901</v>
      </c>
      <c r="O30" s="8">
        <v>15.586564691423739</v>
      </c>
      <c r="P30" s="8">
        <v>9.3413782797353626</v>
      </c>
      <c r="Q30" s="8">
        <v>9.3574255046061765</v>
      </c>
      <c r="R30" s="8">
        <v>123.91063746575811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50.576065616232007</v>
      </c>
      <c r="E43" s="9">
        <v>3.1024188000000001</v>
      </c>
      <c r="F43" s="9">
        <v>3.1083754440959992</v>
      </c>
      <c r="G43" s="9">
        <v>0</v>
      </c>
      <c r="H43" s="9">
        <v>3.1862751498447208</v>
      </c>
      <c r="I43" s="9">
        <v>6.4095972408000002</v>
      </c>
      <c r="J43" s="9">
        <v>6.3068451301439987</v>
      </c>
      <c r="K43" s="9">
        <v>6.308272242792003</v>
      </c>
      <c r="L43" s="9">
        <v>6.4180978683120005</v>
      </c>
      <c r="M43" s="9">
        <v>3.1616138741506914</v>
      </c>
      <c r="N43" s="9">
        <v>6.2985160691662907</v>
      </c>
      <c r="O43" s="9">
        <v>6.2985126134493221</v>
      </c>
      <c r="P43" s="9">
        <v>3.1492822521292445</v>
      </c>
      <c r="Q43" s="9">
        <v>6.2614703289093141</v>
      </c>
      <c r="R43" s="9">
        <v>3.1678641160400689</v>
      </c>
    </row>
    <row r="44" spans="1:18" ht="11.25" customHeight="1" x14ac:dyDescent="0.25">
      <c r="A44" s="59" t="s">
        <v>161</v>
      </c>
      <c r="B44" s="60" t="s">
        <v>160</v>
      </c>
      <c r="C44" s="9">
        <v>352.94399999999928</v>
      </c>
      <c r="D44" s="9">
        <v>371.64576579868793</v>
      </c>
      <c r="E44" s="9">
        <v>124.11660496823997</v>
      </c>
      <c r="F44" s="9">
        <v>371.60798059857598</v>
      </c>
      <c r="G44" s="9">
        <v>309.81517909603207</v>
      </c>
      <c r="H44" s="9">
        <v>269.35066767458312</v>
      </c>
      <c r="I44" s="9">
        <v>303.40089833328017</v>
      </c>
      <c r="J44" s="9">
        <v>232.17984685116002</v>
      </c>
      <c r="K44" s="9">
        <v>213.74287279308018</v>
      </c>
      <c r="L44" s="9">
        <v>129.87226960142402</v>
      </c>
      <c r="M44" s="9">
        <v>105.26425411981864</v>
      </c>
      <c r="N44" s="9">
        <v>58.824126614567611</v>
      </c>
      <c r="O44" s="9">
        <v>9.2880520779744167</v>
      </c>
      <c r="P44" s="9">
        <v>6.1920960276061185</v>
      </c>
      <c r="Q44" s="9">
        <v>3.0959551756968615</v>
      </c>
      <c r="R44" s="9">
        <v>120.74277334971805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3529.4027610198309</v>
      </c>
      <c r="D52" s="79">
        <v>4030.3948153705924</v>
      </c>
      <c r="E52" s="79">
        <v>3851.0561246716088</v>
      </c>
      <c r="F52" s="79">
        <v>4683.9337720956719</v>
      </c>
      <c r="G52" s="79">
        <v>5318.0079826993197</v>
      </c>
      <c r="H52" s="79">
        <v>6132.7188446389737</v>
      </c>
      <c r="I52" s="79">
        <v>5307.1444719727924</v>
      </c>
      <c r="J52" s="79">
        <v>5242.3787270367366</v>
      </c>
      <c r="K52" s="79">
        <v>5150.4259663231915</v>
      </c>
      <c r="L52" s="79">
        <v>4936.3358680128613</v>
      </c>
      <c r="M52" s="79">
        <v>6000.1147760940785</v>
      </c>
      <c r="N52" s="79">
        <v>5661.1175322653589</v>
      </c>
      <c r="O52" s="79">
        <v>4514.9413641533583</v>
      </c>
      <c r="P52" s="79">
        <v>4322.2017298333558</v>
      </c>
      <c r="Q52" s="79">
        <v>4347.3944132525876</v>
      </c>
      <c r="R52" s="79">
        <v>4942.7216718929285</v>
      </c>
    </row>
    <row r="53" spans="1:18" ht="11.25" customHeight="1" x14ac:dyDescent="0.25">
      <c r="A53" s="56" t="s">
        <v>143</v>
      </c>
      <c r="B53" s="57" t="s">
        <v>142</v>
      </c>
      <c r="C53" s="8">
        <v>2096.4331084368646</v>
      </c>
      <c r="D53" s="8">
        <v>1980.0661479128646</v>
      </c>
      <c r="E53" s="8">
        <v>1557.4475465247604</v>
      </c>
      <c r="F53" s="8">
        <v>2486.5824781836714</v>
      </c>
      <c r="G53" s="8">
        <v>2462.6815181060397</v>
      </c>
      <c r="H53" s="8">
        <v>3120.3084238919109</v>
      </c>
      <c r="I53" s="8">
        <v>2156.3064155262969</v>
      </c>
      <c r="J53" s="8">
        <v>1754.9356695615361</v>
      </c>
      <c r="K53" s="8">
        <v>2247.9478390092231</v>
      </c>
      <c r="L53" s="8">
        <v>2410.2339402038051</v>
      </c>
      <c r="M53" s="8">
        <v>2395.8358810707673</v>
      </c>
      <c r="N53" s="8">
        <v>2003.3625771402117</v>
      </c>
      <c r="O53" s="8">
        <v>1068.9255828093317</v>
      </c>
      <c r="P53" s="8">
        <v>304.52207124304914</v>
      </c>
      <c r="Q53" s="8">
        <v>245.05580313438108</v>
      </c>
      <c r="R53" s="8">
        <v>990.00767189293492</v>
      </c>
    </row>
    <row r="54" spans="1:18" ht="11.25" customHeight="1" x14ac:dyDescent="0.25">
      <c r="A54" s="56" t="s">
        <v>141</v>
      </c>
      <c r="B54" s="57" t="s">
        <v>140</v>
      </c>
      <c r="C54" s="8">
        <v>1432.9696525829661</v>
      </c>
      <c r="D54" s="8">
        <v>2050.328667457728</v>
      </c>
      <c r="E54" s="8">
        <v>2293.6085781468487</v>
      </c>
      <c r="F54" s="8">
        <v>2197.3512939120001</v>
      </c>
      <c r="G54" s="8">
        <v>2855.32646459328</v>
      </c>
      <c r="H54" s="8">
        <v>3012.4104207470632</v>
      </c>
      <c r="I54" s="8">
        <v>3150.8380564464956</v>
      </c>
      <c r="J54" s="8">
        <v>3487.4430574752005</v>
      </c>
      <c r="K54" s="8">
        <v>2902.4781273139683</v>
      </c>
      <c r="L54" s="8">
        <v>2526.1019278090562</v>
      </c>
      <c r="M54" s="8">
        <v>3604.2788950233107</v>
      </c>
      <c r="N54" s="8">
        <v>3657.7549551251473</v>
      </c>
      <c r="O54" s="8">
        <v>3446.0157813440269</v>
      </c>
      <c r="P54" s="8">
        <v>4017.6796585903071</v>
      </c>
      <c r="Q54" s="8">
        <v>4102.3386101182068</v>
      </c>
      <c r="R54" s="8">
        <v>3952.7139999999931</v>
      </c>
    </row>
    <row r="55" spans="1:18" ht="11.25" customHeight="1" x14ac:dyDescent="0.25">
      <c r="A55" s="59" t="s">
        <v>139</v>
      </c>
      <c r="B55" s="60" t="s">
        <v>138</v>
      </c>
      <c r="C55" s="9">
        <v>130.13175226489966</v>
      </c>
      <c r="D55" s="9">
        <v>141.08946997132801</v>
      </c>
      <c r="E55" s="9">
        <v>110.982276582048</v>
      </c>
      <c r="F55" s="9">
        <v>54.238269038399999</v>
      </c>
      <c r="G55" s="9">
        <v>90.513422693280006</v>
      </c>
      <c r="H55" s="9">
        <v>76.500840216805912</v>
      </c>
      <c r="I55" s="9">
        <v>71.199936696096003</v>
      </c>
      <c r="J55" s="9">
        <v>68.03717472000001</v>
      </c>
      <c r="K55" s="9">
        <v>72.146898913968002</v>
      </c>
      <c r="L55" s="9">
        <v>100.054948640256</v>
      </c>
      <c r="M55" s="9">
        <v>93.763676000641127</v>
      </c>
      <c r="N55" s="9">
        <v>89.515089401455739</v>
      </c>
      <c r="O55" s="9">
        <v>92.563599577138618</v>
      </c>
      <c r="P55" s="9">
        <v>73.219658590308157</v>
      </c>
      <c r="Q55" s="9">
        <v>100.65024623957926</v>
      </c>
      <c r="R55" s="9">
        <v>161.39400000000006</v>
      </c>
    </row>
    <row r="56" spans="1:18" ht="11.25" customHeight="1" x14ac:dyDescent="0.25">
      <c r="A56" s="59" t="s">
        <v>137</v>
      </c>
      <c r="B56" s="60" t="s">
        <v>136</v>
      </c>
      <c r="C56" s="9">
        <v>1302.8379003180664</v>
      </c>
      <c r="D56" s="9">
        <v>1909.2391974863999</v>
      </c>
      <c r="E56" s="9">
        <v>2182.6263015648005</v>
      </c>
      <c r="F56" s="9">
        <v>2143.1130248735999</v>
      </c>
      <c r="G56" s="9">
        <v>2764.8130418999999</v>
      </c>
      <c r="H56" s="9">
        <v>2935.9095805302572</v>
      </c>
      <c r="I56" s="9">
        <v>3079.6381197503997</v>
      </c>
      <c r="J56" s="9">
        <v>3419.4058827552003</v>
      </c>
      <c r="K56" s="9">
        <v>2830.3312284000003</v>
      </c>
      <c r="L56" s="9">
        <v>2426.0469791688001</v>
      </c>
      <c r="M56" s="9">
        <v>3510.5152190226695</v>
      </c>
      <c r="N56" s="9">
        <v>3568.2398657236913</v>
      </c>
      <c r="O56" s="9">
        <v>3353.4521817668883</v>
      </c>
      <c r="P56" s="9">
        <v>3944.4599999999991</v>
      </c>
      <c r="Q56" s="9">
        <v>4001.6883638786276</v>
      </c>
      <c r="R56" s="9">
        <v>3791.3199999999929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103.3892000000001</v>
      </c>
      <c r="D59" s="79">
        <v>55.003976226936004</v>
      </c>
      <c r="E59" s="79">
        <v>203.05524312874797</v>
      </c>
      <c r="F59" s="79">
        <v>220.997294847072</v>
      </c>
      <c r="G59" s="79">
        <v>216.97127349364803</v>
      </c>
      <c r="H59" s="79">
        <v>220.35945803643239</v>
      </c>
      <c r="I59" s="79">
        <v>356.66019660725999</v>
      </c>
      <c r="J59" s="79">
        <v>365.45078283732011</v>
      </c>
      <c r="K59" s="79">
        <v>358.19497708779613</v>
      </c>
      <c r="L59" s="79">
        <v>694.88649750114018</v>
      </c>
      <c r="M59" s="79">
        <v>710.45409246866973</v>
      </c>
      <c r="N59" s="79">
        <v>870.01055438842661</v>
      </c>
      <c r="O59" s="79">
        <v>898.04925154803618</v>
      </c>
      <c r="P59" s="79">
        <v>702.15634049888263</v>
      </c>
      <c r="Q59" s="79">
        <v>870.3928113353769</v>
      </c>
      <c r="R59" s="79">
        <v>789.91576260444413</v>
      </c>
    </row>
    <row r="60" spans="1:18" ht="11.25" customHeight="1" x14ac:dyDescent="0.25">
      <c r="A60" s="56" t="s">
        <v>130</v>
      </c>
      <c r="B60" s="57" t="s">
        <v>129</v>
      </c>
      <c r="C60" s="8">
        <v>62.49100000000017</v>
      </c>
      <c r="D60" s="8">
        <v>22.757118195240032</v>
      </c>
      <c r="E60" s="8">
        <v>168.65734295124003</v>
      </c>
      <c r="F60" s="8">
        <v>185.41769787684001</v>
      </c>
      <c r="G60" s="8">
        <v>172.43360167175996</v>
      </c>
      <c r="H60" s="8">
        <v>123.98258128589298</v>
      </c>
      <c r="I60" s="8">
        <v>140.90810089356</v>
      </c>
      <c r="J60" s="8">
        <v>173.14008230376004</v>
      </c>
      <c r="K60" s="8">
        <v>168.23926208232015</v>
      </c>
      <c r="L60" s="8">
        <v>338.21766394415999</v>
      </c>
      <c r="M60" s="8">
        <v>335.03988226303818</v>
      </c>
      <c r="N60" s="8">
        <v>439.29561111764696</v>
      </c>
      <c r="O60" s="8">
        <v>454.31212978171368</v>
      </c>
      <c r="P60" s="8">
        <v>240.81214130089967</v>
      </c>
      <c r="Q60" s="8">
        <v>218.2197479636728</v>
      </c>
      <c r="R60" s="8">
        <v>202.4877384214173</v>
      </c>
    </row>
    <row r="61" spans="1:18" ht="11.25" customHeight="1" x14ac:dyDescent="0.25">
      <c r="A61" s="56" t="s">
        <v>128</v>
      </c>
      <c r="B61" s="57" t="s">
        <v>127</v>
      </c>
      <c r="C61" s="8">
        <v>40.898199999999932</v>
      </c>
      <c r="D61" s="8">
        <v>32.246858031695972</v>
      </c>
      <c r="E61" s="8">
        <v>34.397900177507964</v>
      </c>
      <c r="F61" s="8">
        <v>35.579596970231982</v>
      </c>
      <c r="G61" s="8">
        <v>44.537671821888061</v>
      </c>
      <c r="H61" s="8">
        <v>96.376876750539409</v>
      </c>
      <c r="I61" s="8">
        <v>215.75209571370002</v>
      </c>
      <c r="J61" s="8">
        <v>192.31070053356007</v>
      </c>
      <c r="K61" s="8">
        <v>189.95571500547598</v>
      </c>
      <c r="L61" s="8">
        <v>356.66883355698013</v>
      </c>
      <c r="M61" s="8">
        <v>375.41421020563155</v>
      </c>
      <c r="N61" s="8">
        <v>430.71494327077966</v>
      </c>
      <c r="O61" s="8">
        <v>443.73712176632245</v>
      </c>
      <c r="P61" s="8">
        <v>461.34419919798302</v>
      </c>
      <c r="Q61" s="8">
        <v>652.17306337170407</v>
      </c>
      <c r="R61" s="8">
        <v>587.42802418302676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458.0016</v>
      </c>
      <c r="D64" s="81">
        <v>504.78302077775982</v>
      </c>
      <c r="E64" s="81">
        <v>562.87808079732031</v>
      </c>
      <c r="F64" s="81">
        <v>668.1822518764078</v>
      </c>
      <c r="G64" s="81">
        <v>880.09595604583183</v>
      </c>
      <c r="H64" s="81">
        <v>1228.7845587022241</v>
      </c>
      <c r="I64" s="81">
        <v>1586.5357593770643</v>
      </c>
      <c r="J64" s="81">
        <v>1913.5023623737923</v>
      </c>
      <c r="K64" s="81">
        <v>1933.9835944530246</v>
      </c>
      <c r="L64" s="81">
        <v>2073.2778383557679</v>
      </c>
      <c r="M64" s="81">
        <v>1988.5089660088604</v>
      </c>
      <c r="N64" s="81">
        <v>2252.3977745892562</v>
      </c>
      <c r="O64" s="81">
        <v>2724.5626129302068</v>
      </c>
      <c r="P64" s="81">
        <v>2287.2527783277101</v>
      </c>
      <c r="Q64" s="81">
        <v>2469.8294574086776</v>
      </c>
      <c r="R64" s="81">
        <v>2832.0524501847685</v>
      </c>
    </row>
    <row r="65" spans="1:18" ht="11.25" customHeight="1" x14ac:dyDescent="0.25">
      <c r="A65" s="71" t="s">
        <v>123</v>
      </c>
      <c r="B65" s="72" t="s">
        <v>122</v>
      </c>
      <c r="C65" s="82">
        <v>393.79199999999992</v>
      </c>
      <c r="D65" s="82">
        <v>438.51255005375981</v>
      </c>
      <c r="E65" s="82">
        <v>503.29655437824027</v>
      </c>
      <c r="F65" s="82">
        <v>511.90464197375974</v>
      </c>
      <c r="G65" s="82">
        <v>581.63905162943979</v>
      </c>
      <c r="H65" s="82">
        <v>738.77236576915334</v>
      </c>
      <c r="I65" s="82">
        <v>846.50064855552012</v>
      </c>
      <c r="J65" s="82">
        <v>1209.6340983014404</v>
      </c>
      <c r="K65" s="82">
        <v>1247.5576637798404</v>
      </c>
      <c r="L65" s="82">
        <v>1467.9128331302397</v>
      </c>
      <c r="M65" s="82">
        <v>1409.0515296641347</v>
      </c>
      <c r="N65" s="82">
        <v>1713.8237976873259</v>
      </c>
      <c r="O65" s="82">
        <v>2085.5596431962854</v>
      </c>
      <c r="P65" s="82">
        <v>1603.0684232863889</v>
      </c>
      <c r="Q65" s="82">
        <v>1554.118562636352</v>
      </c>
      <c r="R65" s="82">
        <v>1842.4953390406313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36.909600000000083</v>
      </c>
      <c r="D67" s="82">
        <v>34.289892000000002</v>
      </c>
      <c r="E67" s="82">
        <v>27.426312917640004</v>
      </c>
      <c r="F67" s="82">
        <v>37.027436957784005</v>
      </c>
      <c r="G67" s="82">
        <v>35.358067855656003</v>
      </c>
      <c r="H67" s="82">
        <v>190.60881162958333</v>
      </c>
      <c r="I67" s="82">
        <v>302.20625934626401</v>
      </c>
      <c r="J67" s="82">
        <v>276.27873474801601</v>
      </c>
      <c r="K67" s="82">
        <v>311.49587114755212</v>
      </c>
      <c r="L67" s="82">
        <v>281.5473309339601</v>
      </c>
      <c r="M67" s="82">
        <v>279.27856447442207</v>
      </c>
      <c r="N67" s="82">
        <v>290.90863971780283</v>
      </c>
      <c r="O67" s="82">
        <v>352.44320113807083</v>
      </c>
      <c r="P67" s="82">
        <v>324.32409850138436</v>
      </c>
      <c r="Q67" s="82">
        <v>539.82997830728993</v>
      </c>
      <c r="R67" s="82">
        <v>559.37611291547148</v>
      </c>
    </row>
    <row r="68" spans="1:18" ht="11.25" customHeight="1" x14ac:dyDescent="0.25">
      <c r="A68" s="71" t="s">
        <v>117</v>
      </c>
      <c r="B68" s="72" t="s">
        <v>116</v>
      </c>
      <c r="C68" s="82">
        <v>27.300000000000004</v>
      </c>
      <c r="D68" s="82">
        <v>31.980578723999997</v>
      </c>
      <c r="E68" s="82">
        <v>31.822610759999982</v>
      </c>
      <c r="F68" s="82">
        <v>118.584034308</v>
      </c>
      <c r="G68" s="82">
        <v>249.42773077200002</v>
      </c>
      <c r="H68" s="82">
        <v>260.39937049490425</v>
      </c>
      <c r="I68" s="82">
        <v>393.69949966799999</v>
      </c>
      <c r="J68" s="82">
        <v>383.60508299999992</v>
      </c>
      <c r="K68" s="82">
        <v>349.83841539600002</v>
      </c>
      <c r="L68" s="82">
        <v>296.48522750399997</v>
      </c>
      <c r="M68" s="82">
        <v>294.19583693580552</v>
      </c>
      <c r="N68" s="82">
        <v>244.79975450133134</v>
      </c>
      <c r="O68" s="82">
        <v>286.4005685958503</v>
      </c>
      <c r="P68" s="82">
        <v>359.70105345561223</v>
      </c>
      <c r="Q68" s="82">
        <v>375.80131601270477</v>
      </c>
      <c r="R68" s="82">
        <v>430.09845215922246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0.33260274143999996</v>
      </c>
      <c r="F69" s="82">
        <v>0.66613863686399999</v>
      </c>
      <c r="G69" s="82">
        <v>13.671105788736</v>
      </c>
      <c r="H69" s="82">
        <v>39.004010808583175</v>
      </c>
      <c r="I69" s="82">
        <v>44.129351807279996</v>
      </c>
      <c r="J69" s="82">
        <v>43.984446324335998</v>
      </c>
      <c r="K69" s="82">
        <v>25.091644129632002</v>
      </c>
      <c r="L69" s="82">
        <v>27.332446787567996</v>
      </c>
      <c r="M69" s="82">
        <v>5.9830349344978409</v>
      </c>
      <c r="N69" s="82">
        <v>2.8655826827962962</v>
      </c>
      <c r="O69" s="82">
        <v>0.15920000000000228</v>
      </c>
      <c r="P69" s="82">
        <v>0.15920308432489827</v>
      </c>
      <c r="Q69" s="82">
        <v>7.9600452330722854E-2</v>
      </c>
      <c r="R69" s="82">
        <v>8.2546069443019357E-2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0.33260274143999996</v>
      </c>
      <c r="F73" s="83">
        <v>0.66613863686399999</v>
      </c>
      <c r="G73" s="83">
        <v>13.671105788736</v>
      </c>
      <c r="H73" s="83">
        <v>39.004010808583175</v>
      </c>
      <c r="I73" s="83">
        <v>44.129351807279996</v>
      </c>
      <c r="J73" s="83">
        <v>43.984446324335998</v>
      </c>
      <c r="K73" s="83">
        <v>25.091644129632002</v>
      </c>
      <c r="L73" s="83">
        <v>27.332446787567996</v>
      </c>
      <c r="M73" s="83">
        <v>5.9830349344978409</v>
      </c>
      <c r="N73" s="83">
        <v>2.8655826827962962</v>
      </c>
      <c r="O73" s="83">
        <v>0.15920000000000228</v>
      </c>
      <c r="P73" s="83">
        <v>0.15920308432489827</v>
      </c>
      <c r="Q73" s="83">
        <v>7.9600452330722854E-2</v>
      </c>
      <c r="R73" s="83">
        <v>8.2546069443019357E-2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2951.3967501107709</v>
      </c>
      <c r="D2" s="78">
        <v>3940.7380492198326</v>
      </c>
      <c r="E2" s="78">
        <v>3807.2508781183565</v>
      </c>
      <c r="F2" s="78">
        <v>4473.7714260860766</v>
      </c>
      <c r="G2" s="78">
        <v>4326.2004515469116</v>
      </c>
      <c r="H2" s="78">
        <v>4545.6602099418933</v>
      </c>
      <c r="I2" s="78">
        <v>4477.7520237158642</v>
      </c>
      <c r="J2" s="78">
        <v>3111.2306632964519</v>
      </c>
      <c r="K2" s="78">
        <v>3718.9987070841003</v>
      </c>
      <c r="L2" s="78">
        <v>3325.2959543143684</v>
      </c>
      <c r="M2" s="78">
        <v>3031.0264908126956</v>
      </c>
      <c r="N2" s="78">
        <v>2444.5431215303574</v>
      </c>
      <c r="O2" s="78">
        <v>2013.4196150657265</v>
      </c>
      <c r="P2" s="78">
        <v>1969.0256790870953</v>
      </c>
      <c r="Q2" s="78">
        <v>2174.2655260981501</v>
      </c>
      <c r="R2" s="78">
        <v>1926.798400156217</v>
      </c>
    </row>
    <row r="3" spans="1:18" ht="11.25" customHeight="1" x14ac:dyDescent="0.25">
      <c r="A3" s="53" t="s">
        <v>242</v>
      </c>
      <c r="B3" s="54" t="s">
        <v>241</v>
      </c>
      <c r="C3" s="79">
        <v>114.64960764167782</v>
      </c>
      <c r="D3" s="79">
        <v>122.735078031168</v>
      </c>
      <c r="E3" s="79">
        <v>84.577926165948014</v>
      </c>
      <c r="F3" s="79">
        <v>117.776888852616</v>
      </c>
      <c r="G3" s="79">
        <v>84.634121856096002</v>
      </c>
      <c r="H3" s="79">
        <v>97.93603006303448</v>
      </c>
      <c r="I3" s="79">
        <v>76.398472310616</v>
      </c>
      <c r="J3" s="79">
        <v>46.17885886146</v>
      </c>
      <c r="K3" s="79">
        <v>39.932877619728004</v>
      </c>
      <c r="L3" s="79">
        <v>16.60804039764</v>
      </c>
      <c r="M3" s="79">
        <v>21.699309429032205</v>
      </c>
      <c r="N3" s="79">
        <v>16.644797164653717</v>
      </c>
      <c r="O3" s="79">
        <v>12.755313752003264</v>
      </c>
      <c r="P3" s="79">
        <v>10.798318127155666</v>
      </c>
      <c r="Q3" s="79">
        <v>10.801820714454783</v>
      </c>
      <c r="R3" s="79">
        <v>10.793881826381918</v>
      </c>
    </row>
    <row r="4" spans="1:18" ht="11.25" customHeight="1" x14ac:dyDescent="0.25">
      <c r="A4" s="56" t="s">
        <v>240</v>
      </c>
      <c r="B4" s="57" t="s">
        <v>239</v>
      </c>
      <c r="C4" s="8">
        <v>45.414143455440218</v>
      </c>
      <c r="D4" s="8">
        <v>39.982476127247999</v>
      </c>
      <c r="E4" s="8">
        <v>55.192690961568005</v>
      </c>
      <c r="F4" s="8">
        <v>57.367703249135999</v>
      </c>
      <c r="G4" s="8">
        <v>47.388607381656001</v>
      </c>
      <c r="H4" s="8">
        <v>71.570865619016686</v>
      </c>
      <c r="I4" s="8">
        <v>52.192248625655992</v>
      </c>
      <c r="J4" s="8">
        <v>28.626883679159999</v>
      </c>
      <c r="K4" s="8">
        <v>20.593541816928003</v>
      </c>
      <c r="L4" s="8">
        <v>3.1358684012399998</v>
      </c>
      <c r="M4" s="8">
        <v>6.0990013344588441</v>
      </c>
      <c r="N4" s="8">
        <v>3.0009134414406837</v>
      </c>
      <c r="O4" s="8">
        <v>3.0009993941501931</v>
      </c>
      <c r="P4" s="8">
        <v>2.9982753720286515</v>
      </c>
      <c r="Q4" s="8">
        <v>3.0018207144547717</v>
      </c>
      <c r="R4" s="8">
        <v>2.999104327223213</v>
      </c>
    </row>
    <row r="5" spans="1:18" ht="11.25" customHeight="1" x14ac:dyDescent="0.25">
      <c r="A5" s="59" t="s">
        <v>238</v>
      </c>
      <c r="B5" s="60" t="s">
        <v>237</v>
      </c>
      <c r="C5" s="9">
        <v>21.188464467817948</v>
      </c>
      <c r="D5" s="9">
        <v>18.556573182047998</v>
      </c>
      <c r="E5" s="9">
        <v>33.679564830648005</v>
      </c>
      <c r="F5" s="9">
        <v>39.083402946455998</v>
      </c>
      <c r="G5" s="9">
        <v>32.153937867216001</v>
      </c>
      <c r="H5" s="9">
        <v>31.954634769449864</v>
      </c>
      <c r="I5" s="9">
        <v>18.593447418215998</v>
      </c>
      <c r="J5" s="9">
        <v>13.3941405114</v>
      </c>
      <c r="K5" s="9">
        <v>5.5066186129679995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21.188464467817948</v>
      </c>
      <c r="D8" s="10">
        <v>18.556573182047998</v>
      </c>
      <c r="E8" s="10">
        <v>33.679564830648005</v>
      </c>
      <c r="F8" s="10">
        <v>39.083402946455998</v>
      </c>
      <c r="G8" s="10">
        <v>32.153937867216001</v>
      </c>
      <c r="H8" s="10">
        <v>31.954634769449864</v>
      </c>
      <c r="I8" s="10">
        <v>18.593447418215998</v>
      </c>
      <c r="J8" s="10">
        <v>13.3941405114</v>
      </c>
      <c r="K8" s="10">
        <v>5.5066186129679995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2.8275000000000077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21.398178987622263</v>
      </c>
      <c r="D11" s="9">
        <v>21.425902945200001</v>
      </c>
      <c r="E11" s="9">
        <v>21.51312613092</v>
      </c>
      <c r="F11" s="9">
        <v>18.284300302680002</v>
      </c>
      <c r="G11" s="9">
        <v>15.23466951444</v>
      </c>
      <c r="H11" s="9">
        <v>39.616230849566819</v>
      </c>
      <c r="I11" s="9">
        <v>33.598801207439998</v>
      </c>
      <c r="J11" s="9">
        <v>15.232743167759999</v>
      </c>
      <c r="K11" s="9">
        <v>15.086923203960001</v>
      </c>
      <c r="L11" s="9">
        <v>3.1358684012399998</v>
      </c>
      <c r="M11" s="9">
        <v>6.0990013344588441</v>
      </c>
      <c r="N11" s="9">
        <v>3.0009134414406837</v>
      </c>
      <c r="O11" s="9">
        <v>3.0009993941501931</v>
      </c>
      <c r="P11" s="9">
        <v>2.9982753720286515</v>
      </c>
      <c r="Q11" s="9">
        <v>3.0018207144547717</v>
      </c>
      <c r="R11" s="9">
        <v>2.999104327223213</v>
      </c>
    </row>
    <row r="12" spans="1:18" ht="11.25" customHeight="1" x14ac:dyDescent="0.25">
      <c r="A12" s="61" t="s">
        <v>224</v>
      </c>
      <c r="B12" s="62" t="s">
        <v>223</v>
      </c>
      <c r="C12" s="10">
        <v>21.398178987622263</v>
      </c>
      <c r="D12" s="10">
        <v>21.425902945200001</v>
      </c>
      <c r="E12" s="10">
        <v>21.51312613092</v>
      </c>
      <c r="F12" s="10">
        <v>18.284300302680002</v>
      </c>
      <c r="G12" s="10">
        <v>15.23466951444</v>
      </c>
      <c r="H12" s="10">
        <v>39.616230849566819</v>
      </c>
      <c r="I12" s="10">
        <v>33.598801207439998</v>
      </c>
      <c r="J12" s="10">
        <v>15.232743167759999</v>
      </c>
      <c r="K12" s="10">
        <v>15.086923203960001</v>
      </c>
      <c r="L12" s="10">
        <v>3.1358684012399998</v>
      </c>
      <c r="M12" s="10">
        <v>6.0990013344588441</v>
      </c>
      <c r="N12" s="10">
        <v>3.0009134414406837</v>
      </c>
      <c r="O12" s="10">
        <v>3.0009993941501931</v>
      </c>
      <c r="P12" s="10">
        <v>2.9982753720286515</v>
      </c>
      <c r="Q12" s="10">
        <v>3.0018207144547717</v>
      </c>
      <c r="R12" s="10">
        <v>2.999104327223213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69.235464186237593</v>
      </c>
      <c r="D15" s="8">
        <v>82.752601903919995</v>
      </c>
      <c r="E15" s="8">
        <v>29.385235204380002</v>
      </c>
      <c r="F15" s="8">
        <v>60.409185603480005</v>
      </c>
      <c r="G15" s="8">
        <v>37.24551447444</v>
      </c>
      <c r="H15" s="8">
        <v>26.36516444401779</v>
      </c>
      <c r="I15" s="8">
        <v>24.206223684960001</v>
      </c>
      <c r="J15" s="8">
        <v>17.551975182300001</v>
      </c>
      <c r="K15" s="8">
        <v>19.339335802800001</v>
      </c>
      <c r="L15" s="8">
        <v>13.4721719964</v>
      </c>
      <c r="M15" s="8">
        <v>15.600308094573363</v>
      </c>
      <c r="N15" s="8">
        <v>13.643883723213033</v>
      </c>
      <c r="O15" s="8">
        <v>9.7543143578530707</v>
      </c>
      <c r="P15" s="8">
        <v>7.8000427551270137</v>
      </c>
      <c r="Q15" s="8">
        <v>7.8000000000000105</v>
      </c>
      <c r="R15" s="8">
        <v>7.7947774991587053</v>
      </c>
    </row>
    <row r="16" spans="1:18" ht="11.25" customHeight="1" x14ac:dyDescent="0.25">
      <c r="A16" s="59" t="s">
        <v>216</v>
      </c>
      <c r="B16" s="60" t="s">
        <v>215</v>
      </c>
      <c r="C16" s="9">
        <v>2.9354641862376813</v>
      </c>
      <c r="D16" s="9">
        <v>2.9564309455199997</v>
      </c>
      <c r="E16" s="9">
        <v>2.1221993224799998</v>
      </c>
      <c r="F16" s="9">
        <v>2.10591895068</v>
      </c>
      <c r="G16" s="9">
        <v>2.0861287844400001</v>
      </c>
      <c r="H16" s="9">
        <v>1.0102535306329286</v>
      </c>
      <c r="I16" s="9">
        <v>0.87668744976000001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66.299999999999912</v>
      </c>
      <c r="D18" s="9">
        <v>79.796170958399998</v>
      </c>
      <c r="E18" s="9">
        <v>27.263035881900002</v>
      </c>
      <c r="F18" s="9">
        <v>58.303266652800005</v>
      </c>
      <c r="G18" s="9">
        <v>35.159385690000001</v>
      </c>
      <c r="H18" s="9">
        <v>25.35491091338486</v>
      </c>
      <c r="I18" s="9">
        <v>23.329536235200003</v>
      </c>
      <c r="J18" s="9">
        <v>17.551975182300001</v>
      </c>
      <c r="K18" s="9">
        <v>19.339335802800001</v>
      </c>
      <c r="L18" s="9">
        <v>13.4721719964</v>
      </c>
      <c r="M18" s="9">
        <v>15.600308094573363</v>
      </c>
      <c r="N18" s="9">
        <v>13.643883723213033</v>
      </c>
      <c r="O18" s="9">
        <v>9.7543143578530707</v>
      </c>
      <c r="P18" s="9">
        <v>7.8000427551270137</v>
      </c>
      <c r="Q18" s="9">
        <v>7.8000000000000105</v>
      </c>
      <c r="R18" s="9">
        <v>7.7947774991587053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1354.3524654169555</v>
      </c>
      <c r="D21" s="79">
        <v>1772.8068518605442</v>
      </c>
      <c r="E21" s="79">
        <v>1857.3491272988881</v>
      </c>
      <c r="F21" s="79">
        <v>2254.6338257167563</v>
      </c>
      <c r="G21" s="79">
        <v>1767.668319788904</v>
      </c>
      <c r="H21" s="79">
        <v>2241.1663856439527</v>
      </c>
      <c r="I21" s="79">
        <v>2083.3692868756443</v>
      </c>
      <c r="J21" s="79">
        <v>1155.5931196526401</v>
      </c>
      <c r="K21" s="79">
        <v>1636.4772412632001</v>
      </c>
      <c r="L21" s="79">
        <v>1473.8111100522722</v>
      </c>
      <c r="M21" s="79">
        <v>1158.2542838939369</v>
      </c>
      <c r="N21" s="79">
        <v>906.85796476257883</v>
      </c>
      <c r="O21" s="79">
        <v>493.53594773217247</v>
      </c>
      <c r="P21" s="79">
        <v>671.29481307450658</v>
      </c>
      <c r="Q21" s="79">
        <v>883.821730443398</v>
      </c>
      <c r="R21" s="79">
        <v>816.53912419941958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1354.3524654169555</v>
      </c>
      <c r="D30" s="8">
        <v>1772.8068518605442</v>
      </c>
      <c r="E30" s="8">
        <v>1857.3491272988881</v>
      </c>
      <c r="F30" s="8">
        <v>2254.6338257167563</v>
      </c>
      <c r="G30" s="8">
        <v>1767.668319788904</v>
      </c>
      <c r="H30" s="8">
        <v>2241.1663856439527</v>
      </c>
      <c r="I30" s="8">
        <v>2083.3692868756443</v>
      </c>
      <c r="J30" s="8">
        <v>1155.5931196526401</v>
      </c>
      <c r="K30" s="8">
        <v>1636.4772412632001</v>
      </c>
      <c r="L30" s="8">
        <v>1473.8111100522722</v>
      </c>
      <c r="M30" s="8">
        <v>1158.2542838939369</v>
      </c>
      <c r="N30" s="8">
        <v>906.85796476257883</v>
      </c>
      <c r="O30" s="8">
        <v>493.53594773217247</v>
      </c>
      <c r="P30" s="8">
        <v>671.29481307450658</v>
      </c>
      <c r="Q30" s="8">
        <v>883.821730443398</v>
      </c>
      <c r="R30" s="8">
        <v>816.53912419941958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69.661329843571664</v>
      </c>
      <c r="D34" s="9">
        <v>95.901363068940015</v>
      </c>
      <c r="E34" s="9">
        <v>180.07020433378804</v>
      </c>
      <c r="F34" s="9">
        <v>214.78222031173203</v>
      </c>
      <c r="G34" s="9">
        <v>252.39606717639603</v>
      </c>
      <c r="H34" s="9">
        <v>214.79324945936901</v>
      </c>
      <c r="I34" s="9">
        <v>211.97864060006401</v>
      </c>
      <c r="J34" s="9">
        <v>133.46054962675203</v>
      </c>
      <c r="K34" s="9">
        <v>107.44723670101202</v>
      </c>
      <c r="L34" s="9">
        <v>116.10084301866002</v>
      </c>
      <c r="M34" s="9">
        <v>145.13092128916981</v>
      </c>
      <c r="N34" s="9">
        <v>95.785822413126439</v>
      </c>
      <c r="O34" s="9">
        <v>84.409862898821729</v>
      </c>
      <c r="P34" s="9">
        <v>32.011446603732601</v>
      </c>
      <c r="Q34" s="9">
        <v>58.206032278413979</v>
      </c>
      <c r="R34" s="9">
        <v>26.1878161537783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18.693999864582764</v>
      </c>
      <c r="D38" s="9">
        <v>3.0103092000000005</v>
      </c>
      <c r="E38" s="9">
        <v>12.342026895264002</v>
      </c>
      <c r="F38" s="9">
        <v>15.653427221448002</v>
      </c>
      <c r="G38" s="9">
        <v>12.342026895264002</v>
      </c>
      <c r="H38" s="9">
        <v>12.438744190194013</v>
      </c>
      <c r="I38" s="9">
        <v>9.3318682107240019</v>
      </c>
      <c r="J38" s="9">
        <v>9.3319886230920019</v>
      </c>
      <c r="K38" s="9">
        <v>9.3319886230920019</v>
      </c>
      <c r="L38" s="9">
        <v>15.653427221448002</v>
      </c>
      <c r="M38" s="9">
        <v>12.438724672563552</v>
      </c>
      <c r="N38" s="9">
        <v>3.0917092325750981</v>
      </c>
      <c r="O38" s="9">
        <v>18.693943993639305</v>
      </c>
      <c r="P38" s="9">
        <v>12.438715227007226</v>
      </c>
      <c r="Q38" s="9">
        <v>3.0916999999999999</v>
      </c>
      <c r="R38" s="9">
        <v>3.0917064637590799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18.693999864582764</v>
      </c>
      <c r="D41" s="10">
        <v>3.0103092000000005</v>
      </c>
      <c r="E41" s="10">
        <v>12.342026895264002</v>
      </c>
      <c r="F41" s="10">
        <v>15.653427221448002</v>
      </c>
      <c r="G41" s="10">
        <v>12.342026895264002</v>
      </c>
      <c r="H41" s="10">
        <v>12.438744190194013</v>
      </c>
      <c r="I41" s="10">
        <v>9.3318682107240019</v>
      </c>
      <c r="J41" s="10">
        <v>9.3319886230920019</v>
      </c>
      <c r="K41" s="10">
        <v>9.3319886230920019</v>
      </c>
      <c r="L41" s="10">
        <v>15.653427221448002</v>
      </c>
      <c r="M41" s="10">
        <v>12.438724672563552</v>
      </c>
      <c r="N41" s="10">
        <v>3.0917092325750981</v>
      </c>
      <c r="O41" s="10">
        <v>18.693943993639305</v>
      </c>
      <c r="P41" s="10">
        <v>12.438715227007226</v>
      </c>
      <c r="Q41" s="10">
        <v>3.0916999999999999</v>
      </c>
      <c r="R41" s="10">
        <v>3.0917064637590799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900.67725105390832</v>
      </c>
      <c r="D43" s="9">
        <v>1002.1063709680919</v>
      </c>
      <c r="E43" s="9">
        <v>1011.7612844188201</v>
      </c>
      <c r="F43" s="9">
        <v>1408.226859700128</v>
      </c>
      <c r="G43" s="9">
        <v>1218.0305622069</v>
      </c>
      <c r="H43" s="9">
        <v>1766.2551765247206</v>
      </c>
      <c r="I43" s="9">
        <v>1354.1057221695121</v>
      </c>
      <c r="J43" s="9">
        <v>802.29155139666</v>
      </c>
      <c r="K43" s="9">
        <v>1417.625575406352</v>
      </c>
      <c r="L43" s="9">
        <v>1233.8217498021481</v>
      </c>
      <c r="M43" s="9">
        <v>808.73222561613977</v>
      </c>
      <c r="N43" s="9">
        <v>736.77290638564307</v>
      </c>
      <c r="O43" s="9">
        <v>378.04791967069156</v>
      </c>
      <c r="P43" s="9">
        <v>620.65220109759184</v>
      </c>
      <c r="Q43" s="9">
        <v>776.08399691588568</v>
      </c>
      <c r="R43" s="9">
        <v>694.38444523822989</v>
      </c>
    </row>
    <row r="44" spans="1:18" ht="11.25" customHeight="1" x14ac:dyDescent="0.25">
      <c r="A44" s="59" t="s">
        <v>161</v>
      </c>
      <c r="B44" s="60" t="s">
        <v>160</v>
      </c>
      <c r="C44" s="9">
        <v>365.31988465489269</v>
      </c>
      <c r="D44" s="9">
        <v>671.78880862351218</v>
      </c>
      <c r="E44" s="9">
        <v>653.17561165101608</v>
      </c>
      <c r="F44" s="9">
        <v>615.97131848344804</v>
      </c>
      <c r="G44" s="9">
        <v>284.89966351034406</v>
      </c>
      <c r="H44" s="9">
        <v>247.67921546966889</v>
      </c>
      <c r="I44" s="9">
        <v>507.95305589534411</v>
      </c>
      <c r="J44" s="9">
        <v>210.50903000613602</v>
      </c>
      <c r="K44" s="9">
        <v>102.07244053274401</v>
      </c>
      <c r="L44" s="9">
        <v>108.23509001001602</v>
      </c>
      <c r="M44" s="9">
        <v>191.95241231606377</v>
      </c>
      <c r="N44" s="9">
        <v>71.207526731234225</v>
      </c>
      <c r="O44" s="9">
        <v>12.384221169019909</v>
      </c>
      <c r="P44" s="9">
        <v>6.1924501461749415</v>
      </c>
      <c r="Q44" s="9">
        <v>46.440001249098394</v>
      </c>
      <c r="R44" s="9">
        <v>92.875156343652236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1402.1716770521377</v>
      </c>
      <c r="D52" s="79">
        <v>1955.3906962378803</v>
      </c>
      <c r="E52" s="79">
        <v>1776.7552216392</v>
      </c>
      <c r="F52" s="79">
        <v>2008.558672993224</v>
      </c>
      <c r="G52" s="79">
        <v>2399.0572236359521</v>
      </c>
      <c r="H52" s="79">
        <v>2149.6439431402746</v>
      </c>
      <c r="I52" s="79">
        <v>2279.0680782720842</v>
      </c>
      <c r="J52" s="79">
        <v>1888.5036909111122</v>
      </c>
      <c r="K52" s="79">
        <v>2039.594966329932</v>
      </c>
      <c r="L52" s="79">
        <v>1827.0955782866163</v>
      </c>
      <c r="M52" s="79">
        <v>1842.6358974897264</v>
      </c>
      <c r="N52" s="79">
        <v>1517.8943649190837</v>
      </c>
      <c r="O52" s="79">
        <v>1503.6963655729385</v>
      </c>
      <c r="P52" s="79">
        <v>1283.5005508271388</v>
      </c>
      <c r="Q52" s="79">
        <v>1276.4959749402972</v>
      </c>
      <c r="R52" s="79">
        <v>1096.0333941304154</v>
      </c>
    </row>
    <row r="53" spans="1:18" ht="11.25" customHeight="1" x14ac:dyDescent="0.25">
      <c r="A53" s="56" t="s">
        <v>143</v>
      </c>
      <c r="B53" s="57" t="s">
        <v>142</v>
      </c>
      <c r="C53" s="8">
        <v>1402.1716770521377</v>
      </c>
      <c r="D53" s="8">
        <v>1955.3906962378803</v>
      </c>
      <c r="E53" s="8">
        <v>1776.7552216392</v>
      </c>
      <c r="F53" s="8">
        <v>2008.558672993224</v>
      </c>
      <c r="G53" s="8">
        <v>2399.0572236359521</v>
      </c>
      <c r="H53" s="8">
        <v>2149.6439431402746</v>
      </c>
      <c r="I53" s="8">
        <v>2279.0680782720842</v>
      </c>
      <c r="J53" s="8">
        <v>1888.5036909111122</v>
      </c>
      <c r="K53" s="8">
        <v>2039.594966329932</v>
      </c>
      <c r="L53" s="8">
        <v>1827.0955782866163</v>
      </c>
      <c r="M53" s="8">
        <v>1842.6358974897264</v>
      </c>
      <c r="N53" s="8">
        <v>1517.8943649190837</v>
      </c>
      <c r="O53" s="8">
        <v>1503.6963655729385</v>
      </c>
      <c r="P53" s="8">
        <v>1283.5005508271388</v>
      </c>
      <c r="Q53" s="8">
        <v>1276.4959749402972</v>
      </c>
      <c r="R53" s="8">
        <v>1096.0333941304154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80.222999999999885</v>
      </c>
      <c r="D59" s="79">
        <v>89.805423090240012</v>
      </c>
      <c r="E59" s="79">
        <v>88.568603014320004</v>
      </c>
      <c r="F59" s="79">
        <v>92.802038523480007</v>
      </c>
      <c r="G59" s="79">
        <v>74.840786265960006</v>
      </c>
      <c r="H59" s="79">
        <v>56.913851094631674</v>
      </c>
      <c r="I59" s="79">
        <v>38.916186257520003</v>
      </c>
      <c r="J59" s="79">
        <v>20.954993871240003</v>
      </c>
      <c r="K59" s="79">
        <v>2.9936218712399998</v>
      </c>
      <c r="L59" s="79">
        <v>7.7812255778400008</v>
      </c>
      <c r="M59" s="79">
        <v>8.4370000000000243</v>
      </c>
      <c r="N59" s="79">
        <v>3.1459946840408866</v>
      </c>
      <c r="O59" s="79">
        <v>3.431988008612215</v>
      </c>
      <c r="P59" s="79">
        <v>3.4319970582941193</v>
      </c>
      <c r="Q59" s="79">
        <v>3.1459999999999937</v>
      </c>
      <c r="R59" s="79">
        <v>3.4319999999999991</v>
      </c>
    </row>
    <row r="60" spans="1:18" ht="11.25" customHeight="1" x14ac:dyDescent="0.25">
      <c r="A60" s="56" t="s">
        <v>130</v>
      </c>
      <c r="B60" s="57" t="s">
        <v>129</v>
      </c>
      <c r="C60" s="8">
        <v>80.222999999999885</v>
      </c>
      <c r="D60" s="8">
        <v>89.805423090240012</v>
      </c>
      <c r="E60" s="8">
        <v>88.568603014320004</v>
      </c>
      <c r="F60" s="8">
        <v>92.802038523480007</v>
      </c>
      <c r="G60" s="8">
        <v>74.840786265960006</v>
      </c>
      <c r="H60" s="8">
        <v>56.913851094631674</v>
      </c>
      <c r="I60" s="8">
        <v>38.916186257520003</v>
      </c>
      <c r="J60" s="8">
        <v>20.954993871240003</v>
      </c>
      <c r="K60" s="8">
        <v>2.9936218712399998</v>
      </c>
      <c r="L60" s="8">
        <v>7.7812255778400008</v>
      </c>
      <c r="M60" s="8">
        <v>8.4370000000000243</v>
      </c>
      <c r="N60" s="8">
        <v>3.1459946840408866</v>
      </c>
      <c r="O60" s="8">
        <v>3.431988008612215</v>
      </c>
      <c r="P60" s="8">
        <v>3.4319970582941193</v>
      </c>
      <c r="Q60" s="8">
        <v>3.1459999999999937</v>
      </c>
      <c r="R60" s="8">
        <v>3.4319999999999991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306.20799999999946</v>
      </c>
      <c r="D64" s="81">
        <v>318.24578890944002</v>
      </c>
      <c r="E64" s="81">
        <v>316.71063337536003</v>
      </c>
      <c r="F64" s="81">
        <v>371.41662156479998</v>
      </c>
      <c r="G64" s="81">
        <v>418.00693673088006</v>
      </c>
      <c r="H64" s="81">
        <v>237.10540120701273</v>
      </c>
      <c r="I64" s="81">
        <v>229.14369948484799</v>
      </c>
      <c r="J64" s="81">
        <v>394.81322330217603</v>
      </c>
      <c r="K64" s="81">
        <v>373.56505638091198</v>
      </c>
      <c r="L64" s="81">
        <v>320.21748717451203</v>
      </c>
      <c r="M64" s="81">
        <v>391.75841779569078</v>
      </c>
      <c r="N64" s="81">
        <v>325.89824329945071</v>
      </c>
      <c r="O64" s="81">
        <v>350.36694643829588</v>
      </c>
      <c r="P64" s="81">
        <v>362.33738743580597</v>
      </c>
      <c r="Q64" s="81">
        <v>295.9423965905296</v>
      </c>
      <c r="R64" s="81">
        <v>332.49752903582026</v>
      </c>
    </row>
    <row r="65" spans="1:18" ht="11.25" customHeight="1" x14ac:dyDescent="0.25">
      <c r="A65" s="71" t="s">
        <v>123</v>
      </c>
      <c r="B65" s="72" t="s">
        <v>122</v>
      </c>
      <c r="C65" s="82">
        <v>292.31999999999948</v>
      </c>
      <c r="D65" s="82">
        <v>304.34920350912</v>
      </c>
      <c r="E65" s="82">
        <v>299.36944368576002</v>
      </c>
      <c r="F65" s="82">
        <v>350.78233615488</v>
      </c>
      <c r="G65" s="82">
        <v>397.17453194496005</v>
      </c>
      <c r="H65" s="82">
        <v>219.74532846080137</v>
      </c>
      <c r="I65" s="82">
        <v>209.14400416895998</v>
      </c>
      <c r="J65" s="82">
        <v>374.80776879168002</v>
      </c>
      <c r="K65" s="82">
        <v>353.56637058624</v>
      </c>
      <c r="L65" s="82">
        <v>300.56969541312003</v>
      </c>
      <c r="M65" s="82">
        <v>368.02915882037138</v>
      </c>
      <c r="N65" s="82">
        <v>305.42256511843499</v>
      </c>
      <c r="O65" s="82">
        <v>326.02989643522631</v>
      </c>
      <c r="P65" s="82">
        <v>334.43437204158141</v>
      </c>
      <c r="Q65" s="82">
        <v>256.70399999999955</v>
      </c>
      <c r="R65" s="82">
        <v>289.29845006694234</v>
      </c>
    </row>
    <row r="66" spans="1:18" ht="11.25" customHeight="1" x14ac:dyDescent="0.25">
      <c r="A66" s="71" t="s">
        <v>121</v>
      </c>
      <c r="B66" s="72" t="s">
        <v>120</v>
      </c>
      <c r="C66" s="82">
        <v>13.888000000000002</v>
      </c>
      <c r="D66" s="82">
        <v>13.896585400319999</v>
      </c>
      <c r="E66" s="82">
        <v>17.3411896896</v>
      </c>
      <c r="F66" s="82">
        <v>20.63428540992</v>
      </c>
      <c r="G66" s="82">
        <v>20.832404785919998</v>
      </c>
      <c r="H66" s="82">
        <v>17.360072746211348</v>
      </c>
      <c r="I66" s="82">
        <v>17.350333660800001</v>
      </c>
      <c r="J66" s="82">
        <v>17.340767660160001</v>
      </c>
      <c r="K66" s="82">
        <v>17.349442709760002</v>
      </c>
      <c r="L66" s="82">
        <v>13.896069586560001</v>
      </c>
      <c r="M66" s="82">
        <v>17.359920938911944</v>
      </c>
      <c r="N66" s="82">
        <v>13.888012804465717</v>
      </c>
      <c r="O66" s="82">
        <v>17.359983910657505</v>
      </c>
      <c r="P66" s="82">
        <v>17.360068337150999</v>
      </c>
      <c r="Q66" s="82">
        <v>16.800000000000004</v>
      </c>
      <c r="R66" s="82">
        <v>20.160106024907439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0.68575212014400011</v>
      </c>
      <c r="M67" s="82">
        <v>1.2011929794864495</v>
      </c>
      <c r="N67" s="82">
        <v>1.4195978613075788</v>
      </c>
      <c r="O67" s="82">
        <v>1.8017937943117903</v>
      </c>
      <c r="P67" s="82">
        <v>5.2962068802634663</v>
      </c>
      <c r="Q67" s="82">
        <v>17.199010963491691</v>
      </c>
      <c r="R67" s="82">
        <v>17.799631356569019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2.6493616550880001</v>
      </c>
      <c r="J69" s="82">
        <v>2.6646868503359991</v>
      </c>
      <c r="K69" s="82">
        <v>2.6492430849119994</v>
      </c>
      <c r="L69" s="82">
        <v>5.0659700546880071</v>
      </c>
      <c r="M69" s="82">
        <v>5.1681450569209924</v>
      </c>
      <c r="N69" s="82">
        <v>5.1680675152423721</v>
      </c>
      <c r="O69" s="82">
        <v>5.1752722981003263</v>
      </c>
      <c r="P69" s="82">
        <v>5.2467401768100741</v>
      </c>
      <c r="Q69" s="82">
        <v>5.2393856270383568</v>
      </c>
      <c r="R69" s="82">
        <v>5.239341587401416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2.6493616550880001</v>
      </c>
      <c r="J71" s="83">
        <v>2.6646868503359991</v>
      </c>
      <c r="K71" s="83">
        <v>2.6492430849119994</v>
      </c>
      <c r="L71" s="83">
        <v>5.0659700546880071</v>
      </c>
      <c r="M71" s="83">
        <v>5.1681450569209924</v>
      </c>
      <c r="N71" s="83">
        <v>5.1680675152423721</v>
      </c>
      <c r="O71" s="83">
        <v>5.1752722981003263</v>
      </c>
      <c r="P71" s="83">
        <v>5.2467401768100741</v>
      </c>
      <c r="Q71" s="83">
        <v>5.2393856270383568</v>
      </c>
      <c r="R71" s="83">
        <v>5.239341587401416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2460.9739503717115</v>
      </c>
      <c r="D2" s="78">
        <v>3380.0789801093974</v>
      </c>
      <c r="E2" s="78">
        <v>3121.4032265894543</v>
      </c>
      <c r="F2" s="78">
        <v>3732.903223476425</v>
      </c>
      <c r="G2" s="78">
        <v>3534.8023250834012</v>
      </c>
      <c r="H2" s="78">
        <v>3761.4186750555364</v>
      </c>
      <c r="I2" s="78">
        <v>3693.8976987183078</v>
      </c>
      <c r="J2" s="78">
        <v>2434.2224563472132</v>
      </c>
      <c r="K2" s="78">
        <v>3086.6257024296674</v>
      </c>
      <c r="L2" s="78">
        <v>2649.9303321182529</v>
      </c>
      <c r="M2" s="78">
        <v>2369.857902706633</v>
      </c>
      <c r="N2" s="78">
        <v>1853.3765411720269</v>
      </c>
      <c r="O2" s="78">
        <v>1468.4765515833797</v>
      </c>
      <c r="P2" s="78">
        <v>1470.3930475038192</v>
      </c>
      <c r="Q2" s="78">
        <v>1611.4792016563922</v>
      </c>
      <c r="R2" s="78">
        <v>1430.3549551601627</v>
      </c>
    </row>
    <row r="3" spans="1:18" ht="11.25" customHeight="1" x14ac:dyDescent="0.25">
      <c r="A3" s="53" t="s">
        <v>242</v>
      </c>
      <c r="B3" s="54" t="s">
        <v>241</v>
      </c>
      <c r="C3" s="79">
        <v>114.64960764167782</v>
      </c>
      <c r="D3" s="79">
        <v>122.735078031168</v>
      </c>
      <c r="E3" s="79">
        <v>84.577926165948014</v>
      </c>
      <c r="F3" s="79">
        <v>117.776888852616</v>
      </c>
      <c r="G3" s="79">
        <v>84.634121856096002</v>
      </c>
      <c r="H3" s="79">
        <v>97.93603006303448</v>
      </c>
      <c r="I3" s="79">
        <v>76.398472310616</v>
      </c>
      <c r="J3" s="79">
        <v>46.17885886146</v>
      </c>
      <c r="K3" s="79">
        <v>39.932877619728004</v>
      </c>
      <c r="L3" s="79">
        <v>16.60804039764</v>
      </c>
      <c r="M3" s="79">
        <v>21.699309429032205</v>
      </c>
      <c r="N3" s="79">
        <v>16.644797164653717</v>
      </c>
      <c r="O3" s="79">
        <v>12.755313752003264</v>
      </c>
      <c r="P3" s="79">
        <v>10.798318127155666</v>
      </c>
      <c r="Q3" s="79">
        <v>10.801820714454783</v>
      </c>
      <c r="R3" s="79">
        <v>10.793881826381918</v>
      </c>
    </row>
    <row r="4" spans="1:18" ht="11.25" customHeight="1" x14ac:dyDescent="0.25">
      <c r="A4" s="56" t="s">
        <v>240</v>
      </c>
      <c r="B4" s="57" t="s">
        <v>239</v>
      </c>
      <c r="C4" s="8">
        <v>45.414143455440218</v>
      </c>
      <c r="D4" s="8">
        <v>39.982476127247999</v>
      </c>
      <c r="E4" s="8">
        <v>55.192690961568005</v>
      </c>
      <c r="F4" s="8">
        <v>57.367703249135999</v>
      </c>
      <c r="G4" s="8">
        <v>47.388607381656001</v>
      </c>
      <c r="H4" s="8">
        <v>71.570865619016686</v>
      </c>
      <c r="I4" s="8">
        <v>52.192248625655992</v>
      </c>
      <c r="J4" s="8">
        <v>28.626883679159999</v>
      </c>
      <c r="K4" s="8">
        <v>20.593541816928003</v>
      </c>
      <c r="L4" s="8">
        <v>3.1358684012399998</v>
      </c>
      <c r="M4" s="8">
        <v>6.0990013344588441</v>
      </c>
      <c r="N4" s="8">
        <v>3.0009134414406837</v>
      </c>
      <c r="O4" s="8">
        <v>3.0009993941501931</v>
      </c>
      <c r="P4" s="8">
        <v>2.9982753720286515</v>
      </c>
      <c r="Q4" s="8">
        <v>3.0018207144547717</v>
      </c>
      <c r="R4" s="8">
        <v>2.999104327223213</v>
      </c>
    </row>
    <row r="5" spans="1:18" ht="11.25" customHeight="1" x14ac:dyDescent="0.25">
      <c r="A5" s="59" t="s">
        <v>238</v>
      </c>
      <c r="B5" s="60" t="s">
        <v>237</v>
      </c>
      <c r="C5" s="9">
        <v>21.188464467817948</v>
      </c>
      <c r="D5" s="9">
        <v>18.556573182047998</v>
      </c>
      <c r="E5" s="9">
        <v>33.679564830648005</v>
      </c>
      <c r="F5" s="9">
        <v>39.083402946455998</v>
      </c>
      <c r="G5" s="9">
        <v>32.153937867216001</v>
      </c>
      <c r="H5" s="9">
        <v>31.954634769449864</v>
      </c>
      <c r="I5" s="9">
        <v>18.593447418215998</v>
      </c>
      <c r="J5" s="9">
        <v>13.3941405114</v>
      </c>
      <c r="K5" s="9">
        <v>5.5066186129679995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21.188464467817948</v>
      </c>
      <c r="D8" s="10">
        <v>18.556573182047998</v>
      </c>
      <c r="E8" s="10">
        <v>33.679564830648005</v>
      </c>
      <c r="F8" s="10">
        <v>39.083402946455998</v>
      </c>
      <c r="G8" s="10">
        <v>32.153937867216001</v>
      </c>
      <c r="H8" s="10">
        <v>31.954634769449864</v>
      </c>
      <c r="I8" s="10">
        <v>18.593447418215998</v>
      </c>
      <c r="J8" s="10">
        <v>13.3941405114</v>
      </c>
      <c r="K8" s="10">
        <v>5.5066186129679995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2.8275000000000077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21.398178987622263</v>
      </c>
      <c r="D11" s="9">
        <v>21.425902945200001</v>
      </c>
      <c r="E11" s="9">
        <v>21.51312613092</v>
      </c>
      <c r="F11" s="9">
        <v>18.284300302680002</v>
      </c>
      <c r="G11" s="9">
        <v>15.23466951444</v>
      </c>
      <c r="H11" s="9">
        <v>39.616230849566819</v>
      </c>
      <c r="I11" s="9">
        <v>33.598801207439998</v>
      </c>
      <c r="J11" s="9">
        <v>15.232743167759999</v>
      </c>
      <c r="K11" s="9">
        <v>15.086923203960001</v>
      </c>
      <c r="L11" s="9">
        <v>3.1358684012399998</v>
      </c>
      <c r="M11" s="9">
        <v>6.0990013344588441</v>
      </c>
      <c r="N11" s="9">
        <v>3.0009134414406837</v>
      </c>
      <c r="O11" s="9">
        <v>3.0009993941501931</v>
      </c>
      <c r="P11" s="9">
        <v>2.9982753720286515</v>
      </c>
      <c r="Q11" s="9">
        <v>3.0018207144547717</v>
      </c>
      <c r="R11" s="9">
        <v>2.999104327223213</v>
      </c>
    </row>
    <row r="12" spans="1:18" ht="11.25" customHeight="1" x14ac:dyDescent="0.25">
      <c r="A12" s="61" t="s">
        <v>224</v>
      </c>
      <c r="B12" s="62" t="s">
        <v>223</v>
      </c>
      <c r="C12" s="10">
        <v>21.398178987622263</v>
      </c>
      <c r="D12" s="10">
        <v>21.425902945200001</v>
      </c>
      <c r="E12" s="10">
        <v>21.51312613092</v>
      </c>
      <c r="F12" s="10">
        <v>18.284300302680002</v>
      </c>
      <c r="G12" s="10">
        <v>15.23466951444</v>
      </c>
      <c r="H12" s="10">
        <v>39.616230849566819</v>
      </c>
      <c r="I12" s="10">
        <v>33.598801207439998</v>
      </c>
      <c r="J12" s="10">
        <v>15.232743167759999</v>
      </c>
      <c r="K12" s="10">
        <v>15.086923203960001</v>
      </c>
      <c r="L12" s="10">
        <v>3.1358684012399998</v>
      </c>
      <c r="M12" s="10">
        <v>6.0990013344588441</v>
      </c>
      <c r="N12" s="10">
        <v>3.0009134414406837</v>
      </c>
      <c r="O12" s="10">
        <v>3.0009993941501931</v>
      </c>
      <c r="P12" s="10">
        <v>2.9982753720286515</v>
      </c>
      <c r="Q12" s="10">
        <v>3.0018207144547717</v>
      </c>
      <c r="R12" s="10">
        <v>2.999104327223213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69.235464186237593</v>
      </c>
      <c r="D15" s="8">
        <v>82.752601903919995</v>
      </c>
      <c r="E15" s="8">
        <v>29.385235204380002</v>
      </c>
      <c r="F15" s="8">
        <v>60.409185603480005</v>
      </c>
      <c r="G15" s="8">
        <v>37.24551447444</v>
      </c>
      <c r="H15" s="8">
        <v>26.36516444401779</v>
      </c>
      <c r="I15" s="8">
        <v>24.206223684960001</v>
      </c>
      <c r="J15" s="8">
        <v>17.551975182300001</v>
      </c>
      <c r="K15" s="8">
        <v>19.339335802800001</v>
      </c>
      <c r="L15" s="8">
        <v>13.4721719964</v>
      </c>
      <c r="M15" s="8">
        <v>15.600308094573363</v>
      </c>
      <c r="N15" s="8">
        <v>13.643883723213033</v>
      </c>
      <c r="O15" s="8">
        <v>9.7543143578530707</v>
      </c>
      <c r="P15" s="8">
        <v>7.8000427551270137</v>
      </c>
      <c r="Q15" s="8">
        <v>7.8000000000000105</v>
      </c>
      <c r="R15" s="8">
        <v>7.7947774991587053</v>
      </c>
    </row>
    <row r="16" spans="1:18" ht="11.25" customHeight="1" x14ac:dyDescent="0.25">
      <c r="A16" s="59" t="s">
        <v>216</v>
      </c>
      <c r="B16" s="60" t="s">
        <v>215</v>
      </c>
      <c r="C16" s="9">
        <v>2.9354641862376813</v>
      </c>
      <c r="D16" s="9">
        <v>2.9564309455199997</v>
      </c>
      <c r="E16" s="9">
        <v>2.1221993224799998</v>
      </c>
      <c r="F16" s="9">
        <v>2.10591895068</v>
      </c>
      <c r="G16" s="9">
        <v>2.0861287844400001</v>
      </c>
      <c r="H16" s="9">
        <v>1.0102535306329286</v>
      </c>
      <c r="I16" s="9">
        <v>0.87668744976000001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66.299999999999912</v>
      </c>
      <c r="D18" s="9">
        <v>79.796170958399998</v>
      </c>
      <c r="E18" s="9">
        <v>27.263035881900002</v>
      </c>
      <c r="F18" s="9">
        <v>58.303266652800005</v>
      </c>
      <c r="G18" s="9">
        <v>35.159385690000001</v>
      </c>
      <c r="H18" s="9">
        <v>25.35491091338486</v>
      </c>
      <c r="I18" s="9">
        <v>23.329536235200003</v>
      </c>
      <c r="J18" s="9">
        <v>17.551975182300001</v>
      </c>
      <c r="K18" s="9">
        <v>19.339335802800001</v>
      </c>
      <c r="L18" s="9">
        <v>13.4721719964</v>
      </c>
      <c r="M18" s="9">
        <v>15.600308094573363</v>
      </c>
      <c r="N18" s="9">
        <v>13.643883723213033</v>
      </c>
      <c r="O18" s="9">
        <v>9.7543143578530707</v>
      </c>
      <c r="P18" s="9">
        <v>7.8000427551270137</v>
      </c>
      <c r="Q18" s="9">
        <v>7.8000000000000105</v>
      </c>
      <c r="R18" s="9">
        <v>7.7947774991587053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1130.4644990284901</v>
      </c>
      <c r="D21" s="79">
        <v>1512.0472875475778</v>
      </c>
      <c r="E21" s="79">
        <v>1500.5771799688891</v>
      </c>
      <c r="F21" s="79">
        <v>1848.686365358587</v>
      </c>
      <c r="G21" s="79">
        <v>1331.4759341694557</v>
      </c>
      <c r="H21" s="79">
        <v>1833.2404904440352</v>
      </c>
      <c r="I21" s="79">
        <v>1681.5150136350499</v>
      </c>
      <c r="J21" s="79">
        <v>860.00578748511566</v>
      </c>
      <c r="K21" s="79">
        <v>1384.4708648711846</v>
      </c>
      <c r="L21" s="79">
        <v>1204.1335315034403</v>
      </c>
      <c r="M21" s="79">
        <v>896.27961062966892</v>
      </c>
      <c r="N21" s="79">
        <v>702.16177033982331</v>
      </c>
      <c r="O21" s="79">
        <v>327.15174984712996</v>
      </c>
      <c r="P21" s="79">
        <v>543.37772100681877</v>
      </c>
      <c r="Q21" s="79">
        <v>706.94068293691248</v>
      </c>
      <c r="R21" s="79">
        <v>681.59874581258725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1130.4644990284901</v>
      </c>
      <c r="D30" s="8">
        <v>1512.0472875475778</v>
      </c>
      <c r="E30" s="8">
        <v>1500.5771799688891</v>
      </c>
      <c r="F30" s="8">
        <v>1848.686365358587</v>
      </c>
      <c r="G30" s="8">
        <v>1331.4759341694557</v>
      </c>
      <c r="H30" s="8">
        <v>1833.2404904440352</v>
      </c>
      <c r="I30" s="8">
        <v>1681.5150136350499</v>
      </c>
      <c r="J30" s="8">
        <v>860.00578748511566</v>
      </c>
      <c r="K30" s="8">
        <v>1384.4708648711846</v>
      </c>
      <c r="L30" s="8">
        <v>1204.1335315034403</v>
      </c>
      <c r="M30" s="8">
        <v>896.27961062966892</v>
      </c>
      <c r="N30" s="8">
        <v>702.16177033982331</v>
      </c>
      <c r="O30" s="8">
        <v>327.15174984712996</v>
      </c>
      <c r="P30" s="8">
        <v>543.37772100681877</v>
      </c>
      <c r="Q30" s="8">
        <v>706.94068293691248</v>
      </c>
      <c r="R30" s="8">
        <v>681.59874581258725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16.44979295534889</v>
      </c>
      <c r="D38" s="9">
        <v>2.7143627896522324</v>
      </c>
      <c r="E38" s="9">
        <v>11.041791356237532</v>
      </c>
      <c r="F38" s="9">
        <v>14.186462093000149</v>
      </c>
      <c r="G38" s="9">
        <v>10.844989579650498</v>
      </c>
      <c r="H38" s="9">
        <v>11.253213484005647</v>
      </c>
      <c r="I38" s="9">
        <v>8.3850352318611012</v>
      </c>
      <c r="J38" s="9">
        <v>7.8517840639801841</v>
      </c>
      <c r="K38" s="9">
        <v>8.4497140811043963</v>
      </c>
      <c r="L38" s="9">
        <v>13.882797425901497</v>
      </c>
      <c r="M38" s="9">
        <v>11.004163676170325</v>
      </c>
      <c r="N38" s="9">
        <v>2.6765560235276564</v>
      </c>
      <c r="O38" s="9">
        <v>14.948341637895012</v>
      </c>
      <c r="P38" s="9">
        <v>10.572652264702707</v>
      </c>
      <c r="Q38" s="9">
        <v>2.6472952419556468</v>
      </c>
      <c r="R38" s="9">
        <v>2.6662867849611573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16.44979295534889</v>
      </c>
      <c r="D41" s="10">
        <v>2.7143627896522324</v>
      </c>
      <c r="E41" s="10">
        <v>11.041791356237532</v>
      </c>
      <c r="F41" s="10">
        <v>14.186462093000149</v>
      </c>
      <c r="G41" s="10">
        <v>10.844989579650498</v>
      </c>
      <c r="H41" s="10">
        <v>11.253213484005647</v>
      </c>
      <c r="I41" s="10">
        <v>8.3850352318611012</v>
      </c>
      <c r="J41" s="10">
        <v>7.8517840639801841</v>
      </c>
      <c r="K41" s="10">
        <v>8.4497140811043963</v>
      </c>
      <c r="L41" s="10">
        <v>13.882797425901497</v>
      </c>
      <c r="M41" s="10">
        <v>11.004163676170325</v>
      </c>
      <c r="N41" s="10">
        <v>2.6765560235276564</v>
      </c>
      <c r="O41" s="10">
        <v>14.948341637895012</v>
      </c>
      <c r="P41" s="10">
        <v>10.572652264702707</v>
      </c>
      <c r="Q41" s="10">
        <v>2.6472952419556468</v>
      </c>
      <c r="R41" s="10">
        <v>2.6662867849611573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792.55132164088445</v>
      </c>
      <c r="D43" s="9">
        <v>903.58832395995239</v>
      </c>
      <c r="E43" s="9">
        <v>905.17198671462984</v>
      </c>
      <c r="F43" s="9">
        <v>1276.2545020241571</v>
      </c>
      <c r="G43" s="9">
        <v>1070.2884434564432</v>
      </c>
      <c r="H43" s="9">
        <v>1597.9142479939321</v>
      </c>
      <c r="I43" s="9">
        <v>1216.7150169360543</v>
      </c>
      <c r="J43" s="9">
        <v>675.03511548806671</v>
      </c>
      <c r="K43" s="9">
        <v>1283.598948738954</v>
      </c>
      <c r="L43" s="9">
        <v>1094.2586035539159</v>
      </c>
      <c r="M43" s="9">
        <v>715.46095079210306</v>
      </c>
      <c r="N43" s="9">
        <v>637.83939957250504</v>
      </c>
      <c r="O43" s="9">
        <v>302.3005450672062</v>
      </c>
      <c r="P43" s="9">
        <v>527.54161340391011</v>
      </c>
      <c r="Q43" s="9">
        <v>664.52872930534829</v>
      </c>
      <c r="R43" s="9">
        <v>598.83695031325874</v>
      </c>
    </row>
    <row r="44" spans="1:18" ht="11.25" customHeight="1" x14ac:dyDescent="0.25">
      <c r="A44" s="59" t="s">
        <v>161</v>
      </c>
      <c r="B44" s="60" t="s">
        <v>160</v>
      </c>
      <c r="C44" s="9">
        <v>321.46338443225665</v>
      </c>
      <c r="D44" s="9">
        <v>605.74460079797313</v>
      </c>
      <c r="E44" s="9">
        <v>584.36340189802183</v>
      </c>
      <c r="F44" s="9">
        <v>558.2454012414297</v>
      </c>
      <c r="G44" s="9">
        <v>250.34250113336211</v>
      </c>
      <c r="H44" s="9">
        <v>224.07302896609735</v>
      </c>
      <c r="I44" s="9">
        <v>456.41496146713445</v>
      </c>
      <c r="J44" s="9">
        <v>177.11888793306881</v>
      </c>
      <c r="K44" s="9">
        <v>92.422202051125993</v>
      </c>
      <c r="L44" s="9">
        <v>95.992130523622848</v>
      </c>
      <c r="M44" s="9">
        <v>169.81449616139548</v>
      </c>
      <c r="N44" s="9">
        <v>61.645814743790638</v>
      </c>
      <c r="O44" s="9">
        <v>9.9028631420287905</v>
      </c>
      <c r="P44" s="9">
        <v>5.2634553382059739</v>
      </c>
      <c r="Q44" s="9">
        <v>39.764658389608464</v>
      </c>
      <c r="R44" s="9">
        <v>80.095508714367398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1144.5247134021436</v>
      </c>
      <c r="D52" s="79">
        <v>1664.8078940946375</v>
      </c>
      <c r="E52" s="79">
        <v>1456.9207029959584</v>
      </c>
      <c r="F52" s="79">
        <v>1680.5386945217397</v>
      </c>
      <c r="G52" s="79">
        <v>2049.0180104995843</v>
      </c>
      <c r="H52" s="79">
        <v>1780.434662329387</v>
      </c>
      <c r="I52" s="79">
        <v>1901.7029658105193</v>
      </c>
      <c r="J52" s="79">
        <v>1508.4998379940259</v>
      </c>
      <c r="K52" s="79">
        <v>1659.4365626397237</v>
      </c>
      <c r="L52" s="79">
        <v>1422.1061702033537</v>
      </c>
      <c r="M52" s="79">
        <v>1444.0716691818757</v>
      </c>
      <c r="N52" s="79">
        <v>1131.7548486590349</v>
      </c>
      <c r="O52" s="79">
        <v>1125.4811757374414</v>
      </c>
      <c r="P52" s="79">
        <v>913.13775434273998</v>
      </c>
      <c r="Q52" s="79">
        <v>891.00098370673402</v>
      </c>
      <c r="R52" s="79">
        <v>734.89355070933243</v>
      </c>
    </row>
    <row r="53" spans="1:18" ht="11.25" customHeight="1" x14ac:dyDescent="0.25">
      <c r="A53" s="56" t="s">
        <v>143</v>
      </c>
      <c r="B53" s="57" t="s">
        <v>142</v>
      </c>
      <c r="C53" s="8">
        <v>1144.5247134021436</v>
      </c>
      <c r="D53" s="8">
        <v>1664.8078940946375</v>
      </c>
      <c r="E53" s="8">
        <v>1456.9207029959584</v>
      </c>
      <c r="F53" s="8">
        <v>1680.5386945217397</v>
      </c>
      <c r="G53" s="8">
        <v>2049.0180104995843</v>
      </c>
      <c r="H53" s="8">
        <v>1780.434662329387</v>
      </c>
      <c r="I53" s="8">
        <v>1901.7029658105193</v>
      </c>
      <c r="J53" s="8">
        <v>1508.4998379940259</v>
      </c>
      <c r="K53" s="8">
        <v>1659.4365626397237</v>
      </c>
      <c r="L53" s="8">
        <v>1422.1061702033537</v>
      </c>
      <c r="M53" s="8">
        <v>1444.0716691818757</v>
      </c>
      <c r="N53" s="8">
        <v>1131.7548486590349</v>
      </c>
      <c r="O53" s="8">
        <v>1125.4811757374414</v>
      </c>
      <c r="P53" s="8">
        <v>913.13775434273998</v>
      </c>
      <c r="Q53" s="8">
        <v>891.00098370673402</v>
      </c>
      <c r="R53" s="8">
        <v>734.89355070933243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71.335130299400305</v>
      </c>
      <c r="D59" s="79">
        <v>80.488720436014418</v>
      </c>
      <c r="E59" s="79">
        <v>79.3274174586589</v>
      </c>
      <c r="F59" s="79">
        <v>85.901274743482062</v>
      </c>
      <c r="G59" s="79">
        <v>69.674258558265365</v>
      </c>
      <c r="H59" s="79">
        <v>49.807492219080054</v>
      </c>
      <c r="I59" s="79">
        <v>34.281246962122694</v>
      </c>
      <c r="J59" s="79">
        <v>19.537972006611469</v>
      </c>
      <c r="K59" s="79">
        <v>2.7853972990311058</v>
      </c>
      <c r="L59" s="79">
        <v>7.0825900138188045</v>
      </c>
      <c r="M59" s="79">
        <v>7.8073134660564198</v>
      </c>
      <c r="N59" s="79">
        <v>2.8151250085149337</v>
      </c>
      <c r="O59" s="79">
        <v>3.0883122468050872</v>
      </c>
      <c r="P59" s="79">
        <v>3.0792540271046853</v>
      </c>
      <c r="Q59" s="79">
        <v>2.7357142982906928</v>
      </c>
      <c r="R59" s="79">
        <v>3.0687768118608734</v>
      </c>
    </row>
    <row r="60" spans="1:18" ht="11.25" customHeight="1" x14ac:dyDescent="0.25">
      <c r="A60" s="56" t="s">
        <v>130</v>
      </c>
      <c r="B60" s="57" t="s">
        <v>129</v>
      </c>
      <c r="C60" s="8">
        <v>71.335130299400305</v>
      </c>
      <c r="D60" s="8">
        <v>80.488720436014418</v>
      </c>
      <c r="E60" s="8">
        <v>79.3274174586589</v>
      </c>
      <c r="F60" s="8">
        <v>85.901274743482062</v>
      </c>
      <c r="G60" s="8">
        <v>69.674258558265365</v>
      </c>
      <c r="H60" s="8">
        <v>49.807492219080054</v>
      </c>
      <c r="I60" s="8">
        <v>34.281246962122694</v>
      </c>
      <c r="J60" s="8">
        <v>19.537972006611469</v>
      </c>
      <c r="K60" s="8">
        <v>2.7853972990311058</v>
      </c>
      <c r="L60" s="8">
        <v>7.0825900138188045</v>
      </c>
      <c r="M60" s="8">
        <v>7.8073134660564198</v>
      </c>
      <c r="N60" s="8">
        <v>2.8151250085149337</v>
      </c>
      <c r="O60" s="8">
        <v>3.0883122468050872</v>
      </c>
      <c r="P60" s="8">
        <v>3.0792540271046853</v>
      </c>
      <c r="Q60" s="8">
        <v>2.7357142982906928</v>
      </c>
      <c r="R60" s="8">
        <v>3.0687768118608734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259.93400008876125</v>
      </c>
      <c r="D64" s="81">
        <v>272.77504089651688</v>
      </c>
      <c r="E64" s="81">
        <v>268.13344712896833</v>
      </c>
      <c r="F64" s="81">
        <v>324.698145780245</v>
      </c>
      <c r="G64" s="81">
        <v>369.75615051865998</v>
      </c>
      <c r="H64" s="81">
        <v>192.30755830056498</v>
      </c>
      <c r="I64" s="81">
        <v>186.61538894225967</v>
      </c>
      <c r="J64" s="81">
        <v>351.70448373100498</v>
      </c>
      <c r="K64" s="81">
        <v>331.372458989113</v>
      </c>
      <c r="L64" s="81">
        <v>278.60979920485556</v>
      </c>
      <c r="M64" s="81">
        <v>346.07516871139512</v>
      </c>
      <c r="N64" s="81">
        <v>278.83331435274164</v>
      </c>
      <c r="O64" s="81">
        <v>298.86852835897253</v>
      </c>
      <c r="P64" s="81">
        <v>308.28854772845301</v>
      </c>
      <c r="Q64" s="81">
        <v>239.71720980351364</v>
      </c>
      <c r="R64" s="81">
        <v>275.13387287975524</v>
      </c>
    </row>
    <row r="65" spans="1:18" ht="11.25" customHeight="1" x14ac:dyDescent="0.25">
      <c r="A65" s="71" t="s">
        <v>123</v>
      </c>
      <c r="B65" s="72" t="s">
        <v>122</v>
      </c>
      <c r="C65" s="82">
        <v>259.93400008876125</v>
      </c>
      <c r="D65" s="82">
        <v>272.77504089651688</v>
      </c>
      <c r="E65" s="82">
        <v>268.13344712896833</v>
      </c>
      <c r="F65" s="82">
        <v>324.698145780245</v>
      </c>
      <c r="G65" s="82">
        <v>369.75615051865998</v>
      </c>
      <c r="H65" s="82">
        <v>192.30755830056498</v>
      </c>
      <c r="I65" s="82">
        <v>184.23483766161411</v>
      </c>
      <c r="J65" s="82">
        <v>349.46245937885425</v>
      </c>
      <c r="K65" s="82">
        <v>328.97368339015259</v>
      </c>
      <c r="L65" s="82">
        <v>273.58311385447109</v>
      </c>
      <c r="M65" s="82">
        <v>340.56169344076022</v>
      </c>
      <c r="N65" s="82">
        <v>273.30074827885909</v>
      </c>
      <c r="O65" s="82">
        <v>293.38159674766877</v>
      </c>
      <c r="P65" s="82">
        <v>300.06097599137632</v>
      </c>
      <c r="Q65" s="82">
        <v>223.22593872486146</v>
      </c>
      <c r="R65" s="82">
        <v>258.68076202585183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0.53375003085571082</v>
      </c>
      <c r="M67" s="82">
        <v>0.94137357969615865</v>
      </c>
      <c r="N67" s="82">
        <v>1.05846414599905</v>
      </c>
      <c r="O67" s="82">
        <v>1.3486000528343332</v>
      </c>
      <c r="P67" s="82">
        <v>3.7679504337273038</v>
      </c>
      <c r="Q67" s="82">
        <v>12.005001181433991</v>
      </c>
      <c r="R67" s="82">
        <v>11.934704142225895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2.3805512806455718</v>
      </c>
      <c r="J69" s="82">
        <v>2.2420243521507217</v>
      </c>
      <c r="K69" s="82">
        <v>2.3987755989604227</v>
      </c>
      <c r="L69" s="82">
        <v>4.4929353195287645</v>
      </c>
      <c r="M69" s="82">
        <v>4.5721016909387364</v>
      </c>
      <c r="N69" s="82">
        <v>4.4741019278835372</v>
      </c>
      <c r="O69" s="82">
        <v>4.1383315584694369</v>
      </c>
      <c r="P69" s="82">
        <v>4.4596213033493779</v>
      </c>
      <c r="Q69" s="82">
        <v>4.4862698972181798</v>
      </c>
      <c r="R69" s="82">
        <v>4.5184067116775237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2.3805512806455718</v>
      </c>
      <c r="J71" s="83">
        <v>2.2420243521507217</v>
      </c>
      <c r="K71" s="83">
        <v>2.3987755989604227</v>
      </c>
      <c r="L71" s="83">
        <v>4.4929353195287645</v>
      </c>
      <c r="M71" s="83">
        <v>4.5721016909387364</v>
      </c>
      <c r="N71" s="83">
        <v>4.4741019278835372</v>
      </c>
      <c r="O71" s="83">
        <v>4.1383315584694369</v>
      </c>
      <c r="P71" s="83">
        <v>4.4596213033493779</v>
      </c>
      <c r="Q71" s="83">
        <v>4.4862698972181798</v>
      </c>
      <c r="R71" s="83">
        <v>4.5184067116775237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9.1592199936101043E-2</v>
      </c>
      <c r="D2" s="78">
        <v>9.8737193669760651E-2</v>
      </c>
      <c r="E2" s="78">
        <v>0.11865895179222746</v>
      </c>
      <c r="F2" s="78">
        <v>0.136430981881832</v>
      </c>
      <c r="G2" s="78">
        <v>0.1564635964724794</v>
      </c>
      <c r="H2" s="78">
        <v>0.18295176303785432</v>
      </c>
      <c r="I2" s="78">
        <v>0.21439011040192288</v>
      </c>
      <c r="J2" s="78">
        <v>0.26629055421130032</v>
      </c>
      <c r="K2" s="78">
        <v>0.30163695270413748</v>
      </c>
      <c r="L2" s="78">
        <v>0.36188857893928983</v>
      </c>
      <c r="M2" s="78">
        <v>0.40896418144877805</v>
      </c>
      <c r="N2" s="78">
        <v>0.46758450283273922</v>
      </c>
      <c r="O2" s="78">
        <v>0.51315154587741851</v>
      </c>
      <c r="P2" s="78">
        <v>0.57917495601323365</v>
      </c>
      <c r="Q2" s="78">
        <v>0.65882673145931381</v>
      </c>
      <c r="R2" s="78">
        <v>0.73890026115244511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9.1592199936101043E-2</v>
      </c>
      <c r="D52" s="79">
        <v>9.8737193669760651E-2</v>
      </c>
      <c r="E52" s="79">
        <v>0.11865895179222746</v>
      </c>
      <c r="F52" s="79">
        <v>0.136430981881832</v>
      </c>
      <c r="G52" s="79">
        <v>0.1564635964724794</v>
      </c>
      <c r="H52" s="79">
        <v>0.18295176303785432</v>
      </c>
      <c r="I52" s="79">
        <v>0.21439011040192288</v>
      </c>
      <c r="J52" s="79">
        <v>0.26629055421130032</v>
      </c>
      <c r="K52" s="79">
        <v>0.30163695270413748</v>
      </c>
      <c r="L52" s="79">
        <v>0.36188857893928983</v>
      </c>
      <c r="M52" s="79">
        <v>0.40896418144877805</v>
      </c>
      <c r="N52" s="79">
        <v>0.46758450283273922</v>
      </c>
      <c r="O52" s="79">
        <v>0.51315154587741851</v>
      </c>
      <c r="P52" s="79">
        <v>0.57917495601323365</v>
      </c>
      <c r="Q52" s="79">
        <v>0.65882673145931381</v>
      </c>
      <c r="R52" s="79">
        <v>0.73890026115244511</v>
      </c>
    </row>
    <row r="53" spans="1:18" ht="11.25" customHeight="1" x14ac:dyDescent="0.25">
      <c r="A53" s="56" t="s">
        <v>143</v>
      </c>
      <c r="B53" s="57" t="s">
        <v>142</v>
      </c>
      <c r="C53" s="8">
        <v>9.1592199936101043E-2</v>
      </c>
      <c r="D53" s="8">
        <v>9.8737193669760651E-2</v>
      </c>
      <c r="E53" s="8">
        <v>0.11865895179222746</v>
      </c>
      <c r="F53" s="8">
        <v>0.136430981881832</v>
      </c>
      <c r="G53" s="8">
        <v>0.1564635964724794</v>
      </c>
      <c r="H53" s="8">
        <v>0.18295176303785432</v>
      </c>
      <c r="I53" s="8">
        <v>0.21439011040192288</v>
      </c>
      <c r="J53" s="8">
        <v>0.26629055421130032</v>
      </c>
      <c r="K53" s="8">
        <v>0.30163695270413748</v>
      </c>
      <c r="L53" s="8">
        <v>0.36188857893928983</v>
      </c>
      <c r="M53" s="8">
        <v>0.40896418144877805</v>
      </c>
      <c r="N53" s="8">
        <v>0.46758450283273922</v>
      </c>
      <c r="O53" s="8">
        <v>0.51315154587741851</v>
      </c>
      <c r="P53" s="8">
        <v>0.57917495601323365</v>
      </c>
      <c r="Q53" s="8">
        <v>0.65882673145931381</v>
      </c>
      <c r="R53" s="8">
        <v>0.73890026115244511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1.3582533021958175E-4</v>
      </c>
      <c r="M64" s="81">
        <v>2.6659900867389544E-4</v>
      </c>
      <c r="N64" s="81">
        <v>4.3730444986355105E-4</v>
      </c>
      <c r="O64" s="81">
        <v>6.1488029902309843E-4</v>
      </c>
      <c r="P64" s="81">
        <v>2.3898940946591764E-3</v>
      </c>
      <c r="Q64" s="81">
        <v>8.876775485281185E-3</v>
      </c>
      <c r="R64" s="81">
        <v>1.1999773299079922E-2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1.3582533021958175E-4</v>
      </c>
      <c r="M67" s="82">
        <v>2.6659900867389544E-4</v>
      </c>
      <c r="N67" s="82">
        <v>4.3730444986355105E-4</v>
      </c>
      <c r="O67" s="82">
        <v>6.1488029902309843E-4</v>
      </c>
      <c r="P67" s="82">
        <v>2.3898940946591764E-3</v>
      </c>
      <c r="Q67" s="82">
        <v>8.876775485281185E-3</v>
      </c>
      <c r="R67" s="82">
        <v>1.1999773299079922E-2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329.58160316948056</v>
      </c>
      <c r="D2" s="78">
        <v>371.52379711179077</v>
      </c>
      <c r="E2" s="78">
        <v>413.09294517750186</v>
      </c>
      <c r="F2" s="78">
        <v>435.06710728344331</v>
      </c>
      <c r="G2" s="78">
        <v>434.35450716706146</v>
      </c>
      <c r="H2" s="78">
        <v>465.14991188222479</v>
      </c>
      <c r="I2" s="78">
        <v>459.04932351443568</v>
      </c>
      <c r="J2" s="78">
        <v>419.15692173257287</v>
      </c>
      <c r="K2" s="78">
        <v>386.97275597608899</v>
      </c>
      <c r="L2" s="78">
        <v>393.74945764209519</v>
      </c>
      <c r="M2" s="78">
        <v>333.01950255060939</v>
      </c>
      <c r="N2" s="78">
        <v>310.5808818414157</v>
      </c>
      <c r="O2" s="78">
        <v>274.27269660588377</v>
      </c>
      <c r="P2" s="78">
        <v>272.72076456333366</v>
      </c>
      <c r="Q2" s="78">
        <v>300.23822209510627</v>
      </c>
      <c r="R2" s="78">
        <v>269.99631763859782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195.50499067445588</v>
      </c>
      <c r="D21" s="79">
        <v>221.2907859629475</v>
      </c>
      <c r="E21" s="79">
        <v>248.00643928732558</v>
      </c>
      <c r="F21" s="79">
        <v>274.32579317651982</v>
      </c>
      <c r="G21" s="79">
        <v>270.12234902936024</v>
      </c>
      <c r="H21" s="79">
        <v>282.42798568805296</v>
      </c>
      <c r="I21" s="79">
        <v>274.74045817436922</v>
      </c>
      <c r="J21" s="79">
        <v>238.27663370576448</v>
      </c>
      <c r="K21" s="79">
        <v>212.03457755579376</v>
      </c>
      <c r="L21" s="79">
        <v>202.23718939752328</v>
      </c>
      <c r="M21" s="79">
        <v>150.87170824349687</v>
      </c>
      <c r="N21" s="79">
        <v>132.87642715710106</v>
      </c>
      <c r="O21" s="79">
        <v>103.49290048054392</v>
      </c>
      <c r="P21" s="79">
        <v>105.19500263488422</v>
      </c>
      <c r="Q21" s="79">
        <v>126.71830490752255</v>
      </c>
      <c r="R21" s="79">
        <v>116.42513907681113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195.50499067445588</v>
      </c>
      <c r="D30" s="8">
        <v>221.2907859629475</v>
      </c>
      <c r="E30" s="8">
        <v>248.00643928732558</v>
      </c>
      <c r="F30" s="8">
        <v>274.32579317651982</v>
      </c>
      <c r="G30" s="8">
        <v>270.12234902936024</v>
      </c>
      <c r="H30" s="8">
        <v>282.42798568805296</v>
      </c>
      <c r="I30" s="8">
        <v>274.74045817436922</v>
      </c>
      <c r="J30" s="8">
        <v>238.27663370576448</v>
      </c>
      <c r="K30" s="8">
        <v>212.03457755579376</v>
      </c>
      <c r="L30" s="8">
        <v>202.23718939752328</v>
      </c>
      <c r="M30" s="8">
        <v>150.87170824349687</v>
      </c>
      <c r="N30" s="8">
        <v>132.87642715710106</v>
      </c>
      <c r="O30" s="8">
        <v>103.49290048054392</v>
      </c>
      <c r="P30" s="8">
        <v>105.19500263488422</v>
      </c>
      <c r="Q30" s="8">
        <v>126.71830490752255</v>
      </c>
      <c r="R30" s="8">
        <v>116.42513907681113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41.278354129562231</v>
      </c>
      <c r="D34" s="9">
        <v>56.432584718921021</v>
      </c>
      <c r="E34" s="9">
        <v>71.304696291114553</v>
      </c>
      <c r="F34" s="9">
        <v>83.160553130082945</v>
      </c>
      <c r="G34" s="9">
        <v>86.326030586308121</v>
      </c>
      <c r="H34" s="9">
        <v>89.295339947504743</v>
      </c>
      <c r="I34" s="9">
        <v>84.864825533838783</v>
      </c>
      <c r="J34" s="9">
        <v>76.149851164992128</v>
      </c>
      <c r="K34" s="9">
        <v>67.475437864790123</v>
      </c>
      <c r="L34" s="9">
        <v>48.66045386735135</v>
      </c>
      <c r="M34" s="9">
        <v>34.027956268398661</v>
      </c>
      <c r="N34" s="9">
        <v>23.966055147472066</v>
      </c>
      <c r="O34" s="9">
        <v>21.518565494323216</v>
      </c>
      <c r="P34" s="9">
        <v>9.2893571709289358</v>
      </c>
      <c r="Q34" s="9">
        <v>8.0432896794508189</v>
      </c>
      <c r="R34" s="9">
        <v>7.6725768437571418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2.2442069092338719</v>
      </c>
      <c r="D38" s="9">
        <v>0.29594641034776792</v>
      </c>
      <c r="E38" s="9">
        <v>1.3002355390264699</v>
      </c>
      <c r="F38" s="9">
        <v>1.4669651284478511</v>
      </c>
      <c r="G38" s="9">
        <v>1.4970373156135039</v>
      </c>
      <c r="H38" s="9">
        <v>1.1855307061883658</v>
      </c>
      <c r="I38" s="9">
        <v>0.94683297886289985</v>
      </c>
      <c r="J38" s="9">
        <v>1.4802045591118176</v>
      </c>
      <c r="K38" s="9">
        <v>0.88227454198760702</v>
      </c>
      <c r="L38" s="9">
        <v>1.7706297955465038</v>
      </c>
      <c r="M38" s="9">
        <v>1.4345609963932262</v>
      </c>
      <c r="N38" s="9">
        <v>0.41515320904744163</v>
      </c>
      <c r="O38" s="9">
        <v>3.7456023557442908</v>
      </c>
      <c r="P38" s="9">
        <v>1.8660629623045177</v>
      </c>
      <c r="Q38" s="9">
        <v>0.44440475804435303</v>
      </c>
      <c r="R38" s="9">
        <v>0.42541967879792253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2.2442069092338719</v>
      </c>
      <c r="D41" s="10">
        <v>0.29594641034776792</v>
      </c>
      <c r="E41" s="10">
        <v>1.3002355390264699</v>
      </c>
      <c r="F41" s="10">
        <v>1.4669651284478511</v>
      </c>
      <c r="G41" s="10">
        <v>1.4970373156135039</v>
      </c>
      <c r="H41" s="10">
        <v>1.1855307061883658</v>
      </c>
      <c r="I41" s="10">
        <v>0.94683297886289985</v>
      </c>
      <c r="J41" s="10">
        <v>1.4802045591118176</v>
      </c>
      <c r="K41" s="10">
        <v>0.88227454198760702</v>
      </c>
      <c r="L41" s="10">
        <v>1.7706297955465038</v>
      </c>
      <c r="M41" s="10">
        <v>1.4345609963932262</v>
      </c>
      <c r="N41" s="10">
        <v>0.41515320904744163</v>
      </c>
      <c r="O41" s="10">
        <v>3.7456023557442908</v>
      </c>
      <c r="P41" s="10">
        <v>1.8660629623045177</v>
      </c>
      <c r="Q41" s="10">
        <v>0.44440475804435303</v>
      </c>
      <c r="R41" s="10">
        <v>0.42541967879792253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108.12592941302375</v>
      </c>
      <c r="D43" s="9">
        <v>98.518047008139703</v>
      </c>
      <c r="E43" s="9">
        <v>106.58929770419029</v>
      </c>
      <c r="F43" s="9">
        <v>131.97235767597073</v>
      </c>
      <c r="G43" s="9">
        <v>147.74211875045671</v>
      </c>
      <c r="H43" s="9">
        <v>168.34092853078832</v>
      </c>
      <c r="I43" s="9">
        <v>137.39070523345788</v>
      </c>
      <c r="J43" s="9">
        <v>127.2564359085933</v>
      </c>
      <c r="K43" s="9">
        <v>134.02662666739798</v>
      </c>
      <c r="L43" s="9">
        <v>139.56314624823224</v>
      </c>
      <c r="M43" s="9">
        <v>93.271274824036695</v>
      </c>
      <c r="N43" s="9">
        <v>98.933506813137953</v>
      </c>
      <c r="O43" s="9">
        <v>75.747374603485298</v>
      </c>
      <c r="P43" s="9">
        <v>93.110587693681808</v>
      </c>
      <c r="Q43" s="9">
        <v>111.55526761053746</v>
      </c>
      <c r="R43" s="9">
        <v>95.547494924971218</v>
      </c>
    </row>
    <row r="44" spans="1:18" ht="11.25" customHeight="1" x14ac:dyDescent="0.25">
      <c r="A44" s="59" t="s">
        <v>161</v>
      </c>
      <c r="B44" s="60" t="s">
        <v>160</v>
      </c>
      <c r="C44" s="9">
        <v>43.856500222636001</v>
      </c>
      <c r="D44" s="9">
        <v>66.04420782553899</v>
      </c>
      <c r="E44" s="9">
        <v>68.812209752994264</v>
      </c>
      <c r="F44" s="9">
        <v>57.725917242018291</v>
      </c>
      <c r="G44" s="9">
        <v>34.557162376981907</v>
      </c>
      <c r="H44" s="9">
        <v>23.606186503571553</v>
      </c>
      <c r="I44" s="9">
        <v>51.538094428209682</v>
      </c>
      <c r="J44" s="9">
        <v>33.390142073067224</v>
      </c>
      <c r="K44" s="9">
        <v>9.6502384816180182</v>
      </c>
      <c r="L44" s="9">
        <v>12.242959486393184</v>
      </c>
      <c r="M44" s="9">
        <v>22.137916154668304</v>
      </c>
      <c r="N44" s="9">
        <v>9.5617119874436014</v>
      </c>
      <c r="O44" s="9">
        <v>2.4813580269911175</v>
      </c>
      <c r="P44" s="9">
        <v>0.92899480796896794</v>
      </c>
      <c r="Q44" s="9">
        <v>6.6753428594899331</v>
      </c>
      <c r="R44" s="9">
        <v>12.779647629284851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125.1887427944251</v>
      </c>
      <c r="D52" s="79">
        <v>140.91630849461765</v>
      </c>
      <c r="E52" s="79">
        <v>155.84532033451521</v>
      </c>
      <c r="F52" s="79">
        <v>153.84055032692555</v>
      </c>
      <c r="G52" s="79">
        <v>159.06563043000659</v>
      </c>
      <c r="H52" s="79">
        <v>175.61556731862021</v>
      </c>
      <c r="I52" s="79">
        <v>179.67392604466914</v>
      </c>
      <c r="J52" s="79">
        <v>179.46326616217985</v>
      </c>
      <c r="K52" s="79">
        <v>174.72995384808632</v>
      </c>
      <c r="L52" s="79">
        <v>190.81363268055071</v>
      </c>
      <c r="M52" s="79">
        <v>181.51810777316891</v>
      </c>
      <c r="N52" s="79">
        <v>177.37358500878869</v>
      </c>
      <c r="O52" s="79">
        <v>170.43612036353272</v>
      </c>
      <c r="P52" s="79">
        <v>167.17301889725999</v>
      </c>
      <c r="Q52" s="79">
        <v>173.10963148587442</v>
      </c>
      <c r="R52" s="79">
        <v>153.20795537364759</v>
      </c>
    </row>
    <row r="53" spans="1:18" ht="11.25" customHeight="1" x14ac:dyDescent="0.25">
      <c r="A53" s="56" t="s">
        <v>143</v>
      </c>
      <c r="B53" s="57" t="s">
        <v>142</v>
      </c>
      <c r="C53" s="8">
        <v>125.1887427944251</v>
      </c>
      <c r="D53" s="8">
        <v>140.91630849461765</v>
      </c>
      <c r="E53" s="8">
        <v>155.84532033451521</v>
      </c>
      <c r="F53" s="8">
        <v>153.84055032692555</v>
      </c>
      <c r="G53" s="8">
        <v>159.06563043000659</v>
      </c>
      <c r="H53" s="8">
        <v>175.61556731862021</v>
      </c>
      <c r="I53" s="8">
        <v>179.67392604466914</v>
      </c>
      <c r="J53" s="8">
        <v>179.46326616217985</v>
      </c>
      <c r="K53" s="8">
        <v>174.72995384808632</v>
      </c>
      <c r="L53" s="8">
        <v>190.81363268055071</v>
      </c>
      <c r="M53" s="8">
        <v>181.51810777316891</v>
      </c>
      <c r="N53" s="8">
        <v>177.37358500878869</v>
      </c>
      <c r="O53" s="8">
        <v>170.43612036353272</v>
      </c>
      <c r="P53" s="8">
        <v>167.17301889725999</v>
      </c>
      <c r="Q53" s="8">
        <v>173.10963148587442</v>
      </c>
      <c r="R53" s="8">
        <v>153.20795537364759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8.8878697005995697</v>
      </c>
      <c r="D59" s="79">
        <v>9.3167026542255993</v>
      </c>
      <c r="E59" s="79">
        <v>9.2411855556611187</v>
      </c>
      <c r="F59" s="79">
        <v>6.9007637799979538</v>
      </c>
      <c r="G59" s="79">
        <v>5.1665277076946365</v>
      </c>
      <c r="H59" s="79">
        <v>7.1063588755516323</v>
      </c>
      <c r="I59" s="79">
        <v>4.634939295397305</v>
      </c>
      <c r="J59" s="79">
        <v>1.417021864628532</v>
      </c>
      <c r="K59" s="79">
        <v>0.20822457220889487</v>
      </c>
      <c r="L59" s="79">
        <v>0.69863556402119775</v>
      </c>
      <c r="M59" s="79">
        <v>0.62968653394360607</v>
      </c>
      <c r="N59" s="79">
        <v>0.33086967552595253</v>
      </c>
      <c r="O59" s="79">
        <v>0.34367576180712811</v>
      </c>
      <c r="P59" s="79">
        <v>0.35274303118943406</v>
      </c>
      <c r="Q59" s="79">
        <v>0.41028570170930123</v>
      </c>
      <c r="R59" s="79">
        <v>0.36322318813912602</v>
      </c>
    </row>
    <row r="60" spans="1:18" ht="11.25" customHeight="1" x14ac:dyDescent="0.25">
      <c r="A60" s="56" t="s">
        <v>130</v>
      </c>
      <c r="B60" s="57" t="s">
        <v>129</v>
      </c>
      <c r="C60" s="8">
        <v>8.8878697005995697</v>
      </c>
      <c r="D60" s="8">
        <v>9.3167026542255993</v>
      </c>
      <c r="E60" s="8">
        <v>9.2411855556611187</v>
      </c>
      <c r="F60" s="8">
        <v>6.9007637799979538</v>
      </c>
      <c r="G60" s="8">
        <v>5.1665277076946365</v>
      </c>
      <c r="H60" s="8">
        <v>7.1063588755516323</v>
      </c>
      <c r="I60" s="8">
        <v>4.634939295397305</v>
      </c>
      <c r="J60" s="8">
        <v>1.417021864628532</v>
      </c>
      <c r="K60" s="8">
        <v>0.20822457220889487</v>
      </c>
      <c r="L60" s="8">
        <v>0.69863556402119775</v>
      </c>
      <c r="M60" s="8">
        <v>0.62968653394360607</v>
      </c>
      <c r="N60" s="8">
        <v>0.33086967552595253</v>
      </c>
      <c r="O60" s="8">
        <v>0.34367576180712811</v>
      </c>
      <c r="P60" s="8">
        <v>0.35274303118943406</v>
      </c>
      <c r="Q60" s="8">
        <v>0.41028570170930123</v>
      </c>
      <c r="R60" s="8">
        <v>0.36322318813912602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32.385999911238244</v>
      </c>
      <c r="D64" s="81">
        <v>31.574162612603171</v>
      </c>
      <c r="E64" s="81">
        <v>31.235996556791687</v>
      </c>
      <c r="F64" s="81">
        <v>26.084190374634982</v>
      </c>
      <c r="G64" s="81">
        <v>27.41838142629998</v>
      </c>
      <c r="H64" s="81">
        <v>27.437770160236433</v>
      </c>
      <c r="I64" s="81">
        <v>25.17797688178829</v>
      </c>
      <c r="J64" s="81">
        <v>25.767971911011074</v>
      </c>
      <c r="K64" s="81">
        <v>24.843154682039067</v>
      </c>
      <c r="L64" s="81">
        <v>27.631233156504468</v>
      </c>
      <c r="M64" s="81">
        <v>28.181838295671081</v>
      </c>
      <c r="N64" s="81">
        <v>32.981669571488631</v>
      </c>
      <c r="O64" s="81">
        <v>33.88946433237863</v>
      </c>
      <c r="P64" s="81">
        <v>35.850333788416116</v>
      </c>
      <c r="Q64" s="81">
        <v>36.563588942215524</v>
      </c>
      <c r="R64" s="81">
        <v>33.826726966516468</v>
      </c>
    </row>
    <row r="65" spans="1:18" ht="11.25" customHeight="1" x14ac:dyDescent="0.25">
      <c r="A65" s="71" t="s">
        <v>123</v>
      </c>
      <c r="B65" s="72" t="s">
        <v>122</v>
      </c>
      <c r="C65" s="82">
        <v>32.385999911238244</v>
      </c>
      <c r="D65" s="82">
        <v>31.574162612603171</v>
      </c>
      <c r="E65" s="82">
        <v>31.235996556791687</v>
      </c>
      <c r="F65" s="82">
        <v>26.084190374634982</v>
      </c>
      <c r="G65" s="82">
        <v>27.41838142629998</v>
      </c>
      <c r="H65" s="82">
        <v>27.437770160236433</v>
      </c>
      <c r="I65" s="82">
        <v>24.909166507345862</v>
      </c>
      <c r="J65" s="82">
        <v>25.345309412825795</v>
      </c>
      <c r="K65" s="82">
        <v>24.592687196087489</v>
      </c>
      <c r="L65" s="82">
        <v>26.986581558648982</v>
      </c>
      <c r="M65" s="82">
        <v>27.467465379611227</v>
      </c>
      <c r="N65" s="82">
        <v>32.121816839575864</v>
      </c>
      <c r="O65" s="82">
        <v>32.648299687557561</v>
      </c>
      <c r="P65" s="82">
        <v>34.373396050205024</v>
      </c>
      <c r="Q65" s="82">
        <v>33.47806127513811</v>
      </c>
      <c r="R65" s="82">
        <v>30.617688041090496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7.1616862696243441E-2</v>
      </c>
      <c r="M67" s="82">
        <v>0.11832955007760065</v>
      </c>
      <c r="N67" s="82">
        <v>0.16588714455393438</v>
      </c>
      <c r="O67" s="82">
        <v>0.20422390519018307</v>
      </c>
      <c r="P67" s="82">
        <v>0.68981886475039467</v>
      </c>
      <c r="Q67" s="82">
        <v>2.3324119372572341</v>
      </c>
      <c r="R67" s="82">
        <v>2.4881040497020814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0.2688103744424285</v>
      </c>
      <c r="J69" s="82">
        <v>0.42266249818527768</v>
      </c>
      <c r="K69" s="82">
        <v>0.25046748595157664</v>
      </c>
      <c r="L69" s="82">
        <v>0.57303473515924275</v>
      </c>
      <c r="M69" s="82">
        <v>0.59604336598225527</v>
      </c>
      <c r="N69" s="82">
        <v>0.69396558735883429</v>
      </c>
      <c r="O69" s="82">
        <v>1.0369407396308885</v>
      </c>
      <c r="P69" s="82">
        <v>0.7871188734606962</v>
      </c>
      <c r="Q69" s="82">
        <v>0.75311572982017716</v>
      </c>
      <c r="R69" s="82">
        <v>0.7209348757238927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0.2688103744424285</v>
      </c>
      <c r="J71" s="83">
        <v>0.42266249818527768</v>
      </c>
      <c r="K71" s="83">
        <v>0.25046748595157664</v>
      </c>
      <c r="L71" s="83">
        <v>0.57303473515924275</v>
      </c>
      <c r="M71" s="83">
        <v>0.59604336598225527</v>
      </c>
      <c r="N71" s="83">
        <v>0.69396558735883429</v>
      </c>
      <c r="O71" s="83">
        <v>1.0369407396308885</v>
      </c>
      <c r="P71" s="83">
        <v>0.7871188734606962</v>
      </c>
      <c r="Q71" s="83">
        <v>0.75311572982017716</v>
      </c>
      <c r="R71" s="83">
        <v>0.7209348757238927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160.74960436964233</v>
      </c>
      <c r="D2" s="78">
        <v>189.03653480497459</v>
      </c>
      <c r="E2" s="78">
        <v>272.63604739960778</v>
      </c>
      <c r="F2" s="78">
        <v>305.66466434432652</v>
      </c>
      <c r="G2" s="78">
        <v>356.88715569997703</v>
      </c>
      <c r="H2" s="78">
        <v>318.90867124109354</v>
      </c>
      <c r="I2" s="78">
        <v>324.59061137271954</v>
      </c>
      <c r="J2" s="78">
        <v>257.58499466245507</v>
      </c>
      <c r="K2" s="78">
        <v>245.0986117256401</v>
      </c>
      <c r="L2" s="78">
        <v>281.25427597508116</v>
      </c>
      <c r="M2" s="78">
        <v>327.74012137400433</v>
      </c>
      <c r="N2" s="78">
        <v>280.1181140140817</v>
      </c>
      <c r="O2" s="78">
        <v>270.15721533058525</v>
      </c>
      <c r="P2" s="78">
        <v>225.33269206392924</v>
      </c>
      <c r="Q2" s="78">
        <v>261.88927561519233</v>
      </c>
      <c r="R2" s="78">
        <v>225.70822709630403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28.382975714009433</v>
      </c>
      <c r="D21" s="79">
        <v>39.468778350018994</v>
      </c>
      <c r="E21" s="79">
        <v>108.76550804267349</v>
      </c>
      <c r="F21" s="79">
        <v>131.62166718164909</v>
      </c>
      <c r="G21" s="79">
        <v>166.07003659008791</v>
      </c>
      <c r="H21" s="79">
        <v>125.49790951186428</v>
      </c>
      <c r="I21" s="79">
        <v>127.11381506622526</v>
      </c>
      <c r="J21" s="79">
        <v>57.310698461759898</v>
      </c>
      <c r="K21" s="79">
        <v>39.971798836221886</v>
      </c>
      <c r="L21" s="79">
        <v>67.440389151308665</v>
      </c>
      <c r="M21" s="79">
        <v>111.10296502077114</v>
      </c>
      <c r="N21" s="79">
        <v>71.819767265654363</v>
      </c>
      <c r="O21" s="79">
        <v>62.891297404498516</v>
      </c>
      <c r="P21" s="79">
        <v>22.722089432803667</v>
      </c>
      <c r="Q21" s="79">
        <v>50.162742598963156</v>
      </c>
      <c r="R21" s="79">
        <v>18.515239310021158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28.382975714009433</v>
      </c>
      <c r="D30" s="8">
        <v>39.468778350018994</v>
      </c>
      <c r="E30" s="8">
        <v>108.76550804267349</v>
      </c>
      <c r="F30" s="8">
        <v>131.62166718164909</v>
      </c>
      <c r="G30" s="8">
        <v>166.07003659008791</v>
      </c>
      <c r="H30" s="8">
        <v>125.49790951186428</v>
      </c>
      <c r="I30" s="8">
        <v>127.11381506622526</v>
      </c>
      <c r="J30" s="8">
        <v>57.310698461759898</v>
      </c>
      <c r="K30" s="8">
        <v>39.971798836221886</v>
      </c>
      <c r="L30" s="8">
        <v>67.440389151308665</v>
      </c>
      <c r="M30" s="8">
        <v>111.10296502077114</v>
      </c>
      <c r="N30" s="8">
        <v>71.819767265654363</v>
      </c>
      <c r="O30" s="8">
        <v>62.891297404498516</v>
      </c>
      <c r="P30" s="8">
        <v>22.722089432803667</v>
      </c>
      <c r="Q30" s="8">
        <v>50.162742598963156</v>
      </c>
      <c r="R30" s="8">
        <v>18.515239310021158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28.382975714009433</v>
      </c>
      <c r="D34" s="9">
        <v>39.468778350018994</v>
      </c>
      <c r="E34" s="9">
        <v>108.76550804267349</v>
      </c>
      <c r="F34" s="9">
        <v>131.62166718164909</v>
      </c>
      <c r="G34" s="9">
        <v>166.07003659008791</v>
      </c>
      <c r="H34" s="9">
        <v>125.49790951186428</v>
      </c>
      <c r="I34" s="9">
        <v>127.11381506622526</v>
      </c>
      <c r="J34" s="9">
        <v>57.310698461759898</v>
      </c>
      <c r="K34" s="9">
        <v>39.971798836221886</v>
      </c>
      <c r="L34" s="9">
        <v>67.440389151308665</v>
      </c>
      <c r="M34" s="9">
        <v>111.10296502077114</v>
      </c>
      <c r="N34" s="9">
        <v>71.819767265654363</v>
      </c>
      <c r="O34" s="9">
        <v>62.891297404498516</v>
      </c>
      <c r="P34" s="9">
        <v>22.722089432803667</v>
      </c>
      <c r="Q34" s="9">
        <v>50.162742598963156</v>
      </c>
      <c r="R34" s="9">
        <v>18.515239310021158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132.36662865563289</v>
      </c>
      <c r="D52" s="79">
        <v>149.5677564549556</v>
      </c>
      <c r="E52" s="79">
        <v>163.87053935693427</v>
      </c>
      <c r="F52" s="79">
        <v>174.04299716267744</v>
      </c>
      <c r="G52" s="79">
        <v>190.81711910988915</v>
      </c>
      <c r="H52" s="79">
        <v>193.41076172922928</v>
      </c>
      <c r="I52" s="79">
        <v>197.47679630649429</v>
      </c>
      <c r="J52" s="79">
        <v>200.27429620069518</v>
      </c>
      <c r="K52" s="79">
        <v>205.1268128894182</v>
      </c>
      <c r="L52" s="79">
        <v>213.81388682377249</v>
      </c>
      <c r="M52" s="79">
        <v>216.63715635323319</v>
      </c>
      <c r="N52" s="79">
        <v>208.29834674842732</v>
      </c>
      <c r="O52" s="79">
        <v>207.26591792608676</v>
      </c>
      <c r="P52" s="79">
        <v>202.61060263112557</v>
      </c>
      <c r="Q52" s="79">
        <v>211.72653301622918</v>
      </c>
      <c r="R52" s="79">
        <v>207.19298778628286</v>
      </c>
    </row>
    <row r="53" spans="1:18" ht="11.25" customHeight="1" x14ac:dyDescent="0.25">
      <c r="A53" s="56" t="s">
        <v>143</v>
      </c>
      <c r="B53" s="57" t="s">
        <v>142</v>
      </c>
      <c r="C53" s="8">
        <v>132.36662865563289</v>
      </c>
      <c r="D53" s="8">
        <v>149.5677564549556</v>
      </c>
      <c r="E53" s="8">
        <v>163.87053935693427</v>
      </c>
      <c r="F53" s="8">
        <v>174.04299716267744</v>
      </c>
      <c r="G53" s="8">
        <v>190.81711910988915</v>
      </c>
      <c r="H53" s="8">
        <v>193.41076172922928</v>
      </c>
      <c r="I53" s="8">
        <v>197.47679630649429</v>
      </c>
      <c r="J53" s="8">
        <v>200.27429620069518</v>
      </c>
      <c r="K53" s="8">
        <v>205.1268128894182</v>
      </c>
      <c r="L53" s="8">
        <v>213.81388682377249</v>
      </c>
      <c r="M53" s="8">
        <v>216.63715635323319</v>
      </c>
      <c r="N53" s="8">
        <v>208.29834674842732</v>
      </c>
      <c r="O53" s="8">
        <v>207.26591792608676</v>
      </c>
      <c r="P53" s="8">
        <v>202.61060263112557</v>
      </c>
      <c r="Q53" s="8">
        <v>211.72653301622918</v>
      </c>
      <c r="R53" s="8">
        <v>207.19298778628286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13.888000000000002</v>
      </c>
      <c r="D64" s="81">
        <v>13.896585400319999</v>
      </c>
      <c r="E64" s="81">
        <v>17.3411896896</v>
      </c>
      <c r="F64" s="81">
        <v>20.63428540992</v>
      </c>
      <c r="G64" s="81">
        <v>20.832404785919998</v>
      </c>
      <c r="H64" s="81">
        <v>17.360072746211348</v>
      </c>
      <c r="I64" s="81">
        <v>17.350333660800001</v>
      </c>
      <c r="J64" s="81">
        <v>17.340767660160001</v>
      </c>
      <c r="K64" s="81">
        <v>17.349442709760002</v>
      </c>
      <c r="L64" s="81">
        <v>13.976318987821827</v>
      </c>
      <c r="M64" s="81">
        <v>17.50114418961596</v>
      </c>
      <c r="N64" s="81">
        <v>14.082822070770447</v>
      </c>
      <c r="O64" s="81">
        <v>17.608338866645756</v>
      </c>
      <c r="P64" s="81">
        <v>18.196116024842109</v>
      </c>
      <c r="Q64" s="81">
        <v>19.652721069315188</v>
      </c>
      <c r="R64" s="81">
        <v>23.524929416249396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13.888000000000002</v>
      </c>
      <c r="D66" s="82">
        <v>13.896585400319999</v>
      </c>
      <c r="E66" s="82">
        <v>17.3411896896</v>
      </c>
      <c r="F66" s="82">
        <v>20.63428540992</v>
      </c>
      <c r="G66" s="82">
        <v>20.832404785919998</v>
      </c>
      <c r="H66" s="82">
        <v>17.360072746211348</v>
      </c>
      <c r="I66" s="82">
        <v>17.350333660800001</v>
      </c>
      <c r="J66" s="82">
        <v>17.340767660160001</v>
      </c>
      <c r="K66" s="82">
        <v>17.349442709760002</v>
      </c>
      <c r="L66" s="82">
        <v>13.896069586560001</v>
      </c>
      <c r="M66" s="82">
        <v>17.359920938911944</v>
      </c>
      <c r="N66" s="82">
        <v>13.888012804465717</v>
      </c>
      <c r="O66" s="82">
        <v>17.359983910657505</v>
      </c>
      <c r="P66" s="82">
        <v>17.360068337150999</v>
      </c>
      <c r="Q66" s="82">
        <v>16.800000000000004</v>
      </c>
      <c r="R66" s="82">
        <v>20.160106024907439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8.0249401261826309E-2</v>
      </c>
      <c r="M67" s="82">
        <v>0.14122325070401645</v>
      </c>
      <c r="N67" s="82">
        <v>0.19480926630473069</v>
      </c>
      <c r="O67" s="82">
        <v>0.24835495598825091</v>
      </c>
      <c r="P67" s="82">
        <v>0.83604768769110949</v>
      </c>
      <c r="Q67" s="82">
        <v>2.8527210693151823</v>
      </c>
      <c r="R67" s="82">
        <v>3.3648233913419583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3660.8692585171489</v>
      </c>
      <c r="D2" s="78">
        <v>3788.6198878738805</v>
      </c>
      <c r="E2" s="78">
        <v>4519.0553292752038</v>
      </c>
      <c r="F2" s="78">
        <v>4336.0343252837656</v>
      </c>
      <c r="G2" s="78">
        <v>4410.9190582959245</v>
      </c>
      <c r="H2" s="78">
        <v>4524.4474127421136</v>
      </c>
      <c r="I2" s="78">
        <v>4455.6953827419729</v>
      </c>
      <c r="J2" s="78">
        <v>4256.2384468152113</v>
      </c>
      <c r="K2" s="78">
        <v>4362.5119726676876</v>
      </c>
      <c r="L2" s="78">
        <v>4468.8922798815365</v>
      </c>
      <c r="M2" s="78">
        <v>5342.2733917967607</v>
      </c>
      <c r="N2" s="78">
        <v>4913.6138455319078</v>
      </c>
      <c r="O2" s="78">
        <v>4952.1623486282024</v>
      </c>
      <c r="P2" s="78">
        <v>4771.6441523152826</v>
      </c>
      <c r="Q2" s="78">
        <v>4082.2253482357496</v>
      </c>
      <c r="R2" s="78">
        <v>4564.3150796400441</v>
      </c>
    </row>
    <row r="3" spans="1:18" ht="11.25" customHeight="1" x14ac:dyDescent="0.25">
      <c r="A3" s="53" t="s">
        <v>242</v>
      </c>
      <c r="B3" s="54" t="s">
        <v>241</v>
      </c>
      <c r="C3" s="79">
        <v>532.94672524346686</v>
      </c>
      <c r="D3" s="79">
        <v>496.44164381407165</v>
      </c>
      <c r="E3" s="79">
        <v>619.49984190335954</v>
      </c>
      <c r="F3" s="79">
        <v>482.597724757104</v>
      </c>
      <c r="G3" s="79">
        <v>542.22324581937573</v>
      </c>
      <c r="H3" s="79">
        <v>492.09853352913598</v>
      </c>
      <c r="I3" s="79">
        <v>521.22247716132017</v>
      </c>
      <c r="J3" s="79">
        <v>447.97776788635139</v>
      </c>
      <c r="K3" s="79">
        <v>504.63437824087151</v>
      </c>
      <c r="L3" s="79">
        <v>478.377704090088</v>
      </c>
      <c r="M3" s="79">
        <v>459.95246791013824</v>
      </c>
      <c r="N3" s="79">
        <v>476.4069135372319</v>
      </c>
      <c r="O3" s="79">
        <v>449.91344523175667</v>
      </c>
      <c r="P3" s="79">
        <v>494.568800000002</v>
      </c>
      <c r="Q3" s="79">
        <v>564.5823378386475</v>
      </c>
      <c r="R3" s="79">
        <v>636.18012462695071</v>
      </c>
    </row>
    <row r="4" spans="1:18" ht="11.25" customHeight="1" x14ac:dyDescent="0.25">
      <c r="A4" s="56" t="s">
        <v>240</v>
      </c>
      <c r="B4" s="57" t="s">
        <v>239</v>
      </c>
      <c r="C4" s="8">
        <v>532.94672524346686</v>
      </c>
      <c r="D4" s="8">
        <v>496.44164381407165</v>
      </c>
      <c r="E4" s="8">
        <v>619.49984190335954</v>
      </c>
      <c r="F4" s="8">
        <v>482.597724757104</v>
      </c>
      <c r="G4" s="8">
        <v>542.22324581937573</v>
      </c>
      <c r="H4" s="8">
        <v>492.09853352913598</v>
      </c>
      <c r="I4" s="8">
        <v>521.22247716132017</v>
      </c>
      <c r="J4" s="8">
        <v>447.97776788635139</v>
      </c>
      <c r="K4" s="8">
        <v>504.63437824087151</v>
      </c>
      <c r="L4" s="8">
        <v>478.377704090088</v>
      </c>
      <c r="M4" s="8">
        <v>459.95246791013824</v>
      </c>
      <c r="N4" s="8">
        <v>476.4069135372319</v>
      </c>
      <c r="O4" s="8">
        <v>449.91344523175667</v>
      </c>
      <c r="P4" s="8">
        <v>494.568800000002</v>
      </c>
      <c r="Q4" s="8">
        <v>564.5823378386475</v>
      </c>
      <c r="R4" s="8">
        <v>636.18012462695071</v>
      </c>
    </row>
    <row r="5" spans="1:18" ht="11.25" customHeight="1" x14ac:dyDescent="0.25">
      <c r="A5" s="59" t="s">
        <v>238</v>
      </c>
      <c r="B5" s="60" t="s">
        <v>237</v>
      </c>
      <c r="C5" s="9">
        <v>532.94672524346686</v>
      </c>
      <c r="D5" s="9">
        <v>496.44164381407165</v>
      </c>
      <c r="E5" s="9">
        <v>619.49984190335954</v>
      </c>
      <c r="F5" s="9">
        <v>482.597724757104</v>
      </c>
      <c r="G5" s="9">
        <v>542.22324581937573</v>
      </c>
      <c r="H5" s="9">
        <v>492.09853352913598</v>
      </c>
      <c r="I5" s="9">
        <v>521.22247716132017</v>
      </c>
      <c r="J5" s="9">
        <v>447.97776788635139</v>
      </c>
      <c r="K5" s="9">
        <v>504.63437824087151</v>
      </c>
      <c r="L5" s="9">
        <v>478.377704090088</v>
      </c>
      <c r="M5" s="9">
        <v>459.95246791013824</v>
      </c>
      <c r="N5" s="9">
        <v>476.4069135372319</v>
      </c>
      <c r="O5" s="9">
        <v>449.91344523175667</v>
      </c>
      <c r="P5" s="9">
        <v>494.568800000002</v>
      </c>
      <c r="Q5" s="9">
        <v>564.5823378386475</v>
      </c>
      <c r="R5" s="9">
        <v>636.18012462695071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532.94672524346686</v>
      </c>
      <c r="D8" s="10">
        <v>496.44164381407165</v>
      </c>
      <c r="E8" s="10">
        <v>619.49984190335954</v>
      </c>
      <c r="F8" s="10">
        <v>482.597724757104</v>
      </c>
      <c r="G8" s="10">
        <v>542.22324581937573</v>
      </c>
      <c r="H8" s="10">
        <v>492.09853352913598</v>
      </c>
      <c r="I8" s="10">
        <v>521.22247716132017</v>
      </c>
      <c r="J8" s="10">
        <v>447.97776788635139</v>
      </c>
      <c r="K8" s="10">
        <v>504.63437824087151</v>
      </c>
      <c r="L8" s="10">
        <v>478.377704090088</v>
      </c>
      <c r="M8" s="10">
        <v>459.95246791013824</v>
      </c>
      <c r="N8" s="10">
        <v>476.4069135372319</v>
      </c>
      <c r="O8" s="10">
        <v>449.91344523175667</v>
      </c>
      <c r="P8" s="10">
        <v>494.568800000002</v>
      </c>
      <c r="Q8" s="10">
        <v>564.5823378386475</v>
      </c>
      <c r="R8" s="10">
        <v>636.18012462695071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547.99199999999905</v>
      </c>
      <c r="D21" s="79">
        <v>622.47238909812017</v>
      </c>
      <c r="E21" s="79">
        <v>547.6682178216721</v>
      </c>
      <c r="F21" s="79">
        <v>631.81197910782021</v>
      </c>
      <c r="G21" s="79">
        <v>628.33492113141608</v>
      </c>
      <c r="H21" s="79">
        <v>576.05299331421588</v>
      </c>
      <c r="I21" s="79">
        <v>507.68747314556407</v>
      </c>
      <c r="J21" s="79">
        <v>319.22220865662013</v>
      </c>
      <c r="K21" s="79">
        <v>306.628310949048</v>
      </c>
      <c r="L21" s="79">
        <v>349.99942527954005</v>
      </c>
      <c r="M21" s="79">
        <v>461.3722282682125</v>
      </c>
      <c r="N21" s="79">
        <v>232.30714953495504</v>
      </c>
      <c r="O21" s="79">
        <v>99.106506443017523</v>
      </c>
      <c r="P21" s="79">
        <v>74.358386569599915</v>
      </c>
      <c r="Q21" s="79">
        <v>31.013443283696336</v>
      </c>
      <c r="R21" s="79">
        <v>37.258069117714449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547.99199999999905</v>
      </c>
      <c r="D30" s="8">
        <v>622.47238909812017</v>
      </c>
      <c r="E30" s="8">
        <v>547.6682178216721</v>
      </c>
      <c r="F30" s="8">
        <v>631.81197910782021</v>
      </c>
      <c r="G30" s="8">
        <v>628.33492113141608</v>
      </c>
      <c r="H30" s="8">
        <v>576.05299331421588</v>
      </c>
      <c r="I30" s="8">
        <v>507.68747314556407</v>
      </c>
      <c r="J30" s="8">
        <v>319.22220865662013</v>
      </c>
      <c r="K30" s="8">
        <v>306.628310949048</v>
      </c>
      <c r="L30" s="8">
        <v>349.99942527954005</v>
      </c>
      <c r="M30" s="8">
        <v>461.3722282682125</v>
      </c>
      <c r="N30" s="8">
        <v>232.30714953495504</v>
      </c>
      <c r="O30" s="8">
        <v>99.106506443017523</v>
      </c>
      <c r="P30" s="8">
        <v>74.358386569599915</v>
      </c>
      <c r="Q30" s="8">
        <v>31.013443283696336</v>
      </c>
      <c r="R30" s="8">
        <v>37.258069117714449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2.9060578800000005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9.6114795875280006</v>
      </c>
      <c r="E43" s="9">
        <v>0</v>
      </c>
      <c r="F43" s="9">
        <v>3.1083444199080006</v>
      </c>
      <c r="G43" s="9">
        <v>0</v>
      </c>
      <c r="H43" s="9">
        <v>9.4848074714629611</v>
      </c>
      <c r="I43" s="9">
        <v>3.2064429023639995</v>
      </c>
      <c r="J43" s="9">
        <v>6.4127306837879994</v>
      </c>
      <c r="K43" s="9">
        <v>6.4117068855839996</v>
      </c>
      <c r="L43" s="9">
        <v>3.1905585181080003</v>
      </c>
      <c r="M43" s="9">
        <v>3.1616138741506914</v>
      </c>
      <c r="N43" s="9">
        <v>6.2985174836440496</v>
      </c>
      <c r="O43" s="9">
        <v>3.1308095713963193</v>
      </c>
      <c r="P43" s="9">
        <v>3.1492822521292445</v>
      </c>
      <c r="Q43" s="9">
        <v>3.1492575719240929</v>
      </c>
      <c r="R43" s="9">
        <v>6.2984490152427011</v>
      </c>
    </row>
    <row r="44" spans="1:18" ht="11.25" customHeight="1" x14ac:dyDescent="0.25">
      <c r="A44" s="59" t="s">
        <v>161</v>
      </c>
      <c r="B44" s="60" t="s">
        <v>160</v>
      </c>
      <c r="C44" s="9">
        <v>547.99199999999905</v>
      </c>
      <c r="D44" s="9">
        <v>612.86090951059214</v>
      </c>
      <c r="E44" s="9">
        <v>544.76215994167205</v>
      </c>
      <c r="F44" s="9">
        <v>628.7036346879122</v>
      </c>
      <c r="G44" s="9">
        <v>628.33492113141608</v>
      </c>
      <c r="H44" s="9">
        <v>566.56818584275288</v>
      </c>
      <c r="I44" s="9">
        <v>504.48103024320005</v>
      </c>
      <c r="J44" s="9">
        <v>312.8094779728321</v>
      </c>
      <c r="K44" s="9">
        <v>300.21660406346399</v>
      </c>
      <c r="L44" s="9">
        <v>346.80886676143206</v>
      </c>
      <c r="M44" s="9">
        <v>458.21061439406179</v>
      </c>
      <c r="N44" s="9">
        <v>226.008632051311</v>
      </c>
      <c r="O44" s="9">
        <v>95.97569687162121</v>
      </c>
      <c r="P44" s="9">
        <v>71.209104317470675</v>
      </c>
      <c r="Q44" s="9">
        <v>27.864185711772244</v>
      </c>
      <c r="R44" s="9">
        <v>30.959620102471746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2307.4437332736829</v>
      </c>
      <c r="D52" s="79">
        <v>2344.2701847762964</v>
      </c>
      <c r="E52" s="79">
        <v>3003.4284051309842</v>
      </c>
      <c r="F52" s="79">
        <v>2861.0210529835567</v>
      </c>
      <c r="G52" s="79">
        <v>2744.6164713157323</v>
      </c>
      <c r="H52" s="79">
        <v>3013.1238539844717</v>
      </c>
      <c r="I52" s="79">
        <v>2952.0217037248926</v>
      </c>
      <c r="J52" s="79">
        <v>3021.46273534482</v>
      </c>
      <c r="K52" s="79">
        <v>3002.9595653410565</v>
      </c>
      <c r="L52" s="79">
        <v>3043.3903268335202</v>
      </c>
      <c r="M52" s="79">
        <v>3674.8354504374765</v>
      </c>
      <c r="N52" s="79">
        <v>3479.3587368481471</v>
      </c>
      <c r="O52" s="79">
        <v>3607.6873778954505</v>
      </c>
      <c r="P52" s="79">
        <v>3242.1403746821115</v>
      </c>
      <c r="Q52" s="79">
        <v>2678.8280924943861</v>
      </c>
      <c r="R52" s="79">
        <v>2904.632377505206</v>
      </c>
    </row>
    <row r="53" spans="1:18" ht="11.25" customHeight="1" x14ac:dyDescent="0.25">
      <c r="A53" s="56" t="s">
        <v>143</v>
      </c>
      <c r="B53" s="57" t="s">
        <v>142</v>
      </c>
      <c r="C53" s="8">
        <v>2035.2261858566408</v>
      </c>
      <c r="D53" s="8">
        <v>2210.8979498340245</v>
      </c>
      <c r="E53" s="8">
        <v>2782.470024077832</v>
      </c>
      <c r="F53" s="8">
        <v>2625.3688404283566</v>
      </c>
      <c r="G53" s="8">
        <v>2609.3463018206762</v>
      </c>
      <c r="H53" s="8">
        <v>2797.2226747315244</v>
      </c>
      <c r="I53" s="8">
        <v>2794.6848609713884</v>
      </c>
      <c r="J53" s="8">
        <v>2859.6533237296203</v>
      </c>
      <c r="K53" s="8">
        <v>2720.7214771350245</v>
      </c>
      <c r="L53" s="8">
        <v>2783.7563650380002</v>
      </c>
      <c r="M53" s="8">
        <v>3414.1652995175041</v>
      </c>
      <c r="N53" s="8">
        <v>3142.8016606377601</v>
      </c>
      <c r="O53" s="8">
        <v>3249.5433394503534</v>
      </c>
      <c r="P53" s="8">
        <v>2942.7940332724202</v>
      </c>
      <c r="Q53" s="8">
        <v>2464.5274521196661</v>
      </c>
      <c r="R53" s="8">
        <v>2644.9151775052069</v>
      </c>
    </row>
    <row r="54" spans="1:18" ht="11.25" customHeight="1" x14ac:dyDescent="0.25">
      <c r="A54" s="56" t="s">
        <v>141</v>
      </c>
      <c r="B54" s="57" t="s">
        <v>140</v>
      </c>
      <c r="C54" s="8">
        <v>272.21754741704206</v>
      </c>
      <c r="D54" s="8">
        <v>133.37223494227186</v>
      </c>
      <c r="E54" s="8">
        <v>220.95838105315192</v>
      </c>
      <c r="F54" s="8">
        <v>235.65221255519998</v>
      </c>
      <c r="G54" s="8">
        <v>135.27016949505597</v>
      </c>
      <c r="H54" s="8">
        <v>215.90117925294734</v>
      </c>
      <c r="I54" s="8">
        <v>157.33684275350424</v>
      </c>
      <c r="J54" s="8">
        <v>161.80941161519982</v>
      </c>
      <c r="K54" s="8">
        <v>282.23808820603193</v>
      </c>
      <c r="L54" s="8">
        <v>259.63396179551989</v>
      </c>
      <c r="M54" s="8">
        <v>260.67015091997246</v>
      </c>
      <c r="N54" s="8">
        <v>336.55707621038704</v>
      </c>
      <c r="O54" s="8">
        <v>358.14403844509718</v>
      </c>
      <c r="P54" s="8">
        <v>299.3463414096916</v>
      </c>
      <c r="Q54" s="8">
        <v>214.30064037472005</v>
      </c>
      <c r="R54" s="8">
        <v>259.7171999999992</v>
      </c>
    </row>
    <row r="55" spans="1:18" ht="11.25" customHeight="1" x14ac:dyDescent="0.25">
      <c r="A55" s="59" t="s">
        <v>139</v>
      </c>
      <c r="B55" s="60" t="s">
        <v>138</v>
      </c>
      <c r="C55" s="9">
        <v>11.415447735101059</v>
      </c>
      <c r="D55" s="9">
        <v>11.343544428671995</v>
      </c>
      <c r="E55" s="9">
        <v>16.355058617952</v>
      </c>
      <c r="F55" s="9">
        <v>15.657844881600003</v>
      </c>
      <c r="G55" s="9">
        <v>6.8742270358559994</v>
      </c>
      <c r="H55" s="9">
        <v>7.3707597831942673</v>
      </c>
      <c r="I55" s="9">
        <v>5.0165705039039965</v>
      </c>
      <c r="J55" s="9">
        <v>6.1344993599999951</v>
      </c>
      <c r="K55" s="9">
        <v>7.9733806060319949</v>
      </c>
      <c r="L55" s="9">
        <v>9.1154942611199949</v>
      </c>
      <c r="M55" s="9">
        <v>9.5053699426427798</v>
      </c>
      <c r="N55" s="9">
        <v>10.256941934079714</v>
      </c>
      <c r="O55" s="9">
        <v>11.016220211985193</v>
      </c>
      <c r="P55" s="9">
        <v>7.3663414096916142</v>
      </c>
      <c r="Q55" s="9">
        <v>7.3690042533437374</v>
      </c>
      <c r="R55" s="9">
        <v>11.677199999999983</v>
      </c>
    </row>
    <row r="56" spans="1:18" ht="11.25" customHeight="1" x14ac:dyDescent="0.25">
      <c r="A56" s="59" t="s">
        <v>137</v>
      </c>
      <c r="B56" s="60" t="s">
        <v>136</v>
      </c>
      <c r="C56" s="9">
        <v>260.802099681941</v>
      </c>
      <c r="D56" s="9">
        <v>122.02869051359986</v>
      </c>
      <c r="E56" s="9">
        <v>204.60332243519991</v>
      </c>
      <c r="F56" s="9">
        <v>219.99436767359998</v>
      </c>
      <c r="G56" s="9">
        <v>128.39594245919997</v>
      </c>
      <c r="H56" s="9">
        <v>208.53041946975307</v>
      </c>
      <c r="I56" s="9">
        <v>152.32027224960024</v>
      </c>
      <c r="J56" s="9">
        <v>155.67491225519981</v>
      </c>
      <c r="K56" s="9">
        <v>274.26470759999995</v>
      </c>
      <c r="L56" s="9">
        <v>250.51846753439992</v>
      </c>
      <c r="M56" s="9">
        <v>251.16478097732968</v>
      </c>
      <c r="N56" s="9">
        <v>326.30013427630735</v>
      </c>
      <c r="O56" s="9">
        <v>347.12781823311201</v>
      </c>
      <c r="P56" s="9">
        <v>291.97999999999996</v>
      </c>
      <c r="Q56" s="9">
        <v>206.9316361213763</v>
      </c>
      <c r="R56" s="9">
        <v>248.03999999999922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272.48679999999996</v>
      </c>
      <c r="D59" s="79">
        <v>325.43567018539204</v>
      </c>
      <c r="E59" s="79">
        <v>348.45886441918799</v>
      </c>
      <c r="F59" s="79">
        <v>360.60356843528405</v>
      </c>
      <c r="G59" s="79">
        <v>495.74442002939998</v>
      </c>
      <c r="H59" s="79">
        <v>443.17203191428973</v>
      </c>
      <c r="I59" s="79">
        <v>474.76372871019606</v>
      </c>
      <c r="J59" s="79">
        <v>467.57573492742006</v>
      </c>
      <c r="K59" s="79">
        <v>548.28971813671205</v>
      </c>
      <c r="L59" s="79">
        <v>597.124823678388</v>
      </c>
      <c r="M59" s="79">
        <v>746.1132451809342</v>
      </c>
      <c r="N59" s="79">
        <v>725.54104561157408</v>
      </c>
      <c r="O59" s="79">
        <v>795.45501905797755</v>
      </c>
      <c r="P59" s="79">
        <v>960.57659106356914</v>
      </c>
      <c r="Q59" s="79">
        <v>807.8014746190197</v>
      </c>
      <c r="R59" s="79">
        <v>986.24450839017322</v>
      </c>
    </row>
    <row r="60" spans="1:18" ht="11.25" customHeight="1" x14ac:dyDescent="0.25">
      <c r="A60" s="56" t="s">
        <v>130</v>
      </c>
      <c r="B60" s="57" t="s">
        <v>129</v>
      </c>
      <c r="C60" s="8">
        <v>145.5740000000001</v>
      </c>
      <c r="D60" s="8">
        <v>202.95745660476001</v>
      </c>
      <c r="E60" s="8">
        <v>213.91754567039996</v>
      </c>
      <c r="F60" s="8">
        <v>217.51574732316001</v>
      </c>
      <c r="G60" s="8">
        <v>264.62381599368001</v>
      </c>
      <c r="H60" s="8">
        <v>233.08792898337791</v>
      </c>
      <c r="I60" s="8">
        <v>259.02944732808004</v>
      </c>
      <c r="J60" s="8">
        <v>274.09808049624007</v>
      </c>
      <c r="K60" s="8">
        <v>320.91158266596005</v>
      </c>
      <c r="L60" s="8">
        <v>313.92329179068003</v>
      </c>
      <c r="M60" s="8">
        <v>437.44584042643089</v>
      </c>
      <c r="N60" s="8">
        <v>385.24238888235215</v>
      </c>
      <c r="O60" s="8">
        <v>492.20445340057177</v>
      </c>
      <c r="P60" s="8">
        <v>687.4014033452645</v>
      </c>
      <c r="Q60" s="8">
        <v>540.68138852349045</v>
      </c>
      <c r="R60" s="8">
        <v>616.32847267559191</v>
      </c>
    </row>
    <row r="61" spans="1:18" ht="11.25" customHeight="1" x14ac:dyDescent="0.25">
      <c r="A61" s="56" t="s">
        <v>128</v>
      </c>
      <c r="B61" s="57" t="s">
        <v>127</v>
      </c>
      <c r="C61" s="8">
        <v>126.91279999999985</v>
      </c>
      <c r="D61" s="8">
        <v>122.478213580632</v>
      </c>
      <c r="E61" s="8">
        <v>134.541318748788</v>
      </c>
      <c r="F61" s="8">
        <v>143.087821112124</v>
      </c>
      <c r="G61" s="8">
        <v>231.12060403571996</v>
      </c>
      <c r="H61" s="8">
        <v>210.08410293091183</v>
      </c>
      <c r="I61" s="8">
        <v>215.73428138211602</v>
      </c>
      <c r="J61" s="8">
        <v>193.47765443118001</v>
      </c>
      <c r="K61" s="8">
        <v>227.378135470752</v>
      </c>
      <c r="L61" s="8">
        <v>283.20153188770797</v>
      </c>
      <c r="M61" s="8">
        <v>308.66740475450325</v>
      </c>
      <c r="N61" s="8">
        <v>340.29865672922193</v>
      </c>
      <c r="O61" s="8">
        <v>303.25056565740579</v>
      </c>
      <c r="P61" s="8">
        <v>273.17518771830464</v>
      </c>
      <c r="Q61" s="8">
        <v>267.1200860955293</v>
      </c>
      <c r="R61" s="8">
        <v>369.91603571458131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1090.2470000000021</v>
      </c>
      <c r="D64" s="81">
        <v>1077.1746654758399</v>
      </c>
      <c r="E64" s="81">
        <v>1001.9323666808639</v>
      </c>
      <c r="F64" s="81">
        <v>1069.5212729503198</v>
      </c>
      <c r="G64" s="81">
        <v>1343.918638722168</v>
      </c>
      <c r="H64" s="81">
        <v>1627.9824249537337</v>
      </c>
      <c r="I64" s="81">
        <v>2239.2901169834399</v>
      </c>
      <c r="J64" s="81">
        <v>2748.2406851800797</v>
      </c>
      <c r="K64" s="81">
        <v>3347.8926128971916</v>
      </c>
      <c r="L64" s="81">
        <v>3342.5222431394877</v>
      </c>
      <c r="M64" s="81">
        <v>3899.9130123131331</v>
      </c>
      <c r="N64" s="81">
        <v>4057.990225410756</v>
      </c>
      <c r="O64" s="81">
        <v>4047.6229474078791</v>
      </c>
      <c r="P64" s="81">
        <v>3833.7431608293673</v>
      </c>
      <c r="Q64" s="81">
        <v>3556.959100730624</v>
      </c>
      <c r="R64" s="81">
        <v>3599.0475672181065</v>
      </c>
    </row>
    <row r="65" spans="1:18" ht="11.25" customHeight="1" x14ac:dyDescent="0.25">
      <c r="A65" s="71" t="s">
        <v>123</v>
      </c>
      <c r="B65" s="72" t="s">
        <v>122</v>
      </c>
      <c r="C65" s="82">
        <v>1000.1600000000022</v>
      </c>
      <c r="D65" s="82">
        <v>984.50788613184</v>
      </c>
      <c r="E65" s="82">
        <v>905.46753975551985</v>
      </c>
      <c r="F65" s="82">
        <v>970.22589406847999</v>
      </c>
      <c r="G65" s="82">
        <v>1205.5790049811201</v>
      </c>
      <c r="H65" s="82">
        <v>1462.4725394888158</v>
      </c>
      <c r="I65" s="82">
        <v>2054.6122053139202</v>
      </c>
      <c r="J65" s="82">
        <v>2540.0055205727999</v>
      </c>
      <c r="K65" s="82">
        <v>3154.8445966195195</v>
      </c>
      <c r="L65" s="82">
        <v>3086.5859301311998</v>
      </c>
      <c r="M65" s="82">
        <v>3624.333527241216</v>
      </c>
      <c r="N65" s="82">
        <v>3763.4242023126803</v>
      </c>
      <c r="O65" s="82">
        <v>3789.1682836478881</v>
      </c>
      <c r="P65" s="82">
        <v>3610.7959825564162</v>
      </c>
      <c r="Q65" s="82">
        <v>3259.7633337851503</v>
      </c>
      <c r="R65" s="82">
        <v>3327.4859876977334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5.1870000000000038</v>
      </c>
      <c r="D67" s="82">
        <v>6.1721805600000073</v>
      </c>
      <c r="E67" s="82">
        <v>4.8008134792799995</v>
      </c>
      <c r="F67" s="82">
        <v>5.7154849184159975</v>
      </c>
      <c r="G67" s="82">
        <v>10.590113105208001</v>
      </c>
      <c r="H67" s="82">
        <v>25.552284468371028</v>
      </c>
      <c r="I67" s="82">
        <v>25.402180592879997</v>
      </c>
      <c r="J67" s="82">
        <v>29.356079459616026</v>
      </c>
      <c r="K67" s="82">
        <v>28.659606033239925</v>
      </c>
      <c r="L67" s="82">
        <v>27.785556686159982</v>
      </c>
      <c r="M67" s="82">
        <v>30.303417536972159</v>
      </c>
      <c r="N67" s="82">
        <v>33.524560282199566</v>
      </c>
      <c r="O67" s="82">
        <v>28.555576552125025</v>
      </c>
      <c r="P67" s="82">
        <v>28.446608639599507</v>
      </c>
      <c r="Q67" s="82">
        <v>23.696646118238579</v>
      </c>
      <c r="R67" s="82">
        <v>17.362754609056815</v>
      </c>
    </row>
    <row r="68" spans="1:18" ht="11.25" customHeight="1" x14ac:dyDescent="0.25">
      <c r="A68" s="71" t="s">
        <v>117</v>
      </c>
      <c r="B68" s="72" t="s">
        <v>116</v>
      </c>
      <c r="C68" s="82">
        <v>84.899999999999977</v>
      </c>
      <c r="D68" s="82">
        <v>86.49459878399999</v>
      </c>
      <c r="E68" s="82">
        <v>90.663772355999996</v>
      </c>
      <c r="F68" s="82">
        <v>93.246358067999992</v>
      </c>
      <c r="G68" s="82">
        <v>100.09550231999998</v>
      </c>
      <c r="H68" s="82">
        <v>95.70012886289598</v>
      </c>
      <c r="I68" s="82">
        <v>90.751234607999962</v>
      </c>
      <c r="J68" s="82">
        <v>92.888512272000014</v>
      </c>
      <c r="K68" s="82">
        <v>114.82730240399998</v>
      </c>
      <c r="L68" s="82">
        <v>174.15610059600004</v>
      </c>
      <c r="M68" s="82">
        <v>210.50390246944272</v>
      </c>
      <c r="N68" s="82">
        <v>257.3002454986721</v>
      </c>
      <c r="O68" s="82">
        <v>229.8990872078661</v>
      </c>
      <c r="P68" s="82">
        <v>194.50056963335166</v>
      </c>
      <c r="Q68" s="82">
        <v>273.49912082723512</v>
      </c>
      <c r="R68" s="82">
        <v>254.19882491131597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1.000241090064</v>
      </c>
      <c r="F69" s="82">
        <v>0.33353589542399997</v>
      </c>
      <c r="G69" s="82">
        <v>27.654018315839995</v>
      </c>
      <c r="H69" s="82">
        <v>44.257472133651021</v>
      </c>
      <c r="I69" s="82">
        <v>68.52449646864001</v>
      </c>
      <c r="J69" s="82">
        <v>85.990572875663986</v>
      </c>
      <c r="K69" s="82">
        <v>49.561107840431994</v>
      </c>
      <c r="L69" s="82">
        <v>53.994655726127995</v>
      </c>
      <c r="M69" s="82">
        <v>34.772165065502293</v>
      </c>
      <c r="N69" s="82">
        <v>3.741217317203696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1.000241090064</v>
      </c>
      <c r="F73" s="83">
        <v>0.33353589542399997</v>
      </c>
      <c r="G73" s="83">
        <v>27.654018315839995</v>
      </c>
      <c r="H73" s="83">
        <v>44.257472133651021</v>
      </c>
      <c r="I73" s="83">
        <v>68.52449646864001</v>
      </c>
      <c r="J73" s="83">
        <v>85.990572875663986</v>
      </c>
      <c r="K73" s="83">
        <v>49.561107840431994</v>
      </c>
      <c r="L73" s="83">
        <v>53.994655726127995</v>
      </c>
      <c r="M73" s="83">
        <v>34.772165065502293</v>
      </c>
      <c r="N73" s="83">
        <v>3.741217317203696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1016.0183613732984</v>
      </c>
      <c r="D2" s="78">
        <v>1013.651005642308</v>
      </c>
      <c r="E2" s="78">
        <v>972.24237342525601</v>
      </c>
      <c r="F2" s="78">
        <v>989.60466111181222</v>
      </c>
      <c r="G2" s="78">
        <v>979.51964946199189</v>
      </c>
      <c r="H2" s="78">
        <v>887.25949908367727</v>
      </c>
      <c r="I2" s="78">
        <v>841.46545202511606</v>
      </c>
      <c r="J2" s="78">
        <v>816.0868898409243</v>
      </c>
      <c r="K2" s="78">
        <v>813.21042242113197</v>
      </c>
      <c r="L2" s="78">
        <v>770.38217753839206</v>
      </c>
      <c r="M2" s="78">
        <v>767.37580192711357</v>
      </c>
      <c r="N2" s="78">
        <v>737.02385065707597</v>
      </c>
      <c r="O2" s="78">
        <v>731.61348804961779</v>
      </c>
      <c r="P2" s="78">
        <v>726.42626665530588</v>
      </c>
      <c r="Q2" s="78">
        <v>716.06250236538062</v>
      </c>
      <c r="R2" s="78">
        <v>718.5642702165843</v>
      </c>
    </row>
    <row r="3" spans="1:18" ht="11.25" customHeight="1" x14ac:dyDescent="0.25">
      <c r="A3" s="53" t="s">
        <v>242</v>
      </c>
      <c r="B3" s="54" t="s">
        <v>241</v>
      </c>
      <c r="C3" s="79">
        <v>18.046962022944687</v>
      </c>
      <c r="D3" s="79">
        <v>18.2426150565</v>
      </c>
      <c r="E3" s="79">
        <v>13.03241501718</v>
      </c>
      <c r="F3" s="79">
        <v>9.9246932162999997</v>
      </c>
      <c r="G3" s="79">
        <v>9.9275559407999996</v>
      </c>
      <c r="H3" s="79">
        <v>6.8986910046189989</v>
      </c>
      <c r="I3" s="79">
        <v>6.8034034620000003</v>
      </c>
      <c r="J3" s="79">
        <v>5.1770797299</v>
      </c>
      <c r="K3" s="79">
        <v>5.1745425291</v>
      </c>
      <c r="L3" s="79">
        <v>5.1770966864400005</v>
      </c>
      <c r="M3" s="79">
        <v>4.9462719440381031</v>
      </c>
      <c r="N3" s="79">
        <v>4.9502794221979496</v>
      </c>
      <c r="O3" s="79">
        <v>7.5078240737426984</v>
      </c>
      <c r="P3" s="79">
        <v>4.9482450452104505</v>
      </c>
      <c r="Q3" s="79">
        <v>4.9518207144547643</v>
      </c>
      <c r="R3" s="79">
        <v>1.9486772940143837</v>
      </c>
    </row>
    <row r="4" spans="1:18" ht="11.25" customHeight="1" x14ac:dyDescent="0.25">
      <c r="A4" s="56" t="s">
        <v>240</v>
      </c>
      <c r="B4" s="57" t="s">
        <v>239</v>
      </c>
      <c r="C4" s="8">
        <v>12.196962022944668</v>
      </c>
      <c r="D4" s="8">
        <v>12.385289183399999</v>
      </c>
      <c r="E4" s="8">
        <v>8.9634702970800006</v>
      </c>
      <c r="F4" s="8">
        <v>6.0039298152000002</v>
      </c>
      <c r="G4" s="8">
        <v>6.0104256353999999</v>
      </c>
      <c r="H4" s="8">
        <v>2.9979635009440155</v>
      </c>
      <c r="I4" s="8">
        <v>2.9513423088000001</v>
      </c>
      <c r="J4" s="8">
        <v>3.1361371937999998</v>
      </c>
      <c r="K4" s="8">
        <v>3.1388251193999999</v>
      </c>
      <c r="L4" s="8">
        <v>3.1358684012399998</v>
      </c>
      <c r="M4" s="8">
        <v>2.9961416570605506</v>
      </c>
      <c r="N4" s="8">
        <v>3.0010587782017701</v>
      </c>
      <c r="O4" s="8">
        <v>5.5568677431861024</v>
      </c>
      <c r="P4" s="8">
        <v>2.9982505197744214</v>
      </c>
      <c r="Q4" s="8">
        <v>3.0018207144547717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2.5557245816986858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2.5557245816986858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12.196962022944668</v>
      </c>
      <c r="D11" s="9">
        <v>12.385289183399999</v>
      </c>
      <c r="E11" s="9">
        <v>8.9634702970800006</v>
      </c>
      <c r="F11" s="9">
        <v>6.0039298152000002</v>
      </c>
      <c r="G11" s="9">
        <v>6.0104256353999999</v>
      </c>
      <c r="H11" s="9">
        <v>2.9979635009440155</v>
      </c>
      <c r="I11" s="9">
        <v>2.9513423088000001</v>
      </c>
      <c r="J11" s="9">
        <v>3.1361371937999998</v>
      </c>
      <c r="K11" s="9">
        <v>3.1388251193999999</v>
      </c>
      <c r="L11" s="9">
        <v>3.1358684012399998</v>
      </c>
      <c r="M11" s="9">
        <v>2.9961416570605506</v>
      </c>
      <c r="N11" s="9">
        <v>3.0010587782017701</v>
      </c>
      <c r="O11" s="9">
        <v>3.0011431614874167</v>
      </c>
      <c r="P11" s="9">
        <v>2.9982505197744214</v>
      </c>
      <c r="Q11" s="9">
        <v>3.0018207144547717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12.196962022944668</v>
      </c>
      <c r="D12" s="10">
        <v>12.385289183399999</v>
      </c>
      <c r="E12" s="10">
        <v>8.9634702970800006</v>
      </c>
      <c r="F12" s="10">
        <v>6.0039298152000002</v>
      </c>
      <c r="G12" s="10">
        <v>6.0104256353999999</v>
      </c>
      <c r="H12" s="10">
        <v>2.9979635009440155</v>
      </c>
      <c r="I12" s="10">
        <v>2.9513423088000001</v>
      </c>
      <c r="J12" s="10">
        <v>3.1361371937999998</v>
      </c>
      <c r="K12" s="10">
        <v>3.1388251193999999</v>
      </c>
      <c r="L12" s="10">
        <v>3.1358684012399998</v>
      </c>
      <c r="M12" s="10">
        <v>2.9961416570605506</v>
      </c>
      <c r="N12" s="10">
        <v>3.0010587782017701</v>
      </c>
      <c r="O12" s="10">
        <v>3.0011431614874167</v>
      </c>
      <c r="P12" s="10">
        <v>2.9982505197744214</v>
      </c>
      <c r="Q12" s="10">
        <v>3.0018207144547717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5.8500000000000183</v>
      </c>
      <c r="D15" s="8">
        <v>5.8573258731000006</v>
      </c>
      <c r="E15" s="8">
        <v>4.0689447201000002</v>
      </c>
      <c r="F15" s="8">
        <v>3.9207634011000003</v>
      </c>
      <c r="G15" s="8">
        <v>3.9171303054000002</v>
      </c>
      <c r="H15" s="8">
        <v>3.9007275036749833</v>
      </c>
      <c r="I15" s="8">
        <v>3.8520611532000002</v>
      </c>
      <c r="J15" s="8">
        <v>2.0409425361000002</v>
      </c>
      <c r="K15" s="8">
        <v>2.0357174097000001</v>
      </c>
      <c r="L15" s="8">
        <v>2.0412282852000003</v>
      </c>
      <c r="M15" s="8">
        <v>1.9501302869775523</v>
      </c>
      <c r="N15" s="8">
        <v>1.9492206439961792</v>
      </c>
      <c r="O15" s="8">
        <v>1.950956330556596</v>
      </c>
      <c r="P15" s="8">
        <v>1.9499945254360287</v>
      </c>
      <c r="Q15" s="8">
        <v>1.9499999999999924</v>
      </c>
      <c r="R15" s="8">
        <v>1.9486772940143837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5.8500000000000183</v>
      </c>
      <c r="D18" s="9">
        <v>5.8573258731000006</v>
      </c>
      <c r="E18" s="9">
        <v>4.0689447201000002</v>
      </c>
      <c r="F18" s="9">
        <v>3.9207634011000003</v>
      </c>
      <c r="G18" s="9">
        <v>3.9171303054000002</v>
      </c>
      <c r="H18" s="9">
        <v>3.9007275036749833</v>
      </c>
      <c r="I18" s="9">
        <v>3.8520611532000002</v>
      </c>
      <c r="J18" s="9">
        <v>2.0409425361000002</v>
      </c>
      <c r="K18" s="9">
        <v>2.0357174097000001</v>
      </c>
      <c r="L18" s="9">
        <v>2.0412282852000003</v>
      </c>
      <c r="M18" s="9">
        <v>1.9501302869775523</v>
      </c>
      <c r="N18" s="9">
        <v>1.9492206439961792</v>
      </c>
      <c r="O18" s="9">
        <v>1.950956330556596</v>
      </c>
      <c r="P18" s="9">
        <v>1.9499945254360287</v>
      </c>
      <c r="Q18" s="9">
        <v>1.9499999999999924</v>
      </c>
      <c r="R18" s="9">
        <v>1.9486772940143837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967.78942118543205</v>
      </c>
      <c r="D21" s="79">
        <v>961.59166442870401</v>
      </c>
      <c r="E21" s="79">
        <v>927.73495717862397</v>
      </c>
      <c r="F21" s="79">
        <v>946.32640058502011</v>
      </c>
      <c r="G21" s="79">
        <v>936.95086869764395</v>
      </c>
      <c r="H21" s="79">
        <v>850.01086760669148</v>
      </c>
      <c r="I21" s="79">
        <v>806.00715129823209</v>
      </c>
      <c r="J21" s="79">
        <v>784.13251592131223</v>
      </c>
      <c r="K21" s="79">
        <v>780.79117553712001</v>
      </c>
      <c r="L21" s="79">
        <v>737.25491597886003</v>
      </c>
      <c r="M21" s="79">
        <v>730.95637073512239</v>
      </c>
      <c r="N21" s="79">
        <v>704.41499253934853</v>
      </c>
      <c r="O21" s="79">
        <v>695.66175336522031</v>
      </c>
      <c r="P21" s="79">
        <v>689.44547037097436</v>
      </c>
      <c r="Q21" s="79">
        <v>684.46325315058994</v>
      </c>
      <c r="R21" s="79">
        <v>687.38754393363411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967.78942118543205</v>
      </c>
      <c r="D30" s="8">
        <v>961.59166442870401</v>
      </c>
      <c r="E30" s="8">
        <v>927.73495717862397</v>
      </c>
      <c r="F30" s="8">
        <v>946.32640058502011</v>
      </c>
      <c r="G30" s="8">
        <v>936.95086869764395</v>
      </c>
      <c r="H30" s="8">
        <v>850.01086760669148</v>
      </c>
      <c r="I30" s="8">
        <v>806.00715129823209</v>
      </c>
      <c r="J30" s="8">
        <v>784.13251592131223</v>
      </c>
      <c r="K30" s="8">
        <v>780.79117553712001</v>
      </c>
      <c r="L30" s="8">
        <v>737.25491597886003</v>
      </c>
      <c r="M30" s="8">
        <v>730.95637073512239</v>
      </c>
      <c r="N30" s="8">
        <v>704.41499253934853</v>
      </c>
      <c r="O30" s="8">
        <v>695.66175336522031</v>
      </c>
      <c r="P30" s="8">
        <v>689.44547037097436</v>
      </c>
      <c r="Q30" s="8">
        <v>684.46325315058994</v>
      </c>
      <c r="R30" s="8">
        <v>687.38754393363411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14.512777050744079</v>
      </c>
      <c r="D34" s="9">
        <v>11.622276535608002</v>
      </c>
      <c r="E34" s="9">
        <v>8.7226384016520004</v>
      </c>
      <c r="F34" s="9">
        <v>8.717830196796001</v>
      </c>
      <c r="G34" s="9">
        <v>8.7119388249120018</v>
      </c>
      <c r="H34" s="9">
        <v>8.7077718839563722</v>
      </c>
      <c r="I34" s="9">
        <v>8.7254387847000014</v>
      </c>
      <c r="J34" s="9">
        <v>11.628247163616001</v>
      </c>
      <c r="K34" s="9">
        <v>11.613479105844002</v>
      </c>
      <c r="L34" s="9">
        <v>8.7237479873880002</v>
      </c>
      <c r="M34" s="9">
        <v>11.611020129795007</v>
      </c>
      <c r="N34" s="9">
        <v>8.7082237637307873</v>
      </c>
      <c r="O34" s="9">
        <v>5.8085859494748613</v>
      </c>
      <c r="P34" s="9">
        <v>5.8080992547601795</v>
      </c>
      <c r="Q34" s="9">
        <v>5.8081225975411135</v>
      </c>
      <c r="R34" s="9">
        <v>8.7083084409449913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767.5207705813533</v>
      </c>
      <c r="D43" s="9">
        <v>764.31388111603201</v>
      </c>
      <c r="E43" s="9">
        <v>764.19974312837996</v>
      </c>
      <c r="F43" s="9">
        <v>761.02053946308001</v>
      </c>
      <c r="G43" s="9">
        <v>758.08617868947601</v>
      </c>
      <c r="H43" s="9">
        <v>751.52002508513669</v>
      </c>
      <c r="I43" s="9">
        <v>716.86216840071609</v>
      </c>
      <c r="J43" s="9">
        <v>713.56172220871213</v>
      </c>
      <c r="K43" s="9">
        <v>710.21486383145998</v>
      </c>
      <c r="L43" s="9">
        <v>697.43479085092804</v>
      </c>
      <c r="M43" s="9">
        <v>694.57613173810023</v>
      </c>
      <c r="N43" s="9">
        <v>686.41838068366701</v>
      </c>
      <c r="O43" s="9">
        <v>683.66076018897309</v>
      </c>
      <c r="P43" s="9">
        <v>683.63737111621413</v>
      </c>
      <c r="Q43" s="9">
        <v>678.65513055304882</v>
      </c>
      <c r="R43" s="9">
        <v>678.67923549268914</v>
      </c>
    </row>
    <row r="44" spans="1:18" ht="11.25" customHeight="1" x14ac:dyDescent="0.25">
      <c r="A44" s="59" t="s">
        <v>161</v>
      </c>
      <c r="B44" s="60" t="s">
        <v>160</v>
      </c>
      <c r="C44" s="9">
        <v>185.75587355333471</v>
      </c>
      <c r="D44" s="9">
        <v>185.65550677706403</v>
      </c>
      <c r="E44" s="9">
        <v>154.81257564859203</v>
      </c>
      <c r="F44" s="9">
        <v>176.58803092514401</v>
      </c>
      <c r="G44" s="9">
        <v>170.15275118325604</v>
      </c>
      <c r="H44" s="9">
        <v>89.783070637598371</v>
      </c>
      <c r="I44" s="9">
        <v>80.419544112816013</v>
      </c>
      <c r="J44" s="9">
        <v>58.942546548984012</v>
      </c>
      <c r="K44" s="9">
        <v>58.962832599816004</v>
      </c>
      <c r="L44" s="9">
        <v>31.096377140544003</v>
      </c>
      <c r="M44" s="9">
        <v>24.769218867227195</v>
      </c>
      <c r="N44" s="9">
        <v>9.2883880919507575</v>
      </c>
      <c r="O44" s="9">
        <v>6.1924072267723345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30.181978164921595</v>
      </c>
      <c r="D52" s="79">
        <v>33.816726157104007</v>
      </c>
      <c r="E52" s="79">
        <v>31.475001229452001</v>
      </c>
      <c r="F52" s="79">
        <v>33.353567310492004</v>
      </c>
      <c r="G52" s="79">
        <v>32.641224823548001</v>
      </c>
      <c r="H52" s="79">
        <v>30.349940472366786</v>
      </c>
      <c r="I52" s="79">
        <v>28.654897264884003</v>
      </c>
      <c r="J52" s="79">
        <v>26.777294189712002</v>
      </c>
      <c r="K52" s="79">
        <v>27.244704354912002</v>
      </c>
      <c r="L52" s="79">
        <v>27.950164873092003</v>
      </c>
      <c r="M52" s="79">
        <v>31.473159247953074</v>
      </c>
      <c r="N52" s="79">
        <v>27.658578695529496</v>
      </c>
      <c r="O52" s="79">
        <v>28.44391061065485</v>
      </c>
      <c r="P52" s="79">
        <v>32.032551239121062</v>
      </c>
      <c r="Q52" s="79">
        <v>26.647428500335927</v>
      </c>
      <c r="R52" s="79">
        <v>29.228048988935814</v>
      </c>
    </row>
    <row r="53" spans="1:18" ht="11.25" customHeight="1" x14ac:dyDescent="0.25">
      <c r="A53" s="56" t="s">
        <v>143</v>
      </c>
      <c r="B53" s="57" t="s">
        <v>142</v>
      </c>
      <c r="C53" s="8">
        <v>30.181978164921595</v>
      </c>
      <c r="D53" s="8">
        <v>33.816726157104007</v>
      </c>
      <c r="E53" s="8">
        <v>31.475001229452001</v>
      </c>
      <c r="F53" s="8">
        <v>33.353567310492004</v>
      </c>
      <c r="G53" s="8">
        <v>32.641224823548001</v>
      </c>
      <c r="H53" s="8">
        <v>30.349940472366786</v>
      </c>
      <c r="I53" s="8">
        <v>28.654897264884003</v>
      </c>
      <c r="J53" s="8">
        <v>26.777294189712002</v>
      </c>
      <c r="K53" s="8">
        <v>27.244704354912002</v>
      </c>
      <c r="L53" s="8">
        <v>27.950164873092003</v>
      </c>
      <c r="M53" s="8">
        <v>31.473159247953074</v>
      </c>
      <c r="N53" s="8">
        <v>27.658578695529496</v>
      </c>
      <c r="O53" s="8">
        <v>28.44391061065485</v>
      </c>
      <c r="P53" s="8">
        <v>32.032551239121062</v>
      </c>
      <c r="Q53" s="8">
        <v>26.647428500335927</v>
      </c>
      <c r="R53" s="8">
        <v>29.228048988935814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558.71879999999715</v>
      </c>
      <c r="D64" s="81">
        <v>631.14599852265599</v>
      </c>
      <c r="E64" s="81">
        <v>605.28024873489608</v>
      </c>
      <c r="F64" s="81">
        <v>639.05425311974398</v>
      </c>
      <c r="G64" s="81">
        <v>684.114765156864</v>
      </c>
      <c r="H64" s="81">
        <v>807.93669320540062</v>
      </c>
      <c r="I64" s="81">
        <v>792.63878790959996</v>
      </c>
      <c r="J64" s="81">
        <v>829.95686456846397</v>
      </c>
      <c r="K64" s="81">
        <v>851.44089938947207</v>
      </c>
      <c r="L64" s="81">
        <v>713.9534056385761</v>
      </c>
      <c r="M64" s="81">
        <v>795.761694395061</v>
      </c>
      <c r="N64" s="81">
        <v>787.3639483609328</v>
      </c>
      <c r="O64" s="81">
        <v>821.13705415589175</v>
      </c>
      <c r="P64" s="81">
        <v>1008.0012624970154</v>
      </c>
      <c r="Q64" s="81">
        <v>861.02176030531643</v>
      </c>
      <c r="R64" s="81">
        <v>938.49513611351858</v>
      </c>
    </row>
    <row r="65" spans="1:18" ht="11.25" customHeight="1" x14ac:dyDescent="0.25">
      <c r="A65" s="71" t="s">
        <v>123</v>
      </c>
      <c r="B65" s="72" t="s">
        <v>122</v>
      </c>
      <c r="C65" s="82">
        <v>554.39999999999714</v>
      </c>
      <c r="D65" s="82">
        <v>626.40277648704</v>
      </c>
      <c r="E65" s="82">
        <v>600.24074947200006</v>
      </c>
      <c r="F65" s="82">
        <v>634.01454635903997</v>
      </c>
      <c r="G65" s="82">
        <v>674.62986249792004</v>
      </c>
      <c r="H65" s="82">
        <v>795.75909430663739</v>
      </c>
      <c r="I65" s="82">
        <v>754.96044665663999</v>
      </c>
      <c r="J65" s="82">
        <v>789.65572137983997</v>
      </c>
      <c r="K65" s="82">
        <v>811.70216418816005</v>
      </c>
      <c r="L65" s="82">
        <v>665.37968055552005</v>
      </c>
      <c r="M65" s="82">
        <v>747.40540398718804</v>
      </c>
      <c r="N65" s="82">
        <v>739.00831735252996</v>
      </c>
      <c r="O65" s="82">
        <v>775.40814255928353</v>
      </c>
      <c r="P65" s="82">
        <v>963.75884718731277</v>
      </c>
      <c r="Q65" s="82">
        <v>816.92800000000022</v>
      </c>
      <c r="R65" s="82">
        <v>894.54373499249107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5.4600034804736471E-2</v>
      </c>
      <c r="R67" s="82">
        <v>5.459961760281748E-2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4.3188000000000146</v>
      </c>
      <c r="D69" s="82">
        <v>4.7432220356159993</v>
      </c>
      <c r="E69" s="82">
        <v>5.0394992628960091</v>
      </c>
      <c r="F69" s="82">
        <v>5.0397067607040009</v>
      </c>
      <c r="G69" s="82">
        <v>9.4849026589440051</v>
      </c>
      <c r="H69" s="82">
        <v>12.177598898763199</v>
      </c>
      <c r="I69" s="82">
        <v>37.678341252960003</v>
      </c>
      <c r="J69" s="82">
        <v>40.301143188624003</v>
      </c>
      <c r="K69" s="82">
        <v>39.738735201312004</v>
      </c>
      <c r="L69" s="82">
        <v>48.573725083055997</v>
      </c>
      <c r="M69" s="82">
        <v>48.356290407872955</v>
      </c>
      <c r="N69" s="82">
        <v>48.35563100840281</v>
      </c>
      <c r="O69" s="82">
        <v>45.728911596608221</v>
      </c>
      <c r="P69" s="82">
        <v>44.242415309702636</v>
      </c>
      <c r="Q69" s="82">
        <v>44.039160270511488</v>
      </c>
      <c r="R69" s="82">
        <v>43.896801503424683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4.3188000000000146</v>
      </c>
      <c r="D71" s="83">
        <v>4.7432220356159993</v>
      </c>
      <c r="E71" s="83">
        <v>5.0394992628960091</v>
      </c>
      <c r="F71" s="83">
        <v>5.0397067607040009</v>
      </c>
      <c r="G71" s="83">
        <v>9.4849026589440051</v>
      </c>
      <c r="H71" s="83">
        <v>12.177598898763199</v>
      </c>
      <c r="I71" s="83">
        <v>37.678341252960003</v>
      </c>
      <c r="J71" s="83">
        <v>40.301143188624003</v>
      </c>
      <c r="K71" s="83">
        <v>39.738735201312004</v>
      </c>
      <c r="L71" s="83">
        <v>48.573725083055997</v>
      </c>
      <c r="M71" s="83">
        <v>48.356290407872955</v>
      </c>
      <c r="N71" s="83">
        <v>48.35563100840281</v>
      </c>
      <c r="O71" s="83">
        <v>45.728911596608221</v>
      </c>
      <c r="P71" s="83">
        <v>44.242415309702636</v>
      </c>
      <c r="Q71" s="83">
        <v>44.039160270511488</v>
      </c>
      <c r="R71" s="83">
        <v>43.896801503424683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20091.169316639927</v>
      </c>
      <c r="D2" s="78">
        <v>21544.920048618507</v>
      </c>
      <c r="E2" s="78">
        <v>23318.313288447094</v>
      </c>
      <c r="F2" s="78">
        <v>24817.33453183229</v>
      </c>
      <c r="G2" s="78">
        <v>25419.143462274904</v>
      </c>
      <c r="H2" s="78">
        <v>26352.129215845893</v>
      </c>
      <c r="I2" s="78">
        <v>25294.103644000035</v>
      </c>
      <c r="J2" s="78">
        <v>25682.619092162509</v>
      </c>
      <c r="K2" s="78">
        <v>24350.003569123375</v>
      </c>
      <c r="L2" s="78">
        <v>23239.961298631733</v>
      </c>
      <c r="M2" s="78">
        <v>24156.508451128338</v>
      </c>
      <c r="N2" s="78">
        <v>23604.885257690439</v>
      </c>
      <c r="O2" s="78">
        <v>23382.699826623575</v>
      </c>
      <c r="P2" s="78">
        <v>24419.654453511721</v>
      </c>
      <c r="Q2" s="78">
        <v>23865.290866038835</v>
      </c>
      <c r="R2" s="78">
        <v>24501.640525270403</v>
      </c>
    </row>
    <row r="3" spans="1:18" ht="11.25" customHeight="1" x14ac:dyDescent="0.25">
      <c r="A3" s="53" t="s">
        <v>242</v>
      </c>
      <c r="B3" s="54" t="s">
        <v>241</v>
      </c>
      <c r="C3" s="79">
        <v>2.6488155500248163</v>
      </c>
      <c r="D3" s="79">
        <v>2.7721821029760001</v>
      </c>
      <c r="E3" s="79">
        <v>2.7720236744639997</v>
      </c>
      <c r="F3" s="79">
        <v>2.7722613172320001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2.6488155500248163</v>
      </c>
      <c r="D4" s="8">
        <v>2.7721821029760001</v>
      </c>
      <c r="E4" s="8">
        <v>2.7720236744639997</v>
      </c>
      <c r="F4" s="8">
        <v>2.7722613172320001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2.6488155500248163</v>
      </c>
      <c r="D5" s="9">
        <v>2.7721821029760001</v>
      </c>
      <c r="E5" s="9">
        <v>2.7720236744639997</v>
      </c>
      <c r="F5" s="9">
        <v>2.7722613172320001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2.6488155500248163</v>
      </c>
      <c r="D8" s="10">
        <v>2.7721821029760001</v>
      </c>
      <c r="E8" s="10">
        <v>2.7720236744639997</v>
      </c>
      <c r="F8" s="10">
        <v>2.7722613172320001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19746.308481004358</v>
      </c>
      <c r="D21" s="79">
        <v>21039.031769036941</v>
      </c>
      <c r="E21" s="79">
        <v>23035.096105170549</v>
      </c>
      <c r="F21" s="79">
        <v>24438.746271046613</v>
      </c>
      <c r="G21" s="79">
        <v>25041.925044407271</v>
      </c>
      <c r="H21" s="79">
        <v>25988.153171534799</v>
      </c>
      <c r="I21" s="79">
        <v>24821.521103819163</v>
      </c>
      <c r="J21" s="79">
        <v>25184.655428396942</v>
      </c>
      <c r="K21" s="79">
        <v>23871.552447694965</v>
      </c>
      <c r="L21" s="79">
        <v>22780.305327144713</v>
      </c>
      <c r="M21" s="79">
        <v>23666.588757704234</v>
      </c>
      <c r="N21" s="79">
        <v>23002.542357859409</v>
      </c>
      <c r="O21" s="79">
        <v>22889.134497473704</v>
      </c>
      <c r="P21" s="79">
        <v>23768.614606361785</v>
      </c>
      <c r="Q21" s="79">
        <v>23316.576735773233</v>
      </c>
      <c r="R21" s="79">
        <v>23871.300390586144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19746.308481004358</v>
      </c>
      <c r="D30" s="8">
        <v>21039.031769036941</v>
      </c>
      <c r="E30" s="8">
        <v>23035.096105170549</v>
      </c>
      <c r="F30" s="8">
        <v>24438.746271046613</v>
      </c>
      <c r="G30" s="8">
        <v>25041.925044407271</v>
      </c>
      <c r="H30" s="8">
        <v>25988.153171534799</v>
      </c>
      <c r="I30" s="8">
        <v>24821.521103819163</v>
      </c>
      <c r="J30" s="8">
        <v>25184.655428396942</v>
      </c>
      <c r="K30" s="8">
        <v>23871.552447694965</v>
      </c>
      <c r="L30" s="8">
        <v>22780.305327144713</v>
      </c>
      <c r="M30" s="8">
        <v>23666.588757704234</v>
      </c>
      <c r="N30" s="8">
        <v>23002.542357859409</v>
      </c>
      <c r="O30" s="8">
        <v>22889.134497473704</v>
      </c>
      <c r="P30" s="8">
        <v>23768.614606361785</v>
      </c>
      <c r="Q30" s="8">
        <v>23316.576735773233</v>
      </c>
      <c r="R30" s="8">
        <v>23871.300390586144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43.538592380724978</v>
      </c>
      <c r="D34" s="9">
        <v>46.496529799380006</v>
      </c>
      <c r="E34" s="9">
        <v>61.025234076900013</v>
      </c>
      <c r="F34" s="9">
        <v>72.65202821157601</v>
      </c>
      <c r="G34" s="9">
        <v>61.022724299640004</v>
      </c>
      <c r="H34" s="9">
        <v>60.954259283795118</v>
      </c>
      <c r="I34" s="9">
        <v>63.964315341900004</v>
      </c>
      <c r="J34" s="9">
        <v>60.993822233088011</v>
      </c>
      <c r="K34" s="9">
        <v>63.895521026268014</v>
      </c>
      <c r="L34" s="9">
        <v>58.120206526512007</v>
      </c>
      <c r="M34" s="9">
        <v>55.149234547332576</v>
      </c>
      <c r="N34" s="9">
        <v>55.149539143970522</v>
      </c>
      <c r="O34" s="9">
        <v>58.188400227988097</v>
      </c>
      <c r="P34" s="9">
        <v>55.276359588975396</v>
      </c>
      <c r="Q34" s="9">
        <v>49.470641328911967</v>
      </c>
      <c r="R34" s="9">
        <v>37.858467629609265</v>
      </c>
    </row>
    <row r="35" spans="1:18" ht="11.25" customHeight="1" x14ac:dyDescent="0.25">
      <c r="A35" s="59" t="s">
        <v>179</v>
      </c>
      <c r="B35" s="60" t="s">
        <v>178</v>
      </c>
      <c r="C35" s="9">
        <v>5854.2462575924983</v>
      </c>
      <c r="D35" s="9">
        <v>5880.7732025667246</v>
      </c>
      <c r="E35" s="9">
        <v>6341.3816153693051</v>
      </c>
      <c r="F35" s="9">
        <v>6488.7889160059567</v>
      </c>
      <c r="G35" s="9">
        <v>6385.7691657509413</v>
      </c>
      <c r="H35" s="9">
        <v>6130.1415780944344</v>
      </c>
      <c r="I35" s="9">
        <v>6021.9885174465253</v>
      </c>
      <c r="J35" s="9">
        <v>5803.5549052862643</v>
      </c>
      <c r="K35" s="9">
        <v>5156.8897911231961</v>
      </c>
      <c r="L35" s="9">
        <v>5008.2345406401837</v>
      </c>
      <c r="M35" s="9">
        <v>4939.3574973558334</v>
      </c>
      <c r="N35" s="9">
        <v>4767.4881368473298</v>
      </c>
      <c r="O35" s="9">
        <v>4673.2517991114701</v>
      </c>
      <c r="P35" s="9">
        <v>4534.5026509675608</v>
      </c>
      <c r="Q35" s="9">
        <v>4444.0605999999898</v>
      </c>
      <c r="R35" s="9">
        <v>4493.3030940446861</v>
      </c>
    </row>
    <row r="36" spans="1:18" ht="11.25" customHeight="1" x14ac:dyDescent="0.25">
      <c r="A36" s="65" t="s">
        <v>177</v>
      </c>
      <c r="B36" s="62" t="s">
        <v>176</v>
      </c>
      <c r="C36" s="10">
        <v>5848.2962576355994</v>
      </c>
      <c r="D36" s="10">
        <v>5874.9116239515242</v>
      </c>
      <c r="E36" s="10">
        <v>6332.2964352149047</v>
      </c>
      <c r="F36" s="10">
        <v>6482.9274546211564</v>
      </c>
      <c r="G36" s="10">
        <v>6376.6839855965409</v>
      </c>
      <c r="H36" s="10">
        <v>6118.241535818046</v>
      </c>
      <c r="I36" s="10">
        <v>6012.9032493693248</v>
      </c>
      <c r="J36" s="10">
        <v>5797.6933852862639</v>
      </c>
      <c r="K36" s="10">
        <v>5144.8736458155963</v>
      </c>
      <c r="L36" s="10">
        <v>4999.1492725629832</v>
      </c>
      <c r="M36" s="10">
        <v>4933.4074855538156</v>
      </c>
      <c r="N36" s="10">
        <v>4755.5881013110084</v>
      </c>
      <c r="O36" s="10">
        <v>4664.2918259552162</v>
      </c>
      <c r="P36" s="10">
        <v>4528.5526436837854</v>
      </c>
      <c r="Q36" s="10">
        <v>4438.11059999999</v>
      </c>
      <c r="R36" s="10">
        <v>4484.343075312182</v>
      </c>
    </row>
    <row r="37" spans="1:18" ht="11.25" customHeight="1" x14ac:dyDescent="0.25">
      <c r="A37" s="61" t="s">
        <v>175</v>
      </c>
      <c r="B37" s="62" t="s">
        <v>174</v>
      </c>
      <c r="C37" s="10">
        <v>5.9499999568988855</v>
      </c>
      <c r="D37" s="10">
        <v>5.8615786152000009</v>
      </c>
      <c r="E37" s="10">
        <v>9.0851801544000015</v>
      </c>
      <c r="F37" s="10">
        <v>5.861461384800001</v>
      </c>
      <c r="G37" s="10">
        <v>9.0851801544000015</v>
      </c>
      <c r="H37" s="10">
        <v>11.900042276388103</v>
      </c>
      <c r="I37" s="10">
        <v>9.0852680772000003</v>
      </c>
      <c r="J37" s="10">
        <v>5.8615200000000005</v>
      </c>
      <c r="K37" s="10">
        <v>12.016145307600002</v>
      </c>
      <c r="L37" s="10">
        <v>9.0852680772000003</v>
      </c>
      <c r="M37" s="10">
        <v>5.9500118020173565</v>
      </c>
      <c r="N37" s="10">
        <v>11.900035536321036</v>
      </c>
      <c r="O37" s="10">
        <v>8.9599731562537919</v>
      </c>
      <c r="P37" s="10">
        <v>5.9500072837750846</v>
      </c>
      <c r="Q37" s="10">
        <v>5.9500000000000144</v>
      </c>
      <c r="R37" s="10">
        <v>8.9600187325036202</v>
      </c>
    </row>
    <row r="38" spans="1:18" ht="11.25" customHeight="1" x14ac:dyDescent="0.25">
      <c r="A38" s="59" t="s">
        <v>173</v>
      </c>
      <c r="B38" s="60" t="s">
        <v>172</v>
      </c>
      <c r="C38" s="9">
        <v>1771.4721871676541</v>
      </c>
      <c r="D38" s="9">
        <v>1721.6107325105402</v>
      </c>
      <c r="E38" s="9">
        <v>1615.9024907257683</v>
      </c>
      <c r="F38" s="9">
        <v>1531.6269580738804</v>
      </c>
      <c r="G38" s="9">
        <v>1802.5369349403243</v>
      </c>
      <c r="H38" s="9">
        <v>2032.9797224146582</v>
      </c>
      <c r="I38" s="9">
        <v>2126.4588180558721</v>
      </c>
      <c r="J38" s="9">
        <v>2254.1238939083405</v>
      </c>
      <c r="K38" s="9">
        <v>2257.137845582472</v>
      </c>
      <c r="L38" s="9">
        <v>1970.8284513848764</v>
      </c>
      <c r="M38" s="9">
        <v>2123.0674111644885</v>
      </c>
      <c r="N38" s="9">
        <v>2235.3057751518013</v>
      </c>
      <c r="O38" s="9">
        <v>2143.8358771474764</v>
      </c>
      <c r="P38" s="9">
        <v>2043.2567012779846</v>
      </c>
      <c r="Q38" s="9">
        <v>2041.5285999999949</v>
      </c>
      <c r="R38" s="9">
        <v>2194.2487874651119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1771.4721871676541</v>
      </c>
      <c r="D40" s="10">
        <v>1721.6107325105402</v>
      </c>
      <c r="E40" s="10">
        <v>1615.9024907257683</v>
      </c>
      <c r="F40" s="10">
        <v>1531.6269580738804</v>
      </c>
      <c r="G40" s="10">
        <v>1802.5369349403243</v>
      </c>
      <c r="H40" s="10">
        <v>2032.9797224146582</v>
      </c>
      <c r="I40" s="10">
        <v>2126.4588180558721</v>
      </c>
      <c r="J40" s="10">
        <v>2254.1238939083405</v>
      </c>
      <c r="K40" s="10">
        <v>2257.137845582472</v>
      </c>
      <c r="L40" s="10">
        <v>1970.8284513848764</v>
      </c>
      <c r="M40" s="10">
        <v>2123.0674111644885</v>
      </c>
      <c r="N40" s="10">
        <v>2235.3057751518013</v>
      </c>
      <c r="O40" s="10">
        <v>2143.8358771474764</v>
      </c>
      <c r="P40" s="10">
        <v>2043.2567012779846</v>
      </c>
      <c r="Q40" s="10">
        <v>2041.5285999999949</v>
      </c>
      <c r="R40" s="10">
        <v>2194.2487874651119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12073.815863413765</v>
      </c>
      <c r="D43" s="9">
        <v>13386.775610077273</v>
      </c>
      <c r="E43" s="9">
        <v>15006.966268297067</v>
      </c>
      <c r="F43" s="9">
        <v>16339.233382001246</v>
      </c>
      <c r="G43" s="9">
        <v>16779.706736936365</v>
      </c>
      <c r="H43" s="9">
        <v>17747.899397530648</v>
      </c>
      <c r="I43" s="9">
        <v>16593.03553178045</v>
      </c>
      <c r="J43" s="9">
        <v>17053.194261412766</v>
      </c>
      <c r="K43" s="9">
        <v>16383.923693791057</v>
      </c>
      <c r="L43" s="9">
        <v>15733.417299652263</v>
      </c>
      <c r="M43" s="9">
        <v>16536.081189097426</v>
      </c>
      <c r="N43" s="9">
        <v>15925.174358907436</v>
      </c>
      <c r="O43" s="9">
        <v>15991.174413635899</v>
      </c>
      <c r="P43" s="9">
        <v>17109.664625197482</v>
      </c>
      <c r="Q43" s="9">
        <v>16749.142555510218</v>
      </c>
      <c r="R43" s="9">
        <v>17113.516691432258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3.2355804497142309</v>
      </c>
      <c r="D45" s="9">
        <v>3.3756940830240003</v>
      </c>
      <c r="E45" s="9">
        <v>9.8204967015120008</v>
      </c>
      <c r="F45" s="9">
        <v>6.4449867539520014</v>
      </c>
      <c r="G45" s="9">
        <v>12.889482480000002</v>
      </c>
      <c r="H45" s="9">
        <v>16.178214211267285</v>
      </c>
      <c r="I45" s="9">
        <v>16.073921194416002</v>
      </c>
      <c r="J45" s="9">
        <v>12.788545556484001</v>
      </c>
      <c r="K45" s="9">
        <v>9.7055961719759996</v>
      </c>
      <c r="L45" s="9">
        <v>9.7048289408760002</v>
      </c>
      <c r="M45" s="9">
        <v>12.933425539154086</v>
      </c>
      <c r="N45" s="9">
        <v>19.424547808870223</v>
      </c>
      <c r="O45" s="9">
        <v>22.684007350867365</v>
      </c>
      <c r="P45" s="9">
        <v>25.914269329781295</v>
      </c>
      <c r="Q45" s="9">
        <v>32.374338934117773</v>
      </c>
      <c r="R45" s="9">
        <v>32.373350014478547</v>
      </c>
    </row>
    <row r="46" spans="1:18" ht="11.25" customHeight="1" x14ac:dyDescent="0.25">
      <c r="A46" s="61" t="s">
        <v>157</v>
      </c>
      <c r="B46" s="62" t="s">
        <v>156</v>
      </c>
      <c r="C46" s="10">
        <v>3.2355804497142309</v>
      </c>
      <c r="D46" s="10">
        <v>3.3756940830240003</v>
      </c>
      <c r="E46" s="10">
        <v>9.8204967015120008</v>
      </c>
      <c r="F46" s="10">
        <v>6.4449867539520014</v>
      </c>
      <c r="G46" s="10">
        <v>12.889482480000002</v>
      </c>
      <c r="H46" s="10">
        <v>16.178214211267285</v>
      </c>
      <c r="I46" s="10">
        <v>16.073921194416002</v>
      </c>
      <c r="J46" s="10">
        <v>12.788545556484001</v>
      </c>
      <c r="K46" s="10">
        <v>9.7055961719759996</v>
      </c>
      <c r="L46" s="10">
        <v>9.7048289408760002</v>
      </c>
      <c r="M46" s="10">
        <v>12.933425539154086</v>
      </c>
      <c r="N46" s="10">
        <v>19.424547808870223</v>
      </c>
      <c r="O46" s="10">
        <v>22.684007350867365</v>
      </c>
      <c r="P46" s="10">
        <v>25.914269329781295</v>
      </c>
      <c r="Q46" s="10">
        <v>32.374338934117773</v>
      </c>
      <c r="R46" s="10">
        <v>32.373350014478547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342.21202008554354</v>
      </c>
      <c r="D52" s="79">
        <v>503.11609747858807</v>
      </c>
      <c r="E52" s="79">
        <v>280.44515960208003</v>
      </c>
      <c r="F52" s="79">
        <v>375.81599946844807</v>
      </c>
      <c r="G52" s="79">
        <v>377.21841786763207</v>
      </c>
      <c r="H52" s="79">
        <v>363.97604431109426</v>
      </c>
      <c r="I52" s="79">
        <v>472.58254018087212</v>
      </c>
      <c r="J52" s="79">
        <v>497.96366376556807</v>
      </c>
      <c r="K52" s="79">
        <v>478.45112142841208</v>
      </c>
      <c r="L52" s="79">
        <v>459.65597148702</v>
      </c>
      <c r="M52" s="79">
        <v>489.91969342410607</v>
      </c>
      <c r="N52" s="79">
        <v>602.3428998310294</v>
      </c>
      <c r="O52" s="79">
        <v>493.56532914987162</v>
      </c>
      <c r="P52" s="79">
        <v>651.03984714993373</v>
      </c>
      <c r="Q52" s="79">
        <v>548.71413026560174</v>
      </c>
      <c r="R52" s="79">
        <v>630.34013468425906</v>
      </c>
    </row>
    <row r="53" spans="1:18" ht="11.25" customHeight="1" x14ac:dyDescent="0.25">
      <c r="A53" s="56" t="s">
        <v>143</v>
      </c>
      <c r="B53" s="57" t="s">
        <v>142</v>
      </c>
      <c r="C53" s="8">
        <v>342.21202008554354</v>
      </c>
      <c r="D53" s="8">
        <v>503.11609747858807</v>
      </c>
      <c r="E53" s="8">
        <v>280.44515960208003</v>
      </c>
      <c r="F53" s="8">
        <v>375.81599946844807</v>
      </c>
      <c r="G53" s="8">
        <v>377.21841786763207</v>
      </c>
      <c r="H53" s="8">
        <v>363.97604431109426</v>
      </c>
      <c r="I53" s="8">
        <v>472.58254018087212</v>
      </c>
      <c r="J53" s="8">
        <v>497.96366376556807</v>
      </c>
      <c r="K53" s="8">
        <v>478.45112142841208</v>
      </c>
      <c r="L53" s="8">
        <v>459.65597148702</v>
      </c>
      <c r="M53" s="8">
        <v>489.91969342410607</v>
      </c>
      <c r="N53" s="8">
        <v>602.3428998310294</v>
      </c>
      <c r="O53" s="8">
        <v>493.56532914987162</v>
      </c>
      <c r="P53" s="8">
        <v>651.03984714993373</v>
      </c>
      <c r="Q53" s="8">
        <v>548.71413026560174</v>
      </c>
      <c r="R53" s="8">
        <v>630.34013468425906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46.657200000000053</v>
      </c>
      <c r="D64" s="81">
        <v>51.28320181737601</v>
      </c>
      <c r="E64" s="81">
        <v>54.245470166928001</v>
      </c>
      <c r="F64" s="81">
        <v>55.432920837024</v>
      </c>
      <c r="G64" s="81">
        <v>54.244076967360002</v>
      </c>
      <c r="H64" s="81">
        <v>144.85678690040473</v>
      </c>
      <c r="I64" s="81">
        <v>751.40831429020795</v>
      </c>
      <c r="J64" s="81">
        <v>955.37655493358386</v>
      </c>
      <c r="K64" s="81">
        <v>1172.32556202</v>
      </c>
      <c r="L64" s="81">
        <v>1514.4581152429921</v>
      </c>
      <c r="M64" s="81">
        <v>1468.5778044168976</v>
      </c>
      <c r="N64" s="81">
        <v>1474.2774766822897</v>
      </c>
      <c r="O64" s="81">
        <v>1448.5925498356071</v>
      </c>
      <c r="P64" s="81">
        <v>1464.9658834681829</v>
      </c>
      <c r="Q64" s="81">
        <v>1741.9751737600361</v>
      </c>
      <c r="R64" s="81">
        <v>1914.4291321027565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5.4599631153355817E-2</v>
      </c>
      <c r="N67" s="82">
        <v>0.21839906209417539</v>
      </c>
      <c r="O67" s="82">
        <v>0.16379943584652853</v>
      </c>
      <c r="P67" s="82">
        <v>0.32759970558273893</v>
      </c>
      <c r="Q67" s="82">
        <v>1.8563308429899068</v>
      </c>
      <c r="R67" s="82">
        <v>1.9110000000000098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46.657200000000053</v>
      </c>
      <c r="D69" s="82">
        <v>51.28320181737601</v>
      </c>
      <c r="E69" s="82">
        <v>54.245470166928001</v>
      </c>
      <c r="F69" s="82">
        <v>55.432920837024</v>
      </c>
      <c r="G69" s="82">
        <v>54.244076967360002</v>
      </c>
      <c r="H69" s="82">
        <v>144.85678690040473</v>
      </c>
      <c r="I69" s="82">
        <v>751.40831429020795</v>
      </c>
      <c r="J69" s="82">
        <v>955.37655493358386</v>
      </c>
      <c r="K69" s="82">
        <v>1172.32556202</v>
      </c>
      <c r="L69" s="82">
        <v>1514.4581152429921</v>
      </c>
      <c r="M69" s="82">
        <v>1468.5232047857442</v>
      </c>
      <c r="N69" s="82">
        <v>1474.0590776201955</v>
      </c>
      <c r="O69" s="82">
        <v>1448.4287503997605</v>
      </c>
      <c r="P69" s="82">
        <v>1464.6382837626002</v>
      </c>
      <c r="Q69" s="82">
        <v>1740.1188429170461</v>
      </c>
      <c r="R69" s="82">
        <v>1912.5181321027565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37.644874820784004</v>
      </c>
      <c r="K70" s="83">
        <v>160.65571140979202</v>
      </c>
      <c r="L70" s="83">
        <v>229.72924171929603</v>
      </c>
      <c r="M70" s="83">
        <v>233.77961416933385</v>
      </c>
      <c r="N70" s="83">
        <v>230.84012815582136</v>
      </c>
      <c r="O70" s="83">
        <v>229.56028039795095</v>
      </c>
      <c r="P70" s="83">
        <v>198.45222264558888</v>
      </c>
      <c r="Q70" s="83">
        <v>186.84146654009317</v>
      </c>
      <c r="R70" s="83">
        <v>178.16804398621858</v>
      </c>
    </row>
    <row r="71" spans="1:18" ht="11.25" customHeight="1" x14ac:dyDescent="0.25">
      <c r="A71" s="74" t="s">
        <v>111</v>
      </c>
      <c r="B71" s="75" t="s">
        <v>110</v>
      </c>
      <c r="C71" s="83">
        <v>46.657200000000053</v>
      </c>
      <c r="D71" s="83">
        <v>51.28320181737601</v>
      </c>
      <c r="E71" s="83">
        <v>54.245470166928001</v>
      </c>
      <c r="F71" s="83">
        <v>55.432920837024</v>
      </c>
      <c r="G71" s="83">
        <v>54.244076967360002</v>
      </c>
      <c r="H71" s="83">
        <v>144.85678690040473</v>
      </c>
      <c r="I71" s="83">
        <v>751.40831429020795</v>
      </c>
      <c r="J71" s="83">
        <v>917.73168011279984</v>
      </c>
      <c r="K71" s="83">
        <v>1011.6698506102081</v>
      </c>
      <c r="L71" s="83">
        <v>1284.7288735236962</v>
      </c>
      <c r="M71" s="83">
        <v>1234.7435906164103</v>
      </c>
      <c r="N71" s="83">
        <v>1243.2189494643742</v>
      </c>
      <c r="O71" s="83">
        <v>1218.8684700018096</v>
      </c>
      <c r="P71" s="83">
        <v>1266.1860611170114</v>
      </c>
      <c r="Q71" s="83">
        <v>1553.2773763769528</v>
      </c>
      <c r="R71" s="83">
        <v>1734.3500881165378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17817.259005456588</v>
      </c>
      <c r="D2" s="78">
        <v>19159.889019015205</v>
      </c>
      <c r="E2" s="78">
        <v>21258.203069231567</v>
      </c>
      <c r="F2" s="78">
        <v>22743.109633538741</v>
      </c>
      <c r="G2" s="78">
        <v>23063.314188483542</v>
      </c>
      <c r="H2" s="78">
        <v>23751.00995136832</v>
      </c>
      <c r="I2" s="78">
        <v>22490.80513000362</v>
      </c>
      <c r="J2" s="78">
        <v>22735.860111757334</v>
      </c>
      <c r="K2" s="78">
        <v>21429.891945067498</v>
      </c>
      <c r="L2" s="78">
        <v>20645.491636519637</v>
      </c>
      <c r="M2" s="78">
        <v>21399.044901241283</v>
      </c>
      <c r="N2" s="78">
        <v>20638.626140125416</v>
      </c>
      <c r="O2" s="78">
        <v>20619.062575199274</v>
      </c>
      <c r="P2" s="78">
        <v>21618.136302849289</v>
      </c>
      <c r="Q2" s="78">
        <v>21170.759598980141</v>
      </c>
      <c r="R2" s="78">
        <v>21574.103897984427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17817.259005456588</v>
      </c>
      <c r="D21" s="79">
        <v>19159.889019015205</v>
      </c>
      <c r="E21" s="79">
        <v>21258.203069231567</v>
      </c>
      <c r="F21" s="79">
        <v>22743.109633538741</v>
      </c>
      <c r="G21" s="79">
        <v>23062.609103772531</v>
      </c>
      <c r="H21" s="79">
        <v>23750.168453115442</v>
      </c>
      <c r="I21" s="79">
        <v>22489.866081842581</v>
      </c>
      <c r="J21" s="79">
        <v>22731.632116701698</v>
      </c>
      <c r="K21" s="79">
        <v>21422.140898739552</v>
      </c>
      <c r="L21" s="79">
        <v>20626.945999049847</v>
      </c>
      <c r="M21" s="79">
        <v>21373.575661589097</v>
      </c>
      <c r="N21" s="79">
        <v>20611.361752505658</v>
      </c>
      <c r="O21" s="79">
        <v>20589.105325169035</v>
      </c>
      <c r="P21" s="79">
        <v>21581.671339415643</v>
      </c>
      <c r="Q21" s="79">
        <v>21131.377396807926</v>
      </c>
      <c r="R21" s="79">
        <v>21533.483730551383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17817.259005456588</v>
      </c>
      <c r="D30" s="8">
        <v>19159.889019015205</v>
      </c>
      <c r="E30" s="8">
        <v>21258.203069231567</v>
      </c>
      <c r="F30" s="8">
        <v>22743.109633538741</v>
      </c>
      <c r="G30" s="8">
        <v>23062.609103772531</v>
      </c>
      <c r="H30" s="8">
        <v>23750.168453115442</v>
      </c>
      <c r="I30" s="8">
        <v>22489.866081842581</v>
      </c>
      <c r="J30" s="8">
        <v>22731.632116701698</v>
      </c>
      <c r="K30" s="8">
        <v>21422.140898739552</v>
      </c>
      <c r="L30" s="8">
        <v>20626.945999049847</v>
      </c>
      <c r="M30" s="8">
        <v>21373.575661589097</v>
      </c>
      <c r="N30" s="8">
        <v>20611.361752505658</v>
      </c>
      <c r="O30" s="8">
        <v>20589.105325169035</v>
      </c>
      <c r="P30" s="8">
        <v>21581.671339415643</v>
      </c>
      <c r="Q30" s="8">
        <v>21131.377396807926</v>
      </c>
      <c r="R30" s="8">
        <v>21533.483730551383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43.538592380724978</v>
      </c>
      <c r="D34" s="9">
        <v>46.496529799380006</v>
      </c>
      <c r="E34" s="9">
        <v>61.025234076900013</v>
      </c>
      <c r="F34" s="9">
        <v>72.65202821157601</v>
      </c>
      <c r="G34" s="9">
        <v>61.022724299640004</v>
      </c>
      <c r="H34" s="9">
        <v>60.954259283795118</v>
      </c>
      <c r="I34" s="9">
        <v>63.964315341900004</v>
      </c>
      <c r="J34" s="9">
        <v>60.993822233088011</v>
      </c>
      <c r="K34" s="9">
        <v>63.895521026268014</v>
      </c>
      <c r="L34" s="9">
        <v>58.120206526512007</v>
      </c>
      <c r="M34" s="9">
        <v>55.149234547332576</v>
      </c>
      <c r="N34" s="9">
        <v>55.149539143970522</v>
      </c>
      <c r="O34" s="9">
        <v>58.188400227988097</v>
      </c>
      <c r="P34" s="9">
        <v>55.276359588975396</v>
      </c>
      <c r="Q34" s="9">
        <v>49.470641328911967</v>
      </c>
      <c r="R34" s="9">
        <v>37.858467629609265</v>
      </c>
    </row>
    <row r="35" spans="1:18" ht="11.25" customHeight="1" x14ac:dyDescent="0.25">
      <c r="A35" s="59" t="s">
        <v>179</v>
      </c>
      <c r="B35" s="60" t="s">
        <v>178</v>
      </c>
      <c r="C35" s="9">
        <v>5839.4672455902146</v>
      </c>
      <c r="D35" s="9">
        <v>5865.9170344679524</v>
      </c>
      <c r="E35" s="9">
        <v>6323.3021068620483</v>
      </c>
      <c r="F35" s="9">
        <v>6473.933068239252</v>
      </c>
      <c r="G35" s="9">
        <v>6367.6895411855885</v>
      </c>
      <c r="H35" s="9">
        <v>6109.4403317892557</v>
      </c>
      <c r="I35" s="9">
        <v>6003.908601856705</v>
      </c>
      <c r="J35" s="9">
        <v>5788.6988538317401</v>
      </c>
      <c r="K35" s="9">
        <v>5135.9953465442159</v>
      </c>
      <c r="L35" s="9">
        <v>4990.4447702903635</v>
      </c>
      <c r="M35" s="9">
        <v>4924.8141497620636</v>
      </c>
      <c r="N35" s="9">
        <v>4746.9948474310786</v>
      </c>
      <c r="O35" s="9">
        <v>4655.6986820785596</v>
      </c>
      <c r="P35" s="9">
        <v>4519.9594331643002</v>
      </c>
      <c r="Q35" s="9">
        <v>4432.3127449132871</v>
      </c>
      <c r="R35" s="9">
        <v>4478.5451358356277</v>
      </c>
    </row>
    <row r="36" spans="1:18" ht="11.25" customHeight="1" x14ac:dyDescent="0.25">
      <c r="A36" s="65" t="s">
        <v>177</v>
      </c>
      <c r="B36" s="62" t="s">
        <v>176</v>
      </c>
      <c r="C36" s="10">
        <v>5839.4672455902146</v>
      </c>
      <c r="D36" s="10">
        <v>5865.9170344679524</v>
      </c>
      <c r="E36" s="10">
        <v>6323.3021068620483</v>
      </c>
      <c r="F36" s="10">
        <v>6473.933068239252</v>
      </c>
      <c r="G36" s="10">
        <v>6367.6895411855885</v>
      </c>
      <c r="H36" s="10">
        <v>6109.4403317892557</v>
      </c>
      <c r="I36" s="10">
        <v>6003.908601856705</v>
      </c>
      <c r="J36" s="10">
        <v>5788.6988538317401</v>
      </c>
      <c r="K36" s="10">
        <v>5135.9953465442159</v>
      </c>
      <c r="L36" s="10">
        <v>4990.4447702903635</v>
      </c>
      <c r="M36" s="10">
        <v>4924.8141497620636</v>
      </c>
      <c r="N36" s="10">
        <v>4746.9948474310786</v>
      </c>
      <c r="O36" s="10">
        <v>4655.6986820785596</v>
      </c>
      <c r="P36" s="10">
        <v>4519.9594331643002</v>
      </c>
      <c r="Q36" s="10">
        <v>4432.3127449132871</v>
      </c>
      <c r="R36" s="10">
        <v>4478.5451358356277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11934.253167485649</v>
      </c>
      <c r="D43" s="9">
        <v>13247.475454747873</v>
      </c>
      <c r="E43" s="9">
        <v>14873.875728292618</v>
      </c>
      <c r="F43" s="9">
        <v>16196.524537087911</v>
      </c>
      <c r="G43" s="9">
        <v>16633.896838287303</v>
      </c>
      <c r="H43" s="9">
        <v>17579.773862042392</v>
      </c>
      <c r="I43" s="9">
        <v>16421.993164643976</v>
      </c>
      <c r="J43" s="9">
        <v>16881.93944063687</v>
      </c>
      <c r="K43" s="9">
        <v>16212.544434997093</v>
      </c>
      <c r="L43" s="9">
        <v>15568.676193292094</v>
      </c>
      <c r="M43" s="9">
        <v>16380.678851740548</v>
      </c>
      <c r="N43" s="9">
        <v>15789.792818121738</v>
      </c>
      <c r="O43" s="9">
        <v>15852.534235511617</v>
      </c>
      <c r="P43" s="9">
        <v>16980.521277332587</v>
      </c>
      <c r="Q43" s="9">
        <v>16617.219671631607</v>
      </c>
      <c r="R43" s="9">
        <v>16984.706777071668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9.7055961719759996</v>
      </c>
      <c r="L45" s="9">
        <v>9.7048289408760002</v>
      </c>
      <c r="M45" s="9">
        <v>12.933425539154086</v>
      </c>
      <c r="N45" s="9">
        <v>19.424547808870223</v>
      </c>
      <c r="O45" s="9">
        <v>22.684007350867365</v>
      </c>
      <c r="P45" s="9">
        <v>25.914269329781295</v>
      </c>
      <c r="Q45" s="9">
        <v>32.374338934117773</v>
      </c>
      <c r="R45" s="9">
        <v>32.373350014478547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9.7055961719759996</v>
      </c>
      <c r="L46" s="10">
        <v>9.7048289408760002</v>
      </c>
      <c r="M46" s="10">
        <v>12.933425539154086</v>
      </c>
      <c r="N46" s="10">
        <v>19.424547808870223</v>
      </c>
      <c r="O46" s="10">
        <v>22.684007350867365</v>
      </c>
      <c r="P46" s="10">
        <v>25.914269329781295</v>
      </c>
      <c r="Q46" s="10">
        <v>32.374338934117773</v>
      </c>
      <c r="R46" s="10">
        <v>32.373350014478547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0.70508471101203496</v>
      </c>
      <c r="H52" s="79">
        <v>0.84149825287705238</v>
      </c>
      <c r="I52" s="79">
        <v>0.93904816104006461</v>
      </c>
      <c r="J52" s="79">
        <v>4.2279950556360131</v>
      </c>
      <c r="K52" s="79">
        <v>7.7510463279480355</v>
      </c>
      <c r="L52" s="79">
        <v>18.545637469787962</v>
      </c>
      <c r="M52" s="79">
        <v>25.469239652187493</v>
      </c>
      <c r="N52" s="79">
        <v>27.264387619756977</v>
      </c>
      <c r="O52" s="79">
        <v>29.957250030237699</v>
      </c>
      <c r="P52" s="79">
        <v>36.46496343364538</v>
      </c>
      <c r="Q52" s="79">
        <v>39.382202172216687</v>
      </c>
      <c r="R52" s="79">
        <v>40.620167433045566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0.70508471101203496</v>
      </c>
      <c r="H53" s="8">
        <v>0.84149825287705238</v>
      </c>
      <c r="I53" s="8">
        <v>0.93904816104006461</v>
      </c>
      <c r="J53" s="8">
        <v>4.2279950556360131</v>
      </c>
      <c r="K53" s="8">
        <v>7.7510463279480355</v>
      </c>
      <c r="L53" s="8">
        <v>18.545637469787962</v>
      </c>
      <c r="M53" s="8">
        <v>25.469239652187493</v>
      </c>
      <c r="N53" s="8">
        <v>27.264387619756977</v>
      </c>
      <c r="O53" s="8">
        <v>29.957250030237699</v>
      </c>
      <c r="P53" s="8">
        <v>36.46496343364538</v>
      </c>
      <c r="Q53" s="8">
        <v>39.382202172216687</v>
      </c>
      <c r="R53" s="8">
        <v>40.620167433045566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46.657200000000053</v>
      </c>
      <c r="D64" s="81">
        <v>51.28320181737601</v>
      </c>
      <c r="E64" s="81">
        <v>54.245470166928001</v>
      </c>
      <c r="F64" s="81">
        <v>55.432920837024</v>
      </c>
      <c r="G64" s="81">
        <v>54.244076967360002</v>
      </c>
      <c r="H64" s="81">
        <v>144.85678690040473</v>
      </c>
      <c r="I64" s="81">
        <v>746.365198636944</v>
      </c>
      <c r="J64" s="81">
        <v>947.6694934935839</v>
      </c>
      <c r="K64" s="81">
        <v>1164.616484887008</v>
      </c>
      <c r="L64" s="81">
        <v>1504.084944110544</v>
      </c>
      <c r="M64" s="81">
        <v>1458.2400442248932</v>
      </c>
      <c r="N64" s="81">
        <v>1466.4896332022038</v>
      </c>
      <c r="O64" s="81">
        <v>1440.8047052898241</v>
      </c>
      <c r="P64" s="81">
        <v>1457.0375947374073</v>
      </c>
      <c r="Q64" s="81">
        <v>1734.1160348787414</v>
      </c>
      <c r="R64" s="81">
        <v>1906.5702055154325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5.4599631153355817E-2</v>
      </c>
      <c r="N67" s="82">
        <v>0.21839906209417539</v>
      </c>
      <c r="O67" s="82">
        <v>0.16379943584652853</v>
      </c>
      <c r="P67" s="82">
        <v>0.32759970558273893</v>
      </c>
      <c r="Q67" s="82">
        <v>1.8563308429899068</v>
      </c>
      <c r="R67" s="82">
        <v>1.9110000000000098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46.657200000000053</v>
      </c>
      <c r="D69" s="82">
        <v>51.28320181737601</v>
      </c>
      <c r="E69" s="82">
        <v>54.245470166928001</v>
      </c>
      <c r="F69" s="82">
        <v>55.432920837024</v>
      </c>
      <c r="G69" s="82">
        <v>54.244076967360002</v>
      </c>
      <c r="H69" s="82">
        <v>144.85678690040473</v>
      </c>
      <c r="I69" s="82">
        <v>746.365198636944</v>
      </c>
      <c r="J69" s="82">
        <v>947.6694934935839</v>
      </c>
      <c r="K69" s="82">
        <v>1164.616484887008</v>
      </c>
      <c r="L69" s="82">
        <v>1504.084944110544</v>
      </c>
      <c r="M69" s="82">
        <v>1458.1854445937397</v>
      </c>
      <c r="N69" s="82">
        <v>1466.2712341401095</v>
      </c>
      <c r="O69" s="82">
        <v>1440.6409058539775</v>
      </c>
      <c r="P69" s="82">
        <v>1456.7099950318245</v>
      </c>
      <c r="Q69" s="82">
        <v>1732.2597040357514</v>
      </c>
      <c r="R69" s="82">
        <v>1904.6592055154324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37.644874820784004</v>
      </c>
      <c r="K70" s="83">
        <v>160.65571140979202</v>
      </c>
      <c r="L70" s="83">
        <v>229.72924171929603</v>
      </c>
      <c r="M70" s="83">
        <v>233.77961416933385</v>
      </c>
      <c r="N70" s="83">
        <v>230.84012815582136</v>
      </c>
      <c r="O70" s="83">
        <v>229.56028039795095</v>
      </c>
      <c r="P70" s="83">
        <v>198.45222264558888</v>
      </c>
      <c r="Q70" s="83">
        <v>186.84146654009317</v>
      </c>
      <c r="R70" s="83">
        <v>178.16804398621858</v>
      </c>
    </row>
    <row r="71" spans="1:18" ht="11.25" customHeight="1" x14ac:dyDescent="0.25">
      <c r="A71" s="74" t="s">
        <v>111</v>
      </c>
      <c r="B71" s="75" t="s">
        <v>110</v>
      </c>
      <c r="C71" s="83">
        <v>46.657200000000053</v>
      </c>
      <c r="D71" s="83">
        <v>51.28320181737601</v>
      </c>
      <c r="E71" s="83">
        <v>54.245470166928001</v>
      </c>
      <c r="F71" s="83">
        <v>55.432920837024</v>
      </c>
      <c r="G71" s="83">
        <v>54.244076967360002</v>
      </c>
      <c r="H71" s="83">
        <v>144.85678690040473</v>
      </c>
      <c r="I71" s="83">
        <v>746.365198636944</v>
      </c>
      <c r="J71" s="83">
        <v>910.02461867279987</v>
      </c>
      <c r="K71" s="83">
        <v>1003.9607734772161</v>
      </c>
      <c r="L71" s="83">
        <v>1274.3557023912481</v>
      </c>
      <c r="M71" s="83">
        <v>1224.4058304244058</v>
      </c>
      <c r="N71" s="83">
        <v>1235.4311059842883</v>
      </c>
      <c r="O71" s="83">
        <v>1211.0806254560266</v>
      </c>
      <c r="P71" s="83">
        <v>1258.2577723862357</v>
      </c>
      <c r="Q71" s="83">
        <v>1545.4182374956581</v>
      </c>
      <c r="R71" s="83">
        <v>1726.4911615292137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97.961647812691595</v>
      </c>
      <c r="D2" s="78">
        <v>101.97384214748101</v>
      </c>
      <c r="E2" s="78">
        <v>106.28266521628903</v>
      </c>
      <c r="F2" s="78">
        <v>109.55665183393151</v>
      </c>
      <c r="G2" s="78">
        <v>112.30004691420001</v>
      </c>
      <c r="H2" s="78">
        <v>115.37594138945769</v>
      </c>
      <c r="I2" s="78">
        <v>118.99538705447057</v>
      </c>
      <c r="J2" s="78">
        <v>123.31807693679283</v>
      </c>
      <c r="K2" s="78">
        <v>126.52371071072912</v>
      </c>
      <c r="L2" s="78">
        <v>129.73248801774685</v>
      </c>
      <c r="M2" s="78">
        <v>133.25967742939218</v>
      </c>
      <c r="N2" s="78">
        <v>137.42880067712608</v>
      </c>
      <c r="O2" s="78">
        <v>142.95134255284671</v>
      </c>
      <c r="P2" s="78">
        <v>144.14360066653109</v>
      </c>
      <c r="Q2" s="78">
        <v>149.83143244577013</v>
      </c>
      <c r="R2" s="78">
        <v>154.74695567339856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97.961647812691595</v>
      </c>
      <c r="D21" s="79">
        <v>101.97384214748101</v>
      </c>
      <c r="E21" s="79">
        <v>106.28266521628903</v>
      </c>
      <c r="F21" s="79">
        <v>109.55665183393151</v>
      </c>
      <c r="G21" s="79">
        <v>112.30004691420001</v>
      </c>
      <c r="H21" s="79">
        <v>115.37594138945769</v>
      </c>
      <c r="I21" s="79">
        <v>118.99538705447057</v>
      </c>
      <c r="J21" s="79">
        <v>123.31807693679283</v>
      </c>
      <c r="K21" s="79">
        <v>126.52371071072912</v>
      </c>
      <c r="L21" s="79">
        <v>129.73248801774685</v>
      </c>
      <c r="M21" s="79">
        <v>133.25967742939218</v>
      </c>
      <c r="N21" s="79">
        <v>137.42880067712608</v>
      </c>
      <c r="O21" s="79">
        <v>142.95134255284671</v>
      </c>
      <c r="P21" s="79">
        <v>144.14360066653109</v>
      </c>
      <c r="Q21" s="79">
        <v>149.83143244577013</v>
      </c>
      <c r="R21" s="79">
        <v>154.74695567339856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97.961647812691595</v>
      </c>
      <c r="D30" s="8">
        <v>101.97384214748101</v>
      </c>
      <c r="E30" s="8">
        <v>106.28266521628903</v>
      </c>
      <c r="F30" s="8">
        <v>109.55665183393151</v>
      </c>
      <c r="G30" s="8">
        <v>112.30004691420001</v>
      </c>
      <c r="H30" s="8">
        <v>115.37594138945769</v>
      </c>
      <c r="I30" s="8">
        <v>118.99538705447057</v>
      </c>
      <c r="J30" s="8">
        <v>123.31807693679283</v>
      </c>
      <c r="K30" s="8">
        <v>126.52371071072912</v>
      </c>
      <c r="L30" s="8">
        <v>129.73248801774685</v>
      </c>
      <c r="M30" s="8">
        <v>133.25967742939218</v>
      </c>
      <c r="N30" s="8">
        <v>137.42880067712608</v>
      </c>
      <c r="O30" s="8">
        <v>142.95134255284671</v>
      </c>
      <c r="P30" s="8">
        <v>144.14360066653109</v>
      </c>
      <c r="Q30" s="8">
        <v>149.83143244577013</v>
      </c>
      <c r="R30" s="8">
        <v>154.74695567339856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97.961647812691595</v>
      </c>
      <c r="D35" s="9">
        <v>101.97384214748101</v>
      </c>
      <c r="E35" s="9">
        <v>106.28266521628903</v>
      </c>
      <c r="F35" s="9">
        <v>109.55665183393151</v>
      </c>
      <c r="G35" s="9">
        <v>112.30004691420001</v>
      </c>
      <c r="H35" s="9">
        <v>115.37594138945769</v>
      </c>
      <c r="I35" s="9">
        <v>118.99538705447057</v>
      </c>
      <c r="J35" s="9">
        <v>123.31807693679283</v>
      </c>
      <c r="K35" s="9">
        <v>126.52371071072912</v>
      </c>
      <c r="L35" s="9">
        <v>129.73248801774685</v>
      </c>
      <c r="M35" s="9">
        <v>133.25967742939218</v>
      </c>
      <c r="N35" s="9">
        <v>137.42880067712608</v>
      </c>
      <c r="O35" s="9">
        <v>142.95134255284671</v>
      </c>
      <c r="P35" s="9">
        <v>144.14360066653109</v>
      </c>
      <c r="Q35" s="9">
        <v>149.83143244577013</v>
      </c>
      <c r="R35" s="9">
        <v>154.74695567339856</v>
      </c>
    </row>
    <row r="36" spans="1:18" ht="11.25" customHeight="1" x14ac:dyDescent="0.25">
      <c r="A36" s="65" t="s">
        <v>177</v>
      </c>
      <c r="B36" s="62" t="s">
        <v>176</v>
      </c>
      <c r="C36" s="10">
        <v>97.961647812691595</v>
      </c>
      <c r="D36" s="10">
        <v>101.97384214748101</v>
      </c>
      <c r="E36" s="10">
        <v>106.28266521628903</v>
      </c>
      <c r="F36" s="10">
        <v>109.55665183393151</v>
      </c>
      <c r="G36" s="10">
        <v>112.30004691420001</v>
      </c>
      <c r="H36" s="10">
        <v>115.37594138945769</v>
      </c>
      <c r="I36" s="10">
        <v>118.99538705447057</v>
      </c>
      <c r="J36" s="10">
        <v>123.31807693679283</v>
      </c>
      <c r="K36" s="10">
        <v>126.52371071072912</v>
      </c>
      <c r="L36" s="10">
        <v>129.73248801774685</v>
      </c>
      <c r="M36" s="10">
        <v>133.25967742939218</v>
      </c>
      <c r="N36" s="10">
        <v>137.42880067712608</v>
      </c>
      <c r="O36" s="10">
        <v>142.95134255284671</v>
      </c>
      <c r="P36" s="10">
        <v>144.14360066653109</v>
      </c>
      <c r="Q36" s="10">
        <v>149.83143244577013</v>
      </c>
      <c r="R36" s="10">
        <v>154.74695567339856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0.80195803696930656</v>
      </c>
      <c r="K64" s="81">
        <v>3.9577054461538568</v>
      </c>
      <c r="L64" s="81">
        <v>5.9720821430793167</v>
      </c>
      <c r="M64" s="81">
        <v>6.3258013452707305</v>
      </c>
      <c r="N64" s="81">
        <v>6.6829821771929403</v>
      </c>
      <c r="O64" s="81">
        <v>7.0485554415313203</v>
      </c>
      <c r="P64" s="81">
        <v>6.3287333338709368</v>
      </c>
      <c r="Q64" s="81">
        <v>6.3160535330225827</v>
      </c>
      <c r="R64" s="81">
        <v>6.156231894268311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0.80195803696930656</v>
      </c>
      <c r="K69" s="82">
        <v>3.9577054461538568</v>
      </c>
      <c r="L69" s="82">
        <v>5.9720821430793167</v>
      </c>
      <c r="M69" s="82">
        <v>6.3258013452707305</v>
      </c>
      <c r="N69" s="82">
        <v>6.6829821771929403</v>
      </c>
      <c r="O69" s="82">
        <v>7.0485554415313203</v>
      </c>
      <c r="P69" s="82">
        <v>6.3287333338709368</v>
      </c>
      <c r="Q69" s="82">
        <v>6.3160535330225827</v>
      </c>
      <c r="R69" s="82">
        <v>6.156231894268311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0.80195803696930656</v>
      </c>
      <c r="K70" s="83">
        <v>3.9577054461538568</v>
      </c>
      <c r="L70" s="83">
        <v>5.9720821430793167</v>
      </c>
      <c r="M70" s="83">
        <v>6.3258013452707305</v>
      </c>
      <c r="N70" s="83">
        <v>6.6829821771929403</v>
      </c>
      <c r="O70" s="83">
        <v>7.0485554415313203</v>
      </c>
      <c r="P70" s="83">
        <v>6.3287333338709368</v>
      </c>
      <c r="Q70" s="83">
        <v>6.3160535330225827</v>
      </c>
      <c r="R70" s="83">
        <v>6.156231894268311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10303.76313412709</v>
      </c>
      <c r="D2" s="78">
        <v>10663.779720836937</v>
      </c>
      <c r="E2" s="78">
        <v>11776.771595308619</v>
      </c>
      <c r="F2" s="78">
        <v>12381.060832637555</v>
      </c>
      <c r="G2" s="78">
        <v>12582.515274428417</v>
      </c>
      <c r="H2" s="78">
        <v>12929.520095230506</v>
      </c>
      <c r="I2" s="78">
        <v>12791.068230613688</v>
      </c>
      <c r="J2" s="78">
        <v>12961.803116154049</v>
      </c>
      <c r="K2" s="78">
        <v>12515.64605406203</v>
      </c>
      <c r="L2" s="78">
        <v>12158.08914824509</v>
      </c>
      <c r="M2" s="78">
        <v>11963.497794599394</v>
      </c>
      <c r="N2" s="78">
        <v>11701.720741665109</v>
      </c>
      <c r="O2" s="78">
        <v>11556.40769423838</v>
      </c>
      <c r="P2" s="78">
        <v>11510.918319044558</v>
      </c>
      <c r="Q2" s="78">
        <v>11590.275741005824</v>
      </c>
      <c r="R2" s="78">
        <v>11755.047672830879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10303.76313412709</v>
      </c>
      <c r="D21" s="79">
        <v>10663.779720836937</v>
      </c>
      <c r="E21" s="79">
        <v>11776.771595308619</v>
      </c>
      <c r="F21" s="79">
        <v>12381.060832637555</v>
      </c>
      <c r="G21" s="79">
        <v>12582.515274428417</v>
      </c>
      <c r="H21" s="79">
        <v>12929.520095230506</v>
      </c>
      <c r="I21" s="79">
        <v>12790.929510985959</v>
      </c>
      <c r="J21" s="79">
        <v>12961.261774152426</v>
      </c>
      <c r="K21" s="79">
        <v>12513.142831382664</v>
      </c>
      <c r="L21" s="79">
        <v>12155.155023167035</v>
      </c>
      <c r="M21" s="79">
        <v>11959.718079305909</v>
      </c>
      <c r="N21" s="79">
        <v>11696.754783356706</v>
      </c>
      <c r="O21" s="79">
        <v>11550.588210325443</v>
      </c>
      <c r="P21" s="79">
        <v>11504.055510702901</v>
      </c>
      <c r="Q21" s="79">
        <v>11582.296758167146</v>
      </c>
      <c r="R21" s="79">
        <v>11745.853860792691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10303.76313412709</v>
      </c>
      <c r="D30" s="8">
        <v>10663.779720836937</v>
      </c>
      <c r="E30" s="8">
        <v>11776.771595308619</v>
      </c>
      <c r="F30" s="8">
        <v>12381.060832637555</v>
      </c>
      <c r="G30" s="8">
        <v>12582.515274428417</v>
      </c>
      <c r="H30" s="8">
        <v>12929.520095230506</v>
      </c>
      <c r="I30" s="8">
        <v>12790.929510985959</v>
      </c>
      <c r="J30" s="8">
        <v>12961.261774152426</v>
      </c>
      <c r="K30" s="8">
        <v>12513.142831382664</v>
      </c>
      <c r="L30" s="8">
        <v>12155.155023167035</v>
      </c>
      <c r="M30" s="8">
        <v>11959.718079305909</v>
      </c>
      <c r="N30" s="8">
        <v>11696.754783356706</v>
      </c>
      <c r="O30" s="8">
        <v>11550.588210325443</v>
      </c>
      <c r="P30" s="8">
        <v>11504.055510702901</v>
      </c>
      <c r="Q30" s="8">
        <v>11582.296758167146</v>
      </c>
      <c r="R30" s="8">
        <v>11745.853860792691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43.538592380724978</v>
      </c>
      <c r="D34" s="9">
        <v>46.10977654015695</v>
      </c>
      <c r="E34" s="9">
        <v>59.725143777464758</v>
      </c>
      <c r="F34" s="9">
        <v>70.667467210173427</v>
      </c>
      <c r="G34" s="9">
        <v>58.29103791021322</v>
      </c>
      <c r="H34" s="9">
        <v>56.458751688607592</v>
      </c>
      <c r="I34" s="9">
        <v>58.579503067355432</v>
      </c>
      <c r="J34" s="9">
        <v>54.040668762878731</v>
      </c>
      <c r="K34" s="9">
        <v>56.014342875464969</v>
      </c>
      <c r="L34" s="9">
        <v>49.028935519564492</v>
      </c>
      <c r="M34" s="9">
        <v>44.111922195773928</v>
      </c>
      <c r="N34" s="9">
        <v>43.228918922923221</v>
      </c>
      <c r="O34" s="9">
        <v>46.0261522726761</v>
      </c>
      <c r="P34" s="9">
        <v>43.382736967775507</v>
      </c>
      <c r="Q34" s="9">
        <v>37.801534280854675</v>
      </c>
      <c r="R34" s="9">
        <v>27.71615435930952</v>
      </c>
    </row>
    <row r="35" spans="1:18" ht="11.25" customHeight="1" x14ac:dyDescent="0.25">
      <c r="A35" s="59" t="s">
        <v>179</v>
      </c>
      <c r="B35" s="60" t="s">
        <v>178</v>
      </c>
      <c r="C35" s="9">
        <v>5565.5715523058652</v>
      </c>
      <c r="D35" s="9">
        <v>5602.4554222802808</v>
      </c>
      <c r="E35" s="9">
        <v>6105.3480735370194</v>
      </c>
      <c r="F35" s="9">
        <v>6266.9369666240937</v>
      </c>
      <c r="G35" s="9">
        <v>6169.83035933272</v>
      </c>
      <c r="H35" s="9">
        <v>5915.619360531392</v>
      </c>
      <c r="I35" s="9">
        <v>5810.4449606768503</v>
      </c>
      <c r="J35" s="9">
        <v>5594.2206212954352</v>
      </c>
      <c r="K35" s="9">
        <v>4944.5757049311305</v>
      </c>
      <c r="L35" s="9">
        <v>4798.7494008838294</v>
      </c>
      <c r="M35" s="9">
        <v>4731.489527906373</v>
      </c>
      <c r="N35" s="9">
        <v>4548.3695789619969</v>
      </c>
      <c r="O35" s="9">
        <v>4451.6497092207492</v>
      </c>
      <c r="P35" s="9">
        <v>4316.3995759219042</v>
      </c>
      <c r="Q35" s="9">
        <v>4222.0013414599298</v>
      </c>
      <c r="R35" s="9">
        <v>4262.0368985586465</v>
      </c>
    </row>
    <row r="36" spans="1:18" ht="11.25" customHeight="1" x14ac:dyDescent="0.25">
      <c r="A36" s="65" t="s">
        <v>177</v>
      </c>
      <c r="B36" s="62" t="s">
        <v>176</v>
      </c>
      <c r="C36" s="10">
        <v>5565.5715523058652</v>
      </c>
      <c r="D36" s="10">
        <v>5602.4554222802808</v>
      </c>
      <c r="E36" s="10">
        <v>6105.3480735370194</v>
      </c>
      <c r="F36" s="10">
        <v>6266.9369666240937</v>
      </c>
      <c r="G36" s="10">
        <v>6169.83035933272</v>
      </c>
      <c r="H36" s="10">
        <v>5915.619360531392</v>
      </c>
      <c r="I36" s="10">
        <v>5810.4449606768503</v>
      </c>
      <c r="J36" s="10">
        <v>5594.2206212954352</v>
      </c>
      <c r="K36" s="10">
        <v>4944.5757049311305</v>
      </c>
      <c r="L36" s="10">
        <v>4798.7494008838294</v>
      </c>
      <c r="M36" s="10">
        <v>4731.489527906373</v>
      </c>
      <c r="N36" s="10">
        <v>4548.3695789619969</v>
      </c>
      <c r="O36" s="10">
        <v>4451.6497092207492</v>
      </c>
      <c r="P36" s="10">
        <v>4316.3995759219042</v>
      </c>
      <c r="Q36" s="10">
        <v>4222.0013414599298</v>
      </c>
      <c r="R36" s="10">
        <v>4262.0368985586465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4694.6529894404994</v>
      </c>
      <c r="D43" s="9">
        <v>5015.2145220164994</v>
      </c>
      <c r="E43" s="9">
        <v>5611.6983779941338</v>
      </c>
      <c r="F43" s="9">
        <v>6043.4563988032869</v>
      </c>
      <c r="G43" s="9">
        <v>6354.3938771854846</v>
      </c>
      <c r="H43" s="9">
        <v>6957.4419830105071</v>
      </c>
      <c r="I43" s="9">
        <v>6921.9050472417539</v>
      </c>
      <c r="J43" s="9">
        <v>7313.0004840941128</v>
      </c>
      <c r="K43" s="9">
        <v>7508.0581047616042</v>
      </c>
      <c r="L43" s="9">
        <v>7302.8244267662531</v>
      </c>
      <c r="M43" s="9">
        <v>7178.4488583722414</v>
      </c>
      <c r="N43" s="9">
        <v>7096.4262867146008</v>
      </c>
      <c r="O43" s="9">
        <v>7042.8344832481625</v>
      </c>
      <c r="P43" s="9">
        <v>7133.3868119326698</v>
      </c>
      <c r="Q43" s="9">
        <v>7308.2556434253229</v>
      </c>
      <c r="R43" s="9">
        <v>7441.9162968191431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4.4946788144646135</v>
      </c>
      <c r="L45" s="9">
        <v>4.5522599973884379</v>
      </c>
      <c r="M45" s="9">
        <v>5.6677708315194772</v>
      </c>
      <c r="N45" s="9">
        <v>8.7299987571849815</v>
      </c>
      <c r="O45" s="9">
        <v>10.077865583854862</v>
      </c>
      <c r="P45" s="9">
        <v>10.886385880550048</v>
      </c>
      <c r="Q45" s="9">
        <v>14.238239001037361</v>
      </c>
      <c r="R45" s="9">
        <v>14.184511055592985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4.4946788144646135</v>
      </c>
      <c r="L46" s="10">
        <v>4.5522599973884379</v>
      </c>
      <c r="M46" s="10">
        <v>5.6677708315194772</v>
      </c>
      <c r="N46" s="10">
        <v>8.7299987571849815</v>
      </c>
      <c r="O46" s="10">
        <v>10.077865583854862</v>
      </c>
      <c r="P46" s="10">
        <v>10.886385880550048</v>
      </c>
      <c r="Q46" s="10">
        <v>14.238239001037361</v>
      </c>
      <c r="R46" s="10">
        <v>14.184511055592985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0.13871962772858154</v>
      </c>
      <c r="J52" s="79">
        <v>0.54134200162214396</v>
      </c>
      <c r="K52" s="79">
        <v>2.5032226793659484</v>
      </c>
      <c r="L52" s="79">
        <v>2.934125078054906</v>
      </c>
      <c r="M52" s="79">
        <v>3.7797152934848874</v>
      </c>
      <c r="N52" s="79">
        <v>4.965958308403378</v>
      </c>
      <c r="O52" s="79">
        <v>5.8194839129370903</v>
      </c>
      <c r="P52" s="79">
        <v>6.8628083416578347</v>
      </c>
      <c r="Q52" s="79">
        <v>7.978982838678716</v>
      </c>
      <c r="R52" s="79">
        <v>9.1938120381872572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0.13871962772858154</v>
      </c>
      <c r="J53" s="8">
        <v>0.54134200162214396</v>
      </c>
      <c r="K53" s="8">
        <v>2.5032226793659484</v>
      </c>
      <c r="L53" s="8">
        <v>2.934125078054906</v>
      </c>
      <c r="M53" s="8">
        <v>3.7797152934848874</v>
      </c>
      <c r="N53" s="8">
        <v>4.965958308403378</v>
      </c>
      <c r="O53" s="8">
        <v>5.8194839129370903</v>
      </c>
      <c r="P53" s="8">
        <v>6.8628083416578347</v>
      </c>
      <c r="Q53" s="8">
        <v>7.978982838678716</v>
      </c>
      <c r="R53" s="8">
        <v>9.1938120381872572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18.353839187498281</v>
      </c>
      <c r="D64" s="81">
        <v>19.414737499878015</v>
      </c>
      <c r="E64" s="81">
        <v>20.466032022187829</v>
      </c>
      <c r="F64" s="81">
        <v>20.68384728895067</v>
      </c>
      <c r="G64" s="81">
        <v>20.72203728963736</v>
      </c>
      <c r="H64" s="81">
        <v>57.329104379491376</v>
      </c>
      <c r="I64" s="81">
        <v>314.59451868811317</v>
      </c>
      <c r="J64" s="81">
        <v>430.59339359209116</v>
      </c>
      <c r="K64" s="81">
        <v>620.24380045817566</v>
      </c>
      <c r="L64" s="81">
        <v>819.55838690604423</v>
      </c>
      <c r="M64" s="81">
        <v>762.25762673993484</v>
      </c>
      <c r="N64" s="81">
        <v>778.1230126779875</v>
      </c>
      <c r="O64" s="81">
        <v>759.47514472878447</v>
      </c>
      <c r="P64" s="81">
        <v>720.23040936263419</v>
      </c>
      <c r="Q64" s="81">
        <v>861.16872417212119</v>
      </c>
      <c r="R64" s="81">
        <v>929.86963973865102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8.102757039755137E-3</v>
      </c>
      <c r="N67" s="82">
        <v>3.9779387385475512E-2</v>
      </c>
      <c r="O67" s="82">
        <v>3.1819615648795929E-2</v>
      </c>
      <c r="P67" s="82">
        <v>6.165518296183066E-2</v>
      </c>
      <c r="Q67" s="82">
        <v>0.37609963694655335</v>
      </c>
      <c r="R67" s="82">
        <v>0.43252836990235527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18.353839187498281</v>
      </c>
      <c r="D69" s="82">
        <v>19.414737499878015</v>
      </c>
      <c r="E69" s="82">
        <v>20.466032022187829</v>
      </c>
      <c r="F69" s="82">
        <v>20.68384728895067</v>
      </c>
      <c r="G69" s="82">
        <v>20.72203728963736</v>
      </c>
      <c r="H69" s="82">
        <v>57.329104379491376</v>
      </c>
      <c r="I69" s="82">
        <v>314.59451868811317</v>
      </c>
      <c r="J69" s="82">
        <v>430.59339359209116</v>
      </c>
      <c r="K69" s="82">
        <v>620.24380045817566</v>
      </c>
      <c r="L69" s="82">
        <v>819.55838690604423</v>
      </c>
      <c r="M69" s="82">
        <v>762.24952398289508</v>
      </c>
      <c r="N69" s="82">
        <v>778.08323329060204</v>
      </c>
      <c r="O69" s="82">
        <v>759.44332511313564</v>
      </c>
      <c r="P69" s="82">
        <v>720.16875417967231</v>
      </c>
      <c r="Q69" s="82">
        <v>860.79262453517458</v>
      </c>
      <c r="R69" s="82">
        <v>929.43711136874867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36.380150414823511</v>
      </c>
      <c r="K70" s="83">
        <v>154.66803879208808</v>
      </c>
      <c r="L70" s="83">
        <v>220.90477138009197</v>
      </c>
      <c r="M70" s="83">
        <v>224.60254593234481</v>
      </c>
      <c r="N70" s="83">
        <v>221.18124208115026</v>
      </c>
      <c r="O70" s="83">
        <v>219.49916119269341</v>
      </c>
      <c r="P70" s="83">
        <v>189.51477382364419</v>
      </c>
      <c r="Q70" s="83">
        <v>177.97591636057865</v>
      </c>
      <c r="R70" s="83">
        <v>169.55478946436895</v>
      </c>
    </row>
    <row r="71" spans="1:18" ht="11.25" customHeight="1" x14ac:dyDescent="0.25">
      <c r="A71" s="74" t="s">
        <v>111</v>
      </c>
      <c r="B71" s="75" t="s">
        <v>110</v>
      </c>
      <c r="C71" s="83">
        <v>18.353839187498281</v>
      </c>
      <c r="D71" s="83">
        <v>19.414737499878015</v>
      </c>
      <c r="E71" s="83">
        <v>20.466032022187829</v>
      </c>
      <c r="F71" s="83">
        <v>20.68384728895067</v>
      </c>
      <c r="G71" s="83">
        <v>20.72203728963736</v>
      </c>
      <c r="H71" s="83">
        <v>57.329104379491376</v>
      </c>
      <c r="I71" s="83">
        <v>314.59451868811317</v>
      </c>
      <c r="J71" s="83">
        <v>394.21324317726766</v>
      </c>
      <c r="K71" s="83">
        <v>465.57576166608754</v>
      </c>
      <c r="L71" s="83">
        <v>598.65361552595232</v>
      </c>
      <c r="M71" s="83">
        <v>537.64697805055027</v>
      </c>
      <c r="N71" s="83">
        <v>556.90199120945181</v>
      </c>
      <c r="O71" s="83">
        <v>539.94416392044229</v>
      </c>
      <c r="P71" s="83">
        <v>530.65398035602811</v>
      </c>
      <c r="Q71" s="83">
        <v>682.81670817459599</v>
      </c>
      <c r="R71" s="83">
        <v>759.88232190437975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787.61092579683202</v>
      </c>
      <c r="D2" s="78">
        <v>795.567431176274</v>
      </c>
      <c r="E2" s="78">
        <v>825.93184307460717</v>
      </c>
      <c r="F2" s="78">
        <v>852.75394486585185</v>
      </c>
      <c r="G2" s="78">
        <v>844.91961827592536</v>
      </c>
      <c r="H2" s="78">
        <v>835.99700998738012</v>
      </c>
      <c r="I2" s="78">
        <v>789.09838153304531</v>
      </c>
      <c r="J2" s="78">
        <v>824.24460194436676</v>
      </c>
      <c r="K2" s="78">
        <v>789.28804263803863</v>
      </c>
      <c r="L2" s="78">
        <v>706.34543323873481</v>
      </c>
      <c r="M2" s="78">
        <v>765.66291858798024</v>
      </c>
      <c r="N2" s="78">
        <v>753.41568236267574</v>
      </c>
      <c r="O2" s="78">
        <v>747.7402924574161</v>
      </c>
      <c r="P2" s="78">
        <v>747.02143324467545</v>
      </c>
      <c r="Q2" s="78">
        <v>750.16562346187118</v>
      </c>
      <c r="R2" s="78">
        <v>756.09154434142556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787.61092579683202</v>
      </c>
      <c r="D21" s="79">
        <v>795.567431176274</v>
      </c>
      <c r="E21" s="79">
        <v>825.93184307460717</v>
      </c>
      <c r="F21" s="79">
        <v>852.75394486585185</v>
      </c>
      <c r="G21" s="79">
        <v>844.21453356491327</v>
      </c>
      <c r="H21" s="79">
        <v>835.15551173450308</v>
      </c>
      <c r="I21" s="79">
        <v>788.49088262661519</v>
      </c>
      <c r="J21" s="79">
        <v>820.94659486028434</v>
      </c>
      <c r="K21" s="79">
        <v>785.04125104703985</v>
      </c>
      <c r="L21" s="79">
        <v>692.02803171508708</v>
      </c>
      <c r="M21" s="79">
        <v>745.54054784862467</v>
      </c>
      <c r="N21" s="79">
        <v>732.9161119862847</v>
      </c>
      <c r="O21" s="79">
        <v>725.756037002158</v>
      </c>
      <c r="P21" s="79">
        <v>719.87607093930001</v>
      </c>
      <c r="Q21" s="79">
        <v>721.38219959627997</v>
      </c>
      <c r="R21" s="79">
        <v>727.48028909185018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787.61092579683202</v>
      </c>
      <c r="D30" s="8">
        <v>795.567431176274</v>
      </c>
      <c r="E30" s="8">
        <v>825.93184307460717</v>
      </c>
      <c r="F30" s="8">
        <v>852.75394486585185</v>
      </c>
      <c r="G30" s="8">
        <v>844.21453356491327</v>
      </c>
      <c r="H30" s="8">
        <v>835.15551173450308</v>
      </c>
      <c r="I30" s="8">
        <v>788.49088262661519</v>
      </c>
      <c r="J30" s="8">
        <v>820.94659486028434</v>
      </c>
      <c r="K30" s="8">
        <v>785.04125104703985</v>
      </c>
      <c r="L30" s="8">
        <v>692.02803171508708</v>
      </c>
      <c r="M30" s="8">
        <v>745.54054784862467</v>
      </c>
      <c r="N30" s="8">
        <v>732.9161119862847</v>
      </c>
      <c r="O30" s="8">
        <v>725.756037002158</v>
      </c>
      <c r="P30" s="8">
        <v>719.87607093930001</v>
      </c>
      <c r="Q30" s="8">
        <v>721.38219959627997</v>
      </c>
      <c r="R30" s="8">
        <v>727.48028909185018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0.3867532592230517</v>
      </c>
      <c r="E34" s="9">
        <v>1.3000902994352554</v>
      </c>
      <c r="F34" s="9">
        <v>1.925391927173981</v>
      </c>
      <c r="G34" s="9">
        <v>2.574420523176626</v>
      </c>
      <c r="H34" s="9">
        <v>3.8034438067413334</v>
      </c>
      <c r="I34" s="9">
        <v>4.7121466703456791</v>
      </c>
      <c r="J34" s="9">
        <v>6.2839445255806456</v>
      </c>
      <c r="K34" s="9">
        <v>7.2487732494952999</v>
      </c>
      <c r="L34" s="9">
        <v>8.4981356860207011</v>
      </c>
      <c r="M34" s="9">
        <v>10.482754440039844</v>
      </c>
      <c r="N34" s="9">
        <v>11.406071297000103</v>
      </c>
      <c r="O34" s="9">
        <v>11.625695018111214</v>
      </c>
      <c r="P34" s="9">
        <v>11.322186887638981</v>
      </c>
      <c r="Q34" s="9">
        <v>11.027183313314776</v>
      </c>
      <c r="R34" s="9">
        <v>9.4720297331902064</v>
      </c>
    </row>
    <row r="35" spans="1:18" ht="11.25" customHeight="1" x14ac:dyDescent="0.25">
      <c r="A35" s="59" t="s">
        <v>179</v>
      </c>
      <c r="B35" s="60" t="s">
        <v>178</v>
      </c>
      <c r="C35" s="9">
        <v>0.37134800165203663</v>
      </c>
      <c r="D35" s="9">
        <v>0.40607189725887727</v>
      </c>
      <c r="E35" s="9">
        <v>0.36092859792823051</v>
      </c>
      <c r="F35" s="9">
        <v>0.3396006606906517</v>
      </c>
      <c r="G35" s="9">
        <v>0.29906688347406379</v>
      </c>
      <c r="H35" s="9">
        <v>0.23484274444903869</v>
      </c>
      <c r="I35" s="9">
        <v>0.19864795315149222</v>
      </c>
      <c r="J35" s="9">
        <v>0.20300553381327574</v>
      </c>
      <c r="K35" s="9">
        <v>0.1581521599993761</v>
      </c>
      <c r="L35" s="9">
        <v>0.10823090186900115</v>
      </c>
      <c r="M35" s="9">
        <v>0.11690263024753837</v>
      </c>
      <c r="N35" s="9">
        <v>8.5037068375955482E-2</v>
      </c>
      <c r="O35" s="9">
        <v>8.5761668116066864E-2</v>
      </c>
      <c r="P35" s="9">
        <v>5.333645739406196E-2</v>
      </c>
      <c r="Q35" s="9">
        <v>6.3094056788941255E-2</v>
      </c>
      <c r="R35" s="9">
        <v>5.1266421382384401E-2</v>
      </c>
    </row>
    <row r="36" spans="1:18" ht="11.25" customHeight="1" x14ac:dyDescent="0.25">
      <c r="A36" s="65" t="s">
        <v>177</v>
      </c>
      <c r="B36" s="62" t="s">
        <v>176</v>
      </c>
      <c r="C36" s="10">
        <v>0.37134800165203663</v>
      </c>
      <c r="D36" s="10">
        <v>0.40607189725887727</v>
      </c>
      <c r="E36" s="10">
        <v>0.36092859792823051</v>
      </c>
      <c r="F36" s="10">
        <v>0.3396006606906517</v>
      </c>
      <c r="G36" s="10">
        <v>0.29906688347406379</v>
      </c>
      <c r="H36" s="10">
        <v>0.23484274444903869</v>
      </c>
      <c r="I36" s="10">
        <v>0.19864795315149222</v>
      </c>
      <c r="J36" s="10">
        <v>0.20300553381327574</v>
      </c>
      <c r="K36" s="10">
        <v>0.1581521599993761</v>
      </c>
      <c r="L36" s="10">
        <v>0.10823090186900115</v>
      </c>
      <c r="M36" s="10">
        <v>0.11690263024753837</v>
      </c>
      <c r="N36" s="10">
        <v>8.5037068375955482E-2</v>
      </c>
      <c r="O36" s="10">
        <v>8.5761668116066864E-2</v>
      </c>
      <c r="P36" s="10">
        <v>5.333645739406196E-2</v>
      </c>
      <c r="Q36" s="10">
        <v>6.3094056788941255E-2</v>
      </c>
      <c r="R36" s="10">
        <v>5.1266421382384401E-2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787.23957779518003</v>
      </c>
      <c r="D43" s="9">
        <v>794.77460601979203</v>
      </c>
      <c r="E43" s="9">
        <v>824.27082417724364</v>
      </c>
      <c r="F43" s="9">
        <v>850.48895227798721</v>
      </c>
      <c r="G43" s="9">
        <v>841.34104615826254</v>
      </c>
      <c r="H43" s="9">
        <v>831.11722518331271</v>
      </c>
      <c r="I43" s="9">
        <v>783.58008800311802</v>
      </c>
      <c r="J43" s="9">
        <v>814.45964480089037</v>
      </c>
      <c r="K43" s="9">
        <v>777.16907545834044</v>
      </c>
      <c r="L43" s="9">
        <v>682.99591547162777</v>
      </c>
      <c r="M43" s="9">
        <v>734.36107327833849</v>
      </c>
      <c r="N43" s="9">
        <v>720.53859955997473</v>
      </c>
      <c r="O43" s="9">
        <v>713.02428615298174</v>
      </c>
      <c r="P43" s="9">
        <v>707.42094017387149</v>
      </c>
      <c r="Q43" s="9">
        <v>708.91079356816067</v>
      </c>
      <c r="R43" s="9">
        <v>716.59114915831435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0.46525017920470224</v>
      </c>
      <c r="L45" s="9">
        <v>0.42574965556962641</v>
      </c>
      <c r="M45" s="9">
        <v>0.5798174999987542</v>
      </c>
      <c r="N45" s="9">
        <v>0.88640406093396895</v>
      </c>
      <c r="O45" s="9">
        <v>1.0202941629489688</v>
      </c>
      <c r="P45" s="9">
        <v>1.0796074203955512</v>
      </c>
      <c r="Q45" s="9">
        <v>1.3811286580155424</v>
      </c>
      <c r="R45" s="9">
        <v>1.3658437789633222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0.46525017920470224</v>
      </c>
      <c r="L46" s="10">
        <v>0.42574965556962641</v>
      </c>
      <c r="M46" s="10">
        <v>0.5798174999987542</v>
      </c>
      <c r="N46" s="10">
        <v>0.88640406093396895</v>
      </c>
      <c r="O46" s="10">
        <v>1.0202941629489688</v>
      </c>
      <c r="P46" s="10">
        <v>1.0796074203955512</v>
      </c>
      <c r="Q46" s="10">
        <v>1.3811286580155424</v>
      </c>
      <c r="R46" s="10">
        <v>1.3658437789633222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0.70508471101203496</v>
      </c>
      <c r="H52" s="79">
        <v>0.84149825287705238</v>
      </c>
      <c r="I52" s="79">
        <v>0.60749890643017601</v>
      </c>
      <c r="J52" s="79">
        <v>3.2980070840824669</v>
      </c>
      <c r="K52" s="79">
        <v>4.2467915909987441</v>
      </c>
      <c r="L52" s="79">
        <v>14.317401523647757</v>
      </c>
      <c r="M52" s="79">
        <v>20.122370739355606</v>
      </c>
      <c r="N52" s="79">
        <v>20.499570376391027</v>
      </c>
      <c r="O52" s="79">
        <v>21.98425545525809</v>
      </c>
      <c r="P52" s="79">
        <v>27.145362305375475</v>
      </c>
      <c r="Q52" s="79">
        <v>28.783423865591178</v>
      </c>
      <c r="R52" s="79">
        <v>28.611255249575333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0.70508471101203496</v>
      </c>
      <c r="H53" s="8">
        <v>0.84149825287705238</v>
      </c>
      <c r="I53" s="8">
        <v>0.60749890643017601</v>
      </c>
      <c r="J53" s="8">
        <v>3.2980070840824669</v>
      </c>
      <c r="K53" s="8">
        <v>4.2467915909987441</v>
      </c>
      <c r="L53" s="8">
        <v>14.317401523647757</v>
      </c>
      <c r="M53" s="8">
        <v>20.122370739355606</v>
      </c>
      <c r="N53" s="8">
        <v>20.499570376391027</v>
      </c>
      <c r="O53" s="8">
        <v>21.98425545525809</v>
      </c>
      <c r="P53" s="8">
        <v>27.145362305375475</v>
      </c>
      <c r="Q53" s="8">
        <v>28.783423865591178</v>
      </c>
      <c r="R53" s="8">
        <v>28.611255249575333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3.0777287789717476</v>
      </c>
      <c r="D64" s="81">
        <v>3.0767059474136023</v>
      </c>
      <c r="E64" s="81">
        <v>3.0061403778790647</v>
      </c>
      <c r="F64" s="81">
        <v>2.910815011975755</v>
      </c>
      <c r="G64" s="81">
        <v>2.7436606651641982</v>
      </c>
      <c r="H64" s="81">
        <v>6.8483799463190449</v>
      </c>
      <c r="I64" s="81">
        <v>35.613028343571379</v>
      </c>
      <c r="J64" s="81">
        <v>43.904843721896754</v>
      </c>
      <c r="K64" s="81">
        <v>48.129255855915964</v>
      </c>
      <c r="L64" s="81">
        <v>55.907931301656326</v>
      </c>
      <c r="M64" s="81">
        <v>54.937695584502571</v>
      </c>
      <c r="N64" s="81">
        <v>56.543153358825286</v>
      </c>
      <c r="O64" s="81">
        <v>54.595826967941882</v>
      </c>
      <c r="P64" s="81">
        <v>52.665584238096756</v>
      </c>
      <c r="Q64" s="81">
        <v>67.288486162279852</v>
      </c>
      <c r="R64" s="81">
        <v>74.189242877018813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4.3137291701816981E-2</v>
      </c>
      <c r="N67" s="82">
        <v>0.16421006794566873</v>
      </c>
      <c r="O67" s="82">
        <v>0.12020491324946457</v>
      </c>
      <c r="P67" s="82">
        <v>0.2438727990324156</v>
      </c>
      <c r="Q67" s="82">
        <v>1.3567437710795034</v>
      </c>
      <c r="R67" s="82">
        <v>1.3460335650280535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3.0777287789717476</v>
      </c>
      <c r="D69" s="82">
        <v>3.0767059474136023</v>
      </c>
      <c r="E69" s="82">
        <v>3.0061403778790647</v>
      </c>
      <c r="F69" s="82">
        <v>2.910815011975755</v>
      </c>
      <c r="G69" s="82">
        <v>2.7436606651641982</v>
      </c>
      <c r="H69" s="82">
        <v>6.8483799463190449</v>
      </c>
      <c r="I69" s="82">
        <v>35.613028343571379</v>
      </c>
      <c r="J69" s="82">
        <v>43.904843721896754</v>
      </c>
      <c r="K69" s="82">
        <v>48.129255855915964</v>
      </c>
      <c r="L69" s="82">
        <v>55.907931301656326</v>
      </c>
      <c r="M69" s="82">
        <v>54.894558292800752</v>
      </c>
      <c r="N69" s="82">
        <v>56.378943290879619</v>
      </c>
      <c r="O69" s="82">
        <v>54.475622054692415</v>
      </c>
      <c r="P69" s="82">
        <v>52.421711439064339</v>
      </c>
      <c r="Q69" s="82">
        <v>65.931742391200345</v>
      </c>
      <c r="R69" s="82">
        <v>72.843209311990762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1.3201788694308422E-3</v>
      </c>
      <c r="K70" s="83">
        <v>4.9470542828258142E-3</v>
      </c>
      <c r="L70" s="83">
        <v>4.9822819731385392E-3</v>
      </c>
      <c r="M70" s="83">
        <v>5.5493366782115435E-3</v>
      </c>
      <c r="N70" s="83">
        <v>4.1352410088508979E-3</v>
      </c>
      <c r="O70" s="83">
        <v>4.2286827229400395E-3</v>
      </c>
      <c r="P70" s="83">
        <v>2.3417773266348244E-3</v>
      </c>
      <c r="Q70" s="83">
        <v>2.6596918536352819E-3</v>
      </c>
      <c r="R70" s="83">
        <v>2.0395100959875461E-3</v>
      </c>
    </row>
    <row r="71" spans="1:18" ht="11.25" customHeight="1" x14ac:dyDescent="0.25">
      <c r="A71" s="74" t="s">
        <v>111</v>
      </c>
      <c r="B71" s="75" t="s">
        <v>110</v>
      </c>
      <c r="C71" s="83">
        <v>3.0777287789717476</v>
      </c>
      <c r="D71" s="83">
        <v>3.0767059474136023</v>
      </c>
      <c r="E71" s="83">
        <v>3.0061403778790647</v>
      </c>
      <c r="F71" s="83">
        <v>2.910815011975755</v>
      </c>
      <c r="G71" s="83">
        <v>2.7436606651641982</v>
      </c>
      <c r="H71" s="83">
        <v>6.8483799463190449</v>
      </c>
      <c r="I71" s="83">
        <v>35.613028343571379</v>
      </c>
      <c r="J71" s="83">
        <v>43.903523543027326</v>
      </c>
      <c r="K71" s="83">
        <v>48.124308801633141</v>
      </c>
      <c r="L71" s="83">
        <v>55.902949019683184</v>
      </c>
      <c r="M71" s="83">
        <v>54.889008956122538</v>
      </c>
      <c r="N71" s="83">
        <v>56.374808049870765</v>
      </c>
      <c r="O71" s="83">
        <v>54.471393371969477</v>
      </c>
      <c r="P71" s="83">
        <v>52.419369661737704</v>
      </c>
      <c r="Q71" s="83">
        <v>65.929082699346708</v>
      </c>
      <c r="R71" s="83">
        <v>72.841169801894779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1208.3704442712169</v>
      </c>
      <c r="D2" s="78">
        <v>1227.6938461499478</v>
      </c>
      <c r="E2" s="78">
        <v>1229.0235877060554</v>
      </c>
      <c r="F2" s="78">
        <v>1240.3678517247629</v>
      </c>
      <c r="G2" s="78">
        <v>1254.4451197578906</v>
      </c>
      <c r="H2" s="78">
        <v>1293.2898485100486</v>
      </c>
      <c r="I2" s="78">
        <v>1307.6574059390937</v>
      </c>
      <c r="J2" s="78">
        <v>1345.1971517478471</v>
      </c>
      <c r="K2" s="78">
        <v>1318.7754691130431</v>
      </c>
      <c r="L2" s="78">
        <v>1283.9107834577808</v>
      </c>
      <c r="M2" s="78">
        <v>1306.9612750082952</v>
      </c>
      <c r="N2" s="78">
        <v>1319.4885380066744</v>
      </c>
      <c r="O2" s="78">
        <v>1316.075361045727</v>
      </c>
      <c r="P2" s="78">
        <v>1329.7524437107179</v>
      </c>
      <c r="Q2" s="78">
        <v>1331.6640009730679</v>
      </c>
      <c r="R2" s="78">
        <v>1351.0318973735964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1208.3704442712169</v>
      </c>
      <c r="D21" s="79">
        <v>1227.6938461499478</v>
      </c>
      <c r="E21" s="79">
        <v>1229.0235877060554</v>
      </c>
      <c r="F21" s="79">
        <v>1240.3678517247629</v>
      </c>
      <c r="G21" s="79">
        <v>1254.4451197578906</v>
      </c>
      <c r="H21" s="79">
        <v>1293.2898485100486</v>
      </c>
      <c r="I21" s="79">
        <v>1307.4645763122123</v>
      </c>
      <c r="J21" s="79">
        <v>1344.8085057779158</v>
      </c>
      <c r="K21" s="79">
        <v>1317.7744370554597</v>
      </c>
      <c r="L21" s="79">
        <v>1282.6166725896956</v>
      </c>
      <c r="M21" s="79">
        <v>1305.3941213889482</v>
      </c>
      <c r="N21" s="79">
        <v>1317.6896790717119</v>
      </c>
      <c r="O21" s="79">
        <v>1313.9218503836846</v>
      </c>
      <c r="P21" s="79">
        <v>1327.2956509241058</v>
      </c>
      <c r="Q21" s="79">
        <v>1329.0442055051212</v>
      </c>
      <c r="R21" s="79">
        <v>1348.2167972283135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1208.3704442712169</v>
      </c>
      <c r="D30" s="8">
        <v>1227.6938461499478</v>
      </c>
      <c r="E30" s="8">
        <v>1229.0235877060554</v>
      </c>
      <c r="F30" s="8">
        <v>1240.3678517247629</v>
      </c>
      <c r="G30" s="8">
        <v>1254.4451197578906</v>
      </c>
      <c r="H30" s="8">
        <v>1293.2898485100486</v>
      </c>
      <c r="I30" s="8">
        <v>1307.4645763122123</v>
      </c>
      <c r="J30" s="8">
        <v>1344.8085057779158</v>
      </c>
      <c r="K30" s="8">
        <v>1317.7744370554597</v>
      </c>
      <c r="L30" s="8">
        <v>1282.6166725896956</v>
      </c>
      <c r="M30" s="8">
        <v>1305.3941213889482</v>
      </c>
      <c r="N30" s="8">
        <v>1317.6896790717119</v>
      </c>
      <c r="O30" s="8">
        <v>1313.9218503836846</v>
      </c>
      <c r="P30" s="8">
        <v>1327.2956509241058</v>
      </c>
      <c r="Q30" s="8">
        <v>1329.0442055051212</v>
      </c>
      <c r="R30" s="8">
        <v>1348.2167972283135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5.9169074228604283E-2</v>
      </c>
      <c r="G34" s="9">
        <v>0.15726586625015845</v>
      </c>
      <c r="H34" s="9">
        <v>0.69206378844619654</v>
      </c>
      <c r="I34" s="9">
        <v>0.67266560419889365</v>
      </c>
      <c r="J34" s="9">
        <v>0.66920894462863711</v>
      </c>
      <c r="K34" s="9">
        <v>0.63240490130774218</v>
      </c>
      <c r="L34" s="9">
        <v>0.59313532092681942</v>
      </c>
      <c r="M34" s="9">
        <v>0.55455791151880884</v>
      </c>
      <c r="N34" s="9">
        <v>0.51454892404719144</v>
      </c>
      <c r="O34" s="9">
        <v>0.53655293720078412</v>
      </c>
      <c r="P34" s="9">
        <v>0.57143573356091026</v>
      </c>
      <c r="Q34" s="9">
        <v>0.64192373474252118</v>
      </c>
      <c r="R34" s="9">
        <v>0.67028353710953603</v>
      </c>
    </row>
    <row r="35" spans="1:18" ht="11.25" customHeight="1" x14ac:dyDescent="0.25">
      <c r="A35" s="59" t="s">
        <v>179</v>
      </c>
      <c r="B35" s="60" t="s">
        <v>178</v>
      </c>
      <c r="C35" s="9">
        <v>175.56269747000562</v>
      </c>
      <c r="D35" s="9">
        <v>161.08169814293154</v>
      </c>
      <c r="E35" s="9">
        <v>111.31043951081281</v>
      </c>
      <c r="F35" s="9">
        <v>97.099849120536064</v>
      </c>
      <c r="G35" s="9">
        <v>85.260068055194537</v>
      </c>
      <c r="H35" s="9">
        <v>78.210187123957155</v>
      </c>
      <c r="I35" s="9">
        <v>74.269606172231491</v>
      </c>
      <c r="J35" s="9">
        <v>70.957150065699281</v>
      </c>
      <c r="K35" s="9">
        <v>64.737778742357108</v>
      </c>
      <c r="L35" s="9">
        <v>61.854650486918956</v>
      </c>
      <c r="M35" s="9">
        <v>59.948041796050205</v>
      </c>
      <c r="N35" s="9">
        <v>61.111430723580817</v>
      </c>
      <c r="O35" s="9">
        <v>61.011868636847538</v>
      </c>
      <c r="P35" s="9">
        <v>59.362920118469823</v>
      </c>
      <c r="Q35" s="9">
        <v>60.416876950798049</v>
      </c>
      <c r="R35" s="9">
        <v>61.710015182200337</v>
      </c>
    </row>
    <row r="36" spans="1:18" ht="11.25" customHeight="1" x14ac:dyDescent="0.25">
      <c r="A36" s="65" t="s">
        <v>177</v>
      </c>
      <c r="B36" s="62" t="s">
        <v>176</v>
      </c>
      <c r="C36" s="10">
        <v>175.56269747000562</v>
      </c>
      <c r="D36" s="10">
        <v>161.08169814293154</v>
      </c>
      <c r="E36" s="10">
        <v>111.31043951081281</v>
      </c>
      <c r="F36" s="10">
        <v>97.099849120536064</v>
      </c>
      <c r="G36" s="10">
        <v>85.260068055194537</v>
      </c>
      <c r="H36" s="10">
        <v>78.210187123957155</v>
      </c>
      <c r="I36" s="10">
        <v>74.269606172231491</v>
      </c>
      <c r="J36" s="10">
        <v>70.957150065699281</v>
      </c>
      <c r="K36" s="10">
        <v>64.737778742357108</v>
      </c>
      <c r="L36" s="10">
        <v>61.854650486918956</v>
      </c>
      <c r="M36" s="10">
        <v>59.948041796050205</v>
      </c>
      <c r="N36" s="10">
        <v>61.111430723580817</v>
      </c>
      <c r="O36" s="10">
        <v>61.011868636847538</v>
      </c>
      <c r="P36" s="10">
        <v>59.362920118469823</v>
      </c>
      <c r="Q36" s="10">
        <v>60.416876950798049</v>
      </c>
      <c r="R36" s="10">
        <v>61.710015182200337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1032.8077468012114</v>
      </c>
      <c r="D43" s="9">
        <v>1066.6121480070162</v>
      </c>
      <c r="E43" s="9">
        <v>1117.7131481952426</v>
      </c>
      <c r="F43" s="9">
        <v>1143.2088335299982</v>
      </c>
      <c r="G43" s="9">
        <v>1169.0277858364459</v>
      </c>
      <c r="H43" s="9">
        <v>1214.3875975976453</v>
      </c>
      <c r="I43" s="9">
        <v>1232.522304535782</v>
      </c>
      <c r="J43" s="9">
        <v>1273.1821467675879</v>
      </c>
      <c r="K43" s="9">
        <v>1251.6549535363567</v>
      </c>
      <c r="L43" s="9">
        <v>1219.4087609184307</v>
      </c>
      <c r="M43" s="9">
        <v>1243.9093884255924</v>
      </c>
      <c r="N43" s="9">
        <v>1254.5203928317521</v>
      </c>
      <c r="O43" s="9">
        <v>1250.5839196746724</v>
      </c>
      <c r="P43" s="9">
        <v>1265.4301001518625</v>
      </c>
      <c r="Q43" s="9">
        <v>1265.5198678681636</v>
      </c>
      <c r="R43" s="9">
        <v>1283.390318863803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0.74929987543805543</v>
      </c>
      <c r="L45" s="9">
        <v>0.76012586341912503</v>
      </c>
      <c r="M45" s="9">
        <v>0.98213325578674948</v>
      </c>
      <c r="N45" s="9">
        <v>1.5433065923319538</v>
      </c>
      <c r="O45" s="9">
        <v>1.7895091349639494</v>
      </c>
      <c r="P45" s="9">
        <v>1.9311949202126484</v>
      </c>
      <c r="Q45" s="9">
        <v>2.4655369514171612</v>
      </c>
      <c r="R45" s="9">
        <v>2.4461796452004667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0.74929987543805543</v>
      </c>
      <c r="L46" s="10">
        <v>0.76012586341912503</v>
      </c>
      <c r="M46" s="10">
        <v>0.98213325578674948</v>
      </c>
      <c r="N46" s="10">
        <v>1.5433065923319538</v>
      </c>
      <c r="O46" s="10">
        <v>1.7895091349639494</v>
      </c>
      <c r="P46" s="10">
        <v>1.9311949202126484</v>
      </c>
      <c r="Q46" s="10">
        <v>2.4655369514171612</v>
      </c>
      <c r="R46" s="10">
        <v>2.4461796452004667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0.192829626881307</v>
      </c>
      <c r="J52" s="79">
        <v>0.38864596993140188</v>
      </c>
      <c r="K52" s="79">
        <v>1.0010320575833427</v>
      </c>
      <c r="L52" s="79">
        <v>1.2941108680853011</v>
      </c>
      <c r="M52" s="79">
        <v>1.5671536193470033</v>
      </c>
      <c r="N52" s="79">
        <v>1.7988589349625719</v>
      </c>
      <c r="O52" s="79">
        <v>2.153510662042518</v>
      </c>
      <c r="P52" s="79">
        <v>2.4567927866120742</v>
      </c>
      <c r="Q52" s="79">
        <v>2.6197954679467896</v>
      </c>
      <c r="R52" s="79">
        <v>2.8151001452829698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0.192829626881307</v>
      </c>
      <c r="J53" s="8">
        <v>0.38864596993140188</v>
      </c>
      <c r="K53" s="8">
        <v>1.0010320575833427</v>
      </c>
      <c r="L53" s="8">
        <v>1.2941108680853011</v>
      </c>
      <c r="M53" s="8">
        <v>1.5671536193470033</v>
      </c>
      <c r="N53" s="8">
        <v>1.7988589349625719</v>
      </c>
      <c r="O53" s="8">
        <v>2.153510662042518</v>
      </c>
      <c r="P53" s="8">
        <v>2.4567927866120742</v>
      </c>
      <c r="Q53" s="8">
        <v>2.6197954679467896</v>
      </c>
      <c r="R53" s="8">
        <v>2.8151001452829698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4.0377824173647845</v>
      </c>
      <c r="D64" s="81">
        <v>4.1290347156298814</v>
      </c>
      <c r="E64" s="81">
        <v>4.0763333204591756</v>
      </c>
      <c r="F64" s="81">
        <v>3.9126545095611571</v>
      </c>
      <c r="G64" s="81">
        <v>3.8122656289374874</v>
      </c>
      <c r="H64" s="81">
        <v>10.006515830076742</v>
      </c>
      <c r="I64" s="81">
        <v>56.017058674086748</v>
      </c>
      <c r="J64" s="81">
        <v>69.088551111632299</v>
      </c>
      <c r="K64" s="81">
        <v>79.46608824173741</v>
      </c>
      <c r="L64" s="81">
        <v>102.53527850593829</v>
      </c>
      <c r="M64" s="81">
        <v>95.710040725809122</v>
      </c>
      <c r="N64" s="81">
        <v>101.02639728036058</v>
      </c>
      <c r="O64" s="81">
        <v>98.422275877810705</v>
      </c>
      <c r="P64" s="81">
        <v>96.296943194849774</v>
      </c>
      <c r="Q64" s="81">
        <v>120.28024588037026</v>
      </c>
      <c r="R64" s="81">
        <v>132.93698950712871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3.3595824117836942E-3</v>
      </c>
      <c r="N67" s="82">
        <v>1.4409606763031152E-2</v>
      </c>
      <c r="O67" s="82">
        <v>1.1774906948268033E-2</v>
      </c>
      <c r="P67" s="82">
        <v>2.2071723588492635E-2</v>
      </c>
      <c r="Q67" s="82">
        <v>0.12348743496385003</v>
      </c>
      <c r="R67" s="82">
        <v>0.13243806506960115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4.0377824173647845</v>
      </c>
      <c r="D69" s="82">
        <v>4.1290347156298814</v>
      </c>
      <c r="E69" s="82">
        <v>4.0763333204591756</v>
      </c>
      <c r="F69" s="82">
        <v>3.9126545095611571</v>
      </c>
      <c r="G69" s="82">
        <v>3.8122656289374874</v>
      </c>
      <c r="H69" s="82">
        <v>10.006515830076742</v>
      </c>
      <c r="I69" s="82">
        <v>56.017058674086748</v>
      </c>
      <c r="J69" s="82">
        <v>69.088551111632299</v>
      </c>
      <c r="K69" s="82">
        <v>79.46608824173741</v>
      </c>
      <c r="L69" s="82">
        <v>102.53527850593829</v>
      </c>
      <c r="M69" s="82">
        <v>95.706681143397333</v>
      </c>
      <c r="N69" s="82">
        <v>101.01198767359756</v>
      </c>
      <c r="O69" s="82">
        <v>98.410500970862444</v>
      </c>
      <c r="P69" s="82">
        <v>96.274871471261278</v>
      </c>
      <c r="Q69" s="82">
        <v>120.15675844540641</v>
      </c>
      <c r="R69" s="82">
        <v>132.80455144205911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0.46144619012175642</v>
      </c>
      <c r="K70" s="83">
        <v>2.0250201172672639</v>
      </c>
      <c r="L70" s="83">
        <v>2.847405914151655</v>
      </c>
      <c r="M70" s="83">
        <v>2.8457175550400855</v>
      </c>
      <c r="N70" s="83">
        <v>2.9717686564693109</v>
      </c>
      <c r="O70" s="83">
        <v>3.0083350810032803</v>
      </c>
      <c r="P70" s="83">
        <v>2.6063737107471185</v>
      </c>
      <c r="Q70" s="83">
        <v>2.5468369546382954</v>
      </c>
      <c r="R70" s="83">
        <v>2.4549831174853245</v>
      </c>
    </row>
    <row r="71" spans="1:18" ht="11.25" customHeight="1" x14ac:dyDescent="0.25">
      <c r="A71" s="74" t="s">
        <v>111</v>
      </c>
      <c r="B71" s="75" t="s">
        <v>110</v>
      </c>
      <c r="C71" s="83">
        <v>4.0377824173647845</v>
      </c>
      <c r="D71" s="83">
        <v>4.1290347156298814</v>
      </c>
      <c r="E71" s="83">
        <v>4.0763333204591756</v>
      </c>
      <c r="F71" s="83">
        <v>3.9126545095611571</v>
      </c>
      <c r="G71" s="83">
        <v>3.8122656289374874</v>
      </c>
      <c r="H71" s="83">
        <v>10.006515830076742</v>
      </c>
      <c r="I71" s="83">
        <v>56.017058674086748</v>
      </c>
      <c r="J71" s="83">
        <v>68.627104921510536</v>
      </c>
      <c r="K71" s="83">
        <v>77.441068124470149</v>
      </c>
      <c r="L71" s="83">
        <v>99.687872591786643</v>
      </c>
      <c r="M71" s="83">
        <v>92.860963588357251</v>
      </c>
      <c r="N71" s="83">
        <v>98.040219017128251</v>
      </c>
      <c r="O71" s="83">
        <v>95.402165889859162</v>
      </c>
      <c r="P71" s="83">
        <v>93.668497760514157</v>
      </c>
      <c r="Q71" s="83">
        <v>117.60992149076812</v>
      </c>
      <c r="R71" s="83">
        <v>130.3495683245738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5419.5528534487603</v>
      </c>
      <c r="D2" s="78">
        <v>6370.8741787045674</v>
      </c>
      <c r="E2" s="78">
        <v>7320.193377925998</v>
      </c>
      <c r="F2" s="78">
        <v>8159.3703524766406</v>
      </c>
      <c r="G2" s="78">
        <v>8269.1341291071094</v>
      </c>
      <c r="H2" s="78">
        <v>8576.827056250926</v>
      </c>
      <c r="I2" s="78">
        <v>7483.9857248633234</v>
      </c>
      <c r="J2" s="78">
        <v>7481.2971649742776</v>
      </c>
      <c r="K2" s="78">
        <v>6679.6586685436623</v>
      </c>
      <c r="L2" s="78">
        <v>6367.4137835602814</v>
      </c>
      <c r="M2" s="78">
        <v>7229.6632356162272</v>
      </c>
      <c r="N2" s="78">
        <v>6726.5723774138296</v>
      </c>
      <c r="O2" s="78">
        <v>6855.8878849048997</v>
      </c>
      <c r="P2" s="78">
        <v>7886.3005061828062</v>
      </c>
      <c r="Q2" s="78">
        <v>7348.8228010936054</v>
      </c>
      <c r="R2" s="78">
        <v>7557.1858277651254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5419.5528534487603</v>
      </c>
      <c r="D21" s="79">
        <v>6370.8741787045674</v>
      </c>
      <c r="E21" s="79">
        <v>7320.193377925998</v>
      </c>
      <c r="F21" s="79">
        <v>8159.3703524766406</v>
      </c>
      <c r="G21" s="79">
        <v>8269.1341291071094</v>
      </c>
      <c r="H21" s="79">
        <v>8576.827056250926</v>
      </c>
      <c r="I21" s="79">
        <v>7483.9857248633234</v>
      </c>
      <c r="J21" s="79">
        <v>7481.2971649742776</v>
      </c>
      <c r="K21" s="79">
        <v>6679.6586685436623</v>
      </c>
      <c r="L21" s="79">
        <v>6367.4137835602814</v>
      </c>
      <c r="M21" s="79">
        <v>7229.6632356162272</v>
      </c>
      <c r="N21" s="79">
        <v>6726.5723774138296</v>
      </c>
      <c r="O21" s="79">
        <v>6855.8878849048997</v>
      </c>
      <c r="P21" s="79">
        <v>7886.3005061828062</v>
      </c>
      <c r="Q21" s="79">
        <v>7348.8228010936054</v>
      </c>
      <c r="R21" s="79">
        <v>7557.1858277651254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5419.5528534487603</v>
      </c>
      <c r="D30" s="8">
        <v>6370.8741787045674</v>
      </c>
      <c r="E30" s="8">
        <v>7320.193377925998</v>
      </c>
      <c r="F30" s="8">
        <v>8159.3703524766406</v>
      </c>
      <c r="G30" s="8">
        <v>8269.1341291071094</v>
      </c>
      <c r="H30" s="8">
        <v>8576.827056250926</v>
      </c>
      <c r="I30" s="8">
        <v>7483.9857248633234</v>
      </c>
      <c r="J30" s="8">
        <v>7481.2971649742776</v>
      </c>
      <c r="K30" s="8">
        <v>6679.6586685436623</v>
      </c>
      <c r="L30" s="8">
        <v>6367.4137835602814</v>
      </c>
      <c r="M30" s="8">
        <v>7229.6632356162272</v>
      </c>
      <c r="N30" s="8">
        <v>6726.5723774138296</v>
      </c>
      <c r="O30" s="8">
        <v>6855.8878849048997</v>
      </c>
      <c r="P30" s="8">
        <v>7886.3005061828062</v>
      </c>
      <c r="Q30" s="8">
        <v>7348.8228010936054</v>
      </c>
      <c r="R30" s="8">
        <v>7557.1858277651254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5419.5528534487603</v>
      </c>
      <c r="D43" s="9">
        <v>6370.8741787045674</v>
      </c>
      <c r="E43" s="9">
        <v>7320.193377925998</v>
      </c>
      <c r="F43" s="9">
        <v>8159.3703524766406</v>
      </c>
      <c r="G43" s="9">
        <v>8269.1341291071094</v>
      </c>
      <c r="H43" s="9">
        <v>8576.827056250926</v>
      </c>
      <c r="I43" s="9">
        <v>7483.9857248633234</v>
      </c>
      <c r="J43" s="9">
        <v>7481.2971649742776</v>
      </c>
      <c r="K43" s="9">
        <v>6675.6623012407936</v>
      </c>
      <c r="L43" s="9">
        <v>6363.4470901357827</v>
      </c>
      <c r="M43" s="9">
        <v>7223.9595316643781</v>
      </c>
      <c r="N43" s="9">
        <v>6718.3075390154099</v>
      </c>
      <c r="O43" s="9">
        <v>6846.0915464358004</v>
      </c>
      <c r="P43" s="9">
        <v>7874.2834250741835</v>
      </c>
      <c r="Q43" s="9">
        <v>7334.5333667699579</v>
      </c>
      <c r="R43" s="9">
        <v>7542.8090122304038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3.9963673028686295</v>
      </c>
      <c r="L45" s="9">
        <v>3.9666934244988101</v>
      </c>
      <c r="M45" s="9">
        <v>5.7037039518491071</v>
      </c>
      <c r="N45" s="9">
        <v>8.2648383984193146</v>
      </c>
      <c r="O45" s="9">
        <v>9.7963384690995845</v>
      </c>
      <c r="P45" s="9">
        <v>12.017081108623046</v>
      </c>
      <c r="Q45" s="9">
        <v>14.289434323647708</v>
      </c>
      <c r="R45" s="9">
        <v>14.376815534721771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3.9963673028686295</v>
      </c>
      <c r="L46" s="10">
        <v>3.9666934244988101</v>
      </c>
      <c r="M46" s="10">
        <v>5.7037039518491071</v>
      </c>
      <c r="N46" s="10">
        <v>8.2648383984193146</v>
      </c>
      <c r="O46" s="10">
        <v>9.7963384690995845</v>
      </c>
      <c r="P46" s="10">
        <v>12.017081108623046</v>
      </c>
      <c r="Q46" s="10">
        <v>14.289434323647708</v>
      </c>
      <c r="R46" s="10">
        <v>14.376815534721771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21.187849616165241</v>
      </c>
      <c r="D64" s="81">
        <v>24.662723654454506</v>
      </c>
      <c r="E64" s="81">
        <v>26.696964446401925</v>
      </c>
      <c r="F64" s="81">
        <v>27.925604026536423</v>
      </c>
      <c r="G64" s="81">
        <v>26.966113383620961</v>
      </c>
      <c r="H64" s="81">
        <v>70.672786744517566</v>
      </c>
      <c r="I64" s="81">
        <v>340.14059293117276</v>
      </c>
      <c r="J64" s="81">
        <v>403.28074703099429</v>
      </c>
      <c r="K64" s="81">
        <v>412.81963488502515</v>
      </c>
      <c r="L64" s="81">
        <v>520.11126525382599</v>
      </c>
      <c r="M64" s="81">
        <v>539.00887982937581</v>
      </c>
      <c r="N64" s="81">
        <v>524.11408770783737</v>
      </c>
      <c r="O64" s="81">
        <v>521.26290227375569</v>
      </c>
      <c r="P64" s="81">
        <v>581.51592460795598</v>
      </c>
      <c r="Q64" s="81">
        <v>679.06252513094751</v>
      </c>
      <c r="R64" s="81">
        <v>763.41810149836533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21.187849616165241</v>
      </c>
      <c r="D69" s="82">
        <v>24.662723654454506</v>
      </c>
      <c r="E69" s="82">
        <v>26.696964446401925</v>
      </c>
      <c r="F69" s="82">
        <v>27.925604026536423</v>
      </c>
      <c r="G69" s="82">
        <v>26.966113383620961</v>
      </c>
      <c r="H69" s="82">
        <v>70.672786744517566</v>
      </c>
      <c r="I69" s="82">
        <v>340.14059293117276</v>
      </c>
      <c r="J69" s="82">
        <v>403.28074703099429</v>
      </c>
      <c r="K69" s="82">
        <v>412.81963488502515</v>
      </c>
      <c r="L69" s="82">
        <v>520.11126525382599</v>
      </c>
      <c r="M69" s="82">
        <v>539.00887982937581</v>
      </c>
      <c r="N69" s="82">
        <v>524.11408770783737</v>
      </c>
      <c r="O69" s="82">
        <v>521.26290227375569</v>
      </c>
      <c r="P69" s="82">
        <v>581.51592460795598</v>
      </c>
      <c r="Q69" s="82">
        <v>679.06252513094751</v>
      </c>
      <c r="R69" s="82">
        <v>763.41810149836533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21.187849616165241</v>
      </c>
      <c r="D71" s="83">
        <v>24.662723654454506</v>
      </c>
      <c r="E71" s="83">
        <v>26.696964446401925</v>
      </c>
      <c r="F71" s="83">
        <v>27.925604026536423</v>
      </c>
      <c r="G71" s="83">
        <v>26.966113383620961</v>
      </c>
      <c r="H71" s="83">
        <v>70.672786744517566</v>
      </c>
      <c r="I71" s="83">
        <v>340.14059293117276</v>
      </c>
      <c r="J71" s="83">
        <v>403.28074703099429</v>
      </c>
      <c r="K71" s="83">
        <v>412.81963488502515</v>
      </c>
      <c r="L71" s="83">
        <v>520.11126525382599</v>
      </c>
      <c r="M71" s="83">
        <v>539.00887982937581</v>
      </c>
      <c r="N71" s="83">
        <v>524.11408770783737</v>
      </c>
      <c r="O71" s="83">
        <v>521.26290227375569</v>
      </c>
      <c r="P71" s="83">
        <v>581.51592460795598</v>
      </c>
      <c r="Q71" s="83">
        <v>679.06252513094751</v>
      </c>
      <c r="R71" s="83">
        <v>763.41810149836533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139.10426853647934</v>
      </c>
      <c r="D2" s="78">
        <v>139.243131867024</v>
      </c>
      <c r="E2" s="78">
        <v>142.58070362880002</v>
      </c>
      <c r="F2" s="78">
        <v>148.82373623289601</v>
      </c>
      <c r="G2" s="78">
        <v>152.49469865000401</v>
      </c>
      <c r="H2" s="78">
        <v>177.93117159524806</v>
      </c>
      <c r="I2" s="78">
        <v>180.91129560994801</v>
      </c>
      <c r="J2" s="78">
        <v>177.838466684004</v>
      </c>
      <c r="K2" s="78">
        <v>165.05026239358801</v>
      </c>
      <c r="L2" s="78">
        <v>161.63862551179201</v>
      </c>
      <c r="M2" s="78">
        <v>152.21604107212201</v>
      </c>
      <c r="N2" s="78">
        <v>129.08300166868534</v>
      </c>
      <c r="O2" s="78">
        <v>132.34172000532797</v>
      </c>
      <c r="P2" s="78">
        <v>122.84482498714634</v>
      </c>
      <c r="Q2" s="78">
        <v>128.78578660490223</v>
      </c>
      <c r="R2" s="78">
        <v>125.67283583585457</v>
      </c>
    </row>
    <row r="3" spans="1:18" ht="11.25" customHeight="1" x14ac:dyDescent="0.25">
      <c r="A3" s="53" t="s">
        <v>242</v>
      </c>
      <c r="B3" s="54" t="s">
        <v>241</v>
      </c>
      <c r="C3" s="79">
        <v>2.6488155500248163</v>
      </c>
      <c r="D3" s="79">
        <v>2.7721821029760001</v>
      </c>
      <c r="E3" s="79">
        <v>2.7720236744639997</v>
      </c>
      <c r="F3" s="79">
        <v>2.7722613172320001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2.6488155500248163</v>
      </c>
      <c r="D4" s="8">
        <v>2.7721821029760001</v>
      </c>
      <c r="E4" s="8">
        <v>2.7720236744639997</v>
      </c>
      <c r="F4" s="8">
        <v>2.7722613172320001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2.6488155500248163</v>
      </c>
      <c r="D5" s="9">
        <v>2.7721821029760001</v>
      </c>
      <c r="E5" s="9">
        <v>2.7720236744639997</v>
      </c>
      <c r="F5" s="9">
        <v>2.7722613172320001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2.6488155500248163</v>
      </c>
      <c r="D8" s="10">
        <v>2.7721821029760001</v>
      </c>
      <c r="E8" s="10">
        <v>2.7720236744639997</v>
      </c>
      <c r="F8" s="10">
        <v>2.7722613172320001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136.45545298645453</v>
      </c>
      <c r="D21" s="79">
        <v>136.47094976404802</v>
      </c>
      <c r="E21" s="79">
        <v>139.80867995433601</v>
      </c>
      <c r="F21" s="79">
        <v>146.05147491566402</v>
      </c>
      <c r="G21" s="79">
        <v>152.49469865000401</v>
      </c>
      <c r="H21" s="79">
        <v>177.93117159524806</v>
      </c>
      <c r="I21" s="79">
        <v>180.91129560994801</v>
      </c>
      <c r="J21" s="79">
        <v>177.838466684004</v>
      </c>
      <c r="K21" s="79">
        <v>165.05026239358801</v>
      </c>
      <c r="L21" s="79">
        <v>161.63862551179201</v>
      </c>
      <c r="M21" s="79">
        <v>152.21604107212201</v>
      </c>
      <c r="N21" s="79">
        <v>129.08300166868534</v>
      </c>
      <c r="O21" s="79">
        <v>132.34172000532797</v>
      </c>
      <c r="P21" s="79">
        <v>122.84482498714634</v>
      </c>
      <c r="Q21" s="79">
        <v>128.78578660490223</v>
      </c>
      <c r="R21" s="79">
        <v>125.67283583585457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136.45545298645453</v>
      </c>
      <c r="D30" s="8">
        <v>136.47094976404802</v>
      </c>
      <c r="E30" s="8">
        <v>139.80867995433601</v>
      </c>
      <c r="F30" s="8">
        <v>146.05147491566402</v>
      </c>
      <c r="G30" s="8">
        <v>152.49469865000401</v>
      </c>
      <c r="H30" s="8">
        <v>177.93117159524806</v>
      </c>
      <c r="I30" s="8">
        <v>180.91129560994801</v>
      </c>
      <c r="J30" s="8">
        <v>177.838466684004</v>
      </c>
      <c r="K30" s="8">
        <v>165.05026239358801</v>
      </c>
      <c r="L30" s="8">
        <v>161.63862551179201</v>
      </c>
      <c r="M30" s="8">
        <v>152.21604107212201</v>
      </c>
      <c r="N30" s="8">
        <v>129.08300166868534</v>
      </c>
      <c r="O30" s="8">
        <v>132.34172000532797</v>
      </c>
      <c r="P30" s="8">
        <v>122.84482498714634</v>
      </c>
      <c r="Q30" s="8">
        <v>128.78578660490223</v>
      </c>
      <c r="R30" s="8">
        <v>125.67283583585457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133.2198725367403</v>
      </c>
      <c r="D43" s="9">
        <v>133.09525568102401</v>
      </c>
      <c r="E43" s="9">
        <v>129.988183252824</v>
      </c>
      <c r="F43" s="9">
        <v>139.60648816171201</v>
      </c>
      <c r="G43" s="9">
        <v>139.60521617000401</v>
      </c>
      <c r="H43" s="9">
        <v>161.75295738398077</v>
      </c>
      <c r="I43" s="9">
        <v>164.837374415532</v>
      </c>
      <c r="J43" s="9">
        <v>165.04992112752001</v>
      </c>
      <c r="K43" s="9">
        <v>165.05026239358801</v>
      </c>
      <c r="L43" s="9">
        <v>161.63862551179201</v>
      </c>
      <c r="M43" s="9">
        <v>152.21604107212201</v>
      </c>
      <c r="N43" s="9">
        <v>129.08300166868534</v>
      </c>
      <c r="O43" s="9">
        <v>132.34172000532797</v>
      </c>
      <c r="P43" s="9">
        <v>122.84482498714634</v>
      </c>
      <c r="Q43" s="9">
        <v>128.78578660490223</v>
      </c>
      <c r="R43" s="9">
        <v>125.67283583585457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3.2355804497142309</v>
      </c>
      <c r="D45" s="9">
        <v>3.3756940830240003</v>
      </c>
      <c r="E45" s="9">
        <v>9.8204967015120008</v>
      </c>
      <c r="F45" s="9">
        <v>6.4449867539520014</v>
      </c>
      <c r="G45" s="9">
        <v>12.889482480000002</v>
      </c>
      <c r="H45" s="9">
        <v>16.178214211267285</v>
      </c>
      <c r="I45" s="9">
        <v>16.073921194416002</v>
      </c>
      <c r="J45" s="9">
        <v>12.788545556484001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3.2355804497142309</v>
      </c>
      <c r="D46" s="10">
        <v>3.3756940830240003</v>
      </c>
      <c r="E46" s="10">
        <v>9.8204967015120008</v>
      </c>
      <c r="F46" s="10">
        <v>6.4449867539520014</v>
      </c>
      <c r="G46" s="10">
        <v>12.889482480000002</v>
      </c>
      <c r="H46" s="10">
        <v>16.178214211267285</v>
      </c>
      <c r="I46" s="10">
        <v>16.073921194416002</v>
      </c>
      <c r="J46" s="10">
        <v>12.788545556484001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5.0431156532640005</v>
      </c>
      <c r="J64" s="81">
        <v>7.7070614400000004</v>
      </c>
      <c r="K64" s="81">
        <v>7.7090771329920011</v>
      </c>
      <c r="L64" s="81">
        <v>10.373171132448002</v>
      </c>
      <c r="M64" s="81">
        <v>10.337760192004545</v>
      </c>
      <c r="N64" s="81">
        <v>7.787843480085983</v>
      </c>
      <c r="O64" s="81">
        <v>7.7878445457829413</v>
      </c>
      <c r="P64" s="81">
        <v>7.9282887307756047</v>
      </c>
      <c r="Q64" s="81">
        <v>7.8591388812946281</v>
      </c>
      <c r="R64" s="81">
        <v>7.8589265873239844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5.0431156532640005</v>
      </c>
      <c r="J69" s="82">
        <v>7.7070614400000004</v>
      </c>
      <c r="K69" s="82">
        <v>7.7090771329920011</v>
      </c>
      <c r="L69" s="82">
        <v>10.373171132448002</v>
      </c>
      <c r="M69" s="82">
        <v>10.337760192004545</v>
      </c>
      <c r="N69" s="82">
        <v>7.787843480085983</v>
      </c>
      <c r="O69" s="82">
        <v>7.7878445457829413</v>
      </c>
      <c r="P69" s="82">
        <v>7.9282887307756047</v>
      </c>
      <c r="Q69" s="82">
        <v>7.8591388812946281</v>
      </c>
      <c r="R69" s="82">
        <v>7.8589265873239844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5.0431156532640005</v>
      </c>
      <c r="J71" s="83">
        <v>7.7070614400000004</v>
      </c>
      <c r="K71" s="83">
        <v>7.7090771329920011</v>
      </c>
      <c r="L71" s="83">
        <v>10.373171132448002</v>
      </c>
      <c r="M71" s="83">
        <v>10.337760192004545</v>
      </c>
      <c r="N71" s="83">
        <v>7.787843480085983</v>
      </c>
      <c r="O71" s="83">
        <v>7.7878445457829413</v>
      </c>
      <c r="P71" s="83">
        <v>7.9282887307756047</v>
      </c>
      <c r="Q71" s="83">
        <v>7.8591388812946281</v>
      </c>
      <c r="R71" s="83">
        <v>7.8589265873239844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911.54900570649909</v>
      </c>
      <c r="D2" s="78">
        <v>908.49679447672827</v>
      </c>
      <c r="E2" s="78">
        <v>788.45642386606812</v>
      </c>
      <c r="F2" s="78">
        <v>677.20658916013201</v>
      </c>
      <c r="G2" s="78">
        <v>692.70799480401615</v>
      </c>
      <c r="H2" s="78">
        <v>910.40806080817106</v>
      </c>
      <c r="I2" s="78">
        <v>784.34697085113612</v>
      </c>
      <c r="J2" s="78">
        <v>776.03626613304016</v>
      </c>
      <c r="K2" s="78">
        <v>959.8321840443482</v>
      </c>
      <c r="L2" s="78">
        <v>900.49478181087613</v>
      </c>
      <c r="M2" s="78">
        <v>867.27500664632123</v>
      </c>
      <c r="N2" s="78">
        <v>900.63458330036917</v>
      </c>
      <c r="O2" s="78">
        <v>1014.5667339690142</v>
      </c>
      <c r="P2" s="78">
        <v>1086.2629997077681</v>
      </c>
      <c r="Q2" s="78">
        <v>1001.6938072858503</v>
      </c>
      <c r="R2" s="78">
        <v>912.75197539216344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272.44800000000009</v>
      </c>
      <c r="D21" s="79">
        <v>473.77057415594413</v>
      </c>
      <c r="E21" s="79">
        <v>142.24254785078404</v>
      </c>
      <c r="F21" s="79">
        <v>102.34271408950802</v>
      </c>
      <c r="G21" s="79">
        <v>201.29206039902004</v>
      </c>
      <c r="H21" s="79">
        <v>253.96195168511997</v>
      </c>
      <c r="I21" s="79">
        <v>167.26344004270803</v>
      </c>
      <c r="J21" s="79">
        <v>133.12691580207601</v>
      </c>
      <c r="K21" s="79">
        <v>154.76261854165202</v>
      </c>
      <c r="L21" s="79">
        <v>148.80410809581602</v>
      </c>
      <c r="M21" s="79">
        <v>114.6186599612069</v>
      </c>
      <c r="N21" s="79">
        <v>86.704430941460615</v>
      </c>
      <c r="O21" s="79">
        <v>111.52792886555872</v>
      </c>
      <c r="P21" s="79">
        <v>105.35353578568491</v>
      </c>
      <c r="Q21" s="79">
        <v>111.57853121169761</v>
      </c>
      <c r="R21" s="79">
        <v>92.915931248693809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272.44800000000009</v>
      </c>
      <c r="D30" s="8">
        <v>473.77057415594413</v>
      </c>
      <c r="E30" s="8">
        <v>142.24254785078404</v>
      </c>
      <c r="F30" s="8">
        <v>102.34271408950802</v>
      </c>
      <c r="G30" s="8">
        <v>201.29206039902004</v>
      </c>
      <c r="H30" s="8">
        <v>253.96195168511997</v>
      </c>
      <c r="I30" s="8">
        <v>167.26344004270803</v>
      </c>
      <c r="J30" s="8">
        <v>133.12691580207601</v>
      </c>
      <c r="K30" s="8">
        <v>154.76261854165202</v>
      </c>
      <c r="L30" s="8">
        <v>148.80410809581602</v>
      </c>
      <c r="M30" s="8">
        <v>114.6186599612069</v>
      </c>
      <c r="N30" s="8">
        <v>86.704430941460615</v>
      </c>
      <c r="O30" s="8">
        <v>111.52792886555872</v>
      </c>
      <c r="P30" s="8">
        <v>105.35353578568491</v>
      </c>
      <c r="Q30" s="8">
        <v>111.57853121169761</v>
      </c>
      <c r="R30" s="8">
        <v>92.915931248693809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9.6056160159960005</v>
      </c>
      <c r="G43" s="9">
        <v>6.2048686241880002</v>
      </c>
      <c r="H43" s="9">
        <v>3.1862956299194685</v>
      </c>
      <c r="I43" s="9">
        <v>6.2063577852120009</v>
      </c>
      <c r="J43" s="9">
        <v>3.1027600660680004</v>
      </c>
      <c r="K43" s="9">
        <v>3.1024498241880005</v>
      </c>
      <c r="L43" s="9">
        <v>6.2135864210160001</v>
      </c>
      <c r="M43" s="9">
        <v>3.1616270782413345</v>
      </c>
      <c r="N43" s="9">
        <v>3.1122082895178398</v>
      </c>
      <c r="O43" s="9">
        <v>3.1676778151543492</v>
      </c>
      <c r="P43" s="9">
        <v>3.1862606126561452</v>
      </c>
      <c r="Q43" s="9">
        <v>9.4106720991666144</v>
      </c>
      <c r="R43" s="9">
        <v>3.1306689131976189</v>
      </c>
    </row>
    <row r="44" spans="1:18" ht="11.25" customHeight="1" x14ac:dyDescent="0.25">
      <c r="A44" s="59" t="s">
        <v>161</v>
      </c>
      <c r="B44" s="60" t="s">
        <v>160</v>
      </c>
      <c r="C44" s="9">
        <v>272.44800000000009</v>
      </c>
      <c r="D44" s="9">
        <v>473.77057415594413</v>
      </c>
      <c r="E44" s="9">
        <v>142.24254785078404</v>
      </c>
      <c r="F44" s="9">
        <v>92.737098073512016</v>
      </c>
      <c r="G44" s="9">
        <v>195.08719177483204</v>
      </c>
      <c r="H44" s="9">
        <v>250.7756560552005</v>
      </c>
      <c r="I44" s="9">
        <v>161.05708225749603</v>
      </c>
      <c r="J44" s="9">
        <v>130.02415573600803</v>
      </c>
      <c r="K44" s="9">
        <v>151.66016871746402</v>
      </c>
      <c r="L44" s="9">
        <v>142.59052167480002</v>
      </c>
      <c r="M44" s="9">
        <v>111.45703288296556</v>
      </c>
      <c r="N44" s="9">
        <v>83.592222651942777</v>
      </c>
      <c r="O44" s="9">
        <v>108.36025105040437</v>
      </c>
      <c r="P44" s="9">
        <v>102.16727517302877</v>
      </c>
      <c r="Q44" s="9">
        <v>102.16785911253099</v>
      </c>
      <c r="R44" s="9">
        <v>89.785262335496185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542.90770570649909</v>
      </c>
      <c r="D52" s="79">
        <v>333.75420497311205</v>
      </c>
      <c r="E52" s="79">
        <v>534.50231426460005</v>
      </c>
      <c r="F52" s="79">
        <v>472.11092567298004</v>
      </c>
      <c r="G52" s="79">
        <v>383.31610055996407</v>
      </c>
      <c r="H52" s="79">
        <v>543.77646365215924</v>
      </c>
      <c r="I52" s="79">
        <v>509.91992183959212</v>
      </c>
      <c r="J52" s="79">
        <v>532.27678421570408</v>
      </c>
      <c r="K52" s="79">
        <v>687.97035862948815</v>
      </c>
      <c r="L52" s="79">
        <v>603.01447420143609</v>
      </c>
      <c r="M52" s="79">
        <v>573.45628433471848</v>
      </c>
      <c r="N52" s="79">
        <v>603.06935235890865</v>
      </c>
      <c r="O52" s="79">
        <v>677.57947570946931</v>
      </c>
      <c r="P52" s="79">
        <v>832.83689548453276</v>
      </c>
      <c r="Q52" s="79">
        <v>742.03286202854679</v>
      </c>
      <c r="R52" s="79">
        <v>676.52275112239454</v>
      </c>
    </row>
    <row r="53" spans="1:18" ht="11.25" customHeight="1" x14ac:dyDescent="0.25">
      <c r="A53" s="56" t="s">
        <v>143</v>
      </c>
      <c r="B53" s="57" t="s">
        <v>142</v>
      </c>
      <c r="C53" s="8">
        <v>540.90970570649904</v>
      </c>
      <c r="D53" s="8">
        <v>333.75420497311205</v>
      </c>
      <c r="E53" s="8">
        <v>534.50231426460005</v>
      </c>
      <c r="F53" s="8">
        <v>472.11092567298004</v>
      </c>
      <c r="G53" s="8">
        <v>383.31610055996407</v>
      </c>
      <c r="H53" s="8">
        <v>543.77646365215924</v>
      </c>
      <c r="I53" s="8">
        <v>509.91992183959212</v>
      </c>
      <c r="J53" s="8">
        <v>532.27678421570408</v>
      </c>
      <c r="K53" s="8">
        <v>687.97035862948815</v>
      </c>
      <c r="L53" s="8">
        <v>603.01447420143609</v>
      </c>
      <c r="M53" s="8">
        <v>573.45628433471848</v>
      </c>
      <c r="N53" s="8">
        <v>603.06935235890865</v>
      </c>
      <c r="O53" s="8">
        <v>677.57947570946931</v>
      </c>
      <c r="P53" s="8">
        <v>832.83689548453276</v>
      </c>
      <c r="Q53" s="8">
        <v>742.03286202854679</v>
      </c>
      <c r="R53" s="8">
        <v>676.52275112239454</v>
      </c>
    </row>
    <row r="54" spans="1:18" ht="11.25" customHeight="1" x14ac:dyDescent="0.25">
      <c r="A54" s="56" t="s">
        <v>141</v>
      </c>
      <c r="B54" s="57" t="s">
        <v>140</v>
      </c>
      <c r="C54" s="8">
        <v>1.9979999999999967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1.9979999999999967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96.193299999999908</v>
      </c>
      <c r="D59" s="79">
        <v>100.97201534767201</v>
      </c>
      <c r="E59" s="79">
        <v>111.711561750684</v>
      </c>
      <c r="F59" s="79">
        <v>102.75294939764402</v>
      </c>
      <c r="G59" s="79">
        <v>108.09983384503199</v>
      </c>
      <c r="H59" s="79">
        <v>112.66964547089191</v>
      </c>
      <c r="I59" s="79">
        <v>107.16360896883602</v>
      </c>
      <c r="J59" s="79">
        <v>110.63256611526</v>
      </c>
      <c r="K59" s="79">
        <v>117.099206873208</v>
      </c>
      <c r="L59" s="79">
        <v>148.676199513624</v>
      </c>
      <c r="M59" s="79">
        <v>179.20006235039585</v>
      </c>
      <c r="N59" s="79">
        <v>210.86079999999998</v>
      </c>
      <c r="O59" s="79">
        <v>225.4593293939862</v>
      </c>
      <c r="P59" s="79">
        <v>148.07256843755036</v>
      </c>
      <c r="Q59" s="79">
        <v>148.08241404560599</v>
      </c>
      <c r="R59" s="79">
        <v>143.31329302107514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0.59871240000000003</v>
      </c>
      <c r="H60" s="8">
        <v>0.42899941161707311</v>
      </c>
      <c r="I60" s="8">
        <v>0</v>
      </c>
      <c r="J60" s="8">
        <v>0</v>
      </c>
      <c r="K60" s="8">
        <v>0</v>
      </c>
      <c r="L60" s="8">
        <v>42.95988980712</v>
      </c>
      <c r="M60" s="8">
        <v>72.644277310530526</v>
      </c>
      <c r="N60" s="8">
        <v>94.951999999999941</v>
      </c>
      <c r="O60" s="8">
        <v>97.812416817712901</v>
      </c>
      <c r="P60" s="8">
        <v>24.738455353836912</v>
      </c>
      <c r="Q60" s="8">
        <v>23.737863512839727</v>
      </c>
      <c r="R60" s="8">
        <v>26.026584678731421</v>
      </c>
    </row>
    <row r="61" spans="1:18" ht="11.25" customHeight="1" x14ac:dyDescent="0.25">
      <c r="A61" s="56" t="s">
        <v>128</v>
      </c>
      <c r="B61" s="57" t="s">
        <v>127</v>
      </c>
      <c r="C61" s="8">
        <v>96.193299999999908</v>
      </c>
      <c r="D61" s="8">
        <v>100.97201534767201</v>
      </c>
      <c r="E61" s="8">
        <v>111.711561750684</v>
      </c>
      <c r="F61" s="8">
        <v>102.75294939764402</v>
      </c>
      <c r="G61" s="8">
        <v>107.501121445032</v>
      </c>
      <c r="H61" s="8">
        <v>112.24064605927484</v>
      </c>
      <c r="I61" s="8">
        <v>107.16360896883602</v>
      </c>
      <c r="J61" s="8">
        <v>110.63256611526</v>
      </c>
      <c r="K61" s="8">
        <v>117.099206873208</v>
      </c>
      <c r="L61" s="8">
        <v>105.71630970650401</v>
      </c>
      <c r="M61" s="8">
        <v>106.55578503986531</v>
      </c>
      <c r="N61" s="8">
        <v>115.90880000000006</v>
      </c>
      <c r="O61" s="8">
        <v>127.64691257627331</v>
      </c>
      <c r="P61" s="8">
        <v>123.33411308371345</v>
      </c>
      <c r="Q61" s="8">
        <v>124.34455053276625</v>
      </c>
      <c r="R61" s="8">
        <v>117.28670834234372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923.56400000000167</v>
      </c>
      <c r="D64" s="81">
        <v>1084.66495283376</v>
      </c>
      <c r="E64" s="81">
        <v>1292.3765170704</v>
      </c>
      <c r="F64" s="81">
        <v>1311.5623472006403</v>
      </c>
      <c r="G64" s="81">
        <v>1199.7174163176001</v>
      </c>
      <c r="H64" s="81">
        <v>1181.3343391557084</v>
      </c>
      <c r="I64" s="81">
        <v>1258.2574521207121</v>
      </c>
      <c r="J64" s="81">
        <v>1475.806017759408</v>
      </c>
      <c r="K64" s="81">
        <v>1686.5772626115363</v>
      </c>
      <c r="L64" s="81">
        <v>1856.719760656536</v>
      </c>
      <c r="M64" s="81">
        <v>2547.6391928580706</v>
      </c>
      <c r="N64" s="81">
        <v>2163.2844</v>
      </c>
      <c r="O64" s="81">
        <v>2504.2731997843566</v>
      </c>
      <c r="P64" s="81">
        <v>2814.4097749136849</v>
      </c>
      <c r="Q64" s="81">
        <v>2633.1500830777268</v>
      </c>
      <c r="R64" s="81">
        <v>2742.2758261376998</v>
      </c>
    </row>
    <row r="65" spans="1:18" ht="11.25" customHeight="1" x14ac:dyDescent="0.25">
      <c r="A65" s="71" t="s">
        <v>123</v>
      </c>
      <c r="B65" s="72" t="s">
        <v>122</v>
      </c>
      <c r="C65" s="82">
        <v>859.2640000000016</v>
      </c>
      <c r="D65" s="82">
        <v>1017.24621034176</v>
      </c>
      <c r="E65" s="82">
        <v>1217.6974865664001</v>
      </c>
      <c r="F65" s="82">
        <v>1242.9108851846402</v>
      </c>
      <c r="G65" s="82">
        <v>1128.0511652256</v>
      </c>
      <c r="H65" s="82">
        <v>1106.3344445984633</v>
      </c>
      <c r="I65" s="82">
        <v>1181.1707447500801</v>
      </c>
      <c r="J65" s="82">
        <v>1393.9606143590399</v>
      </c>
      <c r="K65" s="82">
        <v>1595.1408292108802</v>
      </c>
      <c r="L65" s="82">
        <v>1781.8324920345601</v>
      </c>
      <c r="M65" s="82">
        <v>2472.0709142747141</v>
      </c>
      <c r="N65" s="82">
        <v>2081.7440000000001</v>
      </c>
      <c r="O65" s="82">
        <v>2414.168033278268</v>
      </c>
      <c r="P65" s="82">
        <v>2726.1515082279557</v>
      </c>
      <c r="Q65" s="82">
        <v>2544.0701447955234</v>
      </c>
      <c r="R65" s="82">
        <v>2657.6874617804642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5.486817058632</v>
      </c>
      <c r="J67" s="82">
        <v>7.7747986723680009</v>
      </c>
      <c r="K67" s="82">
        <v>13.489689232656001</v>
      </c>
      <c r="L67" s="82">
        <v>4.1128896659760006</v>
      </c>
      <c r="M67" s="82">
        <v>4.3680179886050832</v>
      </c>
      <c r="N67" s="82">
        <v>4.0404</v>
      </c>
      <c r="O67" s="82">
        <v>4.8048223098042238</v>
      </c>
      <c r="P67" s="82">
        <v>4.8046928590162361</v>
      </c>
      <c r="Q67" s="82">
        <v>4.1495755744729976</v>
      </c>
      <c r="R67" s="82">
        <v>4.0404930630427698</v>
      </c>
    </row>
    <row r="68" spans="1:18" ht="11.25" customHeight="1" x14ac:dyDescent="0.25">
      <c r="A68" s="71" t="s">
        <v>117</v>
      </c>
      <c r="B68" s="72" t="s">
        <v>116</v>
      </c>
      <c r="C68" s="82">
        <v>64.30000000000004</v>
      </c>
      <c r="D68" s="82">
        <v>67.418742491999993</v>
      </c>
      <c r="E68" s="82">
        <v>74.679030503999996</v>
      </c>
      <c r="F68" s="82">
        <v>68.651462015999996</v>
      </c>
      <c r="G68" s="82">
        <v>71.666251091999996</v>
      </c>
      <c r="H68" s="82">
        <v>74.999894557245227</v>
      </c>
      <c r="I68" s="82">
        <v>71.599890311999999</v>
      </c>
      <c r="J68" s="82">
        <v>74.070604727999992</v>
      </c>
      <c r="K68" s="82">
        <v>77.946744168000009</v>
      </c>
      <c r="L68" s="82">
        <v>70.774378956000007</v>
      </c>
      <c r="M68" s="82">
        <v>71.200260594751398</v>
      </c>
      <c r="N68" s="82">
        <v>77.499999999999844</v>
      </c>
      <c r="O68" s="82">
        <v>85.300344196284072</v>
      </c>
      <c r="P68" s="82">
        <v>82.498376911037965</v>
      </c>
      <c r="Q68" s="82">
        <v>83.09956316006064</v>
      </c>
      <c r="R68" s="82">
        <v>78.401620584961435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0.95519691567508791</v>
      </c>
      <c r="Q69" s="82">
        <v>1.8307995476692778</v>
      </c>
      <c r="R69" s="82">
        <v>2.14625070923088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0.95519691567508791</v>
      </c>
      <c r="Q73" s="83">
        <v>1.8307995476692778</v>
      </c>
      <c r="R73" s="83">
        <v>2.14625070923088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94.859462567113013</v>
      </c>
      <c r="D2" s="78">
        <v>93.4068628293914</v>
      </c>
      <c r="E2" s="78">
        <v>93.831759466487085</v>
      </c>
      <c r="F2" s="78">
        <v>101.66047077788402</v>
      </c>
      <c r="G2" s="78">
        <v>99.823356403622199</v>
      </c>
      <c r="H2" s="78">
        <v>122.44940541956717</v>
      </c>
      <c r="I2" s="78">
        <v>123.98889969095168</v>
      </c>
      <c r="J2" s="78">
        <v>123.52806580654669</v>
      </c>
      <c r="K2" s="78">
        <v>113.24171534903792</v>
      </c>
      <c r="L2" s="78">
        <v>116.72074937016623</v>
      </c>
      <c r="M2" s="78">
        <v>106.45541644127795</v>
      </c>
      <c r="N2" s="78">
        <v>92.502242497626995</v>
      </c>
      <c r="O2" s="78">
        <v>98.148265022259821</v>
      </c>
      <c r="P2" s="78">
        <v>90.174237787733034</v>
      </c>
      <c r="Q2" s="78">
        <v>95.699120660764493</v>
      </c>
      <c r="R2" s="78">
        <v>93.168829449725095</v>
      </c>
    </row>
    <row r="3" spans="1:18" ht="11.25" customHeight="1" x14ac:dyDescent="0.25">
      <c r="A3" s="53" t="s">
        <v>242</v>
      </c>
      <c r="B3" s="54" t="s">
        <v>241</v>
      </c>
      <c r="C3" s="79">
        <v>1.8063084775063747</v>
      </c>
      <c r="D3" s="79">
        <v>1.8596309200949259</v>
      </c>
      <c r="E3" s="79">
        <v>1.8242570841484829</v>
      </c>
      <c r="F3" s="79">
        <v>1.8937126412959009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1.8063084775063747</v>
      </c>
      <c r="D4" s="8">
        <v>1.8596309200949259</v>
      </c>
      <c r="E4" s="8">
        <v>1.8242570841484829</v>
      </c>
      <c r="F4" s="8">
        <v>1.8937126412959009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1.8063084775063747</v>
      </c>
      <c r="D5" s="9">
        <v>1.8596309200949259</v>
      </c>
      <c r="E5" s="9">
        <v>1.8242570841484829</v>
      </c>
      <c r="F5" s="9">
        <v>1.8937126412959009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1.8063084775063747</v>
      </c>
      <c r="D8" s="10">
        <v>1.8596309200949259</v>
      </c>
      <c r="E8" s="10">
        <v>1.8242570841484829</v>
      </c>
      <c r="F8" s="10">
        <v>1.8937126412959009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93.053154089606636</v>
      </c>
      <c r="D21" s="79">
        <v>91.547231909296471</v>
      </c>
      <c r="E21" s="79">
        <v>92.0075023823386</v>
      </c>
      <c r="F21" s="79">
        <v>99.766758136588109</v>
      </c>
      <c r="G21" s="79">
        <v>99.823356403622199</v>
      </c>
      <c r="H21" s="79">
        <v>122.44940541956717</v>
      </c>
      <c r="I21" s="79">
        <v>123.98889969095168</v>
      </c>
      <c r="J21" s="79">
        <v>123.52806580654669</v>
      </c>
      <c r="K21" s="79">
        <v>113.24171534903792</v>
      </c>
      <c r="L21" s="79">
        <v>116.72074937016623</v>
      </c>
      <c r="M21" s="79">
        <v>106.45541644127795</v>
      </c>
      <c r="N21" s="79">
        <v>92.502242497626995</v>
      </c>
      <c r="O21" s="79">
        <v>98.148265022259821</v>
      </c>
      <c r="P21" s="79">
        <v>90.174237787733034</v>
      </c>
      <c r="Q21" s="79">
        <v>95.699120660764493</v>
      </c>
      <c r="R21" s="79">
        <v>93.168829449725095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93.053154089606636</v>
      </c>
      <c r="D30" s="8">
        <v>91.547231909296471</v>
      </c>
      <c r="E30" s="8">
        <v>92.0075023823386</v>
      </c>
      <c r="F30" s="8">
        <v>99.766758136588109</v>
      </c>
      <c r="G30" s="8">
        <v>99.823356403622199</v>
      </c>
      <c r="H30" s="8">
        <v>122.44940541956717</v>
      </c>
      <c r="I30" s="8">
        <v>123.98889969095168</v>
      </c>
      <c r="J30" s="8">
        <v>123.52806580654669</v>
      </c>
      <c r="K30" s="8">
        <v>113.24171534903792</v>
      </c>
      <c r="L30" s="8">
        <v>116.72074937016623</v>
      </c>
      <c r="M30" s="8">
        <v>106.45541644127795</v>
      </c>
      <c r="N30" s="8">
        <v>92.502242497626995</v>
      </c>
      <c r="O30" s="8">
        <v>98.148265022259821</v>
      </c>
      <c r="P30" s="8">
        <v>90.174237787733034</v>
      </c>
      <c r="Q30" s="8">
        <v>95.699120660764493</v>
      </c>
      <c r="R30" s="8">
        <v>93.168829449725095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90.84671264980237</v>
      </c>
      <c r="D43" s="9">
        <v>89.282754014127235</v>
      </c>
      <c r="E43" s="9">
        <v>85.544674938754753</v>
      </c>
      <c r="F43" s="9">
        <v>95.36423200635673</v>
      </c>
      <c r="G43" s="9">
        <v>91.385873560940766</v>
      </c>
      <c r="H43" s="9">
        <v>111.31581542991425</v>
      </c>
      <c r="I43" s="9">
        <v>112.9725184534215</v>
      </c>
      <c r="J43" s="9">
        <v>114.64503658048855</v>
      </c>
      <c r="K43" s="9">
        <v>113.24171534903792</v>
      </c>
      <c r="L43" s="9">
        <v>116.72074937016623</v>
      </c>
      <c r="M43" s="9">
        <v>106.45541644127795</v>
      </c>
      <c r="N43" s="9">
        <v>92.502242497626995</v>
      </c>
      <c r="O43" s="9">
        <v>98.148265022259821</v>
      </c>
      <c r="P43" s="9">
        <v>90.174237787733034</v>
      </c>
      <c r="Q43" s="9">
        <v>95.699120660764493</v>
      </c>
      <c r="R43" s="9">
        <v>93.168829449725095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2.2064414398042729</v>
      </c>
      <c r="D45" s="9">
        <v>2.2644778951692364</v>
      </c>
      <c r="E45" s="9">
        <v>6.4628274435838478</v>
      </c>
      <c r="F45" s="9">
        <v>4.4025261302313776</v>
      </c>
      <c r="G45" s="9">
        <v>8.4374828426814332</v>
      </c>
      <c r="H45" s="9">
        <v>11.133589989652926</v>
      </c>
      <c r="I45" s="9">
        <v>11.016381237530183</v>
      </c>
      <c r="J45" s="9">
        <v>8.8830292260581487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2.2064414398042729</v>
      </c>
      <c r="D46" s="10">
        <v>2.2644778951692364</v>
      </c>
      <c r="E46" s="10">
        <v>6.4628274435838478</v>
      </c>
      <c r="F46" s="10">
        <v>4.4025261302313776</v>
      </c>
      <c r="G46" s="10">
        <v>8.4374828426814332</v>
      </c>
      <c r="H46" s="10">
        <v>11.133589989652926</v>
      </c>
      <c r="I46" s="10">
        <v>11.016381237530183</v>
      </c>
      <c r="J46" s="10">
        <v>8.8830292260581487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3.4563367574934043</v>
      </c>
      <c r="J64" s="81">
        <v>5.3533884456340255</v>
      </c>
      <c r="K64" s="81">
        <v>5.2892319323690566</v>
      </c>
      <c r="L64" s="81">
        <v>7.4905630018239524</v>
      </c>
      <c r="M64" s="81">
        <v>7.229925036537197</v>
      </c>
      <c r="N64" s="81">
        <v>5.5808509007056912</v>
      </c>
      <c r="O64" s="81">
        <v>5.7756800380174305</v>
      </c>
      <c r="P64" s="81">
        <v>5.8197599559734705</v>
      </c>
      <c r="Q64" s="81">
        <v>5.8400286236407641</v>
      </c>
      <c r="R64" s="81">
        <v>5.8262948074845546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3.4563367574934043</v>
      </c>
      <c r="J69" s="82">
        <v>5.3533884456340255</v>
      </c>
      <c r="K69" s="82">
        <v>5.2892319323690566</v>
      </c>
      <c r="L69" s="82">
        <v>7.4905630018239524</v>
      </c>
      <c r="M69" s="82">
        <v>7.229925036537197</v>
      </c>
      <c r="N69" s="82">
        <v>5.5808509007056912</v>
      </c>
      <c r="O69" s="82">
        <v>5.7756800380174305</v>
      </c>
      <c r="P69" s="82">
        <v>5.8197599559734705</v>
      </c>
      <c r="Q69" s="82">
        <v>5.8400286236407641</v>
      </c>
      <c r="R69" s="82">
        <v>5.8262948074845546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3.4563367574934043</v>
      </c>
      <c r="J71" s="83">
        <v>5.3533884456340255</v>
      </c>
      <c r="K71" s="83">
        <v>5.2892319323690566</v>
      </c>
      <c r="L71" s="83">
        <v>7.4905630018239524</v>
      </c>
      <c r="M71" s="83">
        <v>7.229925036537197</v>
      </c>
      <c r="N71" s="83">
        <v>5.5808509007056912</v>
      </c>
      <c r="O71" s="83">
        <v>5.7756800380174305</v>
      </c>
      <c r="P71" s="83">
        <v>5.8197599559734705</v>
      </c>
      <c r="Q71" s="83">
        <v>5.8400286236407641</v>
      </c>
      <c r="R71" s="83">
        <v>5.8262948074845546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44.244805969366347</v>
      </c>
      <c r="D2" s="78">
        <v>45.836269037632611</v>
      </c>
      <c r="E2" s="78">
        <v>48.748944162312917</v>
      </c>
      <c r="F2" s="78">
        <v>47.163265455011981</v>
      </c>
      <c r="G2" s="78">
        <v>52.671342246381826</v>
      </c>
      <c r="H2" s="78">
        <v>55.481766175680868</v>
      </c>
      <c r="I2" s="78">
        <v>56.92239591899633</v>
      </c>
      <c r="J2" s="78">
        <v>54.310400877457297</v>
      </c>
      <c r="K2" s="78">
        <v>51.808547044550096</v>
      </c>
      <c r="L2" s="78">
        <v>44.917876141625776</v>
      </c>
      <c r="M2" s="78">
        <v>45.760624630844049</v>
      </c>
      <c r="N2" s="78">
        <v>36.580759171058361</v>
      </c>
      <c r="O2" s="78">
        <v>34.193454983068136</v>
      </c>
      <c r="P2" s="78">
        <v>32.670587199413305</v>
      </c>
      <c r="Q2" s="78">
        <v>33.086665944137721</v>
      </c>
      <c r="R2" s="78">
        <v>32.504006386129461</v>
      </c>
    </row>
    <row r="3" spans="1:18" ht="11.25" customHeight="1" x14ac:dyDescent="0.25">
      <c r="A3" s="53" t="s">
        <v>242</v>
      </c>
      <c r="B3" s="54" t="s">
        <v>241</v>
      </c>
      <c r="C3" s="79">
        <v>0.8425070725184417</v>
      </c>
      <c r="D3" s="79">
        <v>0.91255118288107362</v>
      </c>
      <c r="E3" s="79">
        <v>0.9477665903155168</v>
      </c>
      <c r="F3" s="79">
        <v>0.87854867593609876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0.8425070725184417</v>
      </c>
      <c r="D4" s="8">
        <v>0.91255118288107362</v>
      </c>
      <c r="E4" s="8">
        <v>0.9477665903155168</v>
      </c>
      <c r="F4" s="8">
        <v>0.87854867593609876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0.8425070725184417</v>
      </c>
      <c r="D5" s="9">
        <v>0.91255118288107362</v>
      </c>
      <c r="E5" s="9">
        <v>0.9477665903155168</v>
      </c>
      <c r="F5" s="9">
        <v>0.87854867593609876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0.8425070725184417</v>
      </c>
      <c r="D8" s="10">
        <v>0.91255118288107362</v>
      </c>
      <c r="E8" s="10">
        <v>0.9477665903155168</v>
      </c>
      <c r="F8" s="10">
        <v>0.87854867593609876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43.402298896847903</v>
      </c>
      <c r="D21" s="79">
        <v>44.923717854751537</v>
      </c>
      <c r="E21" s="79">
        <v>47.8011775719974</v>
      </c>
      <c r="F21" s="79">
        <v>46.284716779075879</v>
      </c>
      <c r="G21" s="79">
        <v>52.671342246381826</v>
      </c>
      <c r="H21" s="79">
        <v>55.481766175680868</v>
      </c>
      <c r="I21" s="79">
        <v>56.92239591899633</v>
      </c>
      <c r="J21" s="79">
        <v>54.310400877457297</v>
      </c>
      <c r="K21" s="79">
        <v>51.808547044550096</v>
      </c>
      <c r="L21" s="79">
        <v>44.917876141625776</v>
      </c>
      <c r="M21" s="79">
        <v>45.760624630844049</v>
      </c>
      <c r="N21" s="79">
        <v>36.580759171058361</v>
      </c>
      <c r="O21" s="79">
        <v>34.193454983068136</v>
      </c>
      <c r="P21" s="79">
        <v>32.670587199413305</v>
      </c>
      <c r="Q21" s="79">
        <v>33.086665944137721</v>
      </c>
      <c r="R21" s="79">
        <v>32.504006386129461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43.402298896847903</v>
      </c>
      <c r="D30" s="8">
        <v>44.923717854751537</v>
      </c>
      <c r="E30" s="8">
        <v>47.8011775719974</v>
      </c>
      <c r="F30" s="8">
        <v>46.284716779075879</v>
      </c>
      <c r="G30" s="8">
        <v>52.671342246381826</v>
      </c>
      <c r="H30" s="8">
        <v>55.481766175680868</v>
      </c>
      <c r="I30" s="8">
        <v>56.92239591899633</v>
      </c>
      <c r="J30" s="8">
        <v>54.310400877457297</v>
      </c>
      <c r="K30" s="8">
        <v>51.808547044550096</v>
      </c>
      <c r="L30" s="8">
        <v>44.917876141625776</v>
      </c>
      <c r="M30" s="8">
        <v>45.760624630844049</v>
      </c>
      <c r="N30" s="8">
        <v>36.580759171058361</v>
      </c>
      <c r="O30" s="8">
        <v>34.193454983068136</v>
      </c>
      <c r="P30" s="8">
        <v>32.670587199413305</v>
      </c>
      <c r="Q30" s="8">
        <v>33.086665944137721</v>
      </c>
      <c r="R30" s="8">
        <v>32.504006386129461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42.373159886937948</v>
      </c>
      <c r="D43" s="9">
        <v>43.812501666896772</v>
      </c>
      <c r="E43" s="9">
        <v>44.443508314069248</v>
      </c>
      <c r="F43" s="9">
        <v>44.242256155355257</v>
      </c>
      <c r="G43" s="9">
        <v>48.219342609063254</v>
      </c>
      <c r="H43" s="9">
        <v>50.437141954066512</v>
      </c>
      <c r="I43" s="9">
        <v>51.864855962110511</v>
      </c>
      <c r="J43" s="9">
        <v>50.404884547031443</v>
      </c>
      <c r="K43" s="9">
        <v>51.808547044550096</v>
      </c>
      <c r="L43" s="9">
        <v>44.917876141625776</v>
      </c>
      <c r="M43" s="9">
        <v>45.760624630844049</v>
      </c>
      <c r="N43" s="9">
        <v>36.580759171058361</v>
      </c>
      <c r="O43" s="9">
        <v>34.193454983068136</v>
      </c>
      <c r="P43" s="9">
        <v>32.670587199413305</v>
      </c>
      <c r="Q43" s="9">
        <v>33.086665944137721</v>
      </c>
      <c r="R43" s="9">
        <v>32.504006386129461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1.0291390099099578</v>
      </c>
      <c r="D45" s="9">
        <v>1.1112161878547637</v>
      </c>
      <c r="E45" s="9">
        <v>3.3576692579281526</v>
      </c>
      <c r="F45" s="9">
        <v>2.0424606237206229</v>
      </c>
      <c r="G45" s="9">
        <v>4.4519996373185693</v>
      </c>
      <c r="H45" s="9">
        <v>5.0446242216143569</v>
      </c>
      <c r="I45" s="9">
        <v>5.0575399568858179</v>
      </c>
      <c r="J45" s="9">
        <v>3.9055163304258511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1.0291390099099578</v>
      </c>
      <c r="D46" s="10">
        <v>1.1112161878547637</v>
      </c>
      <c r="E46" s="10">
        <v>3.3576692579281526</v>
      </c>
      <c r="F46" s="10">
        <v>2.0424606237206229</v>
      </c>
      <c r="G46" s="10">
        <v>4.4519996373185693</v>
      </c>
      <c r="H46" s="10">
        <v>5.0446242216143569</v>
      </c>
      <c r="I46" s="10">
        <v>5.0575399568858179</v>
      </c>
      <c r="J46" s="10">
        <v>3.9055163304258511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1.5867788957705964</v>
      </c>
      <c r="J64" s="81">
        <v>2.3536729943659744</v>
      </c>
      <c r="K64" s="81">
        <v>2.4198452006229432</v>
      </c>
      <c r="L64" s="81">
        <v>2.8826081306240483</v>
      </c>
      <c r="M64" s="81">
        <v>3.1078351554673467</v>
      </c>
      <c r="N64" s="81">
        <v>2.2069925793802918</v>
      </c>
      <c r="O64" s="81">
        <v>2.0121645077655108</v>
      </c>
      <c r="P64" s="81">
        <v>2.1085287748021342</v>
      </c>
      <c r="Q64" s="81">
        <v>2.0191102576538635</v>
      </c>
      <c r="R64" s="81">
        <v>2.0326317798394284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1.5867788957705964</v>
      </c>
      <c r="J69" s="82">
        <v>2.3536729943659744</v>
      </c>
      <c r="K69" s="82">
        <v>2.4198452006229432</v>
      </c>
      <c r="L69" s="82">
        <v>2.8826081306240483</v>
      </c>
      <c r="M69" s="82">
        <v>3.1078351554673467</v>
      </c>
      <c r="N69" s="82">
        <v>2.2069925793802918</v>
      </c>
      <c r="O69" s="82">
        <v>2.0121645077655108</v>
      </c>
      <c r="P69" s="82">
        <v>2.1085287748021342</v>
      </c>
      <c r="Q69" s="82">
        <v>2.0191102576538635</v>
      </c>
      <c r="R69" s="82">
        <v>2.0326317798394284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1.5867788957705964</v>
      </c>
      <c r="J71" s="83">
        <v>2.3536729943659744</v>
      </c>
      <c r="K71" s="83">
        <v>2.4198452006229432</v>
      </c>
      <c r="L71" s="83">
        <v>2.8826081306240483</v>
      </c>
      <c r="M71" s="83">
        <v>3.1078351554673467</v>
      </c>
      <c r="N71" s="83">
        <v>2.2069925793802918</v>
      </c>
      <c r="O71" s="83">
        <v>2.0121645077655108</v>
      </c>
      <c r="P71" s="83">
        <v>2.1085287748021342</v>
      </c>
      <c r="Q71" s="83">
        <v>2.0191102576538635</v>
      </c>
      <c r="R71" s="83">
        <v>2.0326317798394284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1777.4221871245529</v>
      </c>
      <c r="D2" s="78">
        <v>1727.4723111257401</v>
      </c>
      <c r="E2" s="78">
        <v>1624.9876708801683</v>
      </c>
      <c r="F2" s="78">
        <v>1537.4884194586803</v>
      </c>
      <c r="G2" s="78">
        <v>1811.6221150947242</v>
      </c>
      <c r="H2" s="78">
        <v>2044.8797646910464</v>
      </c>
      <c r="I2" s="78">
        <v>2135.5440861330721</v>
      </c>
      <c r="J2" s="78">
        <v>2259.9854139083404</v>
      </c>
      <c r="K2" s="78">
        <v>2269.1539908900718</v>
      </c>
      <c r="L2" s="78">
        <v>1979.9137194620764</v>
      </c>
      <c r="M2" s="78">
        <v>2129.0174229665058</v>
      </c>
      <c r="N2" s="78">
        <v>2247.2058106881223</v>
      </c>
      <c r="O2" s="78">
        <v>2152.7958503037303</v>
      </c>
      <c r="P2" s="78">
        <v>2049.2067085617596</v>
      </c>
      <c r="Q2" s="78">
        <v>2047.4785999999949</v>
      </c>
      <c r="R2" s="78">
        <v>2203.2088061976156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1777.4221871245529</v>
      </c>
      <c r="D21" s="79">
        <v>1727.4723111257401</v>
      </c>
      <c r="E21" s="79">
        <v>1624.9876708801683</v>
      </c>
      <c r="F21" s="79">
        <v>1537.4884194586803</v>
      </c>
      <c r="G21" s="79">
        <v>1811.6221150947242</v>
      </c>
      <c r="H21" s="79">
        <v>2044.8797646910464</v>
      </c>
      <c r="I21" s="79">
        <v>2135.5440861330721</v>
      </c>
      <c r="J21" s="79">
        <v>2259.9854139083404</v>
      </c>
      <c r="K21" s="79">
        <v>2269.1539908900718</v>
      </c>
      <c r="L21" s="79">
        <v>1979.9137194620764</v>
      </c>
      <c r="M21" s="79">
        <v>2129.0174229665058</v>
      </c>
      <c r="N21" s="79">
        <v>2247.2058106881223</v>
      </c>
      <c r="O21" s="79">
        <v>2152.7958503037303</v>
      </c>
      <c r="P21" s="79">
        <v>2049.2067085617596</v>
      </c>
      <c r="Q21" s="79">
        <v>2047.4785999999949</v>
      </c>
      <c r="R21" s="79">
        <v>2203.2088061976156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1777.4221871245529</v>
      </c>
      <c r="D30" s="8">
        <v>1727.4723111257401</v>
      </c>
      <c r="E30" s="8">
        <v>1624.9876708801683</v>
      </c>
      <c r="F30" s="8">
        <v>1537.4884194586803</v>
      </c>
      <c r="G30" s="8">
        <v>1811.6221150947242</v>
      </c>
      <c r="H30" s="8">
        <v>2044.8797646910464</v>
      </c>
      <c r="I30" s="8">
        <v>2135.5440861330721</v>
      </c>
      <c r="J30" s="8">
        <v>2259.9854139083404</v>
      </c>
      <c r="K30" s="8">
        <v>2269.1539908900718</v>
      </c>
      <c r="L30" s="8">
        <v>1979.9137194620764</v>
      </c>
      <c r="M30" s="8">
        <v>2129.0174229665058</v>
      </c>
      <c r="N30" s="8">
        <v>2247.2058106881223</v>
      </c>
      <c r="O30" s="8">
        <v>2152.7958503037303</v>
      </c>
      <c r="P30" s="8">
        <v>2049.2067085617596</v>
      </c>
      <c r="Q30" s="8">
        <v>2047.4785999999949</v>
      </c>
      <c r="R30" s="8">
        <v>2203.2088061976156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5.9499999568988855</v>
      </c>
      <c r="D35" s="9">
        <v>5.8615786152000009</v>
      </c>
      <c r="E35" s="9">
        <v>9.0851801544000015</v>
      </c>
      <c r="F35" s="9">
        <v>5.861461384800001</v>
      </c>
      <c r="G35" s="9">
        <v>9.0851801544000015</v>
      </c>
      <c r="H35" s="9">
        <v>11.900042276388103</v>
      </c>
      <c r="I35" s="9">
        <v>9.0852680772000003</v>
      </c>
      <c r="J35" s="9">
        <v>5.8615200000000005</v>
      </c>
      <c r="K35" s="9">
        <v>12.016145307600002</v>
      </c>
      <c r="L35" s="9">
        <v>9.0852680772000003</v>
      </c>
      <c r="M35" s="9">
        <v>5.9500118020173565</v>
      </c>
      <c r="N35" s="9">
        <v>11.900035536321036</v>
      </c>
      <c r="O35" s="9">
        <v>8.9599731562537919</v>
      </c>
      <c r="P35" s="9">
        <v>5.9500072837750846</v>
      </c>
      <c r="Q35" s="9">
        <v>5.9500000000000144</v>
      </c>
      <c r="R35" s="9">
        <v>8.9600187325036202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5.9499999568988855</v>
      </c>
      <c r="D37" s="10">
        <v>5.8615786152000009</v>
      </c>
      <c r="E37" s="10">
        <v>9.0851801544000015</v>
      </c>
      <c r="F37" s="10">
        <v>5.861461384800001</v>
      </c>
      <c r="G37" s="10">
        <v>9.0851801544000015</v>
      </c>
      <c r="H37" s="10">
        <v>11.900042276388103</v>
      </c>
      <c r="I37" s="10">
        <v>9.0852680772000003</v>
      </c>
      <c r="J37" s="10">
        <v>5.8615200000000005</v>
      </c>
      <c r="K37" s="10">
        <v>12.016145307600002</v>
      </c>
      <c r="L37" s="10">
        <v>9.0852680772000003</v>
      </c>
      <c r="M37" s="10">
        <v>5.9500118020173565</v>
      </c>
      <c r="N37" s="10">
        <v>11.900035536321036</v>
      </c>
      <c r="O37" s="10">
        <v>8.9599731562537919</v>
      </c>
      <c r="P37" s="10">
        <v>5.9500072837750846</v>
      </c>
      <c r="Q37" s="10">
        <v>5.9500000000000144</v>
      </c>
      <c r="R37" s="10">
        <v>8.9600187325036202</v>
      </c>
    </row>
    <row r="38" spans="1:18" ht="11.25" customHeight="1" x14ac:dyDescent="0.25">
      <c r="A38" s="59" t="s">
        <v>173</v>
      </c>
      <c r="B38" s="60" t="s">
        <v>172</v>
      </c>
      <c r="C38" s="9">
        <v>1771.4721871676541</v>
      </c>
      <c r="D38" s="9">
        <v>1721.6107325105402</v>
      </c>
      <c r="E38" s="9">
        <v>1615.9024907257683</v>
      </c>
      <c r="F38" s="9">
        <v>1531.6269580738804</v>
      </c>
      <c r="G38" s="9">
        <v>1802.5369349403243</v>
      </c>
      <c r="H38" s="9">
        <v>2032.9797224146582</v>
      </c>
      <c r="I38" s="9">
        <v>2126.4588180558721</v>
      </c>
      <c r="J38" s="9">
        <v>2254.1238939083405</v>
      </c>
      <c r="K38" s="9">
        <v>2257.137845582472</v>
      </c>
      <c r="L38" s="9">
        <v>1970.8284513848764</v>
      </c>
      <c r="M38" s="9">
        <v>2123.0674111644885</v>
      </c>
      <c r="N38" s="9">
        <v>2235.3057751518013</v>
      </c>
      <c r="O38" s="9">
        <v>2143.8358771474764</v>
      </c>
      <c r="P38" s="9">
        <v>2043.2567012779846</v>
      </c>
      <c r="Q38" s="9">
        <v>2041.5285999999949</v>
      </c>
      <c r="R38" s="9">
        <v>2194.2487874651119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1771.4721871676541</v>
      </c>
      <c r="D40" s="10">
        <v>1721.6107325105402</v>
      </c>
      <c r="E40" s="10">
        <v>1615.9024907257683</v>
      </c>
      <c r="F40" s="10">
        <v>1531.6269580738804</v>
      </c>
      <c r="G40" s="10">
        <v>1802.5369349403243</v>
      </c>
      <c r="H40" s="10">
        <v>2032.9797224146582</v>
      </c>
      <c r="I40" s="10">
        <v>2126.4588180558721</v>
      </c>
      <c r="J40" s="10">
        <v>2254.1238939083405</v>
      </c>
      <c r="K40" s="10">
        <v>2257.137845582472</v>
      </c>
      <c r="L40" s="10">
        <v>1970.8284513848764</v>
      </c>
      <c r="M40" s="10">
        <v>2123.0674111644885</v>
      </c>
      <c r="N40" s="10">
        <v>2235.3057751518013</v>
      </c>
      <c r="O40" s="10">
        <v>2143.8358771474764</v>
      </c>
      <c r="P40" s="10">
        <v>2043.2567012779846</v>
      </c>
      <c r="Q40" s="10">
        <v>2041.5285999999949</v>
      </c>
      <c r="R40" s="10">
        <v>2194.2487874651119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68.73185096566506</v>
      </c>
      <c r="D2" s="78">
        <v>69.197986309731718</v>
      </c>
      <c r="E2" s="78">
        <v>66.533119358891582</v>
      </c>
      <c r="F2" s="78">
        <v>72.20325365522217</v>
      </c>
      <c r="G2" s="78">
        <v>75.888535716627018</v>
      </c>
      <c r="H2" s="78">
        <v>73.935223019907312</v>
      </c>
      <c r="I2" s="78">
        <v>85.797210406905123</v>
      </c>
      <c r="J2" s="78">
        <v>91.206158752625868</v>
      </c>
      <c r="K2" s="78">
        <v>93.607552957333411</v>
      </c>
      <c r="L2" s="78">
        <v>88.831559199631428</v>
      </c>
      <c r="M2" s="78">
        <v>98.222389168025529</v>
      </c>
      <c r="N2" s="78">
        <v>82.180463844648443</v>
      </c>
      <c r="O2" s="78">
        <v>75.490200003321561</v>
      </c>
      <c r="P2" s="78">
        <v>68.717757670483863</v>
      </c>
      <c r="Q2" s="78">
        <v>65.698073260010304</v>
      </c>
      <c r="R2" s="78">
        <v>61.259761869907273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68.73185096566506</v>
      </c>
      <c r="D21" s="79">
        <v>69.197986309731718</v>
      </c>
      <c r="E21" s="79">
        <v>66.533119358891582</v>
      </c>
      <c r="F21" s="79">
        <v>72.20325365522217</v>
      </c>
      <c r="G21" s="79">
        <v>75.888535716627018</v>
      </c>
      <c r="H21" s="79">
        <v>73.935223019907312</v>
      </c>
      <c r="I21" s="79">
        <v>85.797210406905123</v>
      </c>
      <c r="J21" s="79">
        <v>91.206158752625868</v>
      </c>
      <c r="K21" s="79">
        <v>93.607552957333411</v>
      </c>
      <c r="L21" s="79">
        <v>88.831559199631428</v>
      </c>
      <c r="M21" s="79">
        <v>98.222389168025529</v>
      </c>
      <c r="N21" s="79">
        <v>82.180463844648443</v>
      </c>
      <c r="O21" s="79">
        <v>75.490200003321561</v>
      </c>
      <c r="P21" s="79">
        <v>68.717757670483863</v>
      </c>
      <c r="Q21" s="79">
        <v>65.698073260010304</v>
      </c>
      <c r="R21" s="79">
        <v>61.259761869907273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68.73185096566506</v>
      </c>
      <c r="D30" s="8">
        <v>69.197986309731718</v>
      </c>
      <c r="E30" s="8">
        <v>66.533119358891582</v>
      </c>
      <c r="F30" s="8">
        <v>72.20325365522217</v>
      </c>
      <c r="G30" s="8">
        <v>75.888535716627018</v>
      </c>
      <c r="H30" s="8">
        <v>73.935223019907312</v>
      </c>
      <c r="I30" s="8">
        <v>85.797210406905123</v>
      </c>
      <c r="J30" s="8">
        <v>91.206158752625868</v>
      </c>
      <c r="K30" s="8">
        <v>93.607552957333411</v>
      </c>
      <c r="L30" s="8">
        <v>88.831559199631428</v>
      </c>
      <c r="M30" s="8">
        <v>98.222389168025529</v>
      </c>
      <c r="N30" s="8">
        <v>82.180463844648443</v>
      </c>
      <c r="O30" s="8">
        <v>75.490200003321561</v>
      </c>
      <c r="P30" s="8">
        <v>68.717757670483863</v>
      </c>
      <c r="Q30" s="8">
        <v>65.698073260010304</v>
      </c>
      <c r="R30" s="8">
        <v>61.259761869907273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0.23008293316338033</v>
      </c>
      <c r="D35" s="9">
        <v>0.23479938529590824</v>
      </c>
      <c r="E35" s="9">
        <v>0.37198151496270859</v>
      </c>
      <c r="F35" s="9">
        <v>0.27526489162501178</v>
      </c>
      <c r="G35" s="9">
        <v>0.38057661854228669</v>
      </c>
      <c r="H35" s="9">
        <v>0.43026113067533373</v>
      </c>
      <c r="I35" s="9">
        <v>0.36500799111767634</v>
      </c>
      <c r="J35" s="9">
        <v>0.23655317435308632</v>
      </c>
      <c r="K35" s="9">
        <v>0.49569221072694974</v>
      </c>
      <c r="L35" s="9">
        <v>0.40762308029441985</v>
      </c>
      <c r="M35" s="9">
        <v>0.27450427059341537</v>
      </c>
      <c r="N35" s="9">
        <v>0.43518507984064092</v>
      </c>
      <c r="O35" s="9">
        <v>0.31419150380402383</v>
      </c>
      <c r="P35" s="9">
        <v>0.19952655676744163</v>
      </c>
      <c r="Q35" s="9">
        <v>0.19091947329611317</v>
      </c>
      <c r="R35" s="9">
        <v>0.24913145424939259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0.23008293316338033</v>
      </c>
      <c r="D37" s="10">
        <v>0.23479938529590824</v>
      </c>
      <c r="E37" s="10">
        <v>0.37198151496270859</v>
      </c>
      <c r="F37" s="10">
        <v>0.27526489162501178</v>
      </c>
      <c r="G37" s="10">
        <v>0.38057661854228669</v>
      </c>
      <c r="H37" s="10">
        <v>0.43026113067533373</v>
      </c>
      <c r="I37" s="10">
        <v>0.36500799111767634</v>
      </c>
      <c r="J37" s="10">
        <v>0.23655317435308632</v>
      </c>
      <c r="K37" s="10">
        <v>0.49569221072694974</v>
      </c>
      <c r="L37" s="10">
        <v>0.40762308029441985</v>
      </c>
      <c r="M37" s="10">
        <v>0.27450427059341537</v>
      </c>
      <c r="N37" s="10">
        <v>0.43518507984064092</v>
      </c>
      <c r="O37" s="10">
        <v>0.31419150380402383</v>
      </c>
      <c r="P37" s="10">
        <v>0.19952655676744163</v>
      </c>
      <c r="Q37" s="10">
        <v>0.19091947329611317</v>
      </c>
      <c r="R37" s="10">
        <v>0.24913145424939259</v>
      </c>
    </row>
    <row r="38" spans="1:18" ht="11.25" customHeight="1" x14ac:dyDescent="0.25">
      <c r="A38" s="59" t="s">
        <v>173</v>
      </c>
      <c r="B38" s="60" t="s">
        <v>172</v>
      </c>
      <c r="C38" s="9">
        <v>68.501768032501687</v>
      </c>
      <c r="D38" s="9">
        <v>68.963186924435803</v>
      </c>
      <c r="E38" s="9">
        <v>66.16113784392887</v>
      </c>
      <c r="F38" s="9">
        <v>71.927988763597156</v>
      </c>
      <c r="G38" s="9">
        <v>75.507959098084726</v>
      </c>
      <c r="H38" s="9">
        <v>73.504961889231978</v>
      </c>
      <c r="I38" s="9">
        <v>85.432202415787444</v>
      </c>
      <c r="J38" s="9">
        <v>90.969605578272777</v>
      </c>
      <c r="K38" s="9">
        <v>93.111860746606467</v>
      </c>
      <c r="L38" s="9">
        <v>88.423936119337014</v>
      </c>
      <c r="M38" s="9">
        <v>97.947884897432118</v>
      </c>
      <c r="N38" s="9">
        <v>81.745278764807807</v>
      </c>
      <c r="O38" s="9">
        <v>75.176008499517536</v>
      </c>
      <c r="P38" s="9">
        <v>68.518231113716425</v>
      </c>
      <c r="Q38" s="9">
        <v>65.507153786714184</v>
      </c>
      <c r="R38" s="9">
        <v>61.010630415657879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68.501768032501687</v>
      </c>
      <c r="D40" s="10">
        <v>68.963186924435803</v>
      </c>
      <c r="E40" s="10">
        <v>66.16113784392887</v>
      </c>
      <c r="F40" s="10">
        <v>71.927988763597156</v>
      </c>
      <c r="G40" s="10">
        <v>75.507959098084726</v>
      </c>
      <c r="H40" s="10">
        <v>73.504961889231978</v>
      </c>
      <c r="I40" s="10">
        <v>85.432202415787444</v>
      </c>
      <c r="J40" s="10">
        <v>90.969605578272777</v>
      </c>
      <c r="K40" s="10">
        <v>93.111860746606467</v>
      </c>
      <c r="L40" s="10">
        <v>88.423936119337014</v>
      </c>
      <c r="M40" s="10">
        <v>97.947884897432118</v>
      </c>
      <c r="N40" s="10">
        <v>81.745278764807807</v>
      </c>
      <c r="O40" s="10">
        <v>75.176008499517536</v>
      </c>
      <c r="P40" s="10">
        <v>68.518231113716425</v>
      </c>
      <c r="Q40" s="10">
        <v>65.507153786714184</v>
      </c>
      <c r="R40" s="10">
        <v>61.010630415657879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775.90495590911087</v>
      </c>
      <c r="D2" s="78">
        <v>783.86848483726976</v>
      </c>
      <c r="E2" s="78">
        <v>742.62158848424576</v>
      </c>
      <c r="F2" s="78">
        <v>793.67420765118493</v>
      </c>
      <c r="G2" s="78">
        <v>883.73313085792188</v>
      </c>
      <c r="H2" s="78">
        <v>889.24881103399855</v>
      </c>
      <c r="I2" s="78">
        <v>897.83163358389845</v>
      </c>
      <c r="J2" s="78">
        <v>986.60607476480425</v>
      </c>
      <c r="K2" s="78">
        <v>991.88223524201908</v>
      </c>
      <c r="L2" s="78">
        <v>856.14983555080482</v>
      </c>
      <c r="M2" s="78">
        <v>895.17901595749333</v>
      </c>
      <c r="N2" s="78">
        <v>965.7509336246469</v>
      </c>
      <c r="O2" s="78">
        <v>921.70357112825207</v>
      </c>
      <c r="P2" s="78">
        <v>848.03224619651576</v>
      </c>
      <c r="Q2" s="78">
        <v>856.07657519392171</v>
      </c>
      <c r="R2" s="78">
        <v>925.04461528303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775.90495590911087</v>
      </c>
      <c r="D21" s="79">
        <v>783.86848483726976</v>
      </c>
      <c r="E21" s="79">
        <v>742.62158848424576</v>
      </c>
      <c r="F21" s="79">
        <v>793.67420765118493</v>
      </c>
      <c r="G21" s="79">
        <v>883.73313085792188</v>
      </c>
      <c r="H21" s="79">
        <v>889.24881103399855</v>
      </c>
      <c r="I21" s="79">
        <v>897.83163358389845</v>
      </c>
      <c r="J21" s="79">
        <v>986.60607476480425</v>
      </c>
      <c r="K21" s="79">
        <v>991.88223524201908</v>
      </c>
      <c r="L21" s="79">
        <v>856.14983555080482</v>
      </c>
      <c r="M21" s="79">
        <v>895.17901595749333</v>
      </c>
      <c r="N21" s="79">
        <v>965.7509336246469</v>
      </c>
      <c r="O21" s="79">
        <v>921.70357112825207</v>
      </c>
      <c r="P21" s="79">
        <v>848.03224619651576</v>
      </c>
      <c r="Q21" s="79">
        <v>856.07657519392171</v>
      </c>
      <c r="R21" s="79">
        <v>925.04461528303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775.90495590911087</v>
      </c>
      <c r="D30" s="8">
        <v>783.86848483726976</v>
      </c>
      <c r="E30" s="8">
        <v>742.62158848424576</v>
      </c>
      <c r="F30" s="8">
        <v>793.67420765118493</v>
      </c>
      <c r="G30" s="8">
        <v>883.73313085792188</v>
      </c>
      <c r="H30" s="8">
        <v>889.24881103399855</v>
      </c>
      <c r="I30" s="8">
        <v>897.83163358389845</v>
      </c>
      <c r="J30" s="8">
        <v>986.60607476480425</v>
      </c>
      <c r="K30" s="8">
        <v>991.88223524201908</v>
      </c>
      <c r="L30" s="8">
        <v>856.14983555080482</v>
      </c>
      <c r="M30" s="8">
        <v>895.17901595749333</v>
      </c>
      <c r="N30" s="8">
        <v>965.7509336246469</v>
      </c>
      <c r="O30" s="8">
        <v>921.70357112825207</v>
      </c>
      <c r="P30" s="8">
        <v>848.03224619651576</v>
      </c>
      <c r="Q30" s="8">
        <v>856.07657519392171</v>
      </c>
      <c r="R30" s="8">
        <v>925.04461528303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2.5973764070569296</v>
      </c>
      <c r="D35" s="9">
        <v>2.6597860459234441</v>
      </c>
      <c r="E35" s="9">
        <v>4.1519397585777797</v>
      </c>
      <c r="F35" s="9">
        <v>3.0257728522580147</v>
      </c>
      <c r="G35" s="9">
        <v>4.4318705514567904</v>
      </c>
      <c r="H35" s="9">
        <v>5.1749245252721492</v>
      </c>
      <c r="I35" s="9">
        <v>3.819654734485229</v>
      </c>
      <c r="J35" s="9">
        <v>2.5588710457004482</v>
      </c>
      <c r="K35" s="9">
        <v>5.25244259073847</v>
      </c>
      <c r="L35" s="9">
        <v>3.9286311791117141</v>
      </c>
      <c r="M35" s="9">
        <v>2.5017764779227747</v>
      </c>
      <c r="N35" s="9">
        <v>5.1141156607499951</v>
      </c>
      <c r="O35" s="9">
        <v>3.8361460303666246</v>
      </c>
      <c r="P35" s="9">
        <v>2.4623177450394054</v>
      </c>
      <c r="Q35" s="9">
        <v>2.4877698953258216</v>
      </c>
      <c r="R35" s="9">
        <v>3.7619752871458556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2.5973764070569296</v>
      </c>
      <c r="D37" s="10">
        <v>2.6597860459234441</v>
      </c>
      <c r="E37" s="10">
        <v>4.1519397585777797</v>
      </c>
      <c r="F37" s="10">
        <v>3.0257728522580147</v>
      </c>
      <c r="G37" s="10">
        <v>4.4318705514567904</v>
      </c>
      <c r="H37" s="10">
        <v>5.1749245252721492</v>
      </c>
      <c r="I37" s="10">
        <v>3.819654734485229</v>
      </c>
      <c r="J37" s="10">
        <v>2.5588710457004482</v>
      </c>
      <c r="K37" s="10">
        <v>5.25244259073847</v>
      </c>
      <c r="L37" s="10">
        <v>3.9286311791117141</v>
      </c>
      <c r="M37" s="10">
        <v>2.5017764779227747</v>
      </c>
      <c r="N37" s="10">
        <v>5.1141156607499951</v>
      </c>
      <c r="O37" s="10">
        <v>3.8361460303666246</v>
      </c>
      <c r="P37" s="10">
        <v>2.4623177450394054</v>
      </c>
      <c r="Q37" s="10">
        <v>2.4877698953258216</v>
      </c>
      <c r="R37" s="10">
        <v>3.7619752871458556</v>
      </c>
    </row>
    <row r="38" spans="1:18" ht="11.25" customHeight="1" x14ac:dyDescent="0.25">
      <c r="A38" s="59" t="s">
        <v>173</v>
      </c>
      <c r="B38" s="60" t="s">
        <v>172</v>
      </c>
      <c r="C38" s="9">
        <v>773.30757950205395</v>
      </c>
      <c r="D38" s="9">
        <v>781.20869879134636</v>
      </c>
      <c r="E38" s="9">
        <v>738.46964872566798</v>
      </c>
      <c r="F38" s="9">
        <v>790.64843479892693</v>
      </c>
      <c r="G38" s="9">
        <v>879.30126030646511</v>
      </c>
      <c r="H38" s="9">
        <v>884.07388650872645</v>
      </c>
      <c r="I38" s="9">
        <v>894.01197884941325</v>
      </c>
      <c r="J38" s="9">
        <v>984.04720371910378</v>
      </c>
      <c r="K38" s="9">
        <v>986.62979265128058</v>
      </c>
      <c r="L38" s="9">
        <v>852.22120437169315</v>
      </c>
      <c r="M38" s="9">
        <v>892.67723947957052</v>
      </c>
      <c r="N38" s="9">
        <v>960.63681796389687</v>
      </c>
      <c r="O38" s="9">
        <v>917.86742509788542</v>
      </c>
      <c r="P38" s="9">
        <v>845.56992845147636</v>
      </c>
      <c r="Q38" s="9">
        <v>853.58880529859584</v>
      </c>
      <c r="R38" s="9">
        <v>921.2826399958841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773.30757950205395</v>
      </c>
      <c r="D40" s="10">
        <v>781.20869879134636</v>
      </c>
      <c r="E40" s="10">
        <v>738.46964872566798</v>
      </c>
      <c r="F40" s="10">
        <v>790.64843479892693</v>
      </c>
      <c r="G40" s="10">
        <v>879.30126030646511</v>
      </c>
      <c r="H40" s="10">
        <v>884.07388650872645</v>
      </c>
      <c r="I40" s="10">
        <v>894.01197884941325</v>
      </c>
      <c r="J40" s="10">
        <v>984.04720371910378</v>
      </c>
      <c r="K40" s="10">
        <v>986.62979265128058</v>
      </c>
      <c r="L40" s="10">
        <v>852.22120437169315</v>
      </c>
      <c r="M40" s="10">
        <v>892.67723947957052</v>
      </c>
      <c r="N40" s="10">
        <v>960.63681796389687</v>
      </c>
      <c r="O40" s="10">
        <v>917.86742509788542</v>
      </c>
      <c r="P40" s="10">
        <v>845.56992845147636</v>
      </c>
      <c r="Q40" s="10">
        <v>853.58880529859584</v>
      </c>
      <c r="R40" s="10">
        <v>921.2826399958841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875.88894129954781</v>
      </c>
      <c r="D2" s="78">
        <v>819.72058106907434</v>
      </c>
      <c r="E2" s="78">
        <v>758.45709384860822</v>
      </c>
      <c r="F2" s="78">
        <v>615.94300466573316</v>
      </c>
      <c r="G2" s="78">
        <v>780.07089025797256</v>
      </c>
      <c r="H2" s="78">
        <v>996.07150318145796</v>
      </c>
      <c r="I2" s="78">
        <v>1054.3801226523651</v>
      </c>
      <c r="J2" s="78">
        <v>1085.8933394762375</v>
      </c>
      <c r="K2" s="78">
        <v>1090.7179881882901</v>
      </c>
      <c r="L2" s="78">
        <v>947.64767996852572</v>
      </c>
      <c r="M2" s="78">
        <v>1038.946850969963</v>
      </c>
      <c r="N2" s="78">
        <v>1109.8147829764914</v>
      </c>
      <c r="O2" s="78">
        <v>1074.913584057316</v>
      </c>
      <c r="P2" s="78">
        <v>1051.437257835639</v>
      </c>
      <c r="Q2" s="78">
        <v>1041.3919117352416</v>
      </c>
      <c r="R2" s="78">
        <v>1127.0520345796567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875.88894129954781</v>
      </c>
      <c r="D21" s="79">
        <v>819.72058106907434</v>
      </c>
      <c r="E21" s="79">
        <v>758.45709384860822</v>
      </c>
      <c r="F21" s="79">
        <v>615.94300466573316</v>
      </c>
      <c r="G21" s="79">
        <v>780.07089025797256</v>
      </c>
      <c r="H21" s="79">
        <v>996.07150318145796</v>
      </c>
      <c r="I21" s="79">
        <v>1054.3801226523651</v>
      </c>
      <c r="J21" s="79">
        <v>1085.8933394762375</v>
      </c>
      <c r="K21" s="79">
        <v>1090.7179881882901</v>
      </c>
      <c r="L21" s="79">
        <v>947.64767996852572</v>
      </c>
      <c r="M21" s="79">
        <v>1038.946850969963</v>
      </c>
      <c r="N21" s="79">
        <v>1109.8147829764914</v>
      </c>
      <c r="O21" s="79">
        <v>1074.913584057316</v>
      </c>
      <c r="P21" s="79">
        <v>1051.437257835639</v>
      </c>
      <c r="Q21" s="79">
        <v>1041.3919117352416</v>
      </c>
      <c r="R21" s="79">
        <v>1127.0520345796567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875.88894129954781</v>
      </c>
      <c r="D30" s="8">
        <v>819.72058106907434</v>
      </c>
      <c r="E30" s="8">
        <v>758.45709384860822</v>
      </c>
      <c r="F30" s="8">
        <v>615.94300466573316</v>
      </c>
      <c r="G30" s="8">
        <v>780.07089025797256</v>
      </c>
      <c r="H30" s="8">
        <v>996.07150318145796</v>
      </c>
      <c r="I30" s="8">
        <v>1054.3801226523651</v>
      </c>
      <c r="J30" s="8">
        <v>1085.8933394762375</v>
      </c>
      <c r="K30" s="8">
        <v>1090.7179881882901</v>
      </c>
      <c r="L30" s="8">
        <v>947.64767996852572</v>
      </c>
      <c r="M30" s="8">
        <v>1038.946850969963</v>
      </c>
      <c r="N30" s="8">
        <v>1109.8147829764914</v>
      </c>
      <c r="O30" s="8">
        <v>1074.913584057316</v>
      </c>
      <c r="P30" s="8">
        <v>1051.437257835639</v>
      </c>
      <c r="Q30" s="8">
        <v>1041.3919117352416</v>
      </c>
      <c r="R30" s="8">
        <v>1127.0520345796567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2.9320772525134013</v>
      </c>
      <c r="D35" s="9">
        <v>2.7814377095877316</v>
      </c>
      <c r="E35" s="9">
        <v>4.2404748420429206</v>
      </c>
      <c r="F35" s="9">
        <v>2.3481972881181155</v>
      </c>
      <c r="G35" s="9">
        <v>3.9120104088739898</v>
      </c>
      <c r="H35" s="9">
        <v>5.7965721030818989</v>
      </c>
      <c r="I35" s="9">
        <v>4.4856606481552328</v>
      </c>
      <c r="J35" s="9">
        <v>2.8163834545283066</v>
      </c>
      <c r="K35" s="9">
        <v>5.7758203666657</v>
      </c>
      <c r="L35" s="9">
        <v>4.348489093549917</v>
      </c>
      <c r="M35" s="9">
        <v>2.9035676074114023</v>
      </c>
      <c r="N35" s="9">
        <v>5.8770030289796065</v>
      </c>
      <c r="O35" s="9">
        <v>4.4738087250991665</v>
      </c>
      <c r="P35" s="9">
        <v>3.0529176565820362</v>
      </c>
      <c r="Q35" s="9">
        <v>3.026298724111069</v>
      </c>
      <c r="R35" s="9">
        <v>4.5834998997522476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2.9320772525134013</v>
      </c>
      <c r="D37" s="10">
        <v>2.7814377095877316</v>
      </c>
      <c r="E37" s="10">
        <v>4.2404748420429206</v>
      </c>
      <c r="F37" s="10">
        <v>2.3481972881181155</v>
      </c>
      <c r="G37" s="10">
        <v>3.9120104088739898</v>
      </c>
      <c r="H37" s="10">
        <v>5.7965721030818989</v>
      </c>
      <c r="I37" s="10">
        <v>4.4856606481552328</v>
      </c>
      <c r="J37" s="10">
        <v>2.8163834545283066</v>
      </c>
      <c r="K37" s="10">
        <v>5.7758203666657</v>
      </c>
      <c r="L37" s="10">
        <v>4.348489093549917</v>
      </c>
      <c r="M37" s="10">
        <v>2.9035676074114023</v>
      </c>
      <c r="N37" s="10">
        <v>5.8770030289796065</v>
      </c>
      <c r="O37" s="10">
        <v>4.4738087250991665</v>
      </c>
      <c r="P37" s="10">
        <v>3.0529176565820362</v>
      </c>
      <c r="Q37" s="10">
        <v>3.026298724111069</v>
      </c>
      <c r="R37" s="10">
        <v>4.5834998997522476</v>
      </c>
    </row>
    <row r="38" spans="1:18" ht="11.25" customHeight="1" x14ac:dyDescent="0.25">
      <c r="A38" s="59" t="s">
        <v>173</v>
      </c>
      <c r="B38" s="60" t="s">
        <v>172</v>
      </c>
      <c r="C38" s="9">
        <v>872.9568640470344</v>
      </c>
      <c r="D38" s="9">
        <v>816.93914335948659</v>
      </c>
      <c r="E38" s="9">
        <v>754.21661900656534</v>
      </c>
      <c r="F38" s="9">
        <v>613.59480737761498</v>
      </c>
      <c r="G38" s="9">
        <v>776.15887984909853</v>
      </c>
      <c r="H38" s="9">
        <v>990.27493107837608</v>
      </c>
      <c r="I38" s="9">
        <v>1049.8944620042098</v>
      </c>
      <c r="J38" s="9">
        <v>1083.0769560217093</v>
      </c>
      <c r="K38" s="9">
        <v>1084.9421678216243</v>
      </c>
      <c r="L38" s="9">
        <v>943.29919087497581</v>
      </c>
      <c r="M38" s="9">
        <v>1036.0432833625516</v>
      </c>
      <c r="N38" s="9">
        <v>1103.9377799475119</v>
      </c>
      <c r="O38" s="9">
        <v>1070.4397753322169</v>
      </c>
      <c r="P38" s="9">
        <v>1048.3843401790571</v>
      </c>
      <c r="Q38" s="9">
        <v>1038.3656130111306</v>
      </c>
      <c r="R38" s="9">
        <v>1122.4685346799045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872.9568640470344</v>
      </c>
      <c r="D40" s="10">
        <v>816.93914335948659</v>
      </c>
      <c r="E40" s="10">
        <v>754.21661900656534</v>
      </c>
      <c r="F40" s="10">
        <v>613.59480737761498</v>
      </c>
      <c r="G40" s="10">
        <v>776.15887984909853</v>
      </c>
      <c r="H40" s="10">
        <v>990.27493107837608</v>
      </c>
      <c r="I40" s="10">
        <v>1049.8944620042098</v>
      </c>
      <c r="J40" s="10">
        <v>1083.0769560217093</v>
      </c>
      <c r="K40" s="10">
        <v>1084.9421678216243</v>
      </c>
      <c r="L40" s="10">
        <v>943.29919087497581</v>
      </c>
      <c r="M40" s="10">
        <v>1036.0432833625516</v>
      </c>
      <c r="N40" s="10">
        <v>1103.9377799475119</v>
      </c>
      <c r="O40" s="10">
        <v>1070.4397753322169</v>
      </c>
      <c r="P40" s="10">
        <v>1048.3843401790571</v>
      </c>
      <c r="Q40" s="10">
        <v>1038.3656130111306</v>
      </c>
      <c r="R40" s="10">
        <v>1122.4685346799045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22.593410544596615</v>
      </c>
      <c r="D2" s="78">
        <v>22.349031090141789</v>
      </c>
      <c r="E2" s="78">
        <v>23.950865861170211</v>
      </c>
      <c r="F2" s="78">
        <v>23.335923373418069</v>
      </c>
      <c r="G2" s="78">
        <v>25.316069721895904</v>
      </c>
      <c r="H2" s="78">
        <v>24.298007683323764</v>
      </c>
      <c r="I2" s="78">
        <v>25.541165205662885</v>
      </c>
      <c r="J2" s="78">
        <v>24.712039389780387</v>
      </c>
      <c r="K2" s="78">
        <v>23.901755365688587</v>
      </c>
      <c r="L2" s="78">
        <v>21.724254831751008</v>
      </c>
      <c r="M2" s="78">
        <v>22.33216140939108</v>
      </c>
      <c r="N2" s="78">
        <v>21.448983805051054</v>
      </c>
      <c r="O2" s="78">
        <v>19.904945543285763</v>
      </c>
      <c r="P2" s="78">
        <v>18.651072359705136</v>
      </c>
      <c r="Q2" s="78">
        <v>18.27453593390296</v>
      </c>
      <c r="R2" s="78">
        <v>18.891493982231488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22.593410544596615</v>
      </c>
      <c r="D21" s="79">
        <v>22.349031090141789</v>
      </c>
      <c r="E21" s="79">
        <v>23.950865861170211</v>
      </c>
      <c r="F21" s="79">
        <v>23.335923373418069</v>
      </c>
      <c r="G21" s="79">
        <v>25.316069721895904</v>
      </c>
      <c r="H21" s="79">
        <v>24.298007683323764</v>
      </c>
      <c r="I21" s="79">
        <v>25.541165205662885</v>
      </c>
      <c r="J21" s="79">
        <v>24.712039389780387</v>
      </c>
      <c r="K21" s="79">
        <v>23.901755365688587</v>
      </c>
      <c r="L21" s="79">
        <v>21.724254831751008</v>
      </c>
      <c r="M21" s="79">
        <v>22.33216140939108</v>
      </c>
      <c r="N21" s="79">
        <v>21.448983805051054</v>
      </c>
      <c r="O21" s="79">
        <v>19.904945543285763</v>
      </c>
      <c r="P21" s="79">
        <v>18.651072359705136</v>
      </c>
      <c r="Q21" s="79">
        <v>18.27453593390296</v>
      </c>
      <c r="R21" s="79">
        <v>18.891493982231488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22.593410544596615</v>
      </c>
      <c r="D30" s="8">
        <v>22.349031090141789</v>
      </c>
      <c r="E30" s="8">
        <v>23.950865861170211</v>
      </c>
      <c r="F30" s="8">
        <v>23.335923373418069</v>
      </c>
      <c r="G30" s="8">
        <v>25.316069721895904</v>
      </c>
      <c r="H30" s="8">
        <v>24.298007683323764</v>
      </c>
      <c r="I30" s="8">
        <v>25.541165205662885</v>
      </c>
      <c r="J30" s="8">
        <v>24.712039389780387</v>
      </c>
      <c r="K30" s="8">
        <v>23.901755365688587</v>
      </c>
      <c r="L30" s="8">
        <v>21.724254831751008</v>
      </c>
      <c r="M30" s="8">
        <v>22.33216140939108</v>
      </c>
      <c r="N30" s="8">
        <v>21.448983805051054</v>
      </c>
      <c r="O30" s="8">
        <v>19.904945543285763</v>
      </c>
      <c r="P30" s="8">
        <v>18.651072359705136</v>
      </c>
      <c r="Q30" s="8">
        <v>18.27453593390296</v>
      </c>
      <c r="R30" s="8">
        <v>18.891493982231488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7.5632448351522927E-2</v>
      </c>
      <c r="D35" s="9">
        <v>7.5833691726755401E-2</v>
      </c>
      <c r="E35" s="9">
        <v>0.13390743517748599</v>
      </c>
      <c r="F35" s="9">
        <v>8.8964971703722029E-2</v>
      </c>
      <c r="G35" s="9">
        <v>0.12695862581294959</v>
      </c>
      <c r="H35" s="9">
        <v>0.14140064548354606</v>
      </c>
      <c r="I35" s="9">
        <v>0.10866005267897839</v>
      </c>
      <c r="J35" s="9">
        <v>6.409338406900901E-2</v>
      </c>
      <c r="K35" s="9">
        <v>0.12657006388013603</v>
      </c>
      <c r="L35" s="9">
        <v>9.9686505014718027E-2</v>
      </c>
      <c r="M35" s="9">
        <v>6.2412182501206295E-2</v>
      </c>
      <c r="N35" s="9">
        <v>0.11358268489877354</v>
      </c>
      <c r="O35" s="9">
        <v>8.2844723859613348E-2</v>
      </c>
      <c r="P35" s="9">
        <v>5.4154622823945897E-2</v>
      </c>
      <c r="Q35" s="9">
        <v>5.3106044090875063E-2</v>
      </c>
      <c r="R35" s="9">
        <v>7.6828006265054441E-2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7.5632448351522927E-2</v>
      </c>
      <c r="D37" s="10">
        <v>7.5833691726755401E-2</v>
      </c>
      <c r="E37" s="10">
        <v>0.13390743517748599</v>
      </c>
      <c r="F37" s="10">
        <v>8.8964971703722029E-2</v>
      </c>
      <c r="G37" s="10">
        <v>0.12695862581294959</v>
      </c>
      <c r="H37" s="10">
        <v>0.14140064548354606</v>
      </c>
      <c r="I37" s="10">
        <v>0.10866005267897839</v>
      </c>
      <c r="J37" s="10">
        <v>6.409338406900901E-2</v>
      </c>
      <c r="K37" s="10">
        <v>0.12657006388013603</v>
      </c>
      <c r="L37" s="10">
        <v>9.9686505014718027E-2</v>
      </c>
      <c r="M37" s="10">
        <v>6.2412182501206295E-2</v>
      </c>
      <c r="N37" s="10">
        <v>0.11358268489877354</v>
      </c>
      <c r="O37" s="10">
        <v>8.2844723859613348E-2</v>
      </c>
      <c r="P37" s="10">
        <v>5.4154622823945897E-2</v>
      </c>
      <c r="Q37" s="10">
        <v>5.3106044090875063E-2</v>
      </c>
      <c r="R37" s="10">
        <v>7.6828006265054441E-2</v>
      </c>
    </row>
    <row r="38" spans="1:18" ht="11.25" customHeight="1" x14ac:dyDescent="0.25">
      <c r="A38" s="59" t="s">
        <v>173</v>
      </c>
      <c r="B38" s="60" t="s">
        <v>172</v>
      </c>
      <c r="C38" s="9">
        <v>22.517778096245092</v>
      </c>
      <c r="D38" s="9">
        <v>22.273197398415032</v>
      </c>
      <c r="E38" s="9">
        <v>23.816958425992723</v>
      </c>
      <c r="F38" s="9">
        <v>23.246958401714348</v>
      </c>
      <c r="G38" s="9">
        <v>25.189111096082954</v>
      </c>
      <c r="H38" s="9">
        <v>24.156607037840217</v>
      </c>
      <c r="I38" s="9">
        <v>25.432505152983907</v>
      </c>
      <c r="J38" s="9">
        <v>24.647946005711379</v>
      </c>
      <c r="K38" s="9">
        <v>23.775185301808449</v>
      </c>
      <c r="L38" s="9">
        <v>21.624568326736291</v>
      </c>
      <c r="M38" s="9">
        <v>22.269749226889875</v>
      </c>
      <c r="N38" s="9">
        <v>21.33540112015228</v>
      </c>
      <c r="O38" s="9">
        <v>19.822100819426151</v>
      </c>
      <c r="P38" s="9">
        <v>18.596917736881188</v>
      </c>
      <c r="Q38" s="9">
        <v>18.221429889812086</v>
      </c>
      <c r="R38" s="9">
        <v>18.814665975966435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22.517778096245092</v>
      </c>
      <c r="D40" s="10">
        <v>22.273197398415032</v>
      </c>
      <c r="E40" s="10">
        <v>23.816958425992723</v>
      </c>
      <c r="F40" s="10">
        <v>23.246958401714348</v>
      </c>
      <c r="G40" s="10">
        <v>25.189111096082954</v>
      </c>
      <c r="H40" s="10">
        <v>24.156607037840217</v>
      </c>
      <c r="I40" s="10">
        <v>25.432505152983907</v>
      </c>
      <c r="J40" s="10">
        <v>24.647946005711379</v>
      </c>
      <c r="K40" s="10">
        <v>23.775185301808449</v>
      </c>
      <c r="L40" s="10">
        <v>21.624568326736291</v>
      </c>
      <c r="M40" s="10">
        <v>22.269749226889875</v>
      </c>
      <c r="N40" s="10">
        <v>21.33540112015228</v>
      </c>
      <c r="O40" s="10">
        <v>19.822100819426151</v>
      </c>
      <c r="P40" s="10">
        <v>18.596917736881188</v>
      </c>
      <c r="Q40" s="10">
        <v>18.221429889812086</v>
      </c>
      <c r="R40" s="10">
        <v>18.814665975966435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34.303028405632787</v>
      </c>
      <c r="D2" s="78">
        <v>32.336227819522357</v>
      </c>
      <c r="E2" s="78">
        <v>33.425003327252583</v>
      </c>
      <c r="F2" s="78">
        <v>32.332030113122002</v>
      </c>
      <c r="G2" s="78">
        <v>46.613488540306754</v>
      </c>
      <c r="H2" s="78">
        <v>61.326219772359025</v>
      </c>
      <c r="I2" s="78">
        <v>71.993954284241241</v>
      </c>
      <c r="J2" s="78">
        <v>71.56780152489236</v>
      </c>
      <c r="K2" s="78">
        <v>69.044459136741494</v>
      </c>
      <c r="L2" s="78">
        <v>65.56038991136333</v>
      </c>
      <c r="M2" s="78">
        <v>74.337005461633382</v>
      </c>
      <c r="N2" s="78">
        <v>68.010646437284123</v>
      </c>
      <c r="O2" s="78">
        <v>60.783549571554381</v>
      </c>
      <c r="P2" s="78">
        <v>62.368374499415701</v>
      </c>
      <c r="Q2" s="78">
        <v>66.037503876917924</v>
      </c>
      <c r="R2" s="78">
        <v>70.960900482790308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34.303028405632787</v>
      </c>
      <c r="D21" s="79">
        <v>32.336227819522357</v>
      </c>
      <c r="E21" s="79">
        <v>33.425003327252583</v>
      </c>
      <c r="F21" s="79">
        <v>32.332030113122002</v>
      </c>
      <c r="G21" s="79">
        <v>46.613488540306754</v>
      </c>
      <c r="H21" s="79">
        <v>61.326219772359025</v>
      </c>
      <c r="I21" s="79">
        <v>71.993954284241241</v>
      </c>
      <c r="J21" s="79">
        <v>71.56780152489236</v>
      </c>
      <c r="K21" s="79">
        <v>69.044459136741494</v>
      </c>
      <c r="L21" s="79">
        <v>65.56038991136333</v>
      </c>
      <c r="M21" s="79">
        <v>74.337005461633382</v>
      </c>
      <c r="N21" s="79">
        <v>68.010646437284123</v>
      </c>
      <c r="O21" s="79">
        <v>60.783549571554381</v>
      </c>
      <c r="P21" s="79">
        <v>62.368374499415701</v>
      </c>
      <c r="Q21" s="79">
        <v>66.037503876917924</v>
      </c>
      <c r="R21" s="79">
        <v>70.960900482790308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34.303028405632787</v>
      </c>
      <c r="D30" s="8">
        <v>32.336227819522357</v>
      </c>
      <c r="E30" s="8">
        <v>33.425003327252583</v>
      </c>
      <c r="F30" s="8">
        <v>32.332030113122002</v>
      </c>
      <c r="G30" s="8">
        <v>46.613488540306754</v>
      </c>
      <c r="H30" s="8">
        <v>61.326219772359025</v>
      </c>
      <c r="I30" s="8">
        <v>71.993954284241241</v>
      </c>
      <c r="J30" s="8">
        <v>71.56780152489236</v>
      </c>
      <c r="K30" s="8">
        <v>69.044459136741494</v>
      </c>
      <c r="L30" s="8">
        <v>65.56038991136333</v>
      </c>
      <c r="M30" s="8">
        <v>74.337005461633382</v>
      </c>
      <c r="N30" s="8">
        <v>68.010646437284123</v>
      </c>
      <c r="O30" s="8">
        <v>60.783549571554381</v>
      </c>
      <c r="P30" s="8">
        <v>62.368374499415701</v>
      </c>
      <c r="Q30" s="8">
        <v>66.037503876917924</v>
      </c>
      <c r="R30" s="8">
        <v>70.960900482790308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0.11483091581365176</v>
      </c>
      <c r="D35" s="9">
        <v>0.10972178266615999</v>
      </c>
      <c r="E35" s="9">
        <v>0.18687660363910721</v>
      </c>
      <c r="F35" s="9">
        <v>0.12326138109513649</v>
      </c>
      <c r="G35" s="9">
        <v>0.23376394971398531</v>
      </c>
      <c r="H35" s="9">
        <v>0.35688387187517645</v>
      </c>
      <c r="I35" s="9">
        <v>0.3062846507628853</v>
      </c>
      <c r="J35" s="9">
        <v>0.18561894134915016</v>
      </c>
      <c r="K35" s="9">
        <v>0.3656200755887476</v>
      </c>
      <c r="L35" s="9">
        <v>0.30083821922923099</v>
      </c>
      <c r="M35" s="9">
        <v>0.20775126358855808</v>
      </c>
      <c r="N35" s="9">
        <v>0.36014908185201794</v>
      </c>
      <c r="O35" s="9">
        <v>0.25298217312436322</v>
      </c>
      <c r="P35" s="9">
        <v>0.18109070256225526</v>
      </c>
      <c r="Q35" s="9">
        <v>0.19190586317613459</v>
      </c>
      <c r="R35" s="9">
        <v>0.28858408509106948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0.11483091581365176</v>
      </c>
      <c r="D37" s="10">
        <v>0.10972178266615999</v>
      </c>
      <c r="E37" s="10">
        <v>0.18687660363910721</v>
      </c>
      <c r="F37" s="10">
        <v>0.12326138109513649</v>
      </c>
      <c r="G37" s="10">
        <v>0.23376394971398531</v>
      </c>
      <c r="H37" s="10">
        <v>0.35688387187517645</v>
      </c>
      <c r="I37" s="10">
        <v>0.3062846507628853</v>
      </c>
      <c r="J37" s="10">
        <v>0.18561894134915016</v>
      </c>
      <c r="K37" s="10">
        <v>0.3656200755887476</v>
      </c>
      <c r="L37" s="10">
        <v>0.30083821922923099</v>
      </c>
      <c r="M37" s="10">
        <v>0.20775126358855808</v>
      </c>
      <c r="N37" s="10">
        <v>0.36014908185201794</v>
      </c>
      <c r="O37" s="10">
        <v>0.25298217312436322</v>
      </c>
      <c r="P37" s="10">
        <v>0.18109070256225526</v>
      </c>
      <c r="Q37" s="10">
        <v>0.19190586317613459</v>
      </c>
      <c r="R37" s="10">
        <v>0.28858408509106948</v>
      </c>
    </row>
    <row r="38" spans="1:18" ht="11.25" customHeight="1" x14ac:dyDescent="0.25">
      <c r="A38" s="59" t="s">
        <v>173</v>
      </c>
      <c r="B38" s="60" t="s">
        <v>172</v>
      </c>
      <c r="C38" s="9">
        <v>34.188197489819139</v>
      </c>
      <c r="D38" s="9">
        <v>32.226506036856193</v>
      </c>
      <c r="E38" s="9">
        <v>33.238126723613476</v>
      </c>
      <c r="F38" s="9">
        <v>32.208768732026869</v>
      </c>
      <c r="G38" s="9">
        <v>46.379724590592772</v>
      </c>
      <c r="H38" s="9">
        <v>60.969335900483848</v>
      </c>
      <c r="I38" s="9">
        <v>71.68766963347835</v>
      </c>
      <c r="J38" s="9">
        <v>71.382182583543212</v>
      </c>
      <c r="K38" s="9">
        <v>68.678839061152743</v>
      </c>
      <c r="L38" s="9">
        <v>65.259551692134096</v>
      </c>
      <c r="M38" s="9">
        <v>74.129254198044819</v>
      </c>
      <c r="N38" s="9">
        <v>67.650497355432108</v>
      </c>
      <c r="O38" s="9">
        <v>60.530567398430016</v>
      </c>
      <c r="P38" s="9">
        <v>62.187283796853443</v>
      </c>
      <c r="Q38" s="9">
        <v>65.845598013741792</v>
      </c>
      <c r="R38" s="9">
        <v>70.672316397699234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34.188197489819139</v>
      </c>
      <c r="D40" s="10">
        <v>32.226506036856193</v>
      </c>
      <c r="E40" s="10">
        <v>33.238126723613476</v>
      </c>
      <c r="F40" s="10">
        <v>32.208768732026869</v>
      </c>
      <c r="G40" s="10">
        <v>46.379724590592772</v>
      </c>
      <c r="H40" s="10">
        <v>60.969335900483848</v>
      </c>
      <c r="I40" s="10">
        <v>71.68766963347835</v>
      </c>
      <c r="J40" s="10">
        <v>71.382182583543212</v>
      </c>
      <c r="K40" s="10">
        <v>68.678839061152743</v>
      </c>
      <c r="L40" s="10">
        <v>65.259551692134096</v>
      </c>
      <c r="M40" s="10">
        <v>74.129254198044819</v>
      </c>
      <c r="N40" s="10">
        <v>67.650497355432108</v>
      </c>
      <c r="O40" s="10">
        <v>60.530567398430016</v>
      </c>
      <c r="P40" s="10">
        <v>62.187283796853443</v>
      </c>
      <c r="Q40" s="10">
        <v>65.845598013741792</v>
      </c>
      <c r="R40" s="10">
        <v>70.672316397699234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106</vt:i4>
      </vt:variant>
    </vt:vector>
  </HeadingPairs>
  <TitlesOfParts>
    <vt:vector size="106" baseType="lpstr">
      <vt:lpstr>cover</vt:lpstr>
      <vt:lpstr>index</vt:lpstr>
      <vt:lpstr>factors</vt:lpstr>
      <vt:lpstr>TOTAL</vt:lpstr>
      <vt:lpstr>TITOT</vt:lpstr>
      <vt:lpstr>tipgt</vt:lpstr>
      <vt:lpstr>tipgtele</vt:lpstr>
      <vt:lpstr>tipgtchp</vt:lpstr>
      <vt:lpstr>tidh</vt:lpstr>
      <vt:lpstr>CEN</vt:lpstr>
      <vt:lpstr>cenrf</vt:lpstr>
      <vt:lpstr>cenog</vt:lpstr>
      <vt:lpstr>cennu</vt:lpstr>
      <vt:lpstr>cencm</vt:lpstr>
      <vt:lpstr>cenck</vt:lpstr>
      <vt:lpstr>cenbf</vt:lpstr>
      <vt:lpstr>cengw</vt:lpstr>
      <vt:lpstr>cenpf</vt:lpstr>
      <vt:lpstr>cenbr</vt:lpstr>
      <vt:lpstr>cench</vt:lpstr>
      <vt:lpstr>cencl</vt:lpstr>
      <vt:lpstr>cenlr</vt:lpstr>
      <vt:lpstr>cenbg</vt:lpstr>
      <vt:lpstr>cengl</vt:lpstr>
      <vt:lpstr>cenns</vt:lpstr>
      <vt:lpstr>CF</vt:lpstr>
      <vt:lpstr>CIN</vt:lpstr>
      <vt:lpstr>cisi</vt:lpstr>
      <vt:lpstr>cisb</vt:lpstr>
      <vt:lpstr>cise</vt:lpstr>
      <vt:lpstr>cnfm</vt:lpstr>
      <vt:lpstr>cnfa</vt:lpstr>
      <vt:lpstr>cnfp</vt:lpstr>
      <vt:lpstr>cnfs</vt:lpstr>
      <vt:lpstr>cnfo</vt:lpstr>
      <vt:lpstr>cchi</vt:lpstr>
      <vt:lpstr>cbch</vt:lpstr>
      <vt:lpstr>coch</vt:lpstr>
      <vt:lpstr>cpha</vt:lpstr>
      <vt:lpstr>cnmm</vt:lpstr>
      <vt:lpstr>ccem</vt:lpstr>
      <vt:lpstr>ccer</vt:lpstr>
      <vt:lpstr>cgla</vt:lpstr>
      <vt:lpstr>cppa</vt:lpstr>
      <vt:lpstr>cpul</vt:lpstr>
      <vt:lpstr>cpap</vt:lpstr>
      <vt:lpstr>cprp</vt:lpstr>
      <vt:lpstr>cfbt</vt:lpstr>
      <vt:lpstr>ctre</vt:lpstr>
      <vt:lpstr>cmae</vt:lpstr>
      <vt:lpstr>ctel</vt:lpstr>
      <vt:lpstr>cwwp</vt:lpstr>
      <vt:lpstr>cmiq</vt:lpstr>
      <vt:lpstr>ccon</vt:lpstr>
      <vt:lpstr>cnsi</vt:lpstr>
      <vt:lpstr>CDM</vt:lpstr>
      <vt:lpstr>cres</vt:lpstr>
      <vt:lpstr>cressh</vt:lpstr>
      <vt:lpstr>cressc</vt:lpstr>
      <vt:lpstr>creswh</vt:lpstr>
      <vt:lpstr>cresco</vt:lpstr>
      <vt:lpstr>cresrf</vt:lpstr>
      <vt:lpstr>creswm</vt:lpstr>
      <vt:lpstr>cresdr</vt:lpstr>
      <vt:lpstr>cresdw</vt:lpstr>
      <vt:lpstr>crestv</vt:lpstr>
      <vt:lpstr>cresit</vt:lpstr>
      <vt:lpstr>cresli</vt:lpstr>
      <vt:lpstr>cresoa</vt:lpstr>
      <vt:lpstr>cser</vt:lpstr>
      <vt:lpstr>csersh</vt:lpstr>
      <vt:lpstr>csersc</vt:lpstr>
      <vt:lpstr>cserhw</vt:lpstr>
      <vt:lpstr>cserca</vt:lpstr>
      <vt:lpstr>cserve</vt:lpstr>
      <vt:lpstr>csersl</vt:lpstr>
      <vt:lpstr>cserbl</vt:lpstr>
      <vt:lpstr>csercr</vt:lpstr>
      <vt:lpstr>cserbt</vt:lpstr>
      <vt:lpstr>cserit</vt:lpstr>
      <vt:lpstr>cagr</vt:lpstr>
      <vt:lpstr>CTR</vt:lpstr>
      <vt:lpstr>ctro</vt:lpstr>
      <vt:lpstr>cp2w</vt:lpstr>
      <vt:lpstr>ccar</vt:lpstr>
      <vt:lpstr>cbus</vt:lpstr>
      <vt:lpstr>clcv</vt:lpstr>
      <vt:lpstr>chdv</vt:lpstr>
      <vt:lpstr>ctra</vt:lpstr>
      <vt:lpstr>crtp</vt:lpstr>
      <vt:lpstr>crth</vt:lpstr>
      <vt:lpstr>crtm</vt:lpstr>
      <vt:lpstr>crtf</vt:lpstr>
      <vt:lpstr>ctav</vt:lpstr>
      <vt:lpstr>capd</vt:lpstr>
      <vt:lpstr>capi</vt:lpstr>
      <vt:lpstr>cape</vt:lpstr>
      <vt:lpstr>cafi</vt:lpstr>
      <vt:lpstr>cafe</vt:lpstr>
      <vt:lpstr>ctdn</vt:lpstr>
      <vt:lpstr>cncs</vt:lpstr>
      <vt:lpstr>cniw</vt:lpstr>
      <vt:lpstr>ctpi</vt:lpstr>
      <vt:lpstr>BUN</vt:lpstr>
      <vt:lpstr>buni</vt:lpstr>
      <vt:lpstr>bune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2018-07-19T13:51:16Z</dcterms:created>
  <dcterms:modified xsi:type="dcterms:W3CDTF">2018-07-19T13:51:18Z</dcterms:modified>
</cp:coreProperties>
</file>