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110" r:id="rId1"/>
    <sheet name="index" sheetId="4" r:id="rId2"/>
    <sheet name="factors" sheetId="6" r:id="rId3"/>
    <sheet name="TOTAL" sheetId="7" r:id="rId4"/>
    <sheet name="TITOT" sheetId="8" r:id="rId5"/>
    <sheet name="tipgt" sheetId="9" r:id="rId6"/>
    <sheet name="tipgtele" sheetId="10" r:id="rId7"/>
    <sheet name="tipgtchp" sheetId="11" r:id="rId8"/>
    <sheet name="tidh" sheetId="12" r:id="rId9"/>
    <sheet name="CEN" sheetId="13" r:id="rId10"/>
    <sheet name="cenrf" sheetId="14" r:id="rId11"/>
    <sheet name="cenog" sheetId="15" r:id="rId12"/>
    <sheet name="cennu" sheetId="16" r:id="rId13"/>
    <sheet name="cencm" sheetId="17" r:id="rId14"/>
    <sheet name="cenck" sheetId="18" r:id="rId15"/>
    <sheet name="cenbf" sheetId="19" r:id="rId16"/>
    <sheet name="cengw" sheetId="20" r:id="rId17"/>
    <sheet name="cenpf" sheetId="21" r:id="rId18"/>
    <sheet name="cenbr" sheetId="22" r:id="rId19"/>
    <sheet name="cench" sheetId="23" r:id="rId20"/>
    <sheet name="cencl" sheetId="24" r:id="rId21"/>
    <sheet name="cenlr" sheetId="25" r:id="rId22"/>
    <sheet name="cenbg" sheetId="26" r:id="rId23"/>
    <sheet name="cengl" sheetId="27" r:id="rId24"/>
    <sheet name="cenns" sheetId="28" r:id="rId25"/>
    <sheet name="CF" sheetId="29" r:id="rId26"/>
    <sheet name="CIN" sheetId="30" r:id="rId27"/>
    <sheet name="cisi" sheetId="31" r:id="rId28"/>
    <sheet name="cisb" sheetId="32" r:id="rId29"/>
    <sheet name="cise" sheetId="33" r:id="rId30"/>
    <sheet name="cnfm" sheetId="34" r:id="rId31"/>
    <sheet name="cnfa" sheetId="35" r:id="rId32"/>
    <sheet name="cnfp" sheetId="36" r:id="rId33"/>
    <sheet name="cnfs" sheetId="37" r:id="rId34"/>
    <sheet name="cnfo" sheetId="38" r:id="rId35"/>
    <sheet name="cchi" sheetId="39" r:id="rId36"/>
    <sheet name="cbch" sheetId="40" r:id="rId37"/>
    <sheet name="coch" sheetId="41" r:id="rId38"/>
    <sheet name="cpha" sheetId="42" r:id="rId39"/>
    <sheet name="cnmm" sheetId="43" r:id="rId40"/>
    <sheet name="ccem" sheetId="44" r:id="rId41"/>
    <sheet name="ccer" sheetId="45" r:id="rId42"/>
    <sheet name="cgla" sheetId="46" r:id="rId43"/>
    <sheet name="cppa" sheetId="47" r:id="rId44"/>
    <sheet name="cpul" sheetId="48" r:id="rId45"/>
    <sheet name="cpap" sheetId="49" r:id="rId46"/>
    <sheet name="cprp" sheetId="50" r:id="rId47"/>
    <sheet name="cfbt" sheetId="51" r:id="rId48"/>
    <sheet name="ctre" sheetId="52" r:id="rId49"/>
    <sheet name="cmae" sheetId="53" r:id="rId50"/>
    <sheet name="ctel" sheetId="54" r:id="rId51"/>
    <sheet name="cwwp" sheetId="55" r:id="rId52"/>
    <sheet name="cmiq" sheetId="56" r:id="rId53"/>
    <sheet name="ccon" sheetId="57" r:id="rId54"/>
    <sheet name="cnsi" sheetId="58" r:id="rId55"/>
    <sheet name="CDM" sheetId="59" r:id="rId56"/>
    <sheet name="cres" sheetId="60" r:id="rId57"/>
    <sheet name="cressh" sheetId="61" r:id="rId58"/>
    <sheet name="cressc" sheetId="62" r:id="rId59"/>
    <sheet name="creswh" sheetId="63" r:id="rId60"/>
    <sheet name="cresco" sheetId="64" r:id="rId61"/>
    <sheet name="cresrf" sheetId="65" r:id="rId62"/>
    <sheet name="creswm" sheetId="66" r:id="rId63"/>
    <sheet name="cresdr" sheetId="67" r:id="rId64"/>
    <sheet name="cresdw" sheetId="68" r:id="rId65"/>
    <sheet name="crestv" sheetId="69" r:id="rId66"/>
    <sheet name="cresit" sheetId="70" r:id="rId67"/>
    <sheet name="cresli" sheetId="71" r:id="rId68"/>
    <sheet name="cresoa" sheetId="72" r:id="rId69"/>
    <sheet name="cser" sheetId="73" r:id="rId70"/>
    <sheet name="csersh" sheetId="74" r:id="rId71"/>
    <sheet name="csersc" sheetId="75" r:id="rId72"/>
    <sheet name="cserhw" sheetId="76" r:id="rId73"/>
    <sheet name="cserca" sheetId="77" r:id="rId74"/>
    <sheet name="cserve" sheetId="78" r:id="rId75"/>
    <sheet name="csersl" sheetId="79" r:id="rId76"/>
    <sheet name="cserbl" sheetId="80" r:id="rId77"/>
    <sheet name="csercr" sheetId="81" r:id="rId78"/>
    <sheet name="cserbt" sheetId="82" r:id="rId79"/>
    <sheet name="cserit" sheetId="83" r:id="rId80"/>
    <sheet name="cagr" sheetId="84" r:id="rId81"/>
    <sheet name="CTR" sheetId="85" r:id="rId82"/>
    <sheet name="ctro" sheetId="86" r:id="rId83"/>
    <sheet name="cp2w" sheetId="87" r:id="rId84"/>
    <sheet name="ccar" sheetId="88" r:id="rId85"/>
    <sheet name="cbus" sheetId="89" r:id="rId86"/>
    <sheet name="clcv" sheetId="90" r:id="rId87"/>
    <sheet name="chdv" sheetId="91" r:id="rId88"/>
    <sheet name="ctra" sheetId="92" r:id="rId89"/>
    <sheet name="crtp" sheetId="93" r:id="rId90"/>
    <sheet name="crth" sheetId="94" r:id="rId91"/>
    <sheet name="crtm" sheetId="95" r:id="rId92"/>
    <sheet name="crtf" sheetId="96" r:id="rId93"/>
    <sheet name="ctav" sheetId="97" r:id="rId94"/>
    <sheet name="capd" sheetId="98" r:id="rId95"/>
    <sheet name="capi" sheetId="99" r:id="rId96"/>
    <sheet name="cape" sheetId="100" r:id="rId97"/>
    <sheet name="cafi" sheetId="101" r:id="rId98"/>
    <sheet name="cafe" sheetId="102" r:id="rId99"/>
    <sheet name="ctdn" sheetId="103" r:id="rId100"/>
    <sheet name="cncs" sheetId="104" r:id="rId101"/>
    <sheet name="cniw" sheetId="105" r:id="rId102"/>
    <sheet name="ctpi" sheetId="106" r:id="rId103"/>
    <sheet name="BUN" sheetId="107" r:id="rId104"/>
    <sheet name="buni" sheetId="108" r:id="rId105"/>
    <sheet name="bune" sheetId="109" r:id="rId106"/>
  </sheets>
  <calcPr calcId="145621"/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67" i="4"/>
  <c r="B102" i="4"/>
  <c r="B48" i="4"/>
  <c r="B74" i="4"/>
  <c r="B95" i="4"/>
  <c r="B58" i="4"/>
  <c r="B85" i="4"/>
  <c r="B100" i="4"/>
  <c r="B49" i="4"/>
  <c r="B21" i="4"/>
  <c r="B97" i="4"/>
  <c r="B90" i="4"/>
  <c r="B44" i="4"/>
  <c r="B92" i="4"/>
  <c r="B3" i="4"/>
  <c r="B15" i="4"/>
  <c r="B51" i="4"/>
  <c r="B18" i="4"/>
  <c r="B68" i="4"/>
  <c r="B16" i="4"/>
  <c r="B71" i="4"/>
  <c r="B84" i="4"/>
  <c r="B60" i="4"/>
  <c r="B106" i="4"/>
  <c r="B24" i="4"/>
  <c r="B10" i="4"/>
  <c r="B7" i="4"/>
  <c r="B105" i="4"/>
  <c r="B5" i="4"/>
  <c r="B47" i="4"/>
  <c r="B8" i="4"/>
  <c r="B107" i="4"/>
  <c r="B65" i="4"/>
  <c r="B41" i="4"/>
  <c r="B38" i="4"/>
  <c r="B72" i="4"/>
  <c r="B87" i="4"/>
  <c r="B26" i="4"/>
  <c r="B9" i="4"/>
  <c r="B43" i="4"/>
  <c r="B37" i="4"/>
  <c r="B93" i="4"/>
  <c r="B69" i="4"/>
  <c r="B12" i="4"/>
  <c r="B64" i="4"/>
  <c r="B79" i="4"/>
  <c r="B91" i="4"/>
  <c r="B94" i="4"/>
  <c r="B99" i="4"/>
  <c r="B6" i="4"/>
  <c r="B57" i="4"/>
  <c r="B14" i="4"/>
  <c r="B96" i="4"/>
  <c r="B46" i="4"/>
  <c r="B23" i="4"/>
  <c r="B25" i="4"/>
  <c r="B35" i="4"/>
  <c r="B75" i="4"/>
  <c r="B101" i="4"/>
  <c r="B56" i="4"/>
  <c r="B59" i="4"/>
  <c r="B61" i="4"/>
  <c r="B22" i="4"/>
  <c r="B77" i="4"/>
  <c r="B63" i="4"/>
  <c r="B53" i="4"/>
  <c r="B13" i="4"/>
  <c r="B11" i="4"/>
  <c r="B80" i="4"/>
  <c r="B98" i="4"/>
  <c r="B4" i="4"/>
  <c r="B70" i="4"/>
  <c r="B62" i="4"/>
  <c r="B39" i="4"/>
  <c r="B54" i="4"/>
  <c r="B73" i="4"/>
  <c r="B28" i="4"/>
  <c r="B89" i="4"/>
  <c r="B19" i="4"/>
  <c r="B52" i="4"/>
  <c r="B36" i="4"/>
  <c r="B82" i="4"/>
  <c r="B31" i="4"/>
  <c r="B76" i="4"/>
  <c r="B86" i="4"/>
  <c r="B45" i="4"/>
  <c r="B30" i="4"/>
  <c r="B20" i="4"/>
  <c r="B29" i="4"/>
  <c r="B34" i="4"/>
  <c r="B17" i="4"/>
  <c r="B50" i="4"/>
  <c r="B81" i="4"/>
  <c r="B42" i="4"/>
  <c r="B104" i="4"/>
  <c r="B55" i="4"/>
  <c r="B78" i="4"/>
  <c r="B33" i="4"/>
  <c r="B27" i="4"/>
  <c r="B32" i="4"/>
  <c r="B83" i="4"/>
  <c r="B88" i="4"/>
  <c r="B66" i="4"/>
  <c r="B40" i="4"/>
</calcChain>
</file>

<file path=xl/sharedStrings.xml><?xml version="1.0" encoding="utf-8"?>
<sst xmlns="http://schemas.openxmlformats.org/spreadsheetml/2006/main" count="14783" uniqueCount="365">
  <si>
    <t>Emissions from Biomass and Renewable wastes</t>
  </si>
  <si>
    <t>Extra-EU</t>
  </si>
  <si>
    <t>Intra-EU</t>
  </si>
  <si>
    <t>International Marine Bunkers</t>
  </si>
  <si>
    <t>Pipeline transport</t>
  </si>
  <si>
    <t>Inland waterways</t>
  </si>
  <si>
    <t>Domestic coastal shipping</t>
  </si>
  <si>
    <t>Domestic Navigation</t>
  </si>
  <si>
    <t>Extra-EU freight aviation</t>
  </si>
  <si>
    <t>Intra-EU freight aviation</t>
  </si>
  <si>
    <t>Extra-EU passenger aviation</t>
  </si>
  <si>
    <t>Intra-EU passenger aviation</t>
  </si>
  <si>
    <t>Domestic aviation</t>
  </si>
  <si>
    <t>Aviation</t>
  </si>
  <si>
    <t>Rail transport - Conventional freight transport</t>
  </si>
  <si>
    <t>Rail transport - Metro</t>
  </si>
  <si>
    <t>Rail transport - High speed trains</t>
  </si>
  <si>
    <t>Rail transport - Conventional passenger transport</t>
  </si>
  <si>
    <t>Rail</t>
  </si>
  <si>
    <t>Road transport - Heavy duty vehicles (trucks and lorries)</t>
  </si>
  <si>
    <t>Road transport - Light commercial vehicles</t>
  </si>
  <si>
    <t>Road transport - Buses and coaches</t>
  </si>
  <si>
    <t>Road transport - Private cars</t>
  </si>
  <si>
    <t>Road transport - Powered 2-wheelers</t>
  </si>
  <si>
    <t>Road</t>
  </si>
  <si>
    <t>Transport</t>
  </si>
  <si>
    <t>Agriculture/Forestry/Fishing</t>
  </si>
  <si>
    <t>Services: ICT and multimedia</t>
  </si>
  <si>
    <t>Services: Miscellaneous building technologies</t>
  </si>
  <si>
    <t>Services: Commercial refrigeration</t>
  </si>
  <si>
    <t>Services: Building lighting</t>
  </si>
  <si>
    <t>Services: Street lighting</t>
  </si>
  <si>
    <t>Services: Ventilation and others</t>
  </si>
  <si>
    <t>Services: Catering</t>
  </si>
  <si>
    <t>Services: Hot water</t>
  </si>
  <si>
    <t>Services: Space cooling</t>
  </si>
  <si>
    <t>Services: Space heating</t>
  </si>
  <si>
    <t>Services</t>
  </si>
  <si>
    <t>Residential: Other appliances</t>
  </si>
  <si>
    <t>Residential: Household lighting</t>
  </si>
  <si>
    <t>Residential: ICT equipment</t>
  </si>
  <si>
    <t>Residential: TV and multimedia</t>
  </si>
  <si>
    <t>Residential: Dishwashers</t>
  </si>
  <si>
    <t>Residential: Clothes dryers</t>
  </si>
  <si>
    <t>Residential: Washing machines</t>
  </si>
  <si>
    <t>Residential: Refrigerators and freezers</t>
  </si>
  <si>
    <t>Residential: Cooking</t>
  </si>
  <si>
    <t>Residential: Water heating</t>
  </si>
  <si>
    <t>Residential: Space cooling</t>
  </si>
  <si>
    <t>Residential: Space heating</t>
  </si>
  <si>
    <t>Residential</t>
  </si>
  <si>
    <t>Other Sectors</t>
  </si>
  <si>
    <t>Non-specified (Industry)</t>
  </si>
  <si>
    <t>Construction</t>
  </si>
  <si>
    <t>Mining and Quarrying</t>
  </si>
  <si>
    <t>Wood and Wood Products</t>
  </si>
  <si>
    <t>Textile and Leather</t>
  </si>
  <si>
    <t>Machinery</t>
  </si>
  <si>
    <t>Transport Equipment</t>
  </si>
  <si>
    <t>Food and Tobacco</t>
  </si>
  <si>
    <t>Printing and reproduction of recorded media</t>
  </si>
  <si>
    <t>Paper production</t>
  </si>
  <si>
    <t>Pulp production</t>
  </si>
  <si>
    <t>Paper, Pulp and Print</t>
  </si>
  <si>
    <t>Glass production</t>
  </si>
  <si>
    <t>Ceramics &amp; other non-metallic minerals</t>
  </si>
  <si>
    <t>Cement</t>
  </si>
  <si>
    <t>Non-Metallic Minerals</t>
  </si>
  <si>
    <t>Basic pharmaceutical products</t>
  </si>
  <si>
    <t>Other chemicals</t>
  </si>
  <si>
    <t>Basic chemicals</t>
  </si>
  <si>
    <t>Chemical and Petrochemical</t>
  </si>
  <si>
    <t>Other non-ferrous metals</t>
  </si>
  <si>
    <t>Aluminium production - Secondary</t>
  </si>
  <si>
    <t>Aluminium production - Primary</t>
  </si>
  <si>
    <t>Alumina production</t>
  </si>
  <si>
    <t>Non-Ferrous Metals</t>
  </si>
  <si>
    <t>Iron and Steel - Electric arc</t>
  </si>
  <si>
    <t>Iron and Steel - Integrated steelworks</t>
  </si>
  <si>
    <t>Iron and Steel</t>
  </si>
  <si>
    <t>Industry</t>
  </si>
  <si>
    <t>Final Energy Consumption</t>
  </si>
  <si>
    <t>Non-specified (Energy)</t>
  </si>
  <si>
    <t>Gas-to-liquids (GTL) plants (energy)</t>
  </si>
  <si>
    <t>Gasification plants for biogas</t>
  </si>
  <si>
    <t>Liquefaction (LNG) / regasification plants</t>
  </si>
  <si>
    <t>Coal Liquefaction Plants</t>
  </si>
  <si>
    <t>Charcoal production plants (Energy)</t>
  </si>
  <si>
    <t>BKB / PB Plants</t>
  </si>
  <si>
    <t>Patent Fuel Plants</t>
  </si>
  <si>
    <t>Gas Works</t>
  </si>
  <si>
    <t>Blast Furnaces</t>
  </si>
  <si>
    <t>Coke Ovens</t>
  </si>
  <si>
    <t>Coal Mines</t>
  </si>
  <si>
    <t>Nuclear industry</t>
  </si>
  <si>
    <t>Oil and gas extraction</t>
  </si>
  <si>
    <t>Petroleum Refineries</t>
  </si>
  <si>
    <t>Energy Sector</t>
  </si>
  <si>
    <t>District Heating Plants</t>
  </si>
  <si>
    <t>CHP Plants</t>
  </si>
  <si>
    <t>Electricity-only Plants</t>
  </si>
  <si>
    <t>Conventional Thermal Power Stations</t>
  </si>
  <si>
    <t>Transformation input</t>
  </si>
  <si>
    <t>Total CO2 emissions from fuel combustion</t>
  </si>
  <si>
    <t>Click on the link to jump to the sheet</t>
  </si>
  <si>
    <t>Emission balances (kt CO2)</t>
  </si>
  <si>
    <t>5548</t>
  </si>
  <si>
    <t>Other liquid biofuels</t>
  </si>
  <si>
    <t>5549</t>
  </si>
  <si>
    <t>Bio jet kerosene</t>
  </si>
  <si>
    <t>5547</t>
  </si>
  <si>
    <t>Biodiesels</t>
  </si>
  <si>
    <t>5546</t>
  </si>
  <si>
    <t>Biogasoline</t>
  </si>
  <si>
    <t>5545</t>
  </si>
  <si>
    <t>Liquid biofuels</t>
  </si>
  <si>
    <t>55431</t>
  </si>
  <si>
    <t>Municipal waste (renewable)</t>
  </si>
  <si>
    <t>5542</t>
  </si>
  <si>
    <t>Biogas</t>
  </si>
  <si>
    <t>5544</t>
  </si>
  <si>
    <t>Charcoal</t>
  </si>
  <si>
    <t>5541</t>
  </si>
  <si>
    <t>Solid biofuels (Wood &amp; Wood waste)</t>
  </si>
  <si>
    <t>5540</t>
  </si>
  <si>
    <t>Biomass and Renewable wastes</t>
  </si>
  <si>
    <t>CO2 emissions not accounted:</t>
  </si>
  <si>
    <t>55432</t>
  </si>
  <si>
    <t>Municipal waste (non-renewable)</t>
  </si>
  <si>
    <t>7100</t>
  </si>
  <si>
    <t>Industrial wastes</t>
  </si>
  <si>
    <t>Wastes (non-renewable)</t>
  </si>
  <si>
    <t>4240</t>
  </si>
  <si>
    <t>Other recovered gases</t>
  </si>
  <si>
    <t>4230</t>
  </si>
  <si>
    <t>Gas Works gas</t>
  </si>
  <si>
    <t>4220</t>
  </si>
  <si>
    <t>Blast Furnace Gas</t>
  </si>
  <si>
    <t>4210</t>
  </si>
  <si>
    <t>Coke Oven Gas</t>
  </si>
  <si>
    <t>4200</t>
  </si>
  <si>
    <t>Derived Gases</t>
  </si>
  <si>
    <t>4100</t>
  </si>
  <si>
    <t>Natural gas</t>
  </si>
  <si>
    <t>4000</t>
  </si>
  <si>
    <t>Gases</t>
  </si>
  <si>
    <t>3295</t>
  </si>
  <si>
    <t>Other Oil Products</t>
  </si>
  <si>
    <t>3286</t>
  </si>
  <si>
    <t>Paraffin Waxes</t>
  </si>
  <si>
    <t>3285</t>
  </si>
  <si>
    <t>Petroleum Coke</t>
  </si>
  <si>
    <t>3283</t>
  </si>
  <si>
    <t>Bitumen</t>
  </si>
  <si>
    <t>3282</t>
  </si>
  <si>
    <t>Lubricants</t>
  </si>
  <si>
    <t>3281</t>
  </si>
  <si>
    <t>White Spirit and SBP</t>
  </si>
  <si>
    <t>3280</t>
  </si>
  <si>
    <t>Other Petroleum Products</t>
  </si>
  <si>
    <t>3270A</t>
  </si>
  <si>
    <t>Residual Fuel Oil</t>
  </si>
  <si>
    <t>3260</t>
  </si>
  <si>
    <t>Gas/Diesel oil (without biofuels)</t>
  </si>
  <si>
    <t>3250</t>
  </si>
  <si>
    <t>Naphtha</t>
  </si>
  <si>
    <t>3244</t>
  </si>
  <si>
    <t>Other Kerosene</t>
  </si>
  <si>
    <t>3247</t>
  </si>
  <si>
    <t>Kerosene Type Jet Fuel</t>
  </si>
  <si>
    <t>3246</t>
  </si>
  <si>
    <t>Gasoline Type Jet Fuel</t>
  </si>
  <si>
    <t>3240</t>
  </si>
  <si>
    <t>Kerosenes - Jet Fuels</t>
  </si>
  <si>
    <t>3235</t>
  </si>
  <si>
    <t>Aviation Gasoline</t>
  </si>
  <si>
    <t>3234</t>
  </si>
  <si>
    <t>Gasoline (without biofuels)</t>
  </si>
  <si>
    <t>3230</t>
  </si>
  <si>
    <t>Motor spirit</t>
  </si>
  <si>
    <t>3220</t>
  </si>
  <si>
    <t>Liquified petroleum gas (LPG)</t>
  </si>
  <si>
    <t>3215</t>
  </si>
  <si>
    <t>Ethane</t>
  </si>
  <si>
    <t>3214</t>
  </si>
  <si>
    <t>Refinery Gas (not. Liquid)</t>
  </si>
  <si>
    <t>3210</t>
  </si>
  <si>
    <t>Refinery gas and Ethane</t>
  </si>
  <si>
    <t>3200</t>
  </si>
  <si>
    <t>All Petroleum Products</t>
  </si>
  <si>
    <t>3193</t>
  </si>
  <si>
    <t>Other Hydrocarbons (without biofuels)</t>
  </si>
  <si>
    <t>3192</t>
  </si>
  <si>
    <t>Additives / Oxygenates</t>
  </si>
  <si>
    <t>3191</t>
  </si>
  <si>
    <t>Refinery Feedstocks</t>
  </si>
  <si>
    <t>3190</t>
  </si>
  <si>
    <t>Feedstocks and other hydrocarbons</t>
  </si>
  <si>
    <t>3106</t>
  </si>
  <si>
    <t>Natural Gas Liquids (NGL)</t>
  </si>
  <si>
    <t>3105</t>
  </si>
  <si>
    <t>Crude Oil without NGL</t>
  </si>
  <si>
    <t>3110</t>
  </si>
  <si>
    <t>Crude oil and NGL</t>
  </si>
  <si>
    <t>3100</t>
  </si>
  <si>
    <t>Crude oil, feedstocks and other hydrocarbons</t>
  </si>
  <si>
    <t>3000</t>
  </si>
  <si>
    <t>Total petroleum products (without biofuels)</t>
  </si>
  <si>
    <t>2410</t>
  </si>
  <si>
    <t>Oil Shale and Oil Sands</t>
  </si>
  <si>
    <t>2330</t>
  </si>
  <si>
    <t>Peat Products</t>
  </si>
  <si>
    <t>2230</t>
  </si>
  <si>
    <t>2310</t>
  </si>
  <si>
    <t>Peat</t>
  </si>
  <si>
    <t>2210</t>
  </si>
  <si>
    <t>Lignite/Brown Coal</t>
  </si>
  <si>
    <t>2200</t>
  </si>
  <si>
    <t>Lignite and Derivatives</t>
  </si>
  <si>
    <t>2130</t>
  </si>
  <si>
    <t>Coal Tar</t>
  </si>
  <si>
    <t>2122</t>
  </si>
  <si>
    <t>Gas Coke</t>
  </si>
  <si>
    <t>2121</t>
  </si>
  <si>
    <t>Coke Oven Coke</t>
  </si>
  <si>
    <t>2120</t>
  </si>
  <si>
    <t>Coke</t>
  </si>
  <si>
    <t>2112</t>
  </si>
  <si>
    <t>Patent Fuels</t>
  </si>
  <si>
    <t>2118</t>
  </si>
  <si>
    <t>Sub-bituminous Coal</t>
  </si>
  <si>
    <t>2117</t>
  </si>
  <si>
    <t>Other Bituminous Coal</t>
  </si>
  <si>
    <t>2116</t>
  </si>
  <si>
    <t>Coking Coal</t>
  </si>
  <si>
    <t>2115</t>
  </si>
  <si>
    <t>Anthracite</t>
  </si>
  <si>
    <t>2111</t>
  </si>
  <si>
    <t>Hard Coal</t>
  </si>
  <si>
    <t>2100</t>
  </si>
  <si>
    <t>Hard coal and derivatives</t>
  </si>
  <si>
    <t>2000</t>
  </si>
  <si>
    <t>Solid Fuels</t>
  </si>
  <si>
    <t>0000</t>
  </si>
  <si>
    <t>All Products</t>
  </si>
  <si>
    <t>Fuel emission factors (kt CO2 / ktoe)</t>
  </si>
  <si>
    <t>B_101000</t>
  </si>
  <si>
    <t>Total CO2 emissions (kt CO2)</t>
  </si>
  <si>
    <t>Transformation input (kt CO2)</t>
  </si>
  <si>
    <t>Conventional Thermal Power Stations (kt CO2)</t>
  </si>
  <si>
    <t>Electricity-only Plants (kt CO2)</t>
  </si>
  <si>
    <t>CHP Plants (kt CO2)</t>
  </si>
  <si>
    <t>District Heating Plants (kt CO2)</t>
  </si>
  <si>
    <t>Energy Sector (kt CO2)</t>
  </si>
  <si>
    <t>Petroleum Refineries (kt CO2)</t>
  </si>
  <si>
    <t>Oil and gas extraction (kt CO2)</t>
  </si>
  <si>
    <t>Nuclear industry (kt CO2)</t>
  </si>
  <si>
    <t>Coal Mines (kt CO2)</t>
  </si>
  <si>
    <t>Coke Ovens (kt CO2)</t>
  </si>
  <si>
    <t>Blast Furnaces (kt CO2)</t>
  </si>
  <si>
    <t>Gas Works (kt CO2)</t>
  </si>
  <si>
    <t>Patent Fuel Plants (kt CO2)</t>
  </si>
  <si>
    <t>BKB / PB Plants (kt CO2)</t>
  </si>
  <si>
    <t>Charcoal production plants (Energy) (kt CO2)</t>
  </si>
  <si>
    <t>Coal Liquefaction Plants (kt CO2)</t>
  </si>
  <si>
    <t>Liquefaction (LNG) / regasification plants (kt CO2)</t>
  </si>
  <si>
    <t>Gasification plants for biogas (kt CO2)</t>
  </si>
  <si>
    <t>Gas-to-liquids (GTL) plants (energy) (kt CO2)</t>
  </si>
  <si>
    <t>Non-specified (Energy) (kt CO2)</t>
  </si>
  <si>
    <t>Final Energy Consumption (kt CO2)</t>
  </si>
  <si>
    <t>Final Energy Consumption - Industry (kt CO2)</t>
  </si>
  <si>
    <t>Iron and Steel (kt CO2)</t>
  </si>
  <si>
    <t>Iron and Steel - Integrated steelworks (kt CO2)</t>
  </si>
  <si>
    <t>Iron and Steel - Electric arc (kt CO2)</t>
  </si>
  <si>
    <t>Non-Ferrous Metals (kt CO2)</t>
  </si>
  <si>
    <t>Alumina production (kt CO2)</t>
  </si>
  <si>
    <t>Aluminium production - Primary (kt CO2)</t>
  </si>
  <si>
    <t>Aluminium production - Secondary (kt CO2)</t>
  </si>
  <si>
    <t>Other non-ferrous metals (kt CO2)</t>
  </si>
  <si>
    <t>Chemical and Petrochemical (kt CO2)</t>
  </si>
  <si>
    <t>Basic chemicals (kt CO2)</t>
  </si>
  <si>
    <t>Other chemicals (kt CO2)</t>
  </si>
  <si>
    <t>Pharmaceutical products (kt CO2)</t>
  </si>
  <si>
    <t>Non-Metallic Minerals (kt CO2)</t>
  </si>
  <si>
    <t>Cement (kt CO2)</t>
  </si>
  <si>
    <t>Ceramics &amp; other non-metallic minerals (kt CO2)</t>
  </si>
  <si>
    <t>Glass production (kt CO2)</t>
  </si>
  <si>
    <t>Paper, Pulp and Print (kt CO2)</t>
  </si>
  <si>
    <t>Pulp production (kt CO2)</t>
  </si>
  <si>
    <t>Paper production (kt CO2)</t>
  </si>
  <si>
    <t>Printing and reproduction of recorded media (kt CO2)</t>
  </si>
  <si>
    <t>Food and Tobacco (kt CO2)</t>
  </si>
  <si>
    <t>Transport Equipment (kt CO2)</t>
  </si>
  <si>
    <t>Machinery (kt CO2)</t>
  </si>
  <si>
    <t>Textile and Leather (kt CO2)</t>
  </si>
  <si>
    <t>Wood and Wood Products (kt CO2)</t>
  </si>
  <si>
    <t>Mining and Quarrying (kt CO2)</t>
  </si>
  <si>
    <t>Construction (kt CO2)</t>
  </si>
  <si>
    <t>Non-specified (Industry) (kt CO2)</t>
  </si>
  <si>
    <t>Final Energy Consumption - Other Sectors (kt CO2)</t>
  </si>
  <si>
    <t>Residential (kt CO2)</t>
  </si>
  <si>
    <t>Residential: Space heating (kt CO2)</t>
  </si>
  <si>
    <t>Residential: Space cooling (kt CO2)</t>
  </si>
  <si>
    <t>Residential: Water heating (kt CO2)</t>
  </si>
  <si>
    <t>Residential: Cooking (kt CO2)</t>
  </si>
  <si>
    <t>Residential: Refrigerators and freezers (kt CO2)</t>
  </si>
  <si>
    <t>Residential: Washing machines (kt CO2)</t>
  </si>
  <si>
    <t>Residential: Clothes dryers (kt CO2)</t>
  </si>
  <si>
    <t>Residential: Dishwashers (kt CO2)</t>
  </si>
  <si>
    <t>Residential: TV and multimedia (kt CO2)</t>
  </si>
  <si>
    <t>Residential: ICT equipment (kt CO2)</t>
  </si>
  <si>
    <t>Residential: Household lighting (kt CO2)</t>
  </si>
  <si>
    <t>Residential: Other appliances (kt CO2)</t>
  </si>
  <si>
    <t>Services (kt CO2)</t>
  </si>
  <si>
    <t>Services: Space heating (kt CO2)</t>
  </si>
  <si>
    <t>Services: Space cooling (kt CO2)</t>
  </si>
  <si>
    <t>Services: Hot water (kt CO2)</t>
  </si>
  <si>
    <t>Services: Catering (kt CO2)</t>
  </si>
  <si>
    <t>Services: Ventilation and others (kt CO2)</t>
  </si>
  <si>
    <t>Services: Street lighting (kt CO2)</t>
  </si>
  <si>
    <t>Services: Building lighting (kt CO2)</t>
  </si>
  <si>
    <t>Services: Commercial refrigeration (kt CO2)</t>
  </si>
  <si>
    <t>Services: Miscellaneous building technologies (kt CO2)</t>
  </si>
  <si>
    <t>Services: ICT and multimedia (kt CO2)</t>
  </si>
  <si>
    <t>Agriculture/Forestry/Fishing (kt CO2)</t>
  </si>
  <si>
    <t>Final Energy Consumption - Transport (kt CO2)</t>
  </si>
  <si>
    <t>Road (kt CO2)</t>
  </si>
  <si>
    <t>Road transport - Powered 2-wheelers (kt CO2)</t>
  </si>
  <si>
    <t>Road transport - Private cars (kt CO2)</t>
  </si>
  <si>
    <t>Road transport - Buses and coaches (kt CO2)</t>
  </si>
  <si>
    <t>Road transport - Light commercial vehicles (kt CO2)</t>
  </si>
  <si>
    <t>Road transport - Heavy duty vehicles (trucks and lorries) (kt CO2)</t>
  </si>
  <si>
    <t>Rail (kt CO2)</t>
  </si>
  <si>
    <t>Rail transport - Conventional passenger transport (kt CO2)</t>
  </si>
  <si>
    <t>Rail transport - High speed (kt CO2)</t>
  </si>
  <si>
    <t>Rail transport - Metro (kt CO2)</t>
  </si>
  <si>
    <t>Rail transport - Conventional freight transport (kt CO2)</t>
  </si>
  <si>
    <t>Aviation (kt CO2)</t>
  </si>
  <si>
    <t>Domestic passenger aviation (kt CO2)</t>
  </si>
  <si>
    <t>Intra-EU passenger aviation (kt CO2)</t>
  </si>
  <si>
    <t>Extra-EU passenger aviation (kt CO2)</t>
  </si>
  <si>
    <t>Intra-EU freight aviation (kt CO2)</t>
  </si>
  <si>
    <t>Extra-EU freight aviation (kt CO2)</t>
  </si>
  <si>
    <t>Domestic Navigation (kt CO2)</t>
  </si>
  <si>
    <t>Domestic coastal shipping (kt CO2)</t>
  </si>
  <si>
    <t>Inland waterways (kt CO2)</t>
  </si>
  <si>
    <t>Pipeline transport (kt CO2)</t>
  </si>
  <si>
    <t>International Marine Bunkers (kt CO2)</t>
  </si>
  <si>
    <t>International Marine Bunkers - Intra-EU (kt CO2)</t>
  </si>
  <si>
    <t>International Marine Bunkers - Extra-EU (kt CO2)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</si>
  <si>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</si>
  <si>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</si>
  <si>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</si>
  <si>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</si>
  <si>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</si>
  <si>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</si>
  <si>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</si>
  <si>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BKB (browncoal briquettes)</t>
  </si>
  <si>
    <t>version 1.0</t>
  </si>
  <si>
    <t>© European Union 2017-2018</t>
  </si>
  <si>
    <t>DK</t>
  </si>
  <si>
    <t>Denmark</t>
  </si>
  <si>
    <t>Prepared by JRC C.6</t>
  </si>
  <si>
    <t>The information made available is property of the Joint Research Centre of the European Commission.</t>
  </si>
  <si>
    <t>CO2 Emission balances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</si>
</sst>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;\-#,##0.0;&quot;-&quot;"/>
    <numFmt numFmtId="166" formatCode="#,##0.00;\-#,##0.00;&quot;-&quot;"/>
    <numFmt numFmtId="168" formatCode="0.00;\-0.00;&quot;-&quot;"/>
    <numFmt numFmtId="169" formatCode="mmmm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rgb="FF60364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537C4C"/>
      <name val="Arial"/>
      <family val="2"/>
    </font>
    <font>
      <sz val="8"/>
      <color indexed="12"/>
      <name val="Arial"/>
      <family val="2"/>
    </font>
    <font>
      <sz val="8"/>
      <color rgb="FF333333"/>
      <name val="Arial"/>
      <family val="2"/>
    </font>
    <font>
      <sz val="8"/>
      <color indexed="21"/>
      <name val="Arial"/>
      <family val="2"/>
    </font>
    <font>
      <sz val="8"/>
      <color indexed="16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61"/>
    </font>
    <font>
      <sz val="8"/>
      <color rgb="FF627DB2"/>
      <name val="Arial"/>
      <family val="2"/>
    </font>
    <font>
      <sz val="8"/>
      <color rgb="FF800000"/>
      <name val="Arial"/>
      <family val="2"/>
    </font>
    <font>
      <sz val="8"/>
      <color indexed="63"/>
      <name val="Arial"/>
      <family val="2"/>
    </font>
    <font>
      <sz val="8"/>
      <color rgb="FF008080"/>
      <name val="Arial"/>
      <family val="2"/>
    </font>
    <font>
      <sz val="8"/>
      <color rgb="FF0000FF"/>
      <name val="Arial"/>
      <family val="2"/>
    </font>
    <font>
      <b/>
      <sz val="20"/>
      <name val="Arial"/>
      <family val="2"/>
    </font>
    <font>
      <b/>
      <sz val="24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5" fillId="0" borderId="0"/>
    <xf numFmtId="9" fontId="1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13" fillId="0" borderId="1" xfId="1" applyFont="1" applyFill="1" applyBorder="1"/>
    <xf numFmtId="0" fontId="13" fillId="0" borderId="2" xfId="1" applyFont="1" applyFill="1" applyBorder="1" applyAlignment="1">
      <alignment horizontal="center"/>
    </xf>
    <xf numFmtId="0" fontId="13" fillId="0" borderId="2" xfId="1" applyFont="1" applyFill="1" applyBorder="1"/>
    <xf numFmtId="49" fontId="18" fillId="0" borderId="0" xfId="1" applyNumberFormat="1" applyFont="1" applyFill="1"/>
    <xf numFmtId="49" fontId="18" fillId="0" borderId="0" xfId="1" applyNumberFormat="1" applyFont="1" applyFill="1" applyAlignment="1">
      <alignment indent="1"/>
    </xf>
    <xf numFmtId="168" fontId="19" fillId="0" borderId="0" xfId="8" applyNumberFormat="1" applyFont="1" applyFill="1"/>
    <xf numFmtId="168" fontId="8" fillId="0" borderId="0" xfId="8" applyNumberFormat="1" applyFont="1" applyFill="1"/>
    <xf numFmtId="165" fontId="20" fillId="0" borderId="0" xfId="1" applyNumberFormat="1" applyFont="1" applyFill="1"/>
    <xf numFmtId="165" fontId="21" fillId="0" borderId="0" xfId="1" applyNumberFormat="1" applyFont="1" applyFill="1"/>
    <xf numFmtId="165" fontId="9" fillId="0" borderId="0" xfId="1" applyNumberFormat="1" applyFont="1" applyFill="1"/>
    <xf numFmtId="0" fontId="22" fillId="0" borderId="2" xfId="5" applyFont="1" applyFill="1" applyBorder="1" applyAlignment="1">
      <alignment vertical="center"/>
    </xf>
    <xf numFmtId="0" fontId="23" fillId="0" borderId="2" xfId="5" applyFont="1" applyFill="1" applyBorder="1" applyAlignment="1">
      <alignment vertical="center"/>
    </xf>
    <xf numFmtId="0" fontId="13" fillId="0" borderId="2" xfId="5" applyFont="1" applyFill="1" applyBorder="1" applyAlignment="1">
      <alignment vertical="center"/>
    </xf>
    <xf numFmtId="0" fontId="13" fillId="0" borderId="0" xfId="5" applyFont="1" applyFill="1" applyAlignment="1">
      <alignment vertical="center"/>
    </xf>
    <xf numFmtId="0" fontId="24" fillId="0" borderId="0" xfId="5" applyFont="1" applyFill="1" applyAlignment="1">
      <alignment vertical="center"/>
    </xf>
    <xf numFmtId="0" fontId="13" fillId="0" borderId="0" xfId="5" applyFont="1" applyFill="1" applyAlignment="1">
      <alignment horizontal="center" vertical="center"/>
    </xf>
    <xf numFmtId="0" fontId="22" fillId="0" borderId="0" xfId="5" applyFont="1" applyFill="1" applyBorder="1" applyAlignment="1">
      <alignment horizontal="left" vertical="center"/>
    </xf>
    <xf numFmtId="0" fontId="25" fillId="0" borderId="0" xfId="5" applyFont="1" applyFill="1" applyBorder="1" applyAlignment="1">
      <alignment horizontal="left" vertical="center"/>
    </xf>
    <xf numFmtId="0" fontId="22" fillId="0" borderId="0" xfId="5" applyFont="1" applyFill="1" applyBorder="1" applyAlignment="1">
      <alignment horizontal="right" vertical="center"/>
    </xf>
    <xf numFmtId="0" fontId="25" fillId="0" borderId="0" xfId="5" applyFont="1" applyFill="1" applyAlignment="1">
      <alignment vertical="center"/>
    </xf>
    <xf numFmtId="0" fontId="23" fillId="0" borderId="0" xfId="5" applyFont="1" applyFill="1" applyAlignment="1">
      <alignment vertical="center"/>
    </xf>
    <xf numFmtId="0" fontId="27" fillId="0" borderId="0" xfId="5" applyFont="1" applyFill="1" applyAlignment="1">
      <alignment horizontal="left" vertical="center"/>
    </xf>
    <xf numFmtId="169" fontId="26" fillId="0" borderId="0" xfId="5" quotePrefix="1" applyNumberFormat="1" applyFont="1" applyFill="1" applyAlignment="1">
      <alignment horizontal="left" vertical="center"/>
    </xf>
    <xf numFmtId="0" fontId="15" fillId="0" borderId="0" xfId="5" applyFont="1" applyFill="1" applyAlignment="1">
      <alignment vertical="center"/>
    </xf>
    <xf numFmtId="0" fontId="2" fillId="0" borderId="0" xfId="1" applyFont="1" applyFill="1" applyAlignment="1">
      <alignment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0" xfId="5" applyFont="1" applyFill="1" applyAlignment="1">
      <alignment horizontal="right" vertical="center"/>
    </xf>
    <xf numFmtId="0" fontId="3" fillId="0" borderId="0" xfId="1" applyFill="1"/>
    <xf numFmtId="0" fontId="14" fillId="0" borderId="1" xfId="3" applyFont="1" applyFill="1" applyBorder="1" applyAlignment="1">
      <alignment horizontal="right"/>
    </xf>
    <xf numFmtId="166" fontId="12" fillId="0" borderId="0" xfId="1" applyNumberFormat="1" applyFont="1" applyFill="1" applyBorder="1"/>
    <xf numFmtId="0" fontId="6" fillId="0" borderId="0" xfId="2" applyFont="1" applyFill="1" applyBorder="1"/>
    <xf numFmtId="165" fontId="12" fillId="0" borderId="0" xfId="1" applyNumberFormat="1" applyFont="1" applyFill="1" applyBorder="1"/>
    <xf numFmtId="166" fontId="11" fillId="0" borderId="0" xfId="1" applyNumberFormat="1" applyFont="1" applyFill="1" applyBorder="1" applyAlignment="1">
      <alignment indent="1"/>
    </xf>
    <xf numFmtId="165" fontId="11" fillId="0" borderId="0" xfId="1" applyNumberFormat="1" applyFont="1" applyFill="1" applyBorder="1"/>
    <xf numFmtId="166" fontId="10" fillId="0" borderId="0" xfId="1" applyNumberFormat="1" applyFont="1" applyFill="1" applyBorder="1" applyAlignment="1">
      <alignment indent="2"/>
    </xf>
    <xf numFmtId="165" fontId="10" fillId="0" borderId="0" xfId="1" applyNumberFormat="1" applyFont="1" applyFill="1" applyBorder="1"/>
    <xf numFmtId="166" fontId="8" fillId="0" borderId="0" xfId="1" applyNumberFormat="1" applyFont="1" applyFill="1" applyBorder="1" applyAlignment="1">
      <alignment indent="3"/>
    </xf>
    <xf numFmtId="165" fontId="8" fillId="0" borderId="0" xfId="1" applyNumberFormat="1" applyFont="1" applyFill="1" applyBorder="1"/>
    <xf numFmtId="0" fontId="9" fillId="0" borderId="0" xfId="1" applyFont="1" applyFill="1" applyBorder="1" applyAlignment="1">
      <alignment horizontal="left" indent="4"/>
    </xf>
    <xf numFmtId="165" fontId="9" fillId="0" borderId="0" xfId="1" applyNumberFormat="1" applyFont="1" applyFill="1" applyBorder="1"/>
    <xf numFmtId="166" fontId="9" fillId="0" borderId="0" xfId="1" applyNumberFormat="1" applyFont="1" applyFill="1" applyBorder="1" applyAlignment="1">
      <alignment horizontal="left" indent="4"/>
    </xf>
    <xf numFmtId="0" fontId="3" fillId="0" borderId="0" xfId="1" applyFill="1" applyBorder="1"/>
    <xf numFmtId="2" fontId="4" fillId="0" borderId="0" xfId="1" applyNumberFormat="1" applyFont="1" applyFill="1" applyBorder="1" applyAlignment="1">
      <alignment horizontal="left"/>
    </xf>
    <xf numFmtId="165" fontId="4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left" indent="1"/>
    </xf>
    <xf numFmtId="165" fontId="7" fillId="0" borderId="0" xfId="1" applyNumberFormat="1" applyFont="1" applyFill="1" applyBorder="1"/>
    <xf numFmtId="0" fontId="13" fillId="0" borderId="2" xfId="8" applyFont="1" applyFill="1" applyBorder="1"/>
    <xf numFmtId="0" fontId="3" fillId="0" borderId="0" xfId="8" applyFill="1"/>
    <xf numFmtId="2" fontId="12" fillId="0" borderId="0" xfId="1" applyNumberFormat="1" applyFont="1" applyFill="1"/>
    <xf numFmtId="49" fontId="12" fillId="0" borderId="0" xfId="1" applyNumberFormat="1" applyFont="1" applyFill="1"/>
    <xf numFmtId="168" fontId="12" fillId="0" borderId="0" xfId="8" applyNumberFormat="1" applyFont="1" applyFill="1"/>
    <xf numFmtId="2" fontId="11" fillId="0" borderId="0" xfId="1" applyNumberFormat="1" applyFont="1" applyFill="1" applyAlignment="1">
      <alignment indent="1"/>
    </xf>
    <xf numFmtId="49" fontId="11" fillId="0" borderId="0" xfId="1" applyNumberFormat="1" applyFont="1" applyFill="1"/>
    <xf numFmtId="168" fontId="11" fillId="0" borderId="0" xfId="8" applyNumberFormat="1" applyFont="1" applyFill="1"/>
    <xf numFmtId="2" fontId="10" fillId="0" borderId="0" xfId="1" applyNumberFormat="1" applyFont="1" applyFill="1" applyAlignment="1">
      <alignment indent="2"/>
    </xf>
    <xf numFmtId="49" fontId="10" fillId="0" borderId="0" xfId="1" applyNumberFormat="1" applyFont="1" applyFill="1"/>
    <xf numFmtId="168" fontId="10" fillId="0" borderId="0" xfId="8" applyNumberFormat="1" applyFont="1" applyFill="1"/>
    <xf numFmtId="2" fontId="8" fillId="0" borderId="0" xfId="1" applyNumberFormat="1" applyFont="1" applyFill="1" applyAlignment="1">
      <alignment indent="3"/>
    </xf>
    <xf numFmtId="49" fontId="8" fillId="0" borderId="0" xfId="1" applyNumberFormat="1" applyFont="1" applyFill="1"/>
    <xf numFmtId="2" fontId="19" fillId="0" borderId="0" xfId="1" applyNumberFormat="1" applyFont="1" applyFill="1" applyAlignment="1">
      <alignment indent="4"/>
    </xf>
    <xf numFmtId="49" fontId="19" fillId="0" borderId="0" xfId="1" applyNumberFormat="1" applyFont="1" applyFill="1"/>
    <xf numFmtId="49" fontId="10" fillId="0" borderId="0" xfId="1" applyNumberFormat="1" applyFont="1" applyFill="1" applyAlignment="1">
      <alignment indent="2"/>
    </xf>
    <xf numFmtId="49" fontId="8" fillId="0" borderId="0" xfId="1" applyNumberFormat="1" applyFont="1" applyFill="1" applyAlignment="1">
      <alignment indent="3"/>
    </xf>
    <xf numFmtId="49" fontId="19" fillId="0" borderId="0" xfId="1" applyNumberFormat="1" applyFont="1" applyFill="1" applyAlignment="1">
      <alignment indent="4"/>
    </xf>
    <xf numFmtId="2" fontId="10" fillId="0" borderId="0" xfId="8" applyNumberFormat="1" applyFont="1" applyFill="1" applyAlignment="1">
      <alignment indent="2"/>
    </xf>
    <xf numFmtId="2" fontId="10" fillId="0" borderId="0" xfId="8" applyNumberFormat="1" applyFont="1" applyFill="1"/>
    <xf numFmtId="2" fontId="4" fillId="0" borderId="0" xfId="1" applyNumberFormat="1" applyFont="1" applyFill="1" applyAlignment="1">
      <alignment indent="1"/>
    </xf>
    <xf numFmtId="49" fontId="4" fillId="0" borderId="0" xfId="1" applyNumberFormat="1" applyFont="1" applyFill="1"/>
    <xf numFmtId="166" fontId="4" fillId="0" borderId="0" xfId="1" applyNumberFormat="1" applyFont="1" applyFill="1"/>
    <xf numFmtId="2" fontId="7" fillId="0" borderId="0" xfId="1" applyNumberFormat="1" applyFont="1" applyFill="1" applyAlignment="1">
      <alignment indent="2"/>
    </xf>
    <xf numFmtId="49" fontId="7" fillId="0" borderId="0" xfId="1" applyNumberFormat="1" applyFont="1" applyFill="1"/>
    <xf numFmtId="166" fontId="7" fillId="0" borderId="0" xfId="1" applyNumberFormat="1" applyFont="1" applyFill="1"/>
    <xf numFmtId="2" fontId="17" fillId="0" borderId="0" xfId="1" applyNumberFormat="1" applyFont="1" applyFill="1" applyAlignment="1">
      <alignment indent="3"/>
    </xf>
    <xf numFmtId="49" fontId="17" fillId="0" borderId="0" xfId="1" applyNumberFormat="1" applyFont="1" applyFill="1"/>
    <xf numFmtId="166" fontId="17" fillId="0" borderId="0" xfId="1" applyNumberFormat="1" applyFont="1" applyFill="1"/>
    <xf numFmtId="0" fontId="13" fillId="0" borderId="3" xfId="1" applyFont="1" applyFill="1" applyBorder="1"/>
    <xf numFmtId="165" fontId="12" fillId="0" borderId="0" xfId="1" applyNumberFormat="1" applyFont="1" applyFill="1"/>
    <xf numFmtId="165" fontId="18" fillId="0" borderId="0" xfId="1" applyNumberFormat="1" applyFont="1" applyFill="1"/>
    <xf numFmtId="49" fontId="11" fillId="0" borderId="0" xfId="1" applyNumberFormat="1" applyFont="1" applyFill="1" applyAlignment="1">
      <alignment indent="1"/>
    </xf>
    <xf numFmtId="165" fontId="4" fillId="0" borderId="0" xfId="1" applyNumberFormat="1" applyFont="1" applyFill="1"/>
    <xf numFmtId="165" fontId="7" fillId="0" borderId="0" xfId="1" applyNumberFormat="1" applyFont="1" applyFill="1"/>
    <xf numFmtId="165" fontId="17" fillId="0" borderId="0" xfId="1" applyNumberFormat="1" applyFont="1" applyFill="1"/>
    <xf numFmtId="165" fontId="3" fillId="0" borderId="0" xfId="1" applyNumberFormat="1" applyFill="1"/>
  </cellXfs>
  <cellStyles count="9">
    <cellStyle name="Comma 2" xfId="4"/>
    <cellStyle name="Hyperlink" xfId="2" builtinId="8"/>
    <cellStyle name="Normal" xfId="0" builtinId="0"/>
    <cellStyle name="Normal 2" xfId="1"/>
    <cellStyle name="Normal 2 2" xfId="3"/>
    <cellStyle name="Normal 2 2 2" xfId="8"/>
    <cellStyle name="Normal 3" xf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" customWidth="1"/>
    <col min="2" max="2" width="9.7109375" style="16" customWidth="1"/>
    <col min="3" max="3" width="107.42578125" style="14" customWidth="1"/>
    <col min="4" max="4" width="44.7109375" style="14" customWidth="1"/>
    <col min="5" max="6" width="9.7109375" style="14" customWidth="1"/>
    <col min="7" max="16384" width="9.140625" style="14"/>
  </cols>
  <sheetData>
    <row r="9" spans="1:10" ht="30" x14ac:dyDescent="0.25">
      <c r="A9" s="11"/>
      <c r="B9" s="12" t="s">
        <v>350</v>
      </c>
      <c r="C9" s="13"/>
      <c r="D9" s="13"/>
      <c r="E9" s="13"/>
      <c r="F9" s="13"/>
    </row>
    <row r="10" spans="1:10" hidden="1" x14ac:dyDescent="0.25"/>
    <row r="11" spans="1:10" hidden="1" x14ac:dyDescent="0.25">
      <c r="B11" s="15"/>
      <c r="C11" s="15"/>
    </row>
    <row r="12" spans="1:10" ht="11.25" hidden="1" customHeight="1" x14ac:dyDescent="0.25">
      <c r="B12" s="15"/>
      <c r="C12" s="15"/>
    </row>
    <row r="13" spans="1:10" s="15" customFormat="1" ht="11.25" hidden="1" customHeight="1" x14ac:dyDescent="0.25">
      <c r="D13" s="14"/>
      <c r="E13" s="14"/>
      <c r="F13" s="14"/>
      <c r="G13" s="14"/>
      <c r="H13" s="14"/>
      <c r="I13" s="14"/>
      <c r="J13" s="14"/>
    </row>
    <row r="14" spans="1:10" s="15" customFormat="1" ht="12.75" customHeight="1" x14ac:dyDescent="0.25">
      <c r="D14" s="14"/>
      <c r="E14" s="14"/>
      <c r="F14" s="14"/>
      <c r="G14" s="14"/>
      <c r="H14" s="14"/>
      <c r="I14" s="14"/>
      <c r="J14" s="14"/>
    </row>
    <row r="15" spans="1:10" s="15" customFormat="1" ht="12.75" customHeight="1" x14ac:dyDescent="0.25">
      <c r="D15" s="14"/>
      <c r="E15" s="14"/>
      <c r="F15" s="14"/>
      <c r="G15" s="14"/>
      <c r="H15" s="14"/>
      <c r="I15" s="14"/>
      <c r="J15" s="14"/>
    </row>
    <row r="16" spans="1:10" s="15" customFormat="1" ht="12.75" customHeight="1" x14ac:dyDescent="0.25">
      <c r="D16" s="14"/>
      <c r="E16" s="14"/>
      <c r="F16" s="14"/>
      <c r="G16" s="14"/>
      <c r="H16" s="14"/>
      <c r="I16" s="14"/>
      <c r="J16" s="14"/>
    </row>
    <row r="17" spans="1:10" s="15" customFormat="1" ht="12.75" customHeight="1" x14ac:dyDescent="0.25">
      <c r="D17" s="14"/>
      <c r="E17" s="14"/>
      <c r="F17" s="14"/>
      <c r="G17" s="14"/>
      <c r="H17" s="14"/>
      <c r="I17" s="14"/>
      <c r="J17" s="14"/>
    </row>
    <row r="18" spans="1:10" s="15" customFormat="1" ht="12.75" customHeight="1" x14ac:dyDescent="0.25">
      <c r="D18" s="14"/>
      <c r="E18" s="14"/>
      <c r="F18" s="14"/>
      <c r="G18" s="14"/>
      <c r="H18" s="14"/>
      <c r="I18" s="14"/>
      <c r="J18" s="14"/>
    </row>
    <row r="19" spans="1:10" s="15" customFormat="1" x14ac:dyDescent="0.25">
      <c r="D19" s="14"/>
      <c r="E19" s="14"/>
      <c r="F19" s="14"/>
      <c r="G19" s="14"/>
      <c r="H19" s="14"/>
      <c r="I19" s="14"/>
      <c r="J19" s="14"/>
    </row>
    <row r="20" spans="1:10" s="15" customFormat="1" ht="11.25" customHeight="1" x14ac:dyDescent="0.25">
      <c r="D20" s="14"/>
      <c r="E20" s="14"/>
      <c r="F20" s="14"/>
      <c r="G20" s="14"/>
      <c r="H20" s="14"/>
      <c r="I20" s="14"/>
      <c r="J20" s="14"/>
    </row>
    <row r="21" spans="1:10" s="15" customFormat="1" ht="11.25" customHeight="1" x14ac:dyDescent="0.25">
      <c r="D21" s="14"/>
      <c r="E21" s="14"/>
      <c r="F21" s="14"/>
      <c r="G21" s="14"/>
      <c r="H21" s="14"/>
      <c r="I21" s="14"/>
      <c r="J21" s="14"/>
    </row>
    <row r="22" spans="1:10" s="15" customFormat="1" ht="11.25" customHeight="1" x14ac:dyDescent="0.25">
      <c r="B22" s="16"/>
      <c r="C22" s="14"/>
      <c r="D22" s="14"/>
      <c r="E22" s="14"/>
      <c r="F22" s="14"/>
      <c r="G22" s="14"/>
      <c r="H22" s="14"/>
      <c r="I22" s="14"/>
      <c r="J22" s="14"/>
    </row>
    <row r="23" spans="1:10" s="15" customFormat="1" ht="27.75" x14ac:dyDescent="0.25">
      <c r="B23" s="17"/>
      <c r="C23" s="18" t="s">
        <v>361</v>
      </c>
      <c r="D23" s="19"/>
      <c r="E23" s="14"/>
      <c r="F23" s="14"/>
      <c r="G23" s="14"/>
      <c r="H23" s="14"/>
      <c r="I23" s="14"/>
      <c r="J23" s="14"/>
    </row>
    <row r="24" spans="1:10" s="15" customFormat="1" ht="11.25" customHeight="1" x14ac:dyDescent="0.25">
      <c r="B24" s="16"/>
      <c r="C24" s="14"/>
      <c r="D24" s="14"/>
      <c r="E24" s="14"/>
      <c r="F24" s="14"/>
      <c r="G24" s="14"/>
      <c r="H24" s="14"/>
      <c r="I24" s="14"/>
      <c r="J24" s="14"/>
    </row>
    <row r="25" spans="1:10" s="15" customFormat="1" ht="13.5" customHeight="1" x14ac:dyDescent="0.25">
      <c r="B25" s="16"/>
      <c r="C25" s="14"/>
      <c r="D25" s="14"/>
      <c r="E25" s="14"/>
      <c r="F25" s="14"/>
      <c r="G25" s="14"/>
      <c r="H25" s="14"/>
      <c r="I25" s="14"/>
      <c r="J25" s="14"/>
    </row>
    <row r="26" spans="1:10" s="15" customFormat="1" ht="10.5" customHeight="1" x14ac:dyDescent="0.25">
      <c r="B26" s="16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</row>
    <row r="28" spans="1:10" s="15" customFormat="1" ht="11.25" customHeight="1" x14ac:dyDescent="0.25">
      <c r="B28" s="16"/>
      <c r="C28" s="14"/>
      <c r="D28" s="14"/>
      <c r="E28" s="14"/>
      <c r="F28" s="14"/>
      <c r="G28" s="14"/>
      <c r="H28" s="14"/>
      <c r="I28" s="14"/>
      <c r="J28" s="14"/>
    </row>
    <row r="29" spans="1:10" s="15" customFormat="1" x14ac:dyDescent="0.25">
      <c r="B29" s="16"/>
      <c r="C29" s="14"/>
      <c r="D29" s="14"/>
      <c r="E29" s="14"/>
      <c r="F29" s="14"/>
      <c r="G29" s="14"/>
      <c r="H29" s="14"/>
      <c r="I29" s="14"/>
      <c r="J29" s="14"/>
    </row>
    <row r="30" spans="1:10" s="15" customFormat="1" ht="27.75" x14ac:dyDescent="0.25">
      <c r="B30" s="16"/>
      <c r="C30" s="20" t="s">
        <v>364</v>
      </c>
      <c r="D30" s="14"/>
      <c r="E30" s="14"/>
      <c r="F30" s="14"/>
      <c r="G30" s="14"/>
      <c r="H30" s="14"/>
      <c r="I30" s="14"/>
      <c r="J30" s="14"/>
    </row>
    <row r="31" spans="1:10" s="15" customFormat="1" ht="11.25" customHeight="1" x14ac:dyDescent="0.25">
      <c r="B31" s="16"/>
      <c r="C31" s="21"/>
      <c r="D31" s="14"/>
      <c r="E31" s="14"/>
      <c r="F31" s="14"/>
      <c r="G31" s="14"/>
      <c r="H31" s="14"/>
      <c r="I31" s="14"/>
      <c r="J31" s="14"/>
    </row>
    <row r="32" spans="1:10" s="15" customFormat="1" ht="11.25" customHeight="1" x14ac:dyDescent="0.25">
      <c r="B32" s="16"/>
      <c r="C32" s="21"/>
      <c r="D32" s="14"/>
      <c r="E32" s="14"/>
      <c r="F32" s="14"/>
      <c r="G32" s="14"/>
      <c r="H32" s="14"/>
      <c r="I32" s="14"/>
      <c r="J32" s="14"/>
    </row>
    <row r="33" spans="1:12" s="15" customFormat="1" ht="11.25" customHeight="1" x14ac:dyDescent="0.25">
      <c r="B33" s="16"/>
      <c r="C33" s="14"/>
      <c r="D33" s="14"/>
      <c r="E33" s="14"/>
      <c r="F33" s="14"/>
      <c r="G33" s="14"/>
      <c r="H33" s="14"/>
      <c r="I33" s="14"/>
      <c r="J33" s="14"/>
    </row>
    <row r="34" spans="1:12" s="15" customFormat="1" ht="11.25" customHeight="1" x14ac:dyDescent="0.25">
      <c r="B34" s="16"/>
      <c r="C34" s="14"/>
      <c r="D34" s="14"/>
      <c r="E34" s="14"/>
      <c r="F34" s="14"/>
      <c r="G34" s="14"/>
      <c r="H34" s="14"/>
      <c r="I34" s="14"/>
      <c r="J34" s="14"/>
    </row>
    <row r="35" spans="1:12" s="15" customFormat="1" ht="11.25" customHeight="1" x14ac:dyDescent="0.25">
      <c r="B35" s="16"/>
      <c r="C35" s="14"/>
      <c r="D35" s="14"/>
      <c r="E35" s="14"/>
      <c r="F35" s="14"/>
      <c r="G35" s="14"/>
      <c r="H35" s="14"/>
      <c r="I35" s="14"/>
      <c r="J35" s="14"/>
    </row>
    <row r="36" spans="1:12" s="15" customFormat="1" ht="13.5" customHeight="1" x14ac:dyDescent="0.25">
      <c r="B36" s="16"/>
      <c r="C36" s="14"/>
      <c r="D36" s="14"/>
      <c r="E36" s="14"/>
      <c r="F36" s="14"/>
      <c r="G36" s="14"/>
      <c r="H36" s="14"/>
      <c r="I36" s="14"/>
      <c r="J36" s="14"/>
    </row>
    <row r="37" spans="1:12" s="15" customFormat="1" ht="10.5" customHeight="1" x14ac:dyDescent="0.25">
      <c r="B37" s="16"/>
      <c r="C37" s="14"/>
      <c r="D37" s="14"/>
      <c r="E37" s="14"/>
      <c r="F37" s="14"/>
      <c r="G37" s="14"/>
      <c r="H37" s="14"/>
      <c r="I37" s="14"/>
      <c r="J37" s="14"/>
    </row>
    <row r="38" spans="1:12" x14ac:dyDescent="0.25">
      <c r="A38" s="14"/>
    </row>
    <row r="39" spans="1:12" s="15" customFormat="1" ht="12.75" customHeight="1" x14ac:dyDescent="0.25">
      <c r="B39" s="16"/>
      <c r="C39" s="14"/>
      <c r="E39" s="14"/>
      <c r="F39" s="14"/>
      <c r="G39" s="14"/>
      <c r="H39" s="14"/>
      <c r="I39" s="14"/>
      <c r="J39" s="14"/>
    </row>
    <row r="40" spans="1:12" s="15" customFormat="1" x14ac:dyDescent="0.25">
      <c r="B40" s="16"/>
      <c r="C40" s="14"/>
      <c r="E40" s="14"/>
      <c r="F40" s="14"/>
      <c r="G40" s="14"/>
      <c r="H40" s="14"/>
      <c r="I40" s="14"/>
      <c r="J40" s="14"/>
    </row>
    <row r="41" spans="1:12" s="15" customFormat="1" x14ac:dyDescent="0.25">
      <c r="B41" s="16"/>
      <c r="C41" s="14"/>
      <c r="D41" s="14"/>
      <c r="E41" s="14"/>
      <c r="F41" s="14"/>
      <c r="G41" s="14"/>
      <c r="H41" s="14"/>
      <c r="I41" s="14"/>
      <c r="J41" s="14"/>
    </row>
    <row r="42" spans="1:12" s="15" customFormat="1" ht="12.75" customHeight="1" x14ac:dyDescent="0.25">
      <c r="B42" s="16"/>
      <c r="C42" s="14"/>
      <c r="D42" s="14"/>
      <c r="E42" s="14"/>
      <c r="F42" s="14"/>
      <c r="G42" s="14"/>
      <c r="H42" s="14"/>
      <c r="I42" s="14"/>
      <c r="J42" s="14"/>
    </row>
    <row r="43" spans="1:12" ht="20.25" x14ac:dyDescent="0.25">
      <c r="D43" s="22" t="s">
        <v>362</v>
      </c>
    </row>
    <row r="44" spans="1:12" x14ac:dyDescent="0.25">
      <c r="A44" s="14"/>
      <c r="B44" s="14"/>
    </row>
    <row r="45" spans="1:12" ht="18" x14ac:dyDescent="0.25">
      <c r="A45" s="14"/>
      <c r="B45" s="14"/>
      <c r="D45" s="23">
        <v>43300.661157407405</v>
      </c>
    </row>
    <row r="46" spans="1:12" ht="12.75" x14ac:dyDescent="0.25">
      <c r="A46" s="14"/>
      <c r="B46" s="14"/>
      <c r="G46" s="24"/>
      <c r="H46" s="24"/>
      <c r="I46" s="24"/>
      <c r="J46" s="24"/>
      <c r="K46" s="24"/>
      <c r="L46" s="24"/>
    </row>
    <row r="47" spans="1:12" x14ac:dyDescent="0.25">
      <c r="A47" s="14"/>
      <c r="B47" s="14"/>
    </row>
    <row r="48" spans="1:12" x14ac:dyDescent="0.25">
      <c r="A48" s="14"/>
      <c r="B48" s="14"/>
    </row>
    <row r="49" spans="1:12" ht="15" x14ac:dyDescent="0.25">
      <c r="B49" s="25" t="s">
        <v>359</v>
      </c>
    </row>
    <row r="50" spans="1:12" ht="15" x14ac:dyDescent="0.25">
      <c r="B50" s="25"/>
    </row>
    <row r="51" spans="1:12" ht="15" x14ac:dyDescent="0.25">
      <c r="A51" s="24"/>
      <c r="B51" s="25" t="s">
        <v>351</v>
      </c>
      <c r="C51" s="24"/>
      <c r="D51" s="24"/>
      <c r="E51" s="24"/>
      <c r="F51" s="24"/>
    </row>
    <row r="52" spans="1:12" ht="15" x14ac:dyDescent="0.25">
      <c r="B52" s="25"/>
    </row>
    <row r="53" spans="1:12" ht="15" x14ac:dyDescent="0.25">
      <c r="B53" s="25" t="s">
        <v>363</v>
      </c>
    </row>
    <row r="54" spans="1:12" ht="15" x14ac:dyDescent="0.25">
      <c r="B54" s="25" t="s">
        <v>352</v>
      </c>
    </row>
    <row r="55" spans="1:12" ht="12.75" x14ac:dyDescent="0.25">
      <c r="B55" s="15"/>
      <c r="G55" s="24"/>
      <c r="H55" s="24"/>
      <c r="I55" s="24"/>
      <c r="J55" s="24"/>
      <c r="K55" s="24"/>
      <c r="L55" s="24"/>
    </row>
    <row r="56" spans="1:12" ht="15" x14ac:dyDescent="0.25">
      <c r="B56" s="25" t="s">
        <v>353</v>
      </c>
    </row>
    <row r="57" spans="1:12" ht="15" x14ac:dyDescent="0.25">
      <c r="B57" s="25" t="s">
        <v>354</v>
      </c>
    </row>
    <row r="62" spans="1:12" ht="12.75" x14ac:dyDescent="0.25">
      <c r="A62" s="24" t="s">
        <v>355</v>
      </c>
      <c r="B62" s="26"/>
      <c r="C62" s="27" t="s">
        <v>358</v>
      </c>
      <c r="D62" s="27"/>
      <c r="E62" s="28"/>
      <c r="F62" s="28" t="s">
        <v>356</v>
      </c>
    </row>
    <row r="65" spans="1:10" s="15" customFormat="1" ht="11.25" customHeight="1" x14ac:dyDescent="0.25">
      <c r="B65" s="16"/>
      <c r="C65" s="14"/>
      <c r="D65" s="14"/>
      <c r="E65" s="14"/>
      <c r="F65" s="14"/>
      <c r="G65" s="14"/>
      <c r="H65" s="14"/>
      <c r="I65" s="14"/>
      <c r="J65" s="14"/>
    </row>
    <row r="69" spans="1:10" x14ac:dyDescent="0.25">
      <c r="A69" s="14"/>
      <c r="B69" s="14"/>
    </row>
    <row r="70" spans="1:10" x14ac:dyDescent="0.25">
      <c r="A70" s="14"/>
      <c r="B70" s="14"/>
    </row>
    <row r="71" spans="1:10" x14ac:dyDescent="0.25">
      <c r="A71" s="14"/>
      <c r="B71" s="14"/>
    </row>
    <row r="72" spans="1:10" x14ac:dyDescent="0.25">
      <c r="A72" s="14"/>
      <c r="B72" s="14"/>
    </row>
    <row r="73" spans="1:10" x14ac:dyDescent="0.25">
      <c r="A73" s="14"/>
      <c r="B73" s="14"/>
    </row>
    <row r="74" spans="1:10" x14ac:dyDescent="0.25">
      <c r="A74" s="14"/>
      <c r="B74" s="14"/>
    </row>
    <row r="75" spans="1:10" x14ac:dyDescent="0.25">
      <c r="A75" s="14"/>
      <c r="B75" s="14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2293.9895999999999</v>
      </c>
      <c r="D2" s="78">
        <v>2265.9715224000001</v>
      </c>
      <c r="E2" s="78">
        <v>2336.1245439783124</v>
      </c>
      <c r="F2" s="78">
        <v>2369.8158854400003</v>
      </c>
      <c r="G2" s="78">
        <v>2407.3458814607411</v>
      </c>
      <c r="H2" s="78">
        <v>2414.8599000000058</v>
      </c>
      <c r="I2" s="78">
        <v>2471.3905842000004</v>
      </c>
      <c r="J2" s="78">
        <v>2458.1355940800004</v>
      </c>
      <c r="K2" s="78">
        <v>2340.5309940570482</v>
      </c>
      <c r="L2" s="78">
        <v>2281.3182373813206</v>
      </c>
      <c r="M2" s="78">
        <v>2185.5143761828913</v>
      </c>
      <c r="N2" s="78">
        <v>2237.015099999996</v>
      </c>
      <c r="O2" s="78">
        <v>2286.2268000000004</v>
      </c>
      <c r="P2" s="78">
        <v>2168.9384999999966</v>
      </c>
      <c r="Q2" s="78">
        <v>2122.268700000011</v>
      </c>
      <c r="R2" s="78">
        <v>2260.0577999999978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880.71839999999895</v>
      </c>
      <c r="D21" s="79">
        <v>889.57776960000024</v>
      </c>
      <c r="E21" s="79">
        <v>859.78741154709587</v>
      </c>
      <c r="F21" s="79">
        <v>891.48443832000021</v>
      </c>
      <c r="G21" s="79">
        <v>883.09678783788081</v>
      </c>
      <c r="H21" s="79">
        <v>846.36000000000286</v>
      </c>
      <c r="I21" s="79">
        <v>873.03572280000014</v>
      </c>
      <c r="J21" s="79">
        <v>873.63862200000028</v>
      </c>
      <c r="K21" s="79">
        <v>775.99877777704808</v>
      </c>
      <c r="L21" s="79">
        <v>805.80534402132014</v>
      </c>
      <c r="M21" s="79">
        <v>728.9614326371684</v>
      </c>
      <c r="N21" s="79">
        <v>830.98079999999914</v>
      </c>
      <c r="O21" s="79">
        <v>882.60479999999961</v>
      </c>
      <c r="P21" s="79">
        <v>855.24479999999915</v>
      </c>
      <c r="Q21" s="79">
        <v>830.67840000000479</v>
      </c>
      <c r="R21" s="79">
        <v>909.05760000000043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880.71839999999895</v>
      </c>
      <c r="D30" s="8">
        <v>889.57776960000024</v>
      </c>
      <c r="E30" s="8">
        <v>859.78741154709587</v>
      </c>
      <c r="F30" s="8">
        <v>891.48443832000021</v>
      </c>
      <c r="G30" s="8">
        <v>883.09678783788081</v>
      </c>
      <c r="H30" s="8">
        <v>846.36000000000286</v>
      </c>
      <c r="I30" s="8">
        <v>873.03572280000014</v>
      </c>
      <c r="J30" s="8">
        <v>873.63862200000028</v>
      </c>
      <c r="K30" s="8">
        <v>775.99877777704808</v>
      </c>
      <c r="L30" s="8">
        <v>805.80534402132014</v>
      </c>
      <c r="M30" s="8">
        <v>728.9614326371684</v>
      </c>
      <c r="N30" s="8">
        <v>830.98079999999914</v>
      </c>
      <c r="O30" s="8">
        <v>882.60479999999961</v>
      </c>
      <c r="P30" s="8">
        <v>855.24479999999915</v>
      </c>
      <c r="Q30" s="8">
        <v>830.67840000000479</v>
      </c>
      <c r="R30" s="8">
        <v>909.05760000000043</v>
      </c>
    </row>
    <row r="31" spans="1:18" ht="11.25" customHeight="1" x14ac:dyDescent="0.25">
      <c r="A31" s="59" t="s">
        <v>187</v>
      </c>
      <c r="B31" s="60" t="s">
        <v>186</v>
      </c>
      <c r="C31" s="9">
        <v>784.74239999999895</v>
      </c>
      <c r="D31" s="9">
        <v>793.65650688000017</v>
      </c>
      <c r="E31" s="9">
        <v>760.85879040000009</v>
      </c>
      <c r="F31" s="9">
        <v>829.58929920000014</v>
      </c>
      <c r="G31" s="9">
        <v>802.82057472000008</v>
      </c>
      <c r="H31" s="9">
        <v>793.72799999999916</v>
      </c>
      <c r="I31" s="9">
        <v>826.69538304000014</v>
      </c>
      <c r="J31" s="9">
        <v>811.74348288000022</v>
      </c>
      <c r="K31" s="9">
        <v>766.77909173222406</v>
      </c>
      <c r="L31" s="9">
        <v>799.79390015616013</v>
      </c>
      <c r="M31" s="9">
        <v>694.88639999999987</v>
      </c>
      <c r="N31" s="9">
        <v>790.73279999999909</v>
      </c>
      <c r="O31" s="9">
        <v>820.68479999999954</v>
      </c>
      <c r="P31" s="9">
        <v>805.70879999999931</v>
      </c>
      <c r="Q31" s="9">
        <v>799.71839999999929</v>
      </c>
      <c r="R31" s="9">
        <v>862.61760000000027</v>
      </c>
    </row>
    <row r="32" spans="1:18" ht="11.25" customHeight="1" x14ac:dyDescent="0.25">
      <c r="A32" s="61" t="s">
        <v>185</v>
      </c>
      <c r="B32" s="62" t="s">
        <v>184</v>
      </c>
      <c r="C32" s="10">
        <v>784.74239999999895</v>
      </c>
      <c r="D32" s="10">
        <v>793.65650688000017</v>
      </c>
      <c r="E32" s="10">
        <v>760.85879040000009</v>
      </c>
      <c r="F32" s="10">
        <v>829.58929920000014</v>
      </c>
      <c r="G32" s="10">
        <v>802.82057472000008</v>
      </c>
      <c r="H32" s="10">
        <v>793.72799999999916</v>
      </c>
      <c r="I32" s="10">
        <v>826.69538304000014</v>
      </c>
      <c r="J32" s="10">
        <v>811.74348288000022</v>
      </c>
      <c r="K32" s="10">
        <v>766.77909173222406</v>
      </c>
      <c r="L32" s="10">
        <v>799.79390015616013</v>
      </c>
      <c r="M32" s="10">
        <v>694.88639999999987</v>
      </c>
      <c r="N32" s="10">
        <v>790.73279999999909</v>
      </c>
      <c r="O32" s="10">
        <v>820.68479999999954</v>
      </c>
      <c r="P32" s="10">
        <v>805.70879999999931</v>
      </c>
      <c r="Q32" s="10">
        <v>799.71839999999929</v>
      </c>
      <c r="R32" s="10">
        <v>862.61760000000027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95.976000000000028</v>
      </c>
      <c r="D44" s="9">
        <v>95.921262720000016</v>
      </c>
      <c r="E44" s="9">
        <v>98.928621147095839</v>
      </c>
      <c r="F44" s="9">
        <v>61.895139120000017</v>
      </c>
      <c r="G44" s="9">
        <v>80.276213117880786</v>
      </c>
      <c r="H44" s="9">
        <v>52.632000000003742</v>
      </c>
      <c r="I44" s="9">
        <v>46.340339760000013</v>
      </c>
      <c r="J44" s="9">
        <v>61.895139120000017</v>
      </c>
      <c r="K44" s="9">
        <v>9.2196860448240692</v>
      </c>
      <c r="L44" s="9">
        <v>6.0114438651600191</v>
      </c>
      <c r="M44" s="9">
        <v>34.075032637168505</v>
      </c>
      <c r="N44" s="9">
        <v>40.24800000000004</v>
      </c>
      <c r="O44" s="9">
        <v>61.920000000000094</v>
      </c>
      <c r="P44" s="9">
        <v>49.535999999999881</v>
      </c>
      <c r="Q44" s="9">
        <v>30.960000000005454</v>
      </c>
      <c r="R44" s="9">
        <v>46.440000000000147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1413.2712000000008</v>
      </c>
      <c r="D52" s="79">
        <v>1376.3937528000001</v>
      </c>
      <c r="E52" s="79">
        <v>1476.3371324312163</v>
      </c>
      <c r="F52" s="79">
        <v>1478.3314471200001</v>
      </c>
      <c r="G52" s="79">
        <v>1524.2490936228601</v>
      </c>
      <c r="H52" s="79">
        <v>1568.4999000000032</v>
      </c>
      <c r="I52" s="79">
        <v>1598.3548614000001</v>
      </c>
      <c r="J52" s="79">
        <v>1584.4969720800002</v>
      </c>
      <c r="K52" s="79">
        <v>1564.5322162800003</v>
      </c>
      <c r="L52" s="79">
        <v>1475.5128933600004</v>
      </c>
      <c r="M52" s="79">
        <v>1456.5529435457231</v>
      </c>
      <c r="N52" s="79">
        <v>1406.0342999999966</v>
      </c>
      <c r="O52" s="79">
        <v>1403.6220000000005</v>
      </c>
      <c r="P52" s="79">
        <v>1313.6936999999973</v>
      </c>
      <c r="Q52" s="79">
        <v>1291.5903000000062</v>
      </c>
      <c r="R52" s="79">
        <v>1351.0001999999974</v>
      </c>
    </row>
    <row r="53" spans="1:18" ht="11.25" customHeight="1" x14ac:dyDescent="0.25">
      <c r="A53" s="56" t="s">
        <v>143</v>
      </c>
      <c r="B53" s="57" t="s">
        <v>142</v>
      </c>
      <c r="C53" s="8">
        <v>1413.2712000000008</v>
      </c>
      <c r="D53" s="8">
        <v>1376.3937528000001</v>
      </c>
      <c r="E53" s="8">
        <v>1476.3371324312163</v>
      </c>
      <c r="F53" s="8">
        <v>1478.3314471200001</v>
      </c>
      <c r="G53" s="8">
        <v>1524.2490936228601</v>
      </c>
      <c r="H53" s="8">
        <v>1568.4999000000032</v>
      </c>
      <c r="I53" s="8">
        <v>1598.3548614000001</v>
      </c>
      <c r="J53" s="8">
        <v>1584.4969720800002</v>
      </c>
      <c r="K53" s="8">
        <v>1564.5322162800003</v>
      </c>
      <c r="L53" s="8">
        <v>1475.5128933600004</v>
      </c>
      <c r="M53" s="8">
        <v>1456.5529435457231</v>
      </c>
      <c r="N53" s="8">
        <v>1406.0342999999966</v>
      </c>
      <c r="O53" s="8">
        <v>1403.6220000000005</v>
      </c>
      <c r="P53" s="8">
        <v>1313.6936999999973</v>
      </c>
      <c r="Q53" s="8">
        <v>1291.5903000000062</v>
      </c>
      <c r="R53" s="8">
        <v>1351.0001999999974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2.2385999999999924</v>
      </c>
      <c r="D64" s="81">
        <v>1.6001949600000001</v>
      </c>
      <c r="E64" s="81">
        <v>1.6003321195680003</v>
      </c>
      <c r="F64" s="81">
        <v>1.8287942400000003</v>
      </c>
      <c r="G64" s="81">
        <v>1.6000806603600002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3.1668000000000087</v>
      </c>
      <c r="R64" s="81">
        <v>5.6784000000000052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2.2385999999999924</v>
      </c>
      <c r="D67" s="82">
        <v>1.6001949600000001</v>
      </c>
      <c r="E67" s="82">
        <v>1.6003321195680003</v>
      </c>
      <c r="F67" s="82">
        <v>1.8287942400000003</v>
      </c>
      <c r="G67" s="82">
        <v>1.6000806603600002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3.1668000000000087</v>
      </c>
      <c r="R67" s="82">
        <v>5.6784000000000052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538.55590514538278</v>
      </c>
      <c r="D2" s="78">
        <v>595.58698691758798</v>
      </c>
      <c r="E2" s="78">
        <v>622.87857246308408</v>
      </c>
      <c r="F2" s="78">
        <v>629.82353741086808</v>
      </c>
      <c r="G2" s="78">
        <v>620.44930707400806</v>
      </c>
      <c r="H2" s="78">
        <v>693.77714937733992</v>
      </c>
      <c r="I2" s="78">
        <v>589.63868770014005</v>
      </c>
      <c r="J2" s="78">
        <v>523.204244010504</v>
      </c>
      <c r="K2" s="78">
        <v>652.83754182800408</v>
      </c>
      <c r="L2" s="78">
        <v>643.78597849563596</v>
      </c>
      <c r="M2" s="78">
        <v>530.14289154081268</v>
      </c>
      <c r="N2" s="78">
        <v>549.2805825198609</v>
      </c>
      <c r="O2" s="78">
        <v>527.42394166186102</v>
      </c>
      <c r="P2" s="78">
        <v>530.25572207584082</v>
      </c>
      <c r="Q2" s="78">
        <v>435.78589493076549</v>
      </c>
      <c r="R2" s="78">
        <v>461.89224183105483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538.55590514538278</v>
      </c>
      <c r="D21" s="79">
        <v>595.58698691758798</v>
      </c>
      <c r="E21" s="79">
        <v>622.87857246308408</v>
      </c>
      <c r="F21" s="79">
        <v>629.82353741086808</v>
      </c>
      <c r="G21" s="79">
        <v>620.44930707400806</v>
      </c>
      <c r="H21" s="79">
        <v>693.77714937733992</v>
      </c>
      <c r="I21" s="79">
        <v>589.63868770014005</v>
      </c>
      <c r="J21" s="79">
        <v>523.204244010504</v>
      </c>
      <c r="K21" s="79">
        <v>652.83754182800408</v>
      </c>
      <c r="L21" s="79">
        <v>643.78597849563596</v>
      </c>
      <c r="M21" s="79">
        <v>530.14289154081268</v>
      </c>
      <c r="N21" s="79">
        <v>549.2805825198609</v>
      </c>
      <c r="O21" s="79">
        <v>527.42394166186102</v>
      </c>
      <c r="P21" s="79">
        <v>530.25572207584082</v>
      </c>
      <c r="Q21" s="79">
        <v>435.78589493076549</v>
      </c>
      <c r="R21" s="79">
        <v>461.89224183105483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538.55590514538278</v>
      </c>
      <c r="D30" s="8">
        <v>595.58698691758798</v>
      </c>
      <c r="E30" s="8">
        <v>622.87857246308408</v>
      </c>
      <c r="F30" s="8">
        <v>629.82353741086808</v>
      </c>
      <c r="G30" s="8">
        <v>620.44930707400806</v>
      </c>
      <c r="H30" s="8">
        <v>693.77714937733992</v>
      </c>
      <c r="I30" s="8">
        <v>589.63868770014005</v>
      </c>
      <c r="J30" s="8">
        <v>523.204244010504</v>
      </c>
      <c r="K30" s="8">
        <v>652.83754182800408</v>
      </c>
      <c r="L30" s="8">
        <v>643.78597849563596</v>
      </c>
      <c r="M30" s="8">
        <v>530.14289154081268</v>
      </c>
      <c r="N30" s="8">
        <v>549.2805825198609</v>
      </c>
      <c r="O30" s="8">
        <v>527.42394166186102</v>
      </c>
      <c r="P30" s="8">
        <v>530.25572207584082</v>
      </c>
      <c r="Q30" s="8">
        <v>435.78589493076549</v>
      </c>
      <c r="R30" s="8">
        <v>461.89224183105483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424.00132700040308</v>
      </c>
      <c r="D43" s="9">
        <v>481.10346919299599</v>
      </c>
      <c r="E43" s="9">
        <v>465.07221643100411</v>
      </c>
      <c r="F43" s="9">
        <v>490.5168283159561</v>
      </c>
      <c r="G43" s="9">
        <v>493.47259577928008</v>
      </c>
      <c r="H43" s="9">
        <v>588.50990716660624</v>
      </c>
      <c r="I43" s="9">
        <v>490.47457337190008</v>
      </c>
      <c r="J43" s="9">
        <v>439.64457477688802</v>
      </c>
      <c r="K43" s="9">
        <v>563.1116908814281</v>
      </c>
      <c r="L43" s="9">
        <v>563.37725793070797</v>
      </c>
      <c r="M43" s="9">
        <v>465.12493571474261</v>
      </c>
      <c r="N43" s="9">
        <v>493.55263911162535</v>
      </c>
      <c r="O43" s="9">
        <v>480.98316965510679</v>
      </c>
      <c r="P43" s="9">
        <v>471.43198756532888</v>
      </c>
      <c r="Q43" s="9">
        <v>395.53863210067982</v>
      </c>
      <c r="R43" s="9">
        <v>458.79608471690949</v>
      </c>
    </row>
    <row r="44" spans="1:18" ht="11.25" customHeight="1" x14ac:dyDescent="0.25">
      <c r="A44" s="59" t="s">
        <v>161</v>
      </c>
      <c r="B44" s="60" t="s">
        <v>160</v>
      </c>
      <c r="C44" s="9">
        <v>114.5545781449797</v>
      </c>
      <c r="D44" s="9">
        <v>114.48351772459202</v>
      </c>
      <c r="E44" s="9">
        <v>157.80635603208003</v>
      </c>
      <c r="F44" s="9">
        <v>139.30670909491204</v>
      </c>
      <c r="G44" s="9">
        <v>126.97671129472802</v>
      </c>
      <c r="H44" s="9">
        <v>105.26724221073371</v>
      </c>
      <c r="I44" s="9">
        <v>99.164114328240018</v>
      </c>
      <c r="J44" s="9">
        <v>83.55966923361602</v>
      </c>
      <c r="K44" s="9">
        <v>89.725850946576017</v>
      </c>
      <c r="L44" s="9">
        <v>80.408720564928018</v>
      </c>
      <c r="M44" s="9">
        <v>65.017955826070107</v>
      </c>
      <c r="N44" s="9">
        <v>55.727943408235539</v>
      </c>
      <c r="O44" s="9">
        <v>46.440772006754187</v>
      </c>
      <c r="P44" s="9">
        <v>58.823734510511919</v>
      </c>
      <c r="Q44" s="9">
        <v>40.247262830085702</v>
      </c>
      <c r="R44" s="9">
        <v>3.0961571141453192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538.55590514538278</v>
      </c>
      <c r="D2" s="78">
        <v>595.58698691758798</v>
      </c>
      <c r="E2" s="78">
        <v>622.87857246308408</v>
      </c>
      <c r="F2" s="78">
        <v>629.82353741086808</v>
      </c>
      <c r="G2" s="78">
        <v>620.44930707400806</v>
      </c>
      <c r="H2" s="78">
        <v>693.77714937733992</v>
      </c>
      <c r="I2" s="78">
        <v>589.63868770014005</v>
      </c>
      <c r="J2" s="78">
        <v>523.204244010504</v>
      </c>
      <c r="K2" s="78">
        <v>652.83754182800408</v>
      </c>
      <c r="L2" s="78">
        <v>643.78597849563596</v>
      </c>
      <c r="M2" s="78">
        <v>530.14289154081268</v>
      </c>
      <c r="N2" s="78">
        <v>549.2805825198609</v>
      </c>
      <c r="O2" s="78">
        <v>527.42394166186102</v>
      </c>
      <c r="P2" s="78">
        <v>530.25572207584082</v>
      </c>
      <c r="Q2" s="78">
        <v>435.78589493076549</v>
      </c>
      <c r="R2" s="78">
        <v>461.89224183105483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538.55590514538278</v>
      </c>
      <c r="D21" s="79">
        <v>595.58698691758798</v>
      </c>
      <c r="E21" s="79">
        <v>622.87857246308408</v>
      </c>
      <c r="F21" s="79">
        <v>629.82353741086808</v>
      </c>
      <c r="G21" s="79">
        <v>620.44930707400806</v>
      </c>
      <c r="H21" s="79">
        <v>693.77714937733992</v>
      </c>
      <c r="I21" s="79">
        <v>589.63868770014005</v>
      </c>
      <c r="J21" s="79">
        <v>523.204244010504</v>
      </c>
      <c r="K21" s="79">
        <v>652.83754182800408</v>
      </c>
      <c r="L21" s="79">
        <v>643.78597849563596</v>
      </c>
      <c r="M21" s="79">
        <v>530.14289154081268</v>
      </c>
      <c r="N21" s="79">
        <v>549.2805825198609</v>
      </c>
      <c r="O21" s="79">
        <v>527.42394166186102</v>
      </c>
      <c r="P21" s="79">
        <v>530.25572207584082</v>
      </c>
      <c r="Q21" s="79">
        <v>435.78589493076549</v>
      </c>
      <c r="R21" s="79">
        <v>461.89224183105483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538.55590514538278</v>
      </c>
      <c r="D30" s="8">
        <v>595.58698691758798</v>
      </c>
      <c r="E30" s="8">
        <v>622.87857246308408</v>
      </c>
      <c r="F30" s="8">
        <v>629.82353741086808</v>
      </c>
      <c r="G30" s="8">
        <v>620.44930707400806</v>
      </c>
      <c r="H30" s="8">
        <v>693.77714937733992</v>
      </c>
      <c r="I30" s="8">
        <v>589.63868770014005</v>
      </c>
      <c r="J30" s="8">
        <v>523.204244010504</v>
      </c>
      <c r="K30" s="8">
        <v>652.83754182800408</v>
      </c>
      <c r="L30" s="8">
        <v>643.78597849563596</v>
      </c>
      <c r="M30" s="8">
        <v>530.14289154081268</v>
      </c>
      <c r="N30" s="8">
        <v>549.2805825198609</v>
      </c>
      <c r="O30" s="8">
        <v>527.42394166186102</v>
      </c>
      <c r="P30" s="8">
        <v>530.25572207584082</v>
      </c>
      <c r="Q30" s="8">
        <v>435.78589493076549</v>
      </c>
      <c r="R30" s="8">
        <v>461.89224183105483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424.00132700040308</v>
      </c>
      <c r="D43" s="9">
        <v>481.10346919299599</v>
      </c>
      <c r="E43" s="9">
        <v>465.07221643100411</v>
      </c>
      <c r="F43" s="9">
        <v>490.5168283159561</v>
      </c>
      <c r="G43" s="9">
        <v>493.47259577928008</v>
      </c>
      <c r="H43" s="9">
        <v>588.50990716660624</v>
      </c>
      <c r="I43" s="9">
        <v>490.47457337190008</v>
      </c>
      <c r="J43" s="9">
        <v>439.64457477688802</v>
      </c>
      <c r="K43" s="9">
        <v>563.1116908814281</v>
      </c>
      <c r="L43" s="9">
        <v>563.37725793070797</v>
      </c>
      <c r="M43" s="9">
        <v>465.12493571474261</v>
      </c>
      <c r="N43" s="9">
        <v>493.55263911162535</v>
      </c>
      <c r="O43" s="9">
        <v>480.98316965510679</v>
      </c>
      <c r="P43" s="9">
        <v>471.43198756532888</v>
      </c>
      <c r="Q43" s="9">
        <v>395.53863210067982</v>
      </c>
      <c r="R43" s="9">
        <v>458.79608471690949</v>
      </c>
    </row>
    <row r="44" spans="1:18" ht="11.25" customHeight="1" x14ac:dyDescent="0.25">
      <c r="A44" s="59" t="s">
        <v>161</v>
      </c>
      <c r="B44" s="60" t="s">
        <v>160</v>
      </c>
      <c r="C44" s="9">
        <v>114.5545781449797</v>
      </c>
      <c r="D44" s="9">
        <v>114.48351772459202</v>
      </c>
      <c r="E44" s="9">
        <v>157.80635603208003</v>
      </c>
      <c r="F44" s="9">
        <v>139.30670909491204</v>
      </c>
      <c r="G44" s="9">
        <v>126.97671129472802</v>
      </c>
      <c r="H44" s="9">
        <v>105.26724221073371</v>
      </c>
      <c r="I44" s="9">
        <v>99.164114328240018</v>
      </c>
      <c r="J44" s="9">
        <v>83.55966923361602</v>
      </c>
      <c r="K44" s="9">
        <v>89.725850946576017</v>
      </c>
      <c r="L44" s="9">
        <v>80.408720564928018</v>
      </c>
      <c r="M44" s="9">
        <v>65.017955826070107</v>
      </c>
      <c r="N44" s="9">
        <v>55.727943408235539</v>
      </c>
      <c r="O44" s="9">
        <v>46.440772006754187</v>
      </c>
      <c r="P44" s="9">
        <v>58.823734510511919</v>
      </c>
      <c r="Q44" s="9">
        <v>40.247262830085702</v>
      </c>
      <c r="R44" s="9">
        <v>3.0961571141453192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4085.8584000000037</v>
      </c>
      <c r="D2" s="78">
        <v>3395.606929495957</v>
      </c>
      <c r="E2" s="78">
        <v>2792.6328625200008</v>
      </c>
      <c r="F2" s="78">
        <v>2936.6926956000007</v>
      </c>
      <c r="G2" s="78">
        <v>2388.2541339600002</v>
      </c>
      <c r="H2" s="78">
        <v>2436.4266000000021</v>
      </c>
      <c r="I2" s="78">
        <v>3215.3016268800006</v>
      </c>
      <c r="J2" s="78">
        <v>3367.5709374000007</v>
      </c>
      <c r="K2" s="78">
        <v>2906.3467692000008</v>
      </c>
      <c r="L2" s="78">
        <v>1623.4810172382961</v>
      </c>
      <c r="M2" s="78">
        <v>2188.5498000000011</v>
      </c>
      <c r="N2" s="78">
        <v>2217.8450999999986</v>
      </c>
      <c r="O2" s="78">
        <v>1635.7970999999986</v>
      </c>
      <c r="P2" s="78">
        <v>1996.2042000000008</v>
      </c>
      <c r="Q2" s="78">
        <v>2342.2959000000014</v>
      </c>
      <c r="R2" s="78">
        <v>2419.6506000000022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4085.8584000000037</v>
      </c>
      <c r="D21" s="79">
        <v>3395.606929495957</v>
      </c>
      <c r="E21" s="79">
        <v>2792.6328625200008</v>
      </c>
      <c r="F21" s="79">
        <v>2936.6926956000007</v>
      </c>
      <c r="G21" s="79">
        <v>2388.2541339600002</v>
      </c>
      <c r="H21" s="79">
        <v>2436.4266000000021</v>
      </c>
      <c r="I21" s="79">
        <v>3215.3016268800006</v>
      </c>
      <c r="J21" s="79">
        <v>3367.5709374000007</v>
      </c>
      <c r="K21" s="79">
        <v>2906.3467692000008</v>
      </c>
      <c r="L21" s="79">
        <v>1623.4810172382961</v>
      </c>
      <c r="M21" s="79">
        <v>2188.5498000000011</v>
      </c>
      <c r="N21" s="79">
        <v>2217.8450999999986</v>
      </c>
      <c r="O21" s="79">
        <v>1635.7970999999986</v>
      </c>
      <c r="P21" s="79">
        <v>1996.2042000000008</v>
      </c>
      <c r="Q21" s="79">
        <v>2342.2959000000014</v>
      </c>
      <c r="R21" s="79">
        <v>2419.6506000000022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4085.8584000000037</v>
      </c>
      <c r="D30" s="8">
        <v>3395.606929495957</v>
      </c>
      <c r="E30" s="8">
        <v>2792.6328625200008</v>
      </c>
      <c r="F30" s="8">
        <v>2936.6926956000007</v>
      </c>
      <c r="G30" s="8">
        <v>2388.2541339600002</v>
      </c>
      <c r="H30" s="8">
        <v>2436.4266000000021</v>
      </c>
      <c r="I30" s="8">
        <v>3215.3016268800006</v>
      </c>
      <c r="J30" s="8">
        <v>3367.5709374000007</v>
      </c>
      <c r="K30" s="8">
        <v>2906.3467692000008</v>
      </c>
      <c r="L30" s="8">
        <v>1623.4810172382961</v>
      </c>
      <c r="M30" s="8">
        <v>2188.5498000000011</v>
      </c>
      <c r="N30" s="8">
        <v>2217.8450999999986</v>
      </c>
      <c r="O30" s="8">
        <v>1635.7970999999986</v>
      </c>
      <c r="P30" s="8">
        <v>1996.2042000000008</v>
      </c>
      <c r="Q30" s="8">
        <v>2342.2959000000014</v>
      </c>
      <c r="R30" s="8">
        <v>2419.6506000000022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1547.2080000000017</v>
      </c>
      <c r="D43" s="9">
        <v>1408.0095662873766</v>
      </c>
      <c r="E43" s="9">
        <v>1446.0374026800002</v>
      </c>
      <c r="F43" s="9">
        <v>1373.1305608800001</v>
      </c>
      <c r="G43" s="9">
        <v>1063.19892276</v>
      </c>
      <c r="H43" s="9">
        <v>860.59740000000068</v>
      </c>
      <c r="I43" s="9">
        <v>803.52646920000007</v>
      </c>
      <c r="J43" s="9">
        <v>677.25802404000012</v>
      </c>
      <c r="K43" s="9">
        <v>832.06872215999999</v>
      </c>
      <c r="L43" s="9">
        <v>772.03266806624413</v>
      </c>
      <c r="M43" s="9">
        <v>851.11260000000061</v>
      </c>
      <c r="N43" s="9">
        <v>772.04789999999991</v>
      </c>
      <c r="O43" s="9">
        <v>772.04789999999832</v>
      </c>
      <c r="P43" s="9">
        <v>832.14300000000026</v>
      </c>
      <c r="Q43" s="9">
        <v>946.03469999999993</v>
      </c>
      <c r="R43" s="9">
        <v>1376.3334000000002</v>
      </c>
    </row>
    <row r="44" spans="1:18" ht="11.25" customHeight="1" x14ac:dyDescent="0.25">
      <c r="A44" s="59" t="s">
        <v>161</v>
      </c>
      <c r="B44" s="60" t="s">
        <v>160</v>
      </c>
      <c r="C44" s="9">
        <v>2526.3360000000016</v>
      </c>
      <c r="D44" s="9">
        <v>1975.3205301065523</v>
      </c>
      <c r="E44" s="9">
        <v>1337.3886866400003</v>
      </c>
      <c r="F44" s="9">
        <v>1557.4242859200003</v>
      </c>
      <c r="G44" s="9">
        <v>1318.9173624000002</v>
      </c>
      <c r="H44" s="9">
        <v>1569.6720000000012</v>
      </c>
      <c r="I44" s="9">
        <v>2402.5683844800005</v>
      </c>
      <c r="J44" s="9">
        <v>2684.1750645600005</v>
      </c>
      <c r="K44" s="9">
        <v>2068.1401982400007</v>
      </c>
      <c r="L44" s="9">
        <v>845.30930349153607</v>
      </c>
      <c r="M44" s="9">
        <v>1331.2800000000002</v>
      </c>
      <c r="N44" s="9">
        <v>1439.6399999999987</v>
      </c>
      <c r="O44" s="9">
        <v>857.59200000000021</v>
      </c>
      <c r="P44" s="9">
        <v>1157.9040000000005</v>
      </c>
      <c r="Q44" s="9">
        <v>1390.1040000000012</v>
      </c>
      <c r="R44" s="9">
        <v>1037.1600000000017</v>
      </c>
    </row>
    <row r="45" spans="1:18" ht="11.25" customHeight="1" x14ac:dyDescent="0.25">
      <c r="A45" s="59" t="s">
        <v>159</v>
      </c>
      <c r="B45" s="60" t="s">
        <v>158</v>
      </c>
      <c r="C45" s="9">
        <v>12.314399999999994</v>
      </c>
      <c r="D45" s="9">
        <v>12.276833102028002</v>
      </c>
      <c r="E45" s="9">
        <v>9.2067732000000007</v>
      </c>
      <c r="F45" s="9">
        <v>6.1378488000000004</v>
      </c>
      <c r="G45" s="9">
        <v>6.1378488000000004</v>
      </c>
      <c r="H45" s="9">
        <v>6.1572000000000138</v>
      </c>
      <c r="I45" s="9">
        <v>9.2067732000000007</v>
      </c>
      <c r="J45" s="9">
        <v>6.1378488000000004</v>
      </c>
      <c r="K45" s="9">
        <v>6.1378488000000004</v>
      </c>
      <c r="L45" s="9">
        <v>6.1390456805160003</v>
      </c>
      <c r="M45" s="9">
        <v>6.1572000000000138</v>
      </c>
      <c r="N45" s="9">
        <v>6.1572000000000138</v>
      </c>
      <c r="O45" s="9">
        <v>6.1572000000000013</v>
      </c>
      <c r="P45" s="9">
        <v>6.1572000000000138</v>
      </c>
      <c r="Q45" s="9">
        <v>6.1572000000000138</v>
      </c>
      <c r="R45" s="9">
        <v>6.1572000000000138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12.314399999999994</v>
      </c>
      <c r="D47" s="10">
        <v>12.276833102028002</v>
      </c>
      <c r="E47" s="10">
        <v>9.2067732000000007</v>
      </c>
      <c r="F47" s="10">
        <v>6.1378488000000004</v>
      </c>
      <c r="G47" s="10">
        <v>6.1378488000000004</v>
      </c>
      <c r="H47" s="10">
        <v>6.1572000000000138</v>
      </c>
      <c r="I47" s="10">
        <v>9.2067732000000007</v>
      </c>
      <c r="J47" s="10">
        <v>6.1378488000000004</v>
      </c>
      <c r="K47" s="10">
        <v>6.1378488000000004</v>
      </c>
      <c r="L47" s="10">
        <v>6.1390456805160003</v>
      </c>
      <c r="M47" s="10">
        <v>6.1572000000000138</v>
      </c>
      <c r="N47" s="10">
        <v>6.1572000000000138</v>
      </c>
      <c r="O47" s="10">
        <v>6.1572000000000013</v>
      </c>
      <c r="P47" s="10">
        <v>6.1572000000000138</v>
      </c>
      <c r="Q47" s="10">
        <v>6.1572000000000138</v>
      </c>
      <c r="R47" s="10">
        <v>6.1572000000000138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580.71787201494033</v>
      </c>
      <c r="D2" s="78">
        <v>545.14010406328566</v>
      </c>
      <c r="E2" s="78">
        <v>579.99066249989096</v>
      </c>
      <c r="F2" s="78">
        <v>581.67160397691237</v>
      </c>
      <c r="G2" s="78">
        <v>612.44134144065754</v>
      </c>
      <c r="H2" s="78">
        <v>553.61560939932428</v>
      </c>
      <c r="I2" s="78">
        <v>537.01924381733932</v>
      </c>
      <c r="J2" s="78">
        <v>491.47558431190095</v>
      </c>
      <c r="K2" s="78">
        <v>497.45380662563753</v>
      </c>
      <c r="L2" s="78">
        <v>449.49307270739268</v>
      </c>
      <c r="M2" s="78">
        <v>488.31682275725893</v>
      </c>
      <c r="N2" s="78">
        <v>512.48777107463548</v>
      </c>
      <c r="O2" s="78">
        <v>470.51692908373667</v>
      </c>
      <c r="P2" s="78">
        <v>485.41739800044468</v>
      </c>
      <c r="Q2" s="78">
        <v>526.21810369675666</v>
      </c>
      <c r="R2" s="78">
        <v>497.93213327384643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580.71787201494033</v>
      </c>
      <c r="D21" s="79">
        <v>545.14010406328566</v>
      </c>
      <c r="E21" s="79">
        <v>579.99066249989096</v>
      </c>
      <c r="F21" s="79">
        <v>581.67160397691237</v>
      </c>
      <c r="G21" s="79">
        <v>612.44134144065754</v>
      </c>
      <c r="H21" s="79">
        <v>553.61560939932428</v>
      </c>
      <c r="I21" s="79">
        <v>537.01924381733932</v>
      </c>
      <c r="J21" s="79">
        <v>491.47558431190095</v>
      </c>
      <c r="K21" s="79">
        <v>497.45380662563753</v>
      </c>
      <c r="L21" s="79">
        <v>449.49307270739268</v>
      </c>
      <c r="M21" s="79">
        <v>488.31682275725893</v>
      </c>
      <c r="N21" s="79">
        <v>512.48777107463548</v>
      </c>
      <c r="O21" s="79">
        <v>470.51692908373667</v>
      </c>
      <c r="P21" s="79">
        <v>485.41739800044468</v>
      </c>
      <c r="Q21" s="79">
        <v>526.21810369675666</v>
      </c>
      <c r="R21" s="79">
        <v>497.93213327384643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580.71787201494033</v>
      </c>
      <c r="D30" s="8">
        <v>545.14010406328566</v>
      </c>
      <c r="E30" s="8">
        <v>579.99066249989096</v>
      </c>
      <c r="F30" s="8">
        <v>581.67160397691237</v>
      </c>
      <c r="G30" s="8">
        <v>612.44134144065754</v>
      </c>
      <c r="H30" s="8">
        <v>553.61560939932428</v>
      </c>
      <c r="I30" s="8">
        <v>537.01924381733932</v>
      </c>
      <c r="J30" s="8">
        <v>491.47558431190095</v>
      </c>
      <c r="K30" s="8">
        <v>497.45380662563753</v>
      </c>
      <c r="L30" s="8">
        <v>449.49307270739268</v>
      </c>
      <c r="M30" s="8">
        <v>488.31682275725893</v>
      </c>
      <c r="N30" s="8">
        <v>512.48777107463548</v>
      </c>
      <c r="O30" s="8">
        <v>470.51692908373667</v>
      </c>
      <c r="P30" s="8">
        <v>485.41739800044468</v>
      </c>
      <c r="Q30" s="8">
        <v>526.21810369675666</v>
      </c>
      <c r="R30" s="8">
        <v>497.93213327384643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219.90271060898539</v>
      </c>
      <c r="D43" s="9">
        <v>226.04574010630228</v>
      </c>
      <c r="E43" s="9">
        <v>300.32167938580511</v>
      </c>
      <c r="F43" s="9">
        <v>271.97638248410635</v>
      </c>
      <c r="G43" s="9">
        <v>272.64559713907823</v>
      </c>
      <c r="H43" s="9">
        <v>195.54874095056837</v>
      </c>
      <c r="I43" s="9">
        <v>134.20488245008596</v>
      </c>
      <c r="J43" s="9">
        <v>98.841506023914789</v>
      </c>
      <c r="K43" s="9">
        <v>142.41788268319965</v>
      </c>
      <c r="L43" s="9">
        <v>213.75262939008925</v>
      </c>
      <c r="M43" s="9">
        <v>189.90319555016293</v>
      </c>
      <c r="N43" s="9">
        <v>178.400695086349</v>
      </c>
      <c r="O43" s="9">
        <v>222.07008865191614</v>
      </c>
      <c r="P43" s="9">
        <v>202.35238951219722</v>
      </c>
      <c r="Q43" s="9">
        <v>212.53531027626769</v>
      </c>
      <c r="R43" s="9">
        <v>283.23123427739762</v>
      </c>
    </row>
    <row r="44" spans="1:18" ht="11.25" customHeight="1" x14ac:dyDescent="0.25">
      <c r="A44" s="59" t="s">
        <v>161</v>
      </c>
      <c r="B44" s="60" t="s">
        <v>160</v>
      </c>
      <c r="C44" s="9">
        <v>359.06493135316094</v>
      </c>
      <c r="D44" s="9">
        <v>317.12340730217386</v>
      </c>
      <c r="E44" s="9">
        <v>277.75686549940735</v>
      </c>
      <c r="F44" s="9">
        <v>308.47949593806447</v>
      </c>
      <c r="G44" s="9">
        <v>338.22176090543252</v>
      </c>
      <c r="H44" s="9">
        <v>356.66780227939398</v>
      </c>
      <c r="I44" s="9">
        <v>401.27664734984114</v>
      </c>
      <c r="J44" s="9">
        <v>391.73829824905783</v>
      </c>
      <c r="K44" s="9">
        <v>353.98536236375435</v>
      </c>
      <c r="L44" s="9">
        <v>234.04072618040689</v>
      </c>
      <c r="M44" s="9">
        <v>297.03981138573295</v>
      </c>
      <c r="N44" s="9">
        <v>332.66430317874227</v>
      </c>
      <c r="O44" s="9">
        <v>246.67579753429098</v>
      </c>
      <c r="P44" s="9">
        <v>281.56776086049058</v>
      </c>
      <c r="Q44" s="9">
        <v>312.29952237088253</v>
      </c>
      <c r="R44" s="9">
        <v>213.43382856446422</v>
      </c>
    </row>
    <row r="45" spans="1:18" ht="11.25" customHeight="1" x14ac:dyDescent="0.25">
      <c r="A45" s="59" t="s">
        <v>159</v>
      </c>
      <c r="B45" s="60" t="s">
        <v>158</v>
      </c>
      <c r="C45" s="9">
        <v>1.7502300527939914</v>
      </c>
      <c r="D45" s="9">
        <v>1.9709566548094486</v>
      </c>
      <c r="E45" s="9">
        <v>1.9121176146783947</v>
      </c>
      <c r="F45" s="9">
        <v>1.2157255547415495</v>
      </c>
      <c r="G45" s="9">
        <v>1.5739833961467726</v>
      </c>
      <c r="H45" s="9">
        <v>1.3990661693619355</v>
      </c>
      <c r="I45" s="9">
        <v>1.5377140174122366</v>
      </c>
      <c r="J45" s="9">
        <v>0.89578003892833447</v>
      </c>
      <c r="K45" s="9">
        <v>1.0505615786835547</v>
      </c>
      <c r="L45" s="9">
        <v>1.6997171368965551</v>
      </c>
      <c r="M45" s="9">
        <v>1.373815821363078</v>
      </c>
      <c r="N45" s="9">
        <v>1.4227728095441625</v>
      </c>
      <c r="O45" s="9">
        <v>1.7710428975295203</v>
      </c>
      <c r="P45" s="9">
        <v>1.4972476277568916</v>
      </c>
      <c r="Q45" s="9">
        <v>1.3832710496063607</v>
      </c>
      <c r="R45" s="9">
        <v>1.2670704319845731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1.7502300527939914</v>
      </c>
      <c r="D47" s="10">
        <v>1.9709566548094486</v>
      </c>
      <c r="E47" s="10">
        <v>1.9121176146783947</v>
      </c>
      <c r="F47" s="10">
        <v>1.2157255547415495</v>
      </c>
      <c r="G47" s="10">
        <v>1.5739833961467726</v>
      </c>
      <c r="H47" s="10">
        <v>1.3990661693619355</v>
      </c>
      <c r="I47" s="10">
        <v>1.5377140174122366</v>
      </c>
      <c r="J47" s="10">
        <v>0.89578003892833447</v>
      </c>
      <c r="K47" s="10">
        <v>1.0505615786835547</v>
      </c>
      <c r="L47" s="10">
        <v>1.6997171368965551</v>
      </c>
      <c r="M47" s="10">
        <v>1.373815821363078</v>
      </c>
      <c r="N47" s="10">
        <v>1.4227728095441625</v>
      </c>
      <c r="O47" s="10">
        <v>1.7710428975295203</v>
      </c>
      <c r="P47" s="10">
        <v>1.4972476277568916</v>
      </c>
      <c r="Q47" s="10">
        <v>1.3832710496063607</v>
      </c>
      <c r="R47" s="10">
        <v>1.2670704319845731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3505.1405279850628</v>
      </c>
      <c r="D2" s="78">
        <v>2850.4668254326712</v>
      </c>
      <c r="E2" s="78">
        <v>2212.6422000201092</v>
      </c>
      <c r="F2" s="78">
        <v>2355.0210916230876</v>
      </c>
      <c r="G2" s="78">
        <v>1775.8127925193426</v>
      </c>
      <c r="H2" s="78">
        <v>1882.8109906006773</v>
      </c>
      <c r="I2" s="78">
        <v>2678.2823830626612</v>
      </c>
      <c r="J2" s="78">
        <v>2876.0953530880993</v>
      </c>
      <c r="K2" s="78">
        <v>2408.8929625743626</v>
      </c>
      <c r="L2" s="78">
        <v>1173.9879445309034</v>
      </c>
      <c r="M2" s="78">
        <v>1700.2329772427418</v>
      </c>
      <c r="N2" s="78">
        <v>1705.3573289253636</v>
      </c>
      <c r="O2" s="78">
        <v>1165.2801709162618</v>
      </c>
      <c r="P2" s="78">
        <v>1510.786801999556</v>
      </c>
      <c r="Q2" s="78">
        <v>1816.0777963032444</v>
      </c>
      <c r="R2" s="78">
        <v>1921.7184667261556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3505.1405279850628</v>
      </c>
      <c r="D21" s="79">
        <v>2850.4668254326712</v>
      </c>
      <c r="E21" s="79">
        <v>2212.6422000201092</v>
      </c>
      <c r="F21" s="79">
        <v>2355.0210916230876</v>
      </c>
      <c r="G21" s="79">
        <v>1775.8127925193426</v>
      </c>
      <c r="H21" s="79">
        <v>1882.8109906006773</v>
      </c>
      <c r="I21" s="79">
        <v>2678.2823830626612</v>
      </c>
      <c r="J21" s="79">
        <v>2876.0953530880993</v>
      </c>
      <c r="K21" s="79">
        <v>2408.8929625743626</v>
      </c>
      <c r="L21" s="79">
        <v>1173.9879445309034</v>
      </c>
      <c r="M21" s="79">
        <v>1700.2329772427418</v>
      </c>
      <c r="N21" s="79">
        <v>1705.3573289253636</v>
      </c>
      <c r="O21" s="79">
        <v>1165.2801709162618</v>
      </c>
      <c r="P21" s="79">
        <v>1510.786801999556</v>
      </c>
      <c r="Q21" s="79">
        <v>1816.0777963032444</v>
      </c>
      <c r="R21" s="79">
        <v>1921.7184667261556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3505.1405279850628</v>
      </c>
      <c r="D30" s="8">
        <v>2850.4668254326712</v>
      </c>
      <c r="E30" s="8">
        <v>2212.6422000201092</v>
      </c>
      <c r="F30" s="8">
        <v>2355.0210916230876</v>
      </c>
      <c r="G30" s="8">
        <v>1775.8127925193426</v>
      </c>
      <c r="H30" s="8">
        <v>1882.8109906006773</v>
      </c>
      <c r="I30" s="8">
        <v>2678.2823830626612</v>
      </c>
      <c r="J30" s="8">
        <v>2876.0953530880993</v>
      </c>
      <c r="K30" s="8">
        <v>2408.8929625743626</v>
      </c>
      <c r="L30" s="8">
        <v>1173.9879445309034</v>
      </c>
      <c r="M30" s="8">
        <v>1700.2329772427418</v>
      </c>
      <c r="N30" s="8">
        <v>1705.3573289253636</v>
      </c>
      <c r="O30" s="8">
        <v>1165.2801709162618</v>
      </c>
      <c r="P30" s="8">
        <v>1510.786801999556</v>
      </c>
      <c r="Q30" s="8">
        <v>1816.0777963032444</v>
      </c>
      <c r="R30" s="8">
        <v>1921.7184667261556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1327.3052893910162</v>
      </c>
      <c r="D43" s="9">
        <v>1181.9638261810742</v>
      </c>
      <c r="E43" s="9">
        <v>1145.715723294195</v>
      </c>
      <c r="F43" s="9">
        <v>1101.1541783958937</v>
      </c>
      <c r="G43" s="9">
        <v>790.55332562092167</v>
      </c>
      <c r="H43" s="9">
        <v>665.04865904943222</v>
      </c>
      <c r="I43" s="9">
        <v>669.3215867499141</v>
      </c>
      <c r="J43" s="9">
        <v>578.41651801608532</v>
      </c>
      <c r="K43" s="9">
        <v>689.65083947680034</v>
      </c>
      <c r="L43" s="9">
        <v>558.28003867615485</v>
      </c>
      <c r="M43" s="9">
        <v>661.20940444983762</v>
      </c>
      <c r="N43" s="9">
        <v>593.64720491365108</v>
      </c>
      <c r="O43" s="9">
        <v>549.97781134808213</v>
      </c>
      <c r="P43" s="9">
        <v>629.79061048780295</v>
      </c>
      <c r="Q43" s="9">
        <v>733.49938972373218</v>
      </c>
      <c r="R43" s="9">
        <v>1093.1021657226026</v>
      </c>
    </row>
    <row r="44" spans="1:18" ht="11.25" customHeight="1" x14ac:dyDescent="0.25">
      <c r="A44" s="59" t="s">
        <v>161</v>
      </c>
      <c r="B44" s="60" t="s">
        <v>160</v>
      </c>
      <c r="C44" s="9">
        <v>2167.2710686468404</v>
      </c>
      <c r="D44" s="9">
        <v>1658.1971228043783</v>
      </c>
      <c r="E44" s="9">
        <v>1059.6318211405928</v>
      </c>
      <c r="F44" s="9">
        <v>1248.9447899819356</v>
      </c>
      <c r="G44" s="9">
        <v>980.69560149456765</v>
      </c>
      <c r="H44" s="9">
        <v>1213.004197720607</v>
      </c>
      <c r="I44" s="9">
        <v>2001.2917371301594</v>
      </c>
      <c r="J44" s="9">
        <v>2292.4367663109424</v>
      </c>
      <c r="K44" s="9">
        <v>1714.1548358762461</v>
      </c>
      <c r="L44" s="9">
        <v>611.26857731112921</v>
      </c>
      <c r="M44" s="9">
        <v>1034.2401886142673</v>
      </c>
      <c r="N44" s="9">
        <v>1106.9756968212566</v>
      </c>
      <c r="O44" s="9">
        <v>610.91620246570926</v>
      </c>
      <c r="P44" s="9">
        <v>876.33623913950987</v>
      </c>
      <c r="Q44" s="9">
        <v>1077.8044776291185</v>
      </c>
      <c r="R44" s="9">
        <v>823.72617143553737</v>
      </c>
    </row>
    <row r="45" spans="1:18" ht="11.25" customHeight="1" x14ac:dyDescent="0.25">
      <c r="A45" s="59" t="s">
        <v>159</v>
      </c>
      <c r="B45" s="60" t="s">
        <v>158</v>
      </c>
      <c r="C45" s="9">
        <v>10.564169947206004</v>
      </c>
      <c r="D45" s="9">
        <v>10.305876447218552</v>
      </c>
      <c r="E45" s="9">
        <v>7.2946555853216068</v>
      </c>
      <c r="F45" s="9">
        <v>4.92212324525845</v>
      </c>
      <c r="G45" s="9">
        <v>4.5638654038532271</v>
      </c>
      <c r="H45" s="9">
        <v>4.7581338306380774</v>
      </c>
      <c r="I45" s="9">
        <v>7.6690591825877652</v>
      </c>
      <c r="J45" s="9">
        <v>5.2420687610716659</v>
      </c>
      <c r="K45" s="9">
        <v>5.087287221316446</v>
      </c>
      <c r="L45" s="9">
        <v>4.4393285436194452</v>
      </c>
      <c r="M45" s="9">
        <v>4.7833841786369362</v>
      </c>
      <c r="N45" s="9">
        <v>4.7344271904558521</v>
      </c>
      <c r="O45" s="9">
        <v>4.3861571024704817</v>
      </c>
      <c r="P45" s="9">
        <v>4.6599523722431213</v>
      </c>
      <c r="Q45" s="9">
        <v>4.7739289503936533</v>
      </c>
      <c r="R45" s="9">
        <v>4.8901295680154409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10.564169947206004</v>
      </c>
      <c r="D47" s="10">
        <v>10.305876447218552</v>
      </c>
      <c r="E47" s="10">
        <v>7.2946555853216068</v>
      </c>
      <c r="F47" s="10">
        <v>4.92212324525845</v>
      </c>
      <c r="G47" s="10">
        <v>4.5638654038532271</v>
      </c>
      <c r="H47" s="10">
        <v>4.7581338306380774</v>
      </c>
      <c r="I47" s="10">
        <v>7.6690591825877652</v>
      </c>
      <c r="J47" s="10">
        <v>5.2420687610716659</v>
      </c>
      <c r="K47" s="10">
        <v>5.087287221316446</v>
      </c>
      <c r="L47" s="10">
        <v>4.4393285436194452</v>
      </c>
      <c r="M47" s="10">
        <v>4.7833841786369362</v>
      </c>
      <c r="N47" s="10">
        <v>4.7344271904558521</v>
      </c>
      <c r="O47" s="10">
        <v>4.3861571024704817</v>
      </c>
      <c r="P47" s="10">
        <v>4.6599523722431213</v>
      </c>
      <c r="Q47" s="10">
        <v>4.7739289503936533</v>
      </c>
      <c r="R47" s="10">
        <v>4.8901295680154409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880.71839999999895</v>
      </c>
      <c r="D2" s="78">
        <v>889.57776960000024</v>
      </c>
      <c r="E2" s="78">
        <v>859.78741154709587</v>
      </c>
      <c r="F2" s="78">
        <v>891.48443832000021</v>
      </c>
      <c r="G2" s="78">
        <v>883.09678783788081</v>
      </c>
      <c r="H2" s="78">
        <v>846.36000000000286</v>
      </c>
      <c r="I2" s="78">
        <v>873.03572280000014</v>
      </c>
      <c r="J2" s="78">
        <v>873.63862200000028</v>
      </c>
      <c r="K2" s="78">
        <v>775.99877777704808</v>
      </c>
      <c r="L2" s="78">
        <v>805.80534402132014</v>
      </c>
      <c r="M2" s="78">
        <v>728.9614326371684</v>
      </c>
      <c r="N2" s="78">
        <v>830.98079999999914</v>
      </c>
      <c r="O2" s="78">
        <v>882.60479999999961</v>
      </c>
      <c r="P2" s="78">
        <v>855.24479999999915</v>
      </c>
      <c r="Q2" s="78">
        <v>830.67840000000479</v>
      </c>
      <c r="R2" s="78">
        <v>909.05760000000043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880.71839999999895</v>
      </c>
      <c r="D21" s="79">
        <v>889.57776960000024</v>
      </c>
      <c r="E21" s="79">
        <v>859.78741154709587</v>
      </c>
      <c r="F21" s="79">
        <v>891.48443832000021</v>
      </c>
      <c r="G21" s="79">
        <v>883.09678783788081</v>
      </c>
      <c r="H21" s="79">
        <v>846.36000000000286</v>
      </c>
      <c r="I21" s="79">
        <v>873.03572280000014</v>
      </c>
      <c r="J21" s="79">
        <v>873.63862200000028</v>
      </c>
      <c r="K21" s="79">
        <v>775.99877777704808</v>
      </c>
      <c r="L21" s="79">
        <v>805.80534402132014</v>
      </c>
      <c r="M21" s="79">
        <v>728.9614326371684</v>
      </c>
      <c r="N21" s="79">
        <v>830.98079999999914</v>
      </c>
      <c r="O21" s="79">
        <v>882.60479999999961</v>
      </c>
      <c r="P21" s="79">
        <v>855.24479999999915</v>
      </c>
      <c r="Q21" s="79">
        <v>830.67840000000479</v>
      </c>
      <c r="R21" s="79">
        <v>909.05760000000043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880.71839999999895</v>
      </c>
      <c r="D30" s="8">
        <v>889.57776960000024</v>
      </c>
      <c r="E30" s="8">
        <v>859.78741154709587</v>
      </c>
      <c r="F30" s="8">
        <v>891.48443832000021</v>
      </c>
      <c r="G30" s="8">
        <v>883.09678783788081</v>
      </c>
      <c r="H30" s="8">
        <v>846.36000000000286</v>
      </c>
      <c r="I30" s="8">
        <v>873.03572280000014</v>
      </c>
      <c r="J30" s="8">
        <v>873.63862200000028</v>
      </c>
      <c r="K30" s="8">
        <v>775.99877777704808</v>
      </c>
      <c r="L30" s="8">
        <v>805.80534402132014</v>
      </c>
      <c r="M30" s="8">
        <v>728.9614326371684</v>
      </c>
      <c r="N30" s="8">
        <v>830.98079999999914</v>
      </c>
      <c r="O30" s="8">
        <v>882.60479999999961</v>
      </c>
      <c r="P30" s="8">
        <v>855.24479999999915</v>
      </c>
      <c r="Q30" s="8">
        <v>830.67840000000479</v>
      </c>
      <c r="R30" s="8">
        <v>909.05760000000043</v>
      </c>
    </row>
    <row r="31" spans="1:18" ht="11.25" customHeight="1" x14ac:dyDescent="0.25">
      <c r="A31" s="59" t="s">
        <v>187</v>
      </c>
      <c r="B31" s="60" t="s">
        <v>186</v>
      </c>
      <c r="C31" s="9">
        <v>784.74239999999895</v>
      </c>
      <c r="D31" s="9">
        <v>793.65650688000017</v>
      </c>
      <c r="E31" s="9">
        <v>760.85879040000009</v>
      </c>
      <c r="F31" s="9">
        <v>829.58929920000014</v>
      </c>
      <c r="G31" s="9">
        <v>802.82057472000008</v>
      </c>
      <c r="H31" s="9">
        <v>793.72799999999916</v>
      </c>
      <c r="I31" s="9">
        <v>826.69538304000014</v>
      </c>
      <c r="J31" s="9">
        <v>811.74348288000022</v>
      </c>
      <c r="K31" s="9">
        <v>766.77909173222406</v>
      </c>
      <c r="L31" s="9">
        <v>799.79390015616013</v>
      </c>
      <c r="M31" s="9">
        <v>694.88639999999987</v>
      </c>
      <c r="N31" s="9">
        <v>790.73279999999909</v>
      </c>
      <c r="O31" s="9">
        <v>820.68479999999954</v>
      </c>
      <c r="P31" s="9">
        <v>805.70879999999931</v>
      </c>
      <c r="Q31" s="9">
        <v>799.71839999999929</v>
      </c>
      <c r="R31" s="9">
        <v>862.61760000000027</v>
      </c>
    </row>
    <row r="32" spans="1:18" ht="11.25" customHeight="1" x14ac:dyDescent="0.25">
      <c r="A32" s="61" t="s">
        <v>185</v>
      </c>
      <c r="B32" s="62" t="s">
        <v>184</v>
      </c>
      <c r="C32" s="10">
        <v>784.74239999999895</v>
      </c>
      <c r="D32" s="10">
        <v>793.65650688000017</v>
      </c>
      <c r="E32" s="10">
        <v>760.85879040000009</v>
      </c>
      <c r="F32" s="10">
        <v>829.58929920000014</v>
      </c>
      <c r="G32" s="10">
        <v>802.82057472000008</v>
      </c>
      <c r="H32" s="10">
        <v>793.72799999999916</v>
      </c>
      <c r="I32" s="10">
        <v>826.69538304000014</v>
      </c>
      <c r="J32" s="10">
        <v>811.74348288000022</v>
      </c>
      <c r="K32" s="10">
        <v>766.77909173222406</v>
      </c>
      <c r="L32" s="10">
        <v>799.79390015616013</v>
      </c>
      <c r="M32" s="10">
        <v>694.88639999999987</v>
      </c>
      <c r="N32" s="10">
        <v>790.73279999999909</v>
      </c>
      <c r="O32" s="10">
        <v>820.68479999999954</v>
      </c>
      <c r="P32" s="10">
        <v>805.70879999999931</v>
      </c>
      <c r="Q32" s="10">
        <v>799.71839999999929</v>
      </c>
      <c r="R32" s="10">
        <v>862.61760000000027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95.976000000000028</v>
      </c>
      <c r="D44" s="9">
        <v>95.921262720000016</v>
      </c>
      <c r="E44" s="9">
        <v>98.928621147095839</v>
      </c>
      <c r="F44" s="9">
        <v>61.895139120000017</v>
      </c>
      <c r="G44" s="9">
        <v>80.276213117880786</v>
      </c>
      <c r="H44" s="9">
        <v>52.632000000003742</v>
      </c>
      <c r="I44" s="9">
        <v>46.340339760000013</v>
      </c>
      <c r="J44" s="9">
        <v>61.895139120000017</v>
      </c>
      <c r="K44" s="9">
        <v>9.2196860448240692</v>
      </c>
      <c r="L44" s="9">
        <v>6.0114438651600191</v>
      </c>
      <c r="M44" s="9">
        <v>34.075032637168505</v>
      </c>
      <c r="N44" s="9">
        <v>40.24800000000004</v>
      </c>
      <c r="O44" s="9">
        <v>61.920000000000094</v>
      </c>
      <c r="P44" s="9">
        <v>49.535999999999881</v>
      </c>
      <c r="Q44" s="9">
        <v>30.960000000005454</v>
      </c>
      <c r="R44" s="9">
        <v>46.440000000000147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1413.2712000000008</v>
      </c>
      <c r="D2" s="78">
        <v>1376.3937528000001</v>
      </c>
      <c r="E2" s="78">
        <v>1476.3371324312163</v>
      </c>
      <c r="F2" s="78">
        <v>1478.3314471200001</v>
      </c>
      <c r="G2" s="78">
        <v>1524.2490936228601</v>
      </c>
      <c r="H2" s="78">
        <v>1568.4999000000032</v>
      </c>
      <c r="I2" s="78">
        <v>1598.3548614000001</v>
      </c>
      <c r="J2" s="78">
        <v>1584.4969720800002</v>
      </c>
      <c r="K2" s="78">
        <v>1564.5322162800003</v>
      </c>
      <c r="L2" s="78">
        <v>1475.5128933600004</v>
      </c>
      <c r="M2" s="78">
        <v>1456.5529435457231</v>
      </c>
      <c r="N2" s="78">
        <v>1406.0342999999966</v>
      </c>
      <c r="O2" s="78">
        <v>1403.6220000000005</v>
      </c>
      <c r="P2" s="78">
        <v>1313.6936999999973</v>
      </c>
      <c r="Q2" s="78">
        <v>1291.5903000000062</v>
      </c>
      <c r="R2" s="78">
        <v>1351.0001999999974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1413.2712000000008</v>
      </c>
      <c r="D52" s="79">
        <v>1376.3937528000001</v>
      </c>
      <c r="E52" s="79">
        <v>1476.3371324312163</v>
      </c>
      <c r="F52" s="79">
        <v>1478.3314471200001</v>
      </c>
      <c r="G52" s="79">
        <v>1524.2490936228601</v>
      </c>
      <c r="H52" s="79">
        <v>1568.4999000000032</v>
      </c>
      <c r="I52" s="79">
        <v>1598.3548614000001</v>
      </c>
      <c r="J52" s="79">
        <v>1584.4969720800002</v>
      </c>
      <c r="K52" s="79">
        <v>1564.5322162800003</v>
      </c>
      <c r="L52" s="79">
        <v>1475.5128933600004</v>
      </c>
      <c r="M52" s="79">
        <v>1456.5529435457231</v>
      </c>
      <c r="N52" s="79">
        <v>1406.0342999999966</v>
      </c>
      <c r="O52" s="79">
        <v>1403.6220000000005</v>
      </c>
      <c r="P52" s="79">
        <v>1313.6936999999973</v>
      </c>
      <c r="Q52" s="79">
        <v>1291.5903000000062</v>
      </c>
      <c r="R52" s="79">
        <v>1351.0001999999974</v>
      </c>
    </row>
    <row r="53" spans="1:18" ht="11.25" customHeight="1" x14ac:dyDescent="0.25">
      <c r="A53" s="56" t="s">
        <v>143</v>
      </c>
      <c r="B53" s="57" t="s">
        <v>142</v>
      </c>
      <c r="C53" s="8">
        <v>1413.2712000000008</v>
      </c>
      <c r="D53" s="8">
        <v>1376.3937528000001</v>
      </c>
      <c r="E53" s="8">
        <v>1476.3371324312163</v>
      </c>
      <c r="F53" s="8">
        <v>1478.3314471200001</v>
      </c>
      <c r="G53" s="8">
        <v>1524.2490936228601</v>
      </c>
      <c r="H53" s="8">
        <v>1568.4999000000032</v>
      </c>
      <c r="I53" s="8">
        <v>1598.3548614000001</v>
      </c>
      <c r="J53" s="8">
        <v>1584.4969720800002</v>
      </c>
      <c r="K53" s="8">
        <v>1564.5322162800003</v>
      </c>
      <c r="L53" s="8">
        <v>1475.5128933600004</v>
      </c>
      <c r="M53" s="8">
        <v>1456.5529435457231</v>
      </c>
      <c r="N53" s="8">
        <v>1406.0342999999966</v>
      </c>
      <c r="O53" s="8">
        <v>1403.6220000000005</v>
      </c>
      <c r="P53" s="8">
        <v>1313.6936999999973</v>
      </c>
      <c r="Q53" s="8">
        <v>1291.5903000000062</v>
      </c>
      <c r="R53" s="8">
        <v>1351.0001999999974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3.1668000000000087</v>
      </c>
      <c r="R64" s="81">
        <v>5.6784000000000052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3.1668000000000087</v>
      </c>
      <c r="R67" s="82">
        <v>5.6784000000000052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07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57.140625" style="29" bestFit="1" customWidth="1"/>
    <col min="2" max="2" width="20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3" t="s">
        <v>105</v>
      </c>
      <c r="B1" s="2" t="s">
        <v>360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</row>
    <row r="2" spans="1:18" ht="11.25" customHeight="1" x14ac:dyDescent="0.25">
      <c r="A2" s="1"/>
      <c r="B2" s="30" t="s">
        <v>104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1.25" customHeight="1" x14ac:dyDescent="0.25">
      <c r="A3" s="31" t="s">
        <v>103</v>
      </c>
      <c r="B3" s="32" t="str">
        <f ca="1">HYPERLINK("#"&amp;CELL("address",TOTAL!$C$2),"TOTAL")</f>
        <v>TOTAL</v>
      </c>
      <c r="C3" s="33">
        <f>TOTAL!C$2</f>
        <v>54518.087652717804</v>
      </c>
      <c r="D3" s="33">
        <f>TOTAL!D$2</f>
        <v>55994.033325169512</v>
      </c>
      <c r="E3" s="33">
        <f>TOTAL!E$2</f>
        <v>55118.151518096762</v>
      </c>
      <c r="F3" s="33">
        <f>TOTAL!F$2</f>
        <v>59746.065320082322</v>
      </c>
      <c r="G3" s="33">
        <f>TOTAL!G$2</f>
        <v>54324.285367673787</v>
      </c>
      <c r="H3" s="33">
        <f>TOTAL!H$2</f>
        <v>51106.21691503661</v>
      </c>
      <c r="I3" s="33">
        <f>TOTAL!I$2</f>
        <v>59041.207146811852</v>
      </c>
      <c r="J3" s="33">
        <f>TOTAL!J$2</f>
        <v>54347.368887666569</v>
      </c>
      <c r="K3" s="33">
        <f>TOTAL!K$2</f>
        <v>51372.083142823714</v>
      </c>
      <c r="L3" s="33">
        <f>TOTAL!L$2</f>
        <v>49304.817396659098</v>
      </c>
      <c r="M3" s="33">
        <f>TOTAL!M$2</f>
        <v>49731.465191057345</v>
      </c>
      <c r="N3" s="33">
        <f>TOTAL!N$2</f>
        <v>44600.745426873553</v>
      </c>
      <c r="O3" s="33">
        <f>TOTAL!O$2</f>
        <v>39405.998783983894</v>
      </c>
      <c r="P3" s="33">
        <f>TOTAL!P$2</f>
        <v>40560.341633671022</v>
      </c>
      <c r="Q3" s="33">
        <f>TOTAL!Q$2</f>
        <v>36710.949334648139</v>
      </c>
      <c r="R3" s="33">
        <f>TOTAL!R$2</f>
        <v>34345.63385110598</v>
      </c>
    </row>
    <row r="4" spans="1:18" ht="11.25" customHeight="1" x14ac:dyDescent="0.25">
      <c r="A4" s="34" t="s">
        <v>102</v>
      </c>
      <c r="B4" s="32" t="str">
        <f ca="1">HYPERLINK("#"&amp;CELL("address",TITOT!$C$2),"TITOT")</f>
        <v>TITOT</v>
      </c>
      <c r="C4" s="35">
        <f>TITOT!C$2</f>
        <v>25520.770713059315</v>
      </c>
      <c r="D4" s="35">
        <f>TITOT!D$2</f>
        <v>26633.825853542752</v>
      </c>
      <c r="E4" s="35">
        <f>TITOT!E$2</f>
        <v>26520.684591031775</v>
      </c>
      <c r="F4" s="35">
        <f>TITOT!F$2</f>
        <v>30541.783081276626</v>
      </c>
      <c r="G4" s="35">
        <f>TITOT!G$2</f>
        <v>24528.259414633692</v>
      </c>
      <c r="H4" s="35">
        <f>TITOT!H$2</f>
        <v>21231.022101903</v>
      </c>
      <c r="I4" s="35">
        <f>TITOT!I$2</f>
        <v>28904.681022161785</v>
      </c>
      <c r="J4" s="35">
        <f>TITOT!J$2</f>
        <v>24209.166439765184</v>
      </c>
      <c r="K4" s="35">
        <f>TITOT!K$2</f>
        <v>22168.21950559926</v>
      </c>
      <c r="L4" s="35">
        <f>TITOT!L$2</f>
        <v>22147.203718805875</v>
      </c>
      <c r="M4" s="35">
        <f>TITOT!M$2</f>
        <v>22161.861507667236</v>
      </c>
      <c r="N4" s="35">
        <f>TITOT!N$2</f>
        <v>17955.478525983774</v>
      </c>
      <c r="O4" s="35">
        <f>TITOT!O$2</f>
        <v>14607.258753780714</v>
      </c>
      <c r="P4" s="35">
        <f>TITOT!P$2</f>
        <v>16325.809535437098</v>
      </c>
      <c r="Q4" s="35">
        <f>TITOT!Q$2</f>
        <v>12969.637649884848</v>
      </c>
      <c r="R4" s="35">
        <f>TITOT!R$2</f>
        <v>10205.815639821732</v>
      </c>
    </row>
    <row r="5" spans="1:18" ht="11.25" customHeight="1" x14ac:dyDescent="0.25">
      <c r="A5" s="36" t="s">
        <v>101</v>
      </c>
      <c r="B5" s="32" t="str">
        <f ca="1">HYPERLINK("#"&amp;CELL("address",tipgt!$C$2),"tipgt")</f>
        <v>tipgt</v>
      </c>
      <c r="C5" s="37">
        <f>tipgt!C$2</f>
        <v>24865.955671645432</v>
      </c>
      <c r="D5" s="37">
        <f>tipgt!D$2</f>
        <v>25945.677556959963</v>
      </c>
      <c r="E5" s="37">
        <f>tipgt!E$2</f>
        <v>25935.298464478139</v>
      </c>
      <c r="F5" s="37">
        <f>tipgt!F$2</f>
        <v>29850.702043290737</v>
      </c>
      <c r="G5" s="37">
        <f>tipgt!G$2</f>
        <v>23916.433223045784</v>
      </c>
      <c r="H5" s="37">
        <f>tipgt!H$2</f>
        <v>20700.459183908049</v>
      </c>
      <c r="I5" s="37">
        <f>tipgt!I$2</f>
        <v>28418.823170766565</v>
      </c>
      <c r="J5" s="37">
        <f>tipgt!J$2</f>
        <v>23539.622371108195</v>
      </c>
      <c r="K5" s="37">
        <f>tipgt!K$2</f>
        <v>21466.901493587338</v>
      </c>
      <c r="L5" s="37">
        <f>tipgt!L$2</f>
        <v>21385.413685444866</v>
      </c>
      <c r="M5" s="37">
        <f>tipgt!M$2</f>
        <v>21211.981023431934</v>
      </c>
      <c r="N5" s="37">
        <f>tipgt!N$2</f>
        <v>17189.72101396514</v>
      </c>
      <c r="O5" s="37">
        <f>tipgt!O$2</f>
        <v>13631.091247943297</v>
      </c>
      <c r="P5" s="37">
        <f>tipgt!P$2</f>
        <v>15352.604969687876</v>
      </c>
      <c r="Q5" s="37">
        <f>tipgt!Q$2</f>
        <v>11972.592974270101</v>
      </c>
      <c r="R5" s="37">
        <f>tipgt!R$2</f>
        <v>9119.3161451512133</v>
      </c>
    </row>
    <row r="6" spans="1:18" ht="11.25" customHeight="1" x14ac:dyDescent="0.25">
      <c r="A6" s="38" t="s">
        <v>100</v>
      </c>
      <c r="B6" s="32" t="str">
        <f ca="1">HYPERLINK("#"&amp;CELL("address",tipgtele!$C$2),"tipgtele")</f>
        <v>tipgtele</v>
      </c>
      <c r="C6" s="39">
        <f>tipgtele!C$2</f>
        <v>1993.1920136866217</v>
      </c>
      <c r="D6" s="39">
        <f>tipgtele!D$2</f>
        <v>1236.5915836127404</v>
      </c>
      <c r="E6" s="39">
        <f>tipgtele!E$2</f>
        <v>1038.2051328549101</v>
      </c>
      <c r="F6" s="39">
        <f>tipgtele!F$2</f>
        <v>142.59972091176007</v>
      </c>
      <c r="G6" s="39">
        <f>tipgtele!G$2</f>
        <v>74.594584883268098</v>
      </c>
      <c r="H6" s="39">
        <f>tipgtele!H$2</f>
        <v>12.580807687646262</v>
      </c>
      <c r="I6" s="39">
        <f>tipgtele!I$2</f>
        <v>30.978254617200029</v>
      </c>
      <c r="J6" s="39">
        <f>tipgtele!J$2</f>
        <v>74.890047945419994</v>
      </c>
      <c r="K6" s="39">
        <f>tipgtele!K$2</f>
        <v>66.391079787864001</v>
      </c>
      <c r="L6" s="39">
        <f>tipgtele!L$2</f>
        <v>69.687270641952082</v>
      </c>
      <c r="M6" s="39">
        <f>tipgtele!M$2</f>
        <v>85.194830537939922</v>
      </c>
      <c r="N6" s="39">
        <f>tipgtele!N$2</f>
        <v>66.412757952491432</v>
      </c>
      <c r="O6" s="39">
        <f>tipgtele!O$2</f>
        <v>56.864909575500782</v>
      </c>
      <c r="P6" s="39">
        <f>tipgtele!P$2</f>
        <v>50.431025846124278</v>
      </c>
      <c r="Q6" s="39">
        <f>tipgtele!Q$2</f>
        <v>22.155920171818295</v>
      </c>
      <c r="R6" s="39">
        <f>tipgtele!R$2</f>
        <v>15.85715608214513</v>
      </c>
    </row>
    <row r="7" spans="1:18" ht="11.25" customHeight="1" x14ac:dyDescent="0.25">
      <c r="A7" s="38" t="s">
        <v>99</v>
      </c>
      <c r="B7" s="32" t="str">
        <f ca="1">HYPERLINK("#"&amp;CELL("address",tipgtchp!$C$2),"tipgtchp")</f>
        <v>tipgtchp</v>
      </c>
      <c r="C7" s="39">
        <f>tipgtchp!C$2</f>
        <v>22872.763657958811</v>
      </c>
      <c r="D7" s="39">
        <f>tipgtchp!D$2</f>
        <v>24709.085973347224</v>
      </c>
      <c r="E7" s="39">
        <f>tipgtchp!E$2</f>
        <v>24897.093331623229</v>
      </c>
      <c r="F7" s="39">
        <f>tipgtchp!F$2</f>
        <v>29708.102322378978</v>
      </c>
      <c r="G7" s="39">
        <f>tipgtchp!G$2</f>
        <v>23841.838638162517</v>
      </c>
      <c r="H7" s="39">
        <f>tipgtchp!H$2</f>
        <v>20687.878376220404</v>
      </c>
      <c r="I7" s="39">
        <f>tipgtchp!I$2</f>
        <v>28387.844916149366</v>
      </c>
      <c r="J7" s="39">
        <f>tipgtchp!J$2</f>
        <v>23464.732323162774</v>
      </c>
      <c r="K7" s="39">
        <f>tipgtchp!K$2</f>
        <v>21400.510413799475</v>
      </c>
      <c r="L7" s="39">
        <f>tipgtchp!L$2</f>
        <v>21315.726414802913</v>
      </c>
      <c r="M7" s="39">
        <f>tipgtchp!M$2</f>
        <v>21126.786192893993</v>
      </c>
      <c r="N7" s="39">
        <f>tipgtchp!N$2</f>
        <v>17123.30825601265</v>
      </c>
      <c r="O7" s="39">
        <f>tipgtchp!O$2</f>
        <v>13574.226338367796</v>
      </c>
      <c r="P7" s="39">
        <f>tipgtchp!P$2</f>
        <v>15302.173943841752</v>
      </c>
      <c r="Q7" s="39">
        <f>tipgtchp!Q$2</f>
        <v>11950.437054098282</v>
      </c>
      <c r="R7" s="39">
        <f>tipgtchp!R$2</f>
        <v>9103.4589890690677</v>
      </c>
    </row>
    <row r="8" spans="1:18" ht="11.25" customHeight="1" x14ac:dyDescent="0.25">
      <c r="A8" s="36" t="s">
        <v>98</v>
      </c>
      <c r="B8" s="32" t="str">
        <f ca="1">HYPERLINK("#"&amp;CELL("address",tidh!$C$2),"tidh")</f>
        <v>tidh</v>
      </c>
      <c r="C8" s="37">
        <f>tidh!C$2</f>
        <v>654.81504141388518</v>
      </c>
      <c r="D8" s="37">
        <f>tidh!D$2</f>
        <v>688.14829658278813</v>
      </c>
      <c r="E8" s="37">
        <f>tidh!E$2</f>
        <v>585.38612655363613</v>
      </c>
      <c r="F8" s="37">
        <f>tidh!F$2</f>
        <v>691.08103798588809</v>
      </c>
      <c r="G8" s="37">
        <f>tidh!G$2</f>
        <v>611.82619158790806</v>
      </c>
      <c r="H8" s="37">
        <f>tidh!H$2</f>
        <v>530.5629179949517</v>
      </c>
      <c r="I8" s="37">
        <f>tidh!I$2</f>
        <v>485.85785139522011</v>
      </c>
      <c r="J8" s="37">
        <f>tidh!J$2</f>
        <v>669.54406865698797</v>
      </c>
      <c r="K8" s="37">
        <f>tidh!K$2</f>
        <v>701.31801201192002</v>
      </c>
      <c r="L8" s="37">
        <f>tidh!L$2</f>
        <v>761.790033361008</v>
      </c>
      <c r="M8" s="37">
        <f>tidh!M$2</f>
        <v>949.88048423530063</v>
      </c>
      <c r="N8" s="37">
        <f>tidh!N$2</f>
        <v>765.75751201863443</v>
      </c>
      <c r="O8" s="37">
        <f>tidh!O$2</f>
        <v>976.16750583741612</v>
      </c>
      <c r="P8" s="37">
        <f>tidh!P$2</f>
        <v>973.20456574922207</v>
      </c>
      <c r="Q8" s="37">
        <f>tidh!Q$2</f>
        <v>997.04467561474678</v>
      </c>
      <c r="R8" s="37">
        <f>tidh!R$2</f>
        <v>1086.4994946705185</v>
      </c>
    </row>
    <row r="9" spans="1:18" ht="11.25" customHeight="1" x14ac:dyDescent="0.25">
      <c r="A9" s="34" t="s">
        <v>97</v>
      </c>
      <c r="B9" s="32" t="str">
        <f ca="1">HYPERLINK("#"&amp;CELL("address",CEN!$C$2),"CEN")</f>
        <v>CEN</v>
      </c>
      <c r="C9" s="35">
        <f>CEN!C$2</f>
        <v>2293.9895999999999</v>
      </c>
      <c r="D9" s="35">
        <f>CEN!D$2</f>
        <v>2265.9715224000001</v>
      </c>
      <c r="E9" s="35">
        <f>CEN!E$2</f>
        <v>2336.1245439783124</v>
      </c>
      <c r="F9" s="35">
        <f>CEN!F$2</f>
        <v>2369.8158854400003</v>
      </c>
      <c r="G9" s="35">
        <f>CEN!G$2</f>
        <v>2407.3458814607411</v>
      </c>
      <c r="H9" s="35">
        <f>CEN!H$2</f>
        <v>2414.8599000000058</v>
      </c>
      <c r="I9" s="35">
        <f>CEN!I$2</f>
        <v>2471.3905842000004</v>
      </c>
      <c r="J9" s="35">
        <f>CEN!J$2</f>
        <v>2458.1355940800004</v>
      </c>
      <c r="K9" s="35">
        <f>CEN!K$2</f>
        <v>2340.5309940570482</v>
      </c>
      <c r="L9" s="35">
        <f>CEN!L$2</f>
        <v>2281.3182373813206</v>
      </c>
      <c r="M9" s="35">
        <f>CEN!M$2</f>
        <v>2185.5143761828913</v>
      </c>
      <c r="N9" s="35">
        <f>CEN!N$2</f>
        <v>2237.015099999996</v>
      </c>
      <c r="O9" s="35">
        <f>CEN!O$2</f>
        <v>2286.2268000000004</v>
      </c>
      <c r="P9" s="35">
        <f>CEN!P$2</f>
        <v>2168.9384999999966</v>
      </c>
      <c r="Q9" s="35">
        <f>CEN!Q$2</f>
        <v>2122.268700000011</v>
      </c>
      <c r="R9" s="35">
        <f>CEN!R$2</f>
        <v>2260.0577999999978</v>
      </c>
    </row>
    <row r="10" spans="1:18" ht="11.25" customHeight="1" x14ac:dyDescent="0.25">
      <c r="A10" s="36" t="s">
        <v>96</v>
      </c>
      <c r="B10" s="32" t="str">
        <f ca="1">HYPERLINK("#"&amp;CELL("address",cenrf!$C$2),"cenrf")</f>
        <v>cenrf</v>
      </c>
      <c r="C10" s="37">
        <f>cenrf!C$2</f>
        <v>880.71839999999895</v>
      </c>
      <c r="D10" s="37">
        <f>cenrf!D$2</f>
        <v>889.57776960000024</v>
      </c>
      <c r="E10" s="37">
        <f>cenrf!E$2</f>
        <v>859.78741154709587</v>
      </c>
      <c r="F10" s="37">
        <f>cenrf!F$2</f>
        <v>891.48443832000021</v>
      </c>
      <c r="G10" s="37">
        <f>cenrf!G$2</f>
        <v>883.09678783788081</v>
      </c>
      <c r="H10" s="37">
        <f>cenrf!H$2</f>
        <v>846.36000000000286</v>
      </c>
      <c r="I10" s="37">
        <f>cenrf!I$2</f>
        <v>873.03572280000014</v>
      </c>
      <c r="J10" s="37">
        <f>cenrf!J$2</f>
        <v>873.63862200000028</v>
      </c>
      <c r="K10" s="37">
        <f>cenrf!K$2</f>
        <v>775.99877777704808</v>
      </c>
      <c r="L10" s="37">
        <f>cenrf!L$2</f>
        <v>805.80534402132014</v>
      </c>
      <c r="M10" s="37">
        <f>cenrf!M$2</f>
        <v>728.9614326371684</v>
      </c>
      <c r="N10" s="37">
        <f>cenrf!N$2</f>
        <v>830.98079999999914</v>
      </c>
      <c r="O10" s="37">
        <f>cenrf!O$2</f>
        <v>882.60479999999961</v>
      </c>
      <c r="P10" s="37">
        <f>cenrf!P$2</f>
        <v>855.24479999999915</v>
      </c>
      <c r="Q10" s="37">
        <f>cenrf!Q$2</f>
        <v>830.67840000000479</v>
      </c>
      <c r="R10" s="37">
        <f>cenrf!R$2</f>
        <v>909.05760000000043</v>
      </c>
    </row>
    <row r="11" spans="1:18" ht="11.25" customHeight="1" x14ac:dyDescent="0.25">
      <c r="A11" s="36" t="s">
        <v>95</v>
      </c>
      <c r="B11" s="32" t="str">
        <f ca="1">HYPERLINK("#"&amp;CELL("address",cenog!$C$2),"cenog")</f>
        <v>cenog</v>
      </c>
      <c r="C11" s="37">
        <f>cenog!C$2</f>
        <v>1413.2712000000008</v>
      </c>
      <c r="D11" s="37">
        <f>cenog!D$2</f>
        <v>1376.3937528000001</v>
      </c>
      <c r="E11" s="37">
        <f>cenog!E$2</f>
        <v>1476.3371324312163</v>
      </c>
      <c r="F11" s="37">
        <f>cenog!F$2</f>
        <v>1478.3314471200001</v>
      </c>
      <c r="G11" s="37">
        <f>cenog!G$2</f>
        <v>1524.2490936228601</v>
      </c>
      <c r="H11" s="37">
        <f>cenog!H$2</f>
        <v>1568.4999000000032</v>
      </c>
      <c r="I11" s="37">
        <f>cenog!I$2</f>
        <v>1598.3548614000001</v>
      </c>
      <c r="J11" s="37">
        <f>cenog!J$2</f>
        <v>1584.4969720800002</v>
      </c>
      <c r="K11" s="37">
        <f>cenog!K$2</f>
        <v>1564.5322162800003</v>
      </c>
      <c r="L11" s="37">
        <f>cenog!L$2</f>
        <v>1475.5128933600004</v>
      </c>
      <c r="M11" s="37">
        <f>cenog!M$2</f>
        <v>1456.5529435457231</v>
      </c>
      <c r="N11" s="37">
        <f>cenog!N$2</f>
        <v>1406.0342999999966</v>
      </c>
      <c r="O11" s="37">
        <f>cenog!O$2</f>
        <v>1403.6220000000005</v>
      </c>
      <c r="P11" s="37">
        <f>cenog!P$2</f>
        <v>1313.6936999999973</v>
      </c>
      <c r="Q11" s="37">
        <f>cenog!Q$2</f>
        <v>1291.5903000000062</v>
      </c>
      <c r="R11" s="37">
        <f>cenog!R$2</f>
        <v>1351.0001999999974</v>
      </c>
    </row>
    <row r="12" spans="1:18" ht="11.25" customHeight="1" x14ac:dyDescent="0.25">
      <c r="A12" s="36" t="s">
        <v>94</v>
      </c>
      <c r="B12" s="32" t="str">
        <f ca="1">HYPERLINK("#"&amp;CELL("address",cennu!$C$2),"cennu")</f>
        <v>cennu</v>
      </c>
      <c r="C12" s="37">
        <f>cennu!C$2</f>
        <v>0</v>
      </c>
      <c r="D12" s="37">
        <f>cennu!D$2</f>
        <v>0</v>
      </c>
      <c r="E12" s="37">
        <f>cennu!E$2</f>
        <v>0</v>
      </c>
      <c r="F12" s="37">
        <f>cennu!F$2</f>
        <v>0</v>
      </c>
      <c r="G12" s="37">
        <f>cennu!G$2</f>
        <v>0</v>
      </c>
      <c r="H12" s="37">
        <f>cennu!H$2</f>
        <v>0</v>
      </c>
      <c r="I12" s="37">
        <f>cennu!I$2</f>
        <v>0</v>
      </c>
      <c r="J12" s="37">
        <f>cennu!J$2</f>
        <v>0</v>
      </c>
      <c r="K12" s="37">
        <f>cennu!K$2</f>
        <v>0</v>
      </c>
      <c r="L12" s="37">
        <f>cennu!L$2</f>
        <v>0</v>
      </c>
      <c r="M12" s="37">
        <f>cennu!M$2</f>
        <v>0</v>
      </c>
      <c r="N12" s="37">
        <f>cennu!N$2</f>
        <v>0</v>
      </c>
      <c r="O12" s="37">
        <f>cennu!O$2</f>
        <v>0</v>
      </c>
      <c r="P12" s="37">
        <f>cennu!P$2</f>
        <v>0</v>
      </c>
      <c r="Q12" s="37">
        <f>cennu!Q$2</f>
        <v>0</v>
      </c>
      <c r="R12" s="37">
        <f>cennu!R$2</f>
        <v>0</v>
      </c>
    </row>
    <row r="13" spans="1:18" ht="11.25" customHeight="1" x14ac:dyDescent="0.25">
      <c r="A13" s="36" t="s">
        <v>93</v>
      </c>
      <c r="B13" s="32" t="str">
        <f ca="1">HYPERLINK("#"&amp;CELL("address",cencm!$C$2),"cencm")</f>
        <v>cencm</v>
      </c>
      <c r="C13" s="37">
        <f>cencm!C$2</f>
        <v>0</v>
      </c>
      <c r="D13" s="37">
        <f>cencm!D$2</f>
        <v>0</v>
      </c>
      <c r="E13" s="37">
        <f>cencm!E$2</f>
        <v>0</v>
      </c>
      <c r="F13" s="37">
        <f>cencm!F$2</f>
        <v>0</v>
      </c>
      <c r="G13" s="37">
        <f>cencm!G$2</f>
        <v>0</v>
      </c>
      <c r="H13" s="37">
        <f>cencm!H$2</f>
        <v>0</v>
      </c>
      <c r="I13" s="37">
        <f>cencm!I$2</f>
        <v>0</v>
      </c>
      <c r="J13" s="37">
        <f>cencm!J$2</f>
        <v>0</v>
      </c>
      <c r="K13" s="37">
        <f>cencm!K$2</f>
        <v>0</v>
      </c>
      <c r="L13" s="37">
        <f>cencm!L$2</f>
        <v>0</v>
      </c>
      <c r="M13" s="37">
        <f>cencm!M$2</f>
        <v>0</v>
      </c>
      <c r="N13" s="37">
        <f>cencm!N$2</f>
        <v>0</v>
      </c>
      <c r="O13" s="37">
        <f>cencm!O$2</f>
        <v>0</v>
      </c>
      <c r="P13" s="37">
        <f>cencm!P$2</f>
        <v>0</v>
      </c>
      <c r="Q13" s="37">
        <f>cencm!Q$2</f>
        <v>0</v>
      </c>
      <c r="R13" s="37">
        <f>cencm!R$2</f>
        <v>0</v>
      </c>
    </row>
    <row r="14" spans="1:18" ht="11.25" customHeight="1" x14ac:dyDescent="0.25">
      <c r="A14" s="36" t="s">
        <v>92</v>
      </c>
      <c r="B14" s="32" t="str">
        <f ca="1">HYPERLINK("#"&amp;CELL("address",cenck!$C$2),"cenck")</f>
        <v>cenck</v>
      </c>
      <c r="C14" s="37">
        <f>cenck!C$2</f>
        <v>0</v>
      </c>
      <c r="D14" s="37">
        <f>cenck!D$2</f>
        <v>0</v>
      </c>
      <c r="E14" s="37">
        <f>cenck!E$2</f>
        <v>0</v>
      </c>
      <c r="F14" s="37">
        <f>cenck!F$2</f>
        <v>0</v>
      </c>
      <c r="G14" s="37">
        <f>cenck!G$2</f>
        <v>0</v>
      </c>
      <c r="H14" s="37">
        <f>cenck!H$2</f>
        <v>0</v>
      </c>
      <c r="I14" s="37">
        <f>cenck!I$2</f>
        <v>0</v>
      </c>
      <c r="J14" s="37">
        <f>cenck!J$2</f>
        <v>0</v>
      </c>
      <c r="K14" s="37">
        <f>cenck!K$2</f>
        <v>0</v>
      </c>
      <c r="L14" s="37">
        <f>cenck!L$2</f>
        <v>0</v>
      </c>
      <c r="M14" s="37">
        <f>cenck!M$2</f>
        <v>0</v>
      </c>
      <c r="N14" s="37">
        <f>cenck!N$2</f>
        <v>0</v>
      </c>
      <c r="O14" s="37">
        <f>cenck!O$2</f>
        <v>0</v>
      </c>
      <c r="P14" s="37">
        <f>cenck!P$2</f>
        <v>0</v>
      </c>
      <c r="Q14" s="37">
        <f>cenck!Q$2</f>
        <v>0</v>
      </c>
      <c r="R14" s="37">
        <f>cenck!R$2</f>
        <v>0</v>
      </c>
    </row>
    <row r="15" spans="1:18" ht="11.25" customHeight="1" x14ac:dyDescent="0.25">
      <c r="A15" s="36" t="s">
        <v>91</v>
      </c>
      <c r="B15" s="32" t="str">
        <f ca="1">HYPERLINK("#"&amp;CELL("address",cenbf!$C$2),"cenbf")</f>
        <v>cenbf</v>
      </c>
      <c r="C15" s="37">
        <f>cenbf!C$2</f>
        <v>0</v>
      </c>
      <c r="D15" s="37">
        <f>cenbf!D$2</f>
        <v>0</v>
      </c>
      <c r="E15" s="37">
        <f>cenbf!E$2</f>
        <v>0</v>
      </c>
      <c r="F15" s="37">
        <f>cenbf!F$2</f>
        <v>0</v>
      </c>
      <c r="G15" s="37">
        <f>cenbf!G$2</f>
        <v>0</v>
      </c>
      <c r="H15" s="37">
        <f>cenbf!H$2</f>
        <v>0</v>
      </c>
      <c r="I15" s="37">
        <f>cenbf!I$2</f>
        <v>0</v>
      </c>
      <c r="J15" s="37">
        <f>cenbf!J$2</f>
        <v>0</v>
      </c>
      <c r="K15" s="37">
        <f>cenbf!K$2</f>
        <v>0</v>
      </c>
      <c r="L15" s="37">
        <f>cenbf!L$2</f>
        <v>0</v>
      </c>
      <c r="M15" s="37">
        <f>cenbf!M$2</f>
        <v>0</v>
      </c>
      <c r="N15" s="37">
        <f>cenbf!N$2</f>
        <v>0</v>
      </c>
      <c r="O15" s="37">
        <f>cenbf!O$2</f>
        <v>0</v>
      </c>
      <c r="P15" s="37">
        <f>cenbf!P$2</f>
        <v>0</v>
      </c>
      <c r="Q15" s="37">
        <f>cenbf!Q$2</f>
        <v>0</v>
      </c>
      <c r="R15" s="37">
        <f>cenbf!R$2</f>
        <v>0</v>
      </c>
    </row>
    <row r="16" spans="1:18" ht="11.25" customHeight="1" x14ac:dyDescent="0.25">
      <c r="A16" s="36" t="s">
        <v>90</v>
      </c>
      <c r="B16" s="32" t="str">
        <f ca="1">HYPERLINK("#"&amp;CELL("address",cengw!$C$2),"cengw")</f>
        <v>cengw</v>
      </c>
      <c r="C16" s="37">
        <f>cengw!C$2</f>
        <v>0</v>
      </c>
      <c r="D16" s="37">
        <f>cengw!D$2</f>
        <v>0</v>
      </c>
      <c r="E16" s="37">
        <f>cengw!E$2</f>
        <v>0</v>
      </c>
      <c r="F16" s="37">
        <f>cengw!F$2</f>
        <v>0</v>
      </c>
      <c r="G16" s="37">
        <f>cengw!G$2</f>
        <v>0</v>
      </c>
      <c r="H16" s="37">
        <f>cengw!H$2</f>
        <v>0</v>
      </c>
      <c r="I16" s="37">
        <f>cengw!I$2</f>
        <v>0</v>
      </c>
      <c r="J16" s="37">
        <f>cengw!J$2</f>
        <v>0</v>
      </c>
      <c r="K16" s="37">
        <f>cengw!K$2</f>
        <v>0</v>
      </c>
      <c r="L16" s="37">
        <f>cengw!L$2</f>
        <v>0</v>
      </c>
      <c r="M16" s="37">
        <f>cengw!M$2</f>
        <v>0</v>
      </c>
      <c r="N16" s="37">
        <f>cengw!N$2</f>
        <v>0</v>
      </c>
      <c r="O16" s="37">
        <f>cengw!O$2</f>
        <v>0</v>
      </c>
      <c r="P16" s="37">
        <f>cengw!P$2</f>
        <v>0</v>
      </c>
      <c r="Q16" s="37">
        <f>cengw!Q$2</f>
        <v>0</v>
      </c>
      <c r="R16" s="37">
        <f>cengw!R$2</f>
        <v>0</v>
      </c>
    </row>
    <row r="17" spans="1:18" ht="11.25" customHeight="1" x14ac:dyDescent="0.25">
      <c r="A17" s="36" t="s">
        <v>89</v>
      </c>
      <c r="B17" s="32" t="str">
        <f ca="1">HYPERLINK("#"&amp;CELL("address",cenpf!$C$2),"cenpf")</f>
        <v>cenpf</v>
      </c>
      <c r="C17" s="37">
        <f>cenpf!C$2</f>
        <v>0</v>
      </c>
      <c r="D17" s="37">
        <f>cenpf!D$2</f>
        <v>0</v>
      </c>
      <c r="E17" s="37">
        <f>cenpf!E$2</f>
        <v>0</v>
      </c>
      <c r="F17" s="37">
        <f>cenpf!F$2</f>
        <v>0</v>
      </c>
      <c r="G17" s="37">
        <f>cenpf!G$2</f>
        <v>0</v>
      </c>
      <c r="H17" s="37">
        <f>cenpf!H$2</f>
        <v>0</v>
      </c>
      <c r="I17" s="37">
        <f>cenpf!I$2</f>
        <v>0</v>
      </c>
      <c r="J17" s="37">
        <f>cenpf!J$2</f>
        <v>0</v>
      </c>
      <c r="K17" s="37">
        <f>cenpf!K$2</f>
        <v>0</v>
      </c>
      <c r="L17" s="37">
        <f>cenpf!L$2</f>
        <v>0</v>
      </c>
      <c r="M17" s="37">
        <f>cenpf!M$2</f>
        <v>0</v>
      </c>
      <c r="N17" s="37">
        <f>cenpf!N$2</f>
        <v>0</v>
      </c>
      <c r="O17" s="37">
        <f>cenpf!O$2</f>
        <v>0</v>
      </c>
      <c r="P17" s="37">
        <f>cenpf!P$2</f>
        <v>0</v>
      </c>
      <c r="Q17" s="37">
        <f>cenpf!Q$2</f>
        <v>0</v>
      </c>
      <c r="R17" s="37">
        <f>cenpf!R$2</f>
        <v>0</v>
      </c>
    </row>
    <row r="18" spans="1:18" ht="11.25" customHeight="1" x14ac:dyDescent="0.25">
      <c r="A18" s="36" t="s">
        <v>88</v>
      </c>
      <c r="B18" s="32" t="str">
        <f ca="1">HYPERLINK("#"&amp;CELL("address",cenbr!$C$2),"cenbr")</f>
        <v>cenbr</v>
      </c>
      <c r="C18" s="37">
        <f>cenbr!C$2</f>
        <v>0</v>
      </c>
      <c r="D18" s="37">
        <f>cenbr!D$2</f>
        <v>0</v>
      </c>
      <c r="E18" s="37">
        <f>cenbr!E$2</f>
        <v>0</v>
      </c>
      <c r="F18" s="37">
        <f>cenbr!F$2</f>
        <v>0</v>
      </c>
      <c r="G18" s="37">
        <f>cenbr!G$2</f>
        <v>0</v>
      </c>
      <c r="H18" s="37">
        <f>cenbr!H$2</f>
        <v>0</v>
      </c>
      <c r="I18" s="37">
        <f>cenbr!I$2</f>
        <v>0</v>
      </c>
      <c r="J18" s="37">
        <f>cenbr!J$2</f>
        <v>0</v>
      </c>
      <c r="K18" s="37">
        <f>cenbr!K$2</f>
        <v>0</v>
      </c>
      <c r="L18" s="37">
        <f>cenbr!L$2</f>
        <v>0</v>
      </c>
      <c r="M18" s="37">
        <f>cenbr!M$2</f>
        <v>0</v>
      </c>
      <c r="N18" s="37">
        <f>cenbr!N$2</f>
        <v>0</v>
      </c>
      <c r="O18" s="37">
        <f>cenbr!O$2</f>
        <v>0</v>
      </c>
      <c r="P18" s="37">
        <f>cenbr!P$2</f>
        <v>0</v>
      </c>
      <c r="Q18" s="37">
        <f>cenbr!Q$2</f>
        <v>0</v>
      </c>
      <c r="R18" s="37">
        <f>cenbr!R$2</f>
        <v>0</v>
      </c>
    </row>
    <row r="19" spans="1:18" ht="11.25" customHeight="1" x14ac:dyDescent="0.25">
      <c r="A19" s="36" t="s">
        <v>87</v>
      </c>
      <c r="B19" s="32" t="str">
        <f ca="1">HYPERLINK("#"&amp;CELL("address",cench!$C$2),"cench")</f>
        <v>cench</v>
      </c>
      <c r="C19" s="37">
        <f>cench!C$2</f>
        <v>0</v>
      </c>
      <c r="D19" s="37">
        <f>cench!D$2</f>
        <v>0</v>
      </c>
      <c r="E19" s="37">
        <f>cench!E$2</f>
        <v>0</v>
      </c>
      <c r="F19" s="37">
        <f>cench!F$2</f>
        <v>0</v>
      </c>
      <c r="G19" s="37">
        <f>cench!G$2</f>
        <v>0</v>
      </c>
      <c r="H19" s="37">
        <f>cench!H$2</f>
        <v>0</v>
      </c>
      <c r="I19" s="37">
        <f>cench!I$2</f>
        <v>0</v>
      </c>
      <c r="J19" s="37">
        <f>cench!J$2</f>
        <v>0</v>
      </c>
      <c r="K19" s="37">
        <f>cench!K$2</f>
        <v>0</v>
      </c>
      <c r="L19" s="37">
        <f>cench!L$2</f>
        <v>0</v>
      </c>
      <c r="M19" s="37">
        <f>cench!M$2</f>
        <v>0</v>
      </c>
      <c r="N19" s="37">
        <f>cench!N$2</f>
        <v>0</v>
      </c>
      <c r="O19" s="37">
        <f>cench!O$2</f>
        <v>0</v>
      </c>
      <c r="P19" s="37">
        <f>cench!P$2</f>
        <v>0</v>
      </c>
      <c r="Q19" s="37">
        <f>cench!Q$2</f>
        <v>0</v>
      </c>
      <c r="R19" s="37">
        <f>cench!R$2</f>
        <v>0</v>
      </c>
    </row>
    <row r="20" spans="1:18" ht="11.25" customHeight="1" x14ac:dyDescent="0.25">
      <c r="A20" s="36" t="s">
        <v>86</v>
      </c>
      <c r="B20" s="32" t="str">
        <f ca="1">HYPERLINK("#"&amp;CELL("address",cencl!$C$2),"cencl")</f>
        <v>cencl</v>
      </c>
      <c r="C20" s="37">
        <f>cencl!C$2</f>
        <v>0</v>
      </c>
      <c r="D20" s="37">
        <f>cencl!D$2</f>
        <v>0</v>
      </c>
      <c r="E20" s="37">
        <f>cencl!E$2</f>
        <v>0</v>
      </c>
      <c r="F20" s="37">
        <f>cencl!F$2</f>
        <v>0</v>
      </c>
      <c r="G20" s="37">
        <f>cencl!G$2</f>
        <v>0</v>
      </c>
      <c r="H20" s="37">
        <f>cencl!H$2</f>
        <v>0</v>
      </c>
      <c r="I20" s="37">
        <f>cencl!I$2</f>
        <v>0</v>
      </c>
      <c r="J20" s="37">
        <f>cencl!J$2</f>
        <v>0</v>
      </c>
      <c r="K20" s="37">
        <f>cencl!K$2</f>
        <v>0</v>
      </c>
      <c r="L20" s="37">
        <f>cencl!L$2</f>
        <v>0</v>
      </c>
      <c r="M20" s="37">
        <f>cencl!M$2</f>
        <v>0</v>
      </c>
      <c r="N20" s="37">
        <f>cencl!N$2</f>
        <v>0</v>
      </c>
      <c r="O20" s="37">
        <f>cencl!O$2</f>
        <v>0</v>
      </c>
      <c r="P20" s="37">
        <f>cencl!P$2</f>
        <v>0</v>
      </c>
      <c r="Q20" s="37">
        <f>cencl!Q$2</f>
        <v>0</v>
      </c>
      <c r="R20" s="37">
        <f>cencl!R$2</f>
        <v>0</v>
      </c>
    </row>
    <row r="21" spans="1:18" ht="11.25" customHeight="1" x14ac:dyDescent="0.25">
      <c r="A21" s="36" t="s">
        <v>85</v>
      </c>
      <c r="B21" s="32" t="str">
        <f ca="1">HYPERLINK("#"&amp;CELL("address",cenlr!$C$2),"cenlr")</f>
        <v>cenlr</v>
      </c>
      <c r="C21" s="37">
        <f>cenlr!C$2</f>
        <v>0</v>
      </c>
      <c r="D21" s="37">
        <f>cenlr!D$2</f>
        <v>0</v>
      </c>
      <c r="E21" s="37">
        <f>cenlr!E$2</f>
        <v>0</v>
      </c>
      <c r="F21" s="37">
        <f>cenlr!F$2</f>
        <v>0</v>
      </c>
      <c r="G21" s="37">
        <f>cenlr!G$2</f>
        <v>0</v>
      </c>
      <c r="H21" s="37">
        <f>cenlr!H$2</f>
        <v>0</v>
      </c>
      <c r="I21" s="37">
        <f>cenlr!I$2</f>
        <v>0</v>
      </c>
      <c r="J21" s="37">
        <f>cenlr!J$2</f>
        <v>0</v>
      </c>
      <c r="K21" s="37">
        <f>cenlr!K$2</f>
        <v>0</v>
      </c>
      <c r="L21" s="37">
        <f>cenlr!L$2</f>
        <v>0</v>
      </c>
      <c r="M21" s="37">
        <f>cenlr!M$2</f>
        <v>0</v>
      </c>
      <c r="N21" s="37">
        <f>cenlr!N$2</f>
        <v>0</v>
      </c>
      <c r="O21" s="37">
        <f>cenlr!O$2</f>
        <v>0</v>
      </c>
      <c r="P21" s="37">
        <f>cenlr!P$2</f>
        <v>0</v>
      </c>
      <c r="Q21" s="37">
        <f>cenlr!Q$2</f>
        <v>0</v>
      </c>
      <c r="R21" s="37">
        <f>cenlr!R$2</f>
        <v>0</v>
      </c>
    </row>
    <row r="22" spans="1:18" ht="11.25" customHeight="1" x14ac:dyDescent="0.25">
      <c r="A22" s="36" t="s">
        <v>84</v>
      </c>
      <c r="B22" s="32" t="str">
        <f ca="1">HYPERLINK("#"&amp;CELL("address",cenbg!$C$2),"cenbg")</f>
        <v>cenbg</v>
      </c>
      <c r="C22" s="37">
        <f>cenbg!C$2</f>
        <v>0</v>
      </c>
      <c r="D22" s="37">
        <f>cenbg!D$2</f>
        <v>0</v>
      </c>
      <c r="E22" s="37">
        <f>cenbg!E$2</f>
        <v>0</v>
      </c>
      <c r="F22" s="37">
        <f>cenbg!F$2</f>
        <v>0</v>
      </c>
      <c r="G22" s="37">
        <f>cenbg!G$2</f>
        <v>0</v>
      </c>
      <c r="H22" s="37">
        <f>cenbg!H$2</f>
        <v>0</v>
      </c>
      <c r="I22" s="37">
        <f>cenbg!I$2</f>
        <v>0</v>
      </c>
      <c r="J22" s="37">
        <f>cenbg!J$2</f>
        <v>0</v>
      </c>
      <c r="K22" s="37">
        <f>cenbg!K$2</f>
        <v>0</v>
      </c>
      <c r="L22" s="37">
        <f>cenbg!L$2</f>
        <v>0</v>
      </c>
      <c r="M22" s="37">
        <f>cenbg!M$2</f>
        <v>0</v>
      </c>
      <c r="N22" s="37">
        <f>cenbg!N$2</f>
        <v>0</v>
      </c>
      <c r="O22" s="37">
        <f>cenbg!O$2</f>
        <v>0</v>
      </c>
      <c r="P22" s="37">
        <f>cenbg!P$2</f>
        <v>0</v>
      </c>
      <c r="Q22" s="37">
        <f>cenbg!Q$2</f>
        <v>0</v>
      </c>
      <c r="R22" s="37">
        <f>cenbg!R$2</f>
        <v>0</v>
      </c>
    </row>
    <row r="23" spans="1:18" ht="11.25" customHeight="1" x14ac:dyDescent="0.25">
      <c r="A23" s="36" t="s">
        <v>83</v>
      </c>
      <c r="B23" s="32" t="str">
        <f ca="1">HYPERLINK("#"&amp;CELL("address",cengl!$C$2),"cengl")</f>
        <v>cengl</v>
      </c>
      <c r="C23" s="37">
        <f>cengl!C$2</f>
        <v>0</v>
      </c>
      <c r="D23" s="37">
        <f>cengl!D$2</f>
        <v>0</v>
      </c>
      <c r="E23" s="37">
        <f>cengl!E$2</f>
        <v>0</v>
      </c>
      <c r="F23" s="37">
        <f>cengl!F$2</f>
        <v>0</v>
      </c>
      <c r="G23" s="37">
        <f>cengl!G$2</f>
        <v>0</v>
      </c>
      <c r="H23" s="37">
        <f>cengl!H$2</f>
        <v>0</v>
      </c>
      <c r="I23" s="37">
        <f>cengl!I$2</f>
        <v>0</v>
      </c>
      <c r="J23" s="37">
        <f>cengl!J$2</f>
        <v>0</v>
      </c>
      <c r="K23" s="37">
        <f>cengl!K$2</f>
        <v>0</v>
      </c>
      <c r="L23" s="37">
        <f>cengl!L$2</f>
        <v>0</v>
      </c>
      <c r="M23" s="37">
        <f>cengl!M$2</f>
        <v>0</v>
      </c>
      <c r="N23" s="37">
        <f>cengl!N$2</f>
        <v>0</v>
      </c>
      <c r="O23" s="37">
        <f>cengl!O$2</f>
        <v>0</v>
      </c>
      <c r="P23" s="37">
        <f>cengl!P$2</f>
        <v>0</v>
      </c>
      <c r="Q23" s="37">
        <f>cengl!Q$2</f>
        <v>0</v>
      </c>
      <c r="R23" s="37">
        <f>cengl!R$2</f>
        <v>0</v>
      </c>
    </row>
    <row r="24" spans="1:18" ht="11.25" customHeight="1" x14ac:dyDescent="0.25">
      <c r="A24" s="36" t="s">
        <v>82</v>
      </c>
      <c r="B24" s="32" t="str">
        <f ca="1">HYPERLINK("#"&amp;CELL("address",cenns!$C$2),"cenns")</f>
        <v>cenns</v>
      </c>
      <c r="C24" s="37">
        <f>cenns!C$2</f>
        <v>0</v>
      </c>
      <c r="D24" s="37">
        <f>cenns!D$2</f>
        <v>0</v>
      </c>
      <c r="E24" s="37">
        <f>cenns!E$2</f>
        <v>0</v>
      </c>
      <c r="F24" s="37">
        <f>cenns!F$2</f>
        <v>0</v>
      </c>
      <c r="G24" s="37">
        <f>cenns!G$2</f>
        <v>0</v>
      </c>
      <c r="H24" s="37">
        <f>cenns!H$2</f>
        <v>0</v>
      </c>
      <c r="I24" s="37">
        <f>cenns!I$2</f>
        <v>0</v>
      </c>
      <c r="J24" s="37">
        <f>cenns!J$2</f>
        <v>0</v>
      </c>
      <c r="K24" s="37">
        <f>cenns!K$2</f>
        <v>0</v>
      </c>
      <c r="L24" s="37">
        <f>cenns!L$2</f>
        <v>0</v>
      </c>
      <c r="M24" s="37">
        <f>cenns!M$2</f>
        <v>0</v>
      </c>
      <c r="N24" s="37">
        <f>cenns!N$2</f>
        <v>0</v>
      </c>
      <c r="O24" s="37">
        <f>cenns!O$2</f>
        <v>0</v>
      </c>
      <c r="P24" s="37">
        <f>cenns!P$2</f>
        <v>0</v>
      </c>
      <c r="Q24" s="37">
        <f>cenns!Q$2</f>
        <v>0</v>
      </c>
      <c r="R24" s="37">
        <f>cenns!R$2</f>
        <v>0</v>
      </c>
    </row>
    <row r="25" spans="1:18" ht="11.25" customHeight="1" x14ac:dyDescent="0.25">
      <c r="A25" s="34" t="s">
        <v>81</v>
      </c>
      <c r="B25" s="32" t="str">
        <f ca="1">HYPERLINK("#"&amp;CELL("address",CF!$C$2),"CF")</f>
        <v>CF</v>
      </c>
      <c r="C25" s="35">
        <f>CF!C$2</f>
        <v>26703.327339658492</v>
      </c>
      <c r="D25" s="35">
        <f>CF!D$2</f>
        <v>27094.235949226757</v>
      </c>
      <c r="E25" s="35">
        <f>CF!E$2</f>
        <v>26261.342383086674</v>
      </c>
      <c r="F25" s="35">
        <f>CF!F$2</f>
        <v>26834.466353365693</v>
      </c>
      <c r="G25" s="35">
        <f>CF!G$2</f>
        <v>27388.680071579358</v>
      </c>
      <c r="H25" s="35">
        <f>CF!H$2</f>
        <v>27460.334913133607</v>
      </c>
      <c r="I25" s="35">
        <f>CF!I$2</f>
        <v>27665.135540450065</v>
      </c>
      <c r="J25" s="35">
        <f>CF!J$2</f>
        <v>27680.066853821383</v>
      </c>
      <c r="K25" s="35">
        <f>CF!K$2</f>
        <v>26863.332643167407</v>
      </c>
      <c r="L25" s="35">
        <f>CF!L$2</f>
        <v>24876.295440471898</v>
      </c>
      <c r="M25" s="35">
        <f>CF!M$2</f>
        <v>25384.089307207214</v>
      </c>
      <c r="N25" s="35">
        <f>CF!N$2</f>
        <v>24408.251800889782</v>
      </c>
      <c r="O25" s="35">
        <f>CF!O$2</f>
        <v>22512.513230203178</v>
      </c>
      <c r="P25" s="35">
        <f>CF!P$2</f>
        <v>22065.593598233925</v>
      </c>
      <c r="Q25" s="35">
        <f>CF!Q$2</f>
        <v>21619.04298476328</v>
      </c>
      <c r="R25" s="35">
        <f>CF!R$2</f>
        <v>21879.760411284249</v>
      </c>
    </row>
    <row r="26" spans="1:18" ht="11.25" customHeight="1" x14ac:dyDescent="0.25">
      <c r="A26" s="36" t="s">
        <v>80</v>
      </c>
      <c r="B26" s="32" t="str">
        <f ca="1">HYPERLINK("#"&amp;CELL("address",CIN!$C$2),"CIN")</f>
        <v>CIN</v>
      </c>
      <c r="C26" s="37">
        <f>CIN!C$2</f>
        <v>5376.3332639849923</v>
      </c>
      <c r="D26" s="37">
        <f>CIN!D$2</f>
        <v>5569.7254400176853</v>
      </c>
      <c r="E26" s="37">
        <f>CIN!E$2</f>
        <v>5175.982180962782</v>
      </c>
      <c r="F26" s="37">
        <f>CIN!F$2</f>
        <v>5207.4723466143723</v>
      </c>
      <c r="G26" s="37">
        <f>CIN!G$2</f>
        <v>5333.6689557066784</v>
      </c>
      <c r="H26" s="37">
        <f>CIN!H$2</f>
        <v>5141.7510339627688</v>
      </c>
      <c r="I26" s="37">
        <f>CIN!I$2</f>
        <v>5304.597747249496</v>
      </c>
      <c r="J26" s="37">
        <f>CIN!J$2</f>
        <v>5120.0571778180483</v>
      </c>
      <c r="K26" s="37">
        <f>CIN!K$2</f>
        <v>4628.4505129016998</v>
      </c>
      <c r="L26" s="37">
        <f>CIN!L$2</f>
        <v>3791.8601217691576</v>
      </c>
      <c r="M26" s="37">
        <f>CIN!M$2</f>
        <v>3987.6127203966344</v>
      </c>
      <c r="N26" s="37">
        <f>CIN!N$2</f>
        <v>3966.9893271133833</v>
      </c>
      <c r="O26" s="37">
        <f>CIN!O$2</f>
        <v>3659.4346745877356</v>
      </c>
      <c r="P26" s="37">
        <f>CIN!P$2</f>
        <v>3431.1909765942328</v>
      </c>
      <c r="Q26" s="37">
        <f>CIN!Q$2</f>
        <v>3429.9722114306269</v>
      </c>
      <c r="R26" s="37">
        <f>CIN!R$2</f>
        <v>3374.8900314538191</v>
      </c>
    </row>
    <row r="27" spans="1:18" ht="11.25" customHeight="1" x14ac:dyDescent="0.25">
      <c r="A27" s="38" t="s">
        <v>79</v>
      </c>
      <c r="B27" s="32" t="str">
        <f ca="1">HYPERLINK("#"&amp;CELL("address",cisi!$C$2),"cisi")</f>
        <v>cisi</v>
      </c>
      <c r="C27" s="39">
        <f>cisi!C$2</f>
        <v>150.01582710533719</v>
      </c>
      <c r="D27" s="39">
        <f>cisi!D$2</f>
        <v>160.7423457639606</v>
      </c>
      <c r="E27" s="39">
        <f>cisi!E$2</f>
        <v>108.17683340943587</v>
      </c>
      <c r="F27" s="39">
        <f>cisi!F$2</f>
        <v>128.66405039366435</v>
      </c>
      <c r="G27" s="39">
        <f>cisi!G$2</f>
        <v>125.16821516354496</v>
      </c>
      <c r="H27" s="39">
        <f>cisi!H$2</f>
        <v>114.85041542104952</v>
      </c>
      <c r="I27" s="39">
        <f>cisi!I$2</f>
        <v>127.61325608007706</v>
      </c>
      <c r="J27" s="39">
        <f>cisi!J$2</f>
        <v>142.0900721728915</v>
      </c>
      <c r="K27" s="39">
        <f>cisi!K$2</f>
        <v>127.22171454086295</v>
      </c>
      <c r="L27" s="39">
        <f>cisi!L$2</f>
        <v>66.231633757861147</v>
      </c>
      <c r="M27" s="39">
        <f>cisi!M$2</f>
        <v>71.495899407665263</v>
      </c>
      <c r="N27" s="39">
        <f>cisi!N$2</f>
        <v>80.494198852771149</v>
      </c>
      <c r="O27" s="39">
        <f>cisi!O$2</f>
        <v>90.235574813447769</v>
      </c>
      <c r="P27" s="39">
        <f>cisi!P$2</f>
        <v>95.407021062120421</v>
      </c>
      <c r="Q27" s="39">
        <f>cisi!Q$2</f>
        <v>101.95920592150101</v>
      </c>
      <c r="R27" s="39">
        <f>cisi!R$2</f>
        <v>98.682126081411155</v>
      </c>
    </row>
    <row r="28" spans="1:18" ht="11.25" customHeight="1" x14ac:dyDescent="0.25">
      <c r="A28" s="40" t="s">
        <v>78</v>
      </c>
      <c r="B28" s="32" t="str">
        <f ca="1">HYPERLINK("#"&amp;CELL("address",cisb!$C$2),"cisb")</f>
        <v>cisb</v>
      </c>
      <c r="C28" s="41">
        <f>cisb!C$2</f>
        <v>0</v>
      </c>
      <c r="D28" s="41">
        <f>cisb!D$2</f>
        <v>0</v>
      </c>
      <c r="E28" s="41">
        <f>cisb!E$2</f>
        <v>0</v>
      </c>
      <c r="F28" s="41">
        <f>cisb!F$2</f>
        <v>0</v>
      </c>
      <c r="G28" s="41">
        <f>cisb!G$2</f>
        <v>0</v>
      </c>
      <c r="H28" s="41">
        <f>cisb!H$2</f>
        <v>0</v>
      </c>
      <c r="I28" s="41">
        <f>cisb!I$2</f>
        <v>0</v>
      </c>
      <c r="J28" s="41">
        <f>cisb!J$2</f>
        <v>0</v>
      </c>
      <c r="K28" s="41">
        <f>cisb!K$2</f>
        <v>0</v>
      </c>
      <c r="L28" s="41">
        <f>cisb!L$2</f>
        <v>0</v>
      </c>
      <c r="M28" s="41">
        <f>cisb!M$2</f>
        <v>0</v>
      </c>
      <c r="N28" s="41">
        <f>cisb!N$2</f>
        <v>0</v>
      </c>
      <c r="O28" s="41">
        <f>cisb!O$2</f>
        <v>0</v>
      </c>
      <c r="P28" s="41">
        <f>cisb!P$2</f>
        <v>0</v>
      </c>
      <c r="Q28" s="41">
        <f>cisb!Q$2</f>
        <v>0</v>
      </c>
      <c r="R28" s="41">
        <f>cisb!R$2</f>
        <v>0</v>
      </c>
    </row>
    <row r="29" spans="1:18" ht="11.25" customHeight="1" x14ac:dyDescent="0.25">
      <c r="A29" s="40" t="s">
        <v>77</v>
      </c>
      <c r="B29" s="32" t="str">
        <f ca="1">HYPERLINK("#"&amp;CELL("address",cise!$C$2),"cise")</f>
        <v>cise</v>
      </c>
      <c r="C29" s="41">
        <f>cise!C$2</f>
        <v>150.01582710533719</v>
      </c>
      <c r="D29" s="41">
        <f>cise!D$2</f>
        <v>160.7423457639606</v>
      </c>
      <c r="E29" s="41">
        <f>cise!E$2</f>
        <v>108.17683340943587</v>
      </c>
      <c r="F29" s="41">
        <f>cise!F$2</f>
        <v>128.66405039366435</v>
      </c>
      <c r="G29" s="41">
        <f>cise!G$2</f>
        <v>125.16821516354496</v>
      </c>
      <c r="H29" s="41">
        <f>cise!H$2</f>
        <v>114.85041542104952</v>
      </c>
      <c r="I29" s="41">
        <f>cise!I$2</f>
        <v>127.61325608007706</v>
      </c>
      <c r="J29" s="41">
        <f>cise!J$2</f>
        <v>142.0900721728915</v>
      </c>
      <c r="K29" s="41">
        <f>cise!K$2</f>
        <v>127.22171454086295</v>
      </c>
      <c r="L29" s="41">
        <f>cise!L$2</f>
        <v>66.231633757861147</v>
      </c>
      <c r="M29" s="41">
        <f>cise!M$2</f>
        <v>71.495899407665263</v>
      </c>
      <c r="N29" s="41">
        <f>cise!N$2</f>
        <v>80.494198852771149</v>
      </c>
      <c r="O29" s="41">
        <f>cise!O$2</f>
        <v>90.235574813447769</v>
      </c>
      <c r="P29" s="41">
        <f>cise!P$2</f>
        <v>95.407021062120421</v>
      </c>
      <c r="Q29" s="41">
        <f>cise!Q$2</f>
        <v>101.95920592150101</v>
      </c>
      <c r="R29" s="41">
        <f>cise!R$2</f>
        <v>98.682126081411155</v>
      </c>
    </row>
    <row r="30" spans="1:18" ht="11.25" customHeight="1" x14ac:dyDescent="0.25">
      <c r="A30" s="38" t="s">
        <v>76</v>
      </c>
      <c r="B30" s="32" t="str">
        <f ca="1">HYPERLINK("#"&amp;CELL("address",cnfm!$C$2),"cnfm")</f>
        <v>cnfm</v>
      </c>
      <c r="C30" s="39">
        <f>cnfm!C$2</f>
        <v>0</v>
      </c>
      <c r="D30" s="39">
        <f>cnfm!D$2</f>
        <v>0</v>
      </c>
      <c r="E30" s="39">
        <f>cnfm!E$2</f>
        <v>0</v>
      </c>
      <c r="F30" s="39">
        <f>cnfm!F$2</f>
        <v>0</v>
      </c>
      <c r="G30" s="39">
        <f>cnfm!G$2</f>
        <v>0</v>
      </c>
      <c r="H30" s="39">
        <f>cnfm!H$2</f>
        <v>0</v>
      </c>
      <c r="I30" s="39">
        <f>cnfm!I$2</f>
        <v>0</v>
      </c>
      <c r="J30" s="39">
        <f>cnfm!J$2</f>
        <v>0</v>
      </c>
      <c r="K30" s="39">
        <f>cnfm!K$2</f>
        <v>0</v>
      </c>
      <c r="L30" s="39">
        <f>cnfm!L$2</f>
        <v>0</v>
      </c>
      <c r="M30" s="39">
        <f>cnfm!M$2</f>
        <v>0</v>
      </c>
      <c r="N30" s="39">
        <f>cnfm!N$2</f>
        <v>0</v>
      </c>
      <c r="O30" s="39">
        <f>cnfm!O$2</f>
        <v>0</v>
      </c>
      <c r="P30" s="39">
        <f>cnfm!P$2</f>
        <v>0</v>
      </c>
      <c r="Q30" s="39">
        <f>cnfm!Q$2</f>
        <v>0</v>
      </c>
      <c r="R30" s="39">
        <f>cnfm!R$2</f>
        <v>0</v>
      </c>
    </row>
    <row r="31" spans="1:18" ht="11.25" customHeight="1" x14ac:dyDescent="0.25">
      <c r="A31" s="42" t="s">
        <v>75</v>
      </c>
      <c r="B31" s="32" t="str">
        <f ca="1">HYPERLINK("#"&amp;CELL("address",cnfa!$C$2),"cnfa")</f>
        <v>cnfa</v>
      </c>
      <c r="C31" s="41">
        <f>cnfa!C$2</f>
        <v>0</v>
      </c>
      <c r="D31" s="41">
        <f>cnfa!D$2</f>
        <v>0</v>
      </c>
      <c r="E31" s="41">
        <f>cnfa!E$2</f>
        <v>0</v>
      </c>
      <c r="F31" s="41">
        <f>cnfa!F$2</f>
        <v>0</v>
      </c>
      <c r="G31" s="41">
        <f>cnfa!G$2</f>
        <v>0</v>
      </c>
      <c r="H31" s="41">
        <f>cnfa!H$2</f>
        <v>0</v>
      </c>
      <c r="I31" s="41">
        <f>cnfa!I$2</f>
        <v>0</v>
      </c>
      <c r="J31" s="41">
        <f>cnfa!J$2</f>
        <v>0</v>
      </c>
      <c r="K31" s="41">
        <f>cnfa!K$2</f>
        <v>0</v>
      </c>
      <c r="L31" s="41">
        <f>cnfa!L$2</f>
        <v>0</v>
      </c>
      <c r="M31" s="41">
        <f>cnfa!M$2</f>
        <v>0</v>
      </c>
      <c r="N31" s="41">
        <f>cnfa!N$2</f>
        <v>0</v>
      </c>
      <c r="O31" s="41">
        <f>cnfa!O$2</f>
        <v>0</v>
      </c>
      <c r="P31" s="41">
        <f>cnfa!P$2</f>
        <v>0</v>
      </c>
      <c r="Q31" s="41">
        <f>cnfa!Q$2</f>
        <v>0</v>
      </c>
      <c r="R31" s="41">
        <f>cnfa!R$2</f>
        <v>0</v>
      </c>
    </row>
    <row r="32" spans="1:18" ht="11.25" customHeight="1" x14ac:dyDescent="0.25">
      <c r="A32" s="42" t="s">
        <v>74</v>
      </c>
      <c r="B32" s="32" t="str">
        <f ca="1">HYPERLINK("#"&amp;CELL("address",cnfp!$C$2),"cnfp")</f>
        <v>cnfp</v>
      </c>
      <c r="C32" s="41">
        <f>cnfp!C$2</f>
        <v>0</v>
      </c>
      <c r="D32" s="41">
        <f>cnfp!D$2</f>
        <v>0</v>
      </c>
      <c r="E32" s="41">
        <f>cnfp!E$2</f>
        <v>0</v>
      </c>
      <c r="F32" s="41">
        <f>cnfp!F$2</f>
        <v>0</v>
      </c>
      <c r="G32" s="41">
        <f>cnfp!G$2</f>
        <v>0</v>
      </c>
      <c r="H32" s="41">
        <f>cnfp!H$2</f>
        <v>0</v>
      </c>
      <c r="I32" s="41">
        <f>cnfp!I$2</f>
        <v>0</v>
      </c>
      <c r="J32" s="41">
        <f>cnfp!J$2</f>
        <v>0</v>
      </c>
      <c r="K32" s="41">
        <f>cnfp!K$2</f>
        <v>0</v>
      </c>
      <c r="L32" s="41">
        <f>cnfp!L$2</f>
        <v>0</v>
      </c>
      <c r="M32" s="41">
        <f>cnfp!M$2</f>
        <v>0</v>
      </c>
      <c r="N32" s="41">
        <f>cnfp!N$2</f>
        <v>0</v>
      </c>
      <c r="O32" s="41">
        <f>cnfp!O$2</f>
        <v>0</v>
      </c>
      <c r="P32" s="41">
        <f>cnfp!P$2</f>
        <v>0</v>
      </c>
      <c r="Q32" s="41">
        <f>cnfp!Q$2</f>
        <v>0</v>
      </c>
      <c r="R32" s="41">
        <f>cnfp!R$2</f>
        <v>0</v>
      </c>
    </row>
    <row r="33" spans="1:18" ht="11.25" customHeight="1" x14ac:dyDescent="0.25">
      <c r="A33" s="42" t="s">
        <v>73</v>
      </c>
      <c r="B33" s="32" t="str">
        <f ca="1">HYPERLINK("#"&amp;CELL("address",cnfs!$C$2),"cnfs")</f>
        <v>cnfs</v>
      </c>
      <c r="C33" s="41">
        <f>cnfs!C$2</f>
        <v>0</v>
      </c>
      <c r="D33" s="41">
        <f>cnfs!D$2</f>
        <v>0</v>
      </c>
      <c r="E33" s="41">
        <f>cnfs!E$2</f>
        <v>0</v>
      </c>
      <c r="F33" s="41">
        <f>cnfs!F$2</f>
        <v>0</v>
      </c>
      <c r="G33" s="41">
        <f>cnfs!G$2</f>
        <v>0</v>
      </c>
      <c r="H33" s="41">
        <f>cnfs!H$2</f>
        <v>0</v>
      </c>
      <c r="I33" s="41">
        <f>cnfs!I$2</f>
        <v>0</v>
      </c>
      <c r="J33" s="41">
        <f>cnfs!J$2</f>
        <v>0</v>
      </c>
      <c r="K33" s="41">
        <f>cnfs!K$2</f>
        <v>0</v>
      </c>
      <c r="L33" s="41">
        <f>cnfs!L$2</f>
        <v>0</v>
      </c>
      <c r="M33" s="41">
        <f>cnfs!M$2</f>
        <v>0</v>
      </c>
      <c r="N33" s="41">
        <f>cnfs!N$2</f>
        <v>0</v>
      </c>
      <c r="O33" s="41">
        <f>cnfs!O$2</f>
        <v>0</v>
      </c>
      <c r="P33" s="41">
        <f>cnfs!P$2</f>
        <v>0</v>
      </c>
      <c r="Q33" s="41">
        <f>cnfs!Q$2</f>
        <v>0</v>
      </c>
      <c r="R33" s="41">
        <f>cnfs!R$2</f>
        <v>0</v>
      </c>
    </row>
    <row r="34" spans="1:18" ht="11.25" customHeight="1" x14ac:dyDescent="0.25">
      <c r="A34" s="42" t="s">
        <v>72</v>
      </c>
      <c r="B34" s="32" t="str">
        <f ca="1">HYPERLINK("#"&amp;CELL("address",cnfo!$C$2),"cnfo")</f>
        <v>cnfo</v>
      </c>
      <c r="C34" s="41">
        <f>cnfo!C$2</f>
        <v>0</v>
      </c>
      <c r="D34" s="41">
        <f>cnfo!D$2</f>
        <v>0</v>
      </c>
      <c r="E34" s="41">
        <f>cnfo!E$2</f>
        <v>0</v>
      </c>
      <c r="F34" s="41">
        <f>cnfo!F$2</f>
        <v>0</v>
      </c>
      <c r="G34" s="41">
        <f>cnfo!G$2</f>
        <v>0</v>
      </c>
      <c r="H34" s="41">
        <f>cnfo!H$2</f>
        <v>0</v>
      </c>
      <c r="I34" s="41">
        <f>cnfo!I$2</f>
        <v>0</v>
      </c>
      <c r="J34" s="41">
        <f>cnfo!J$2</f>
        <v>0</v>
      </c>
      <c r="K34" s="41">
        <f>cnfo!K$2</f>
        <v>0</v>
      </c>
      <c r="L34" s="41">
        <f>cnfo!L$2</f>
        <v>0</v>
      </c>
      <c r="M34" s="41">
        <f>cnfo!M$2</f>
        <v>0</v>
      </c>
      <c r="N34" s="41">
        <f>cnfo!N$2</f>
        <v>0</v>
      </c>
      <c r="O34" s="41">
        <f>cnfo!O$2</f>
        <v>0</v>
      </c>
      <c r="P34" s="41">
        <f>cnfo!P$2</f>
        <v>0</v>
      </c>
      <c r="Q34" s="41">
        <f>cnfo!Q$2</f>
        <v>0</v>
      </c>
      <c r="R34" s="41">
        <f>cnfo!R$2</f>
        <v>0</v>
      </c>
    </row>
    <row r="35" spans="1:18" ht="11.25" customHeight="1" x14ac:dyDescent="0.25">
      <c r="A35" s="38" t="s">
        <v>71</v>
      </c>
      <c r="B35" s="32" t="str">
        <f ca="1">HYPERLINK("#"&amp;CELL("address",cchi!$C$2),"cchi")</f>
        <v>cchi</v>
      </c>
      <c r="C35" s="39">
        <f>cchi!C$2</f>
        <v>363.91726478295453</v>
      </c>
      <c r="D35" s="39">
        <f>cchi!D$2</f>
        <v>392.96811553091129</v>
      </c>
      <c r="E35" s="39">
        <f>cchi!E$2</f>
        <v>360.55670729946161</v>
      </c>
      <c r="F35" s="39">
        <f>cchi!F$2</f>
        <v>360.25321943962814</v>
      </c>
      <c r="G35" s="39">
        <f>cchi!G$2</f>
        <v>330.71546480530009</v>
      </c>
      <c r="H35" s="39">
        <f>cchi!H$2</f>
        <v>309.23474020080721</v>
      </c>
      <c r="I35" s="39">
        <f>cchi!I$2</f>
        <v>277.97772340861371</v>
      </c>
      <c r="J35" s="39">
        <f>cchi!J$2</f>
        <v>236.08873284494405</v>
      </c>
      <c r="K35" s="39">
        <f>cchi!K$2</f>
        <v>283.09982764935603</v>
      </c>
      <c r="L35" s="39">
        <f>cchi!L$2</f>
        <v>289.86838918977605</v>
      </c>
      <c r="M35" s="39">
        <f>cchi!M$2</f>
        <v>326.2664624532635</v>
      </c>
      <c r="N35" s="39">
        <f>cchi!N$2</f>
        <v>352.96659620335583</v>
      </c>
      <c r="O35" s="39">
        <f>cchi!O$2</f>
        <v>353.07697490439148</v>
      </c>
      <c r="P35" s="39">
        <f>cchi!P$2</f>
        <v>339.68625659972923</v>
      </c>
      <c r="Q35" s="39">
        <f>cchi!Q$2</f>
        <v>339.23985837631795</v>
      </c>
      <c r="R35" s="39">
        <f>cchi!R$2</f>
        <v>327.7738505737895</v>
      </c>
    </row>
    <row r="36" spans="1:18" ht="11.25" customHeight="1" x14ac:dyDescent="0.25">
      <c r="A36" s="42" t="s">
        <v>70</v>
      </c>
      <c r="B36" s="32" t="str">
        <f ca="1">HYPERLINK("#"&amp;CELL("address",cbch!$C$2),"cbch")</f>
        <v>cbch</v>
      </c>
      <c r="C36" s="41">
        <f>cbch!C$2</f>
        <v>0</v>
      </c>
      <c r="D36" s="41">
        <f>cbch!D$2</f>
        <v>0</v>
      </c>
      <c r="E36" s="41">
        <f>cbch!E$2</f>
        <v>0</v>
      </c>
      <c r="F36" s="41">
        <f>cbch!F$2</f>
        <v>0</v>
      </c>
      <c r="G36" s="41">
        <f>cbch!G$2</f>
        <v>0</v>
      </c>
      <c r="H36" s="41">
        <f>cbch!H$2</f>
        <v>0</v>
      </c>
      <c r="I36" s="41">
        <f>cbch!I$2</f>
        <v>0</v>
      </c>
      <c r="J36" s="41">
        <f>cbch!J$2</f>
        <v>0</v>
      </c>
      <c r="K36" s="41">
        <f>cbch!K$2</f>
        <v>0</v>
      </c>
      <c r="L36" s="41">
        <f>cbch!L$2</f>
        <v>0</v>
      </c>
      <c r="M36" s="41">
        <f>cbch!M$2</f>
        <v>0</v>
      </c>
      <c r="N36" s="41">
        <f>cbch!N$2</f>
        <v>0</v>
      </c>
      <c r="O36" s="41">
        <f>cbch!O$2</f>
        <v>0</v>
      </c>
      <c r="P36" s="41">
        <f>cbch!P$2</f>
        <v>0</v>
      </c>
      <c r="Q36" s="41">
        <f>cbch!Q$2</f>
        <v>0</v>
      </c>
      <c r="R36" s="41">
        <f>cbch!R$2</f>
        <v>0</v>
      </c>
    </row>
    <row r="37" spans="1:18" ht="11.25" customHeight="1" x14ac:dyDescent="0.25">
      <c r="A37" s="42" t="s">
        <v>69</v>
      </c>
      <c r="B37" s="32" t="str">
        <f ca="1">HYPERLINK("#"&amp;CELL("address",coch!$C$2),"coch")</f>
        <v>coch</v>
      </c>
      <c r="C37" s="41">
        <f>coch!C$2</f>
        <v>350.53199518983661</v>
      </c>
      <c r="D37" s="41">
        <f>coch!D$2</f>
        <v>376.66320527187929</v>
      </c>
      <c r="E37" s="41">
        <f>coch!E$2</f>
        <v>345.75112919316638</v>
      </c>
      <c r="F37" s="41">
        <f>coch!F$2</f>
        <v>343.79217805983137</v>
      </c>
      <c r="G37" s="41">
        <f>coch!G$2</f>
        <v>315.03537280503093</v>
      </c>
      <c r="H37" s="41">
        <f>coch!H$2</f>
        <v>294.65963860023794</v>
      </c>
      <c r="I37" s="41">
        <f>coch!I$2</f>
        <v>264.44517441790549</v>
      </c>
      <c r="J37" s="41">
        <f>coch!J$2</f>
        <v>225.45058396253361</v>
      </c>
      <c r="K37" s="41">
        <f>coch!K$2</f>
        <v>270.78951627038765</v>
      </c>
      <c r="L37" s="41">
        <f>coch!L$2</f>
        <v>276.53668869346313</v>
      </c>
      <c r="M37" s="41">
        <f>coch!M$2</f>
        <v>310.3250736771821</v>
      </c>
      <c r="N37" s="41">
        <f>coch!N$2</f>
        <v>334.74378827346902</v>
      </c>
      <c r="O37" s="41">
        <f>coch!O$2</f>
        <v>330.31650067095956</v>
      </c>
      <c r="P37" s="41">
        <f>coch!P$2</f>
        <v>316.95442851245622</v>
      </c>
      <c r="Q37" s="41">
        <f>coch!Q$2</f>
        <v>315.07629157526361</v>
      </c>
      <c r="R37" s="41">
        <f>coch!R$2</f>
        <v>302.05844832640423</v>
      </c>
    </row>
    <row r="38" spans="1:18" ht="11.25" customHeight="1" x14ac:dyDescent="0.25">
      <c r="A38" s="42" t="s">
        <v>68</v>
      </c>
      <c r="B38" s="32" t="str">
        <f ca="1">HYPERLINK("#"&amp;CELL("address",cpha!$C$2),"cpha")</f>
        <v>cpha</v>
      </c>
      <c r="C38" s="41">
        <f>cprp!C$2</f>
        <v>7.5467132907024679</v>
      </c>
      <c r="D38" s="41">
        <f>cprp!D$2</f>
        <v>5.5309106614847652</v>
      </c>
      <c r="E38" s="41">
        <f>cprp!E$2</f>
        <v>4.9488171702925854</v>
      </c>
      <c r="F38" s="41">
        <f>cprp!F$2</f>
        <v>5.1898902141768177</v>
      </c>
      <c r="G38" s="41">
        <f>cprp!G$2</f>
        <v>5.1783397474927648</v>
      </c>
      <c r="H38" s="41">
        <f>cprp!H$2</f>
        <v>4.6806009614318818</v>
      </c>
      <c r="I38" s="41">
        <f>cprp!I$2</f>
        <v>4.464504361615746</v>
      </c>
      <c r="J38" s="41">
        <f>cprp!J$2</f>
        <v>3.7670979830051392</v>
      </c>
      <c r="K38" s="41">
        <f>cprp!K$2</f>
        <v>4.3417446883808859</v>
      </c>
      <c r="L38" s="41">
        <f>cprp!L$2</f>
        <v>3.8868828512130498</v>
      </c>
      <c r="M38" s="41">
        <f>cprp!M$2</f>
        <v>2.7509191424144914</v>
      </c>
      <c r="N38" s="41">
        <f>cprp!N$2</f>
        <v>2.4414272934046028</v>
      </c>
      <c r="O38" s="41">
        <f>cprp!O$2</f>
        <v>1.438283408612</v>
      </c>
      <c r="P38" s="41">
        <f>cprp!P$2</f>
        <v>1.4566423471803873</v>
      </c>
      <c r="Q38" s="41">
        <f>cprp!Q$2</f>
        <v>0.98087268676897976</v>
      </c>
      <c r="R38" s="41">
        <f>cprp!R$2</f>
        <v>1.0170208804810779</v>
      </c>
    </row>
    <row r="39" spans="1:18" ht="11.25" customHeight="1" x14ac:dyDescent="0.25">
      <c r="A39" s="38" t="s">
        <v>67</v>
      </c>
      <c r="B39" s="32" t="str">
        <f ca="1">HYPERLINK("#"&amp;CELL("address",cnmm!$C$2),"cnmm")</f>
        <v>cnmm</v>
      </c>
      <c r="C39" s="39">
        <f>cnmm!C$2</f>
        <v>1823.6648305212761</v>
      </c>
      <c r="D39" s="39">
        <f>cnmm!D$2</f>
        <v>1794.1820788671125</v>
      </c>
      <c r="E39" s="39">
        <f>cnmm!E$2</f>
        <v>1687.192346195028</v>
      </c>
      <c r="F39" s="39">
        <f>cnmm!F$2</f>
        <v>1785.7328840578441</v>
      </c>
      <c r="G39" s="39">
        <f>cnmm!G$2</f>
        <v>1905.3355317623284</v>
      </c>
      <c r="H39" s="39">
        <f>cnmm!H$2</f>
        <v>1838.2414035419711</v>
      </c>
      <c r="I39" s="39">
        <f>cnmm!I$2</f>
        <v>1976.8130428314241</v>
      </c>
      <c r="J39" s="39">
        <f>cnmm!J$2</f>
        <v>2051.9502031653401</v>
      </c>
      <c r="K39" s="39">
        <f>cnmm!K$2</f>
        <v>1470.2438689481539</v>
      </c>
      <c r="L39" s="39">
        <f>cnmm!L$2</f>
        <v>1123.6176646088763</v>
      </c>
      <c r="M39" s="39">
        <f>cnmm!M$2</f>
        <v>1090.4622917620911</v>
      </c>
      <c r="N39" s="39">
        <f>cnmm!N$2</f>
        <v>1279.3820426240497</v>
      </c>
      <c r="O39" s="39">
        <f>cnmm!O$2</f>
        <v>1276.5514665168951</v>
      </c>
      <c r="P39" s="39">
        <f>cnmm!P$2</f>
        <v>1191.3404098928715</v>
      </c>
      <c r="Q39" s="39">
        <f>cnmm!Q$2</f>
        <v>1223.5723144510371</v>
      </c>
      <c r="R39" s="39">
        <f>cnmm!R$2</f>
        <v>1210.108647201864</v>
      </c>
    </row>
    <row r="40" spans="1:18" ht="11.25" customHeight="1" x14ac:dyDescent="0.25">
      <c r="A40" s="42" t="s">
        <v>66</v>
      </c>
      <c r="B40" s="32" t="str">
        <f ca="1">HYPERLINK("#"&amp;CELL("address",ccem!$C$2),"ccem")</f>
        <v>ccem</v>
      </c>
      <c r="C40" s="41">
        <f>ccem!C$2</f>
        <v>657.66236340401224</v>
      </c>
      <c r="D40" s="41">
        <f>ccem!D$2</f>
        <v>645.02146385633398</v>
      </c>
      <c r="E40" s="41">
        <f>ccem!E$2</f>
        <v>625.36287554153478</v>
      </c>
      <c r="F40" s="41">
        <f>ccem!F$2</f>
        <v>542.99490689845288</v>
      </c>
      <c r="G40" s="41">
        <f>ccem!G$2</f>
        <v>562.21207008593842</v>
      </c>
      <c r="H40" s="41">
        <f>ccem!H$2</f>
        <v>487.14723041919501</v>
      </c>
      <c r="I40" s="41">
        <f>ccem!I$2</f>
        <v>631.72913519291706</v>
      </c>
      <c r="J40" s="41">
        <f>ccem!J$2</f>
        <v>605.87775266548408</v>
      </c>
      <c r="K40" s="41">
        <f>ccem!K$2</f>
        <v>516.01940241758371</v>
      </c>
      <c r="L40" s="41">
        <f>ccem!L$2</f>
        <v>324.0242824845941</v>
      </c>
      <c r="M40" s="41">
        <f>ccem!M$2</f>
        <v>316.37132371931011</v>
      </c>
      <c r="N40" s="41">
        <f>ccem!N$2</f>
        <v>349.97539343377082</v>
      </c>
      <c r="O40" s="41">
        <f>ccem!O$2</f>
        <v>298.65901322405148</v>
      </c>
      <c r="P40" s="41">
        <f>ccem!P$2</f>
        <v>273.68091590327003</v>
      </c>
      <c r="Q40" s="41">
        <f>ccem!Q$2</f>
        <v>272.91526485223204</v>
      </c>
      <c r="R40" s="41">
        <f>ccem!R$2</f>
        <v>314.37907258146709</v>
      </c>
    </row>
    <row r="41" spans="1:18" ht="11.25" customHeight="1" x14ac:dyDescent="0.25">
      <c r="A41" s="42" t="s">
        <v>65</v>
      </c>
      <c r="B41" s="32" t="str">
        <f ca="1">HYPERLINK("#"&amp;CELL("address",ccer!$C$2),"ccer")</f>
        <v>ccer</v>
      </c>
      <c r="C41" s="41">
        <f>ccer!C$2</f>
        <v>909.06681092666884</v>
      </c>
      <c r="D41" s="41">
        <f>ccer!D$2</f>
        <v>906.01886513991747</v>
      </c>
      <c r="E41" s="41">
        <f>ccer!E$2</f>
        <v>848.43578319570611</v>
      </c>
      <c r="F41" s="41">
        <f>ccer!F$2</f>
        <v>1057.0793078681054</v>
      </c>
      <c r="G41" s="41">
        <f>ccer!G$2</f>
        <v>1162.3921685527191</v>
      </c>
      <c r="H41" s="41">
        <f>ccer!H$2</f>
        <v>1209.9460355935373</v>
      </c>
      <c r="I41" s="41">
        <f>ccer!I$2</f>
        <v>1143.7890072237417</v>
      </c>
      <c r="J41" s="41">
        <f>ccer!J$2</f>
        <v>1213.2676596961421</v>
      </c>
      <c r="K41" s="41">
        <f>ccer!K$2</f>
        <v>766.19245872854003</v>
      </c>
      <c r="L41" s="41">
        <f>ccer!L$2</f>
        <v>687.97728581039064</v>
      </c>
      <c r="M41" s="41">
        <f>ccer!M$2</f>
        <v>653.05183047771197</v>
      </c>
      <c r="N41" s="41">
        <f>ccer!N$2</f>
        <v>793.22313997795004</v>
      </c>
      <c r="O41" s="41">
        <f>ccer!O$2</f>
        <v>848.06107708033153</v>
      </c>
      <c r="P41" s="41">
        <f>ccer!P$2</f>
        <v>791.97811063207939</v>
      </c>
      <c r="Q41" s="41">
        <f>ccer!Q$2</f>
        <v>820.4665771362462</v>
      </c>
      <c r="R41" s="41">
        <f>ccer!R$2</f>
        <v>801.33488404212255</v>
      </c>
    </row>
    <row r="42" spans="1:18" ht="11.25" customHeight="1" x14ac:dyDescent="0.25">
      <c r="A42" s="42" t="s">
        <v>64</v>
      </c>
      <c r="B42" s="32" t="str">
        <f ca="1">HYPERLINK("#"&amp;CELL("address",cgla!$C$2),"cgla")</f>
        <v>cgla</v>
      </c>
      <c r="C42" s="41">
        <f>cgla!C$2</f>
        <v>256.93565619059495</v>
      </c>
      <c r="D42" s="41">
        <f>cgla!D$2</f>
        <v>243.14174987086128</v>
      </c>
      <c r="E42" s="41">
        <f>cgla!E$2</f>
        <v>213.39368745778719</v>
      </c>
      <c r="F42" s="41">
        <f>cgla!F$2</f>
        <v>185.65866929128586</v>
      </c>
      <c r="G42" s="41">
        <f>cgla!G$2</f>
        <v>180.73129312367055</v>
      </c>
      <c r="H42" s="41">
        <f>cgla!H$2</f>
        <v>141.14813752923894</v>
      </c>
      <c r="I42" s="41">
        <f>cgla!I$2</f>
        <v>201.29490041476552</v>
      </c>
      <c r="J42" s="41">
        <f>cgla!J$2</f>
        <v>232.80479080371379</v>
      </c>
      <c r="K42" s="41">
        <f>cgla!K$2</f>
        <v>188.03200780203028</v>
      </c>
      <c r="L42" s="41">
        <f>cgla!L$2</f>
        <v>111.61609631389156</v>
      </c>
      <c r="M42" s="41">
        <f>cgla!M$2</f>
        <v>121.03913756506891</v>
      </c>
      <c r="N42" s="41">
        <f>cgla!N$2</f>
        <v>136.18350921232891</v>
      </c>
      <c r="O42" s="41">
        <f>cgla!O$2</f>
        <v>129.831376212512</v>
      </c>
      <c r="P42" s="41">
        <f>cgla!P$2</f>
        <v>125.6813833575219</v>
      </c>
      <c r="Q42" s="41">
        <f>cgla!Q$2</f>
        <v>130.19047246255906</v>
      </c>
      <c r="R42" s="41">
        <f>cgla!R$2</f>
        <v>94.39469057827425</v>
      </c>
    </row>
    <row r="43" spans="1:18" ht="11.25" customHeight="1" x14ac:dyDescent="0.25">
      <c r="A43" s="38" t="s">
        <v>63</v>
      </c>
      <c r="B43" s="32" t="str">
        <f ca="1">HYPERLINK("#"&amp;CELL("address",cppa!$C$2),"cppa")</f>
        <v>cppa</v>
      </c>
      <c r="C43" s="39">
        <f>cppa!C$2</f>
        <v>156.65959498842543</v>
      </c>
      <c r="D43" s="39">
        <f>cppa!D$2</f>
        <v>172.68565858732799</v>
      </c>
      <c r="E43" s="39">
        <f>cppa!E$2</f>
        <v>159.06065093197202</v>
      </c>
      <c r="F43" s="39">
        <f>cppa!F$2</f>
        <v>170.26524128829601</v>
      </c>
      <c r="G43" s="39">
        <f>cppa!G$2</f>
        <v>167.50876182058801</v>
      </c>
      <c r="H43" s="39">
        <f>cppa!H$2</f>
        <v>163.46367009968705</v>
      </c>
      <c r="I43" s="39">
        <f>cppa!I$2</f>
        <v>161.53852222202403</v>
      </c>
      <c r="J43" s="39">
        <f>cppa!J$2</f>
        <v>140.39547182298</v>
      </c>
      <c r="K43" s="39">
        <f>cppa!K$2</f>
        <v>122.72189790103201</v>
      </c>
      <c r="L43" s="39">
        <f>cppa!L$2</f>
        <v>108.76717798722001</v>
      </c>
      <c r="M43" s="39">
        <f>cppa!M$2</f>
        <v>120.98700337001749</v>
      </c>
      <c r="N43" s="39">
        <f>cppa!N$2</f>
        <v>115.12786584271547</v>
      </c>
      <c r="O43" s="39">
        <f>cppa!O$2</f>
        <v>101.9966475812988</v>
      </c>
      <c r="P43" s="39">
        <f>cppa!P$2</f>
        <v>97.417324186303304</v>
      </c>
      <c r="Q43" s="39">
        <f>cppa!Q$2</f>
        <v>94.624978738613237</v>
      </c>
      <c r="R43" s="39">
        <f>cppa!R$2</f>
        <v>91.601628619915616</v>
      </c>
    </row>
    <row r="44" spans="1:18" ht="11.25" customHeight="1" x14ac:dyDescent="0.25">
      <c r="A44" s="42" t="s">
        <v>62</v>
      </c>
      <c r="B44" s="32" t="str">
        <f ca="1">HYPERLINK("#"&amp;CELL("address",cpul!$C$2),"cpul")</f>
        <v>cpul</v>
      </c>
      <c r="C44" s="41">
        <f>cpul!C$2</f>
        <v>0</v>
      </c>
      <c r="D44" s="41">
        <f>cpul!D$2</f>
        <v>0</v>
      </c>
      <c r="E44" s="41">
        <f>cpul!E$2</f>
        <v>0</v>
      </c>
      <c r="F44" s="41">
        <f>cpul!F$2</f>
        <v>0</v>
      </c>
      <c r="G44" s="41">
        <f>cpul!G$2</f>
        <v>0</v>
      </c>
      <c r="H44" s="41">
        <f>cpul!H$2</f>
        <v>0</v>
      </c>
      <c r="I44" s="41">
        <f>cpul!I$2</f>
        <v>0</v>
      </c>
      <c r="J44" s="41">
        <f>cpul!J$2</f>
        <v>0</v>
      </c>
      <c r="K44" s="41">
        <f>cpul!K$2</f>
        <v>0.18401382923964502</v>
      </c>
      <c r="L44" s="41">
        <f>cpul!L$2</f>
        <v>0.15359985654580366</v>
      </c>
      <c r="M44" s="41">
        <f>cpul!M$2</f>
        <v>0.22705210577133647</v>
      </c>
      <c r="N44" s="41">
        <f>cpul!N$2</f>
        <v>0.12569587864134246</v>
      </c>
      <c r="O44" s="41">
        <f>cpul!O$2</f>
        <v>0.13012322644845542</v>
      </c>
      <c r="P44" s="41">
        <f>cpul!P$2</f>
        <v>8.8167490166329632E-2</v>
      </c>
      <c r="Q44" s="41">
        <f>cpul!Q$2</f>
        <v>0.47779937944040257</v>
      </c>
      <c r="R44" s="41">
        <f>cpul!R$2</f>
        <v>0.39983585936139104</v>
      </c>
    </row>
    <row r="45" spans="1:18" ht="11.25" customHeight="1" x14ac:dyDescent="0.25">
      <c r="A45" s="42" t="s">
        <v>61</v>
      </c>
      <c r="B45" s="32" t="str">
        <f ca="1">HYPERLINK("#"&amp;CELL("address",cpap!$C$2),"cpap")</f>
        <v>cpap</v>
      </c>
      <c r="C45" s="41">
        <f>cpap!C$2</f>
        <v>149.11288169772297</v>
      </c>
      <c r="D45" s="41">
        <f>cpap!D$2</f>
        <v>167.15474792584325</v>
      </c>
      <c r="E45" s="41">
        <f>cpap!E$2</f>
        <v>154.11183376167946</v>
      </c>
      <c r="F45" s="41">
        <f>cpap!F$2</f>
        <v>165.0753510741192</v>
      </c>
      <c r="G45" s="41">
        <f>cpap!G$2</f>
        <v>162.33042207309526</v>
      </c>
      <c r="H45" s="41">
        <f>cpap!H$2</f>
        <v>158.78306913825517</v>
      </c>
      <c r="I45" s="41">
        <f>cpap!I$2</f>
        <v>157.07401786040828</v>
      </c>
      <c r="J45" s="41">
        <f>cpap!J$2</f>
        <v>136.62837383997487</v>
      </c>
      <c r="K45" s="41">
        <f>cpap!K$2</f>
        <v>118.19613938341148</v>
      </c>
      <c r="L45" s="41">
        <f>cpap!L$2</f>
        <v>104.72669527946115</v>
      </c>
      <c r="M45" s="41">
        <f>cpap!M$2</f>
        <v>118.00903212183165</v>
      </c>
      <c r="N45" s="41">
        <f>cpap!N$2</f>
        <v>112.56074267066953</v>
      </c>
      <c r="O45" s="41">
        <f>cpap!O$2</f>
        <v>100.42824094623833</v>
      </c>
      <c r="P45" s="41">
        <f>cpap!P$2</f>
        <v>95.872514348956571</v>
      </c>
      <c r="Q45" s="41">
        <f>cpap!Q$2</f>
        <v>93.166306672403849</v>
      </c>
      <c r="R45" s="41">
        <f>cpap!R$2</f>
        <v>90.184771880073129</v>
      </c>
    </row>
    <row r="46" spans="1:18" ht="11.25" customHeight="1" x14ac:dyDescent="0.25">
      <c r="A46" s="42" t="s">
        <v>60</v>
      </c>
      <c r="B46" s="32" t="str">
        <f ca="1">HYPERLINK("#"&amp;CELL("address",cprp!$C$2),"cprp")</f>
        <v>cprp</v>
      </c>
      <c r="C46" s="41">
        <f>cprp!C$2</f>
        <v>7.5467132907024679</v>
      </c>
      <c r="D46" s="41">
        <f>cprp!D$2</f>
        <v>5.5309106614847652</v>
      </c>
      <c r="E46" s="41">
        <f>cprp!E$2</f>
        <v>4.9488171702925854</v>
      </c>
      <c r="F46" s="41">
        <f>cprp!F$2</f>
        <v>5.1898902141768177</v>
      </c>
      <c r="G46" s="41">
        <f>cprp!G$2</f>
        <v>5.1783397474927648</v>
      </c>
      <c r="H46" s="41">
        <f>cprp!H$2</f>
        <v>4.6806009614318818</v>
      </c>
      <c r="I46" s="41">
        <f>cprp!I$2</f>
        <v>4.464504361615746</v>
      </c>
      <c r="J46" s="41">
        <f>cprp!J$2</f>
        <v>3.7670979830051392</v>
      </c>
      <c r="K46" s="41">
        <f>cprp!K$2</f>
        <v>4.3417446883808859</v>
      </c>
      <c r="L46" s="41">
        <f>cprp!L$2</f>
        <v>3.8868828512130498</v>
      </c>
      <c r="M46" s="41">
        <f>cprp!M$2</f>
        <v>2.7509191424144914</v>
      </c>
      <c r="N46" s="41">
        <f>cprp!N$2</f>
        <v>2.4414272934046028</v>
      </c>
      <c r="O46" s="41">
        <f>cprp!O$2</f>
        <v>1.438283408612</v>
      </c>
      <c r="P46" s="41">
        <f>cprp!P$2</f>
        <v>1.4566423471803873</v>
      </c>
      <c r="Q46" s="41">
        <f>cprp!Q$2</f>
        <v>0.98087268676897976</v>
      </c>
      <c r="R46" s="41">
        <f>cprp!R$2</f>
        <v>1.0170208804810779</v>
      </c>
    </row>
    <row r="47" spans="1:18" ht="11.25" customHeight="1" x14ac:dyDescent="0.25">
      <c r="A47" s="38" t="s">
        <v>59</v>
      </c>
      <c r="B47" s="32" t="str">
        <f ca="1">HYPERLINK("#"&amp;CELL("address",cfbt!$C$2),"cfbt")</f>
        <v>cfbt</v>
      </c>
      <c r="C47" s="39">
        <f>cfbt!C$2</f>
        <v>1392.2478748433991</v>
      </c>
      <c r="D47" s="39">
        <f>cfbt!D$2</f>
        <v>1460.5071077860921</v>
      </c>
      <c r="E47" s="39">
        <f>cfbt!E$2</f>
        <v>1365.0116775440042</v>
      </c>
      <c r="F47" s="39">
        <f>cfbt!F$2</f>
        <v>1258.8958215972361</v>
      </c>
      <c r="G47" s="39">
        <f>cfbt!G$2</f>
        <v>1284.0623083356481</v>
      </c>
      <c r="H47" s="39">
        <f>cfbt!H$2</f>
        <v>1284.1772579394112</v>
      </c>
      <c r="I47" s="39">
        <f>cfbt!I$2</f>
        <v>1368.0730743288123</v>
      </c>
      <c r="J47" s="39">
        <f>cfbt!J$2</f>
        <v>1219.2987722715361</v>
      </c>
      <c r="K47" s="39">
        <f>cfbt!K$2</f>
        <v>1304.3834096337359</v>
      </c>
      <c r="L47" s="39">
        <f>cfbt!L$2</f>
        <v>1088.1398834133481</v>
      </c>
      <c r="M47" s="39">
        <f>cfbt!M$2</f>
        <v>1212.9355756702405</v>
      </c>
      <c r="N47" s="39">
        <f>cfbt!N$2</f>
        <v>1106.9912342110867</v>
      </c>
      <c r="O47" s="39">
        <f>cfbt!O$2</f>
        <v>969.78183222192195</v>
      </c>
      <c r="P47" s="39">
        <f>cfbt!P$2</f>
        <v>905.90534641650106</v>
      </c>
      <c r="Q47" s="39">
        <f>cfbt!Q$2</f>
        <v>933.00818437031364</v>
      </c>
      <c r="R47" s="39">
        <f>cfbt!R$2</f>
        <v>897.82978409201701</v>
      </c>
    </row>
    <row r="48" spans="1:18" ht="11.25" customHeight="1" x14ac:dyDescent="0.25">
      <c r="A48" s="38" t="s">
        <v>58</v>
      </c>
      <c r="B48" s="32" t="str">
        <f ca="1">HYPERLINK("#"&amp;CELL("address",ctre!$C$2),"ctre")</f>
        <v>ctre</v>
      </c>
      <c r="C48" s="39">
        <f>ctre!C$2</f>
        <v>38.869952359294558</v>
      </c>
      <c r="D48" s="39">
        <f>ctre!D$2</f>
        <v>46.410102608076002</v>
      </c>
      <c r="E48" s="39">
        <f>ctre!E$2</f>
        <v>40.721059718136004</v>
      </c>
      <c r="F48" s="39">
        <f>ctre!F$2</f>
        <v>47.002613980464005</v>
      </c>
      <c r="G48" s="39">
        <f>ctre!G$2</f>
        <v>46.071693905472003</v>
      </c>
      <c r="H48" s="39">
        <f>ctre!H$2</f>
        <v>50.108552279852269</v>
      </c>
      <c r="I48" s="39">
        <f>ctre!I$2</f>
        <v>48.804940317564004</v>
      </c>
      <c r="J48" s="39">
        <f>ctre!J$2</f>
        <v>53.029818384336011</v>
      </c>
      <c r="K48" s="39">
        <f>ctre!K$2</f>
        <v>38.612006403372007</v>
      </c>
      <c r="L48" s="39">
        <f>ctre!L$2</f>
        <v>36.037483882020005</v>
      </c>
      <c r="M48" s="39">
        <f>ctre!M$2</f>
        <v>39.030797677974007</v>
      </c>
      <c r="N48" s="39">
        <f>ctre!N$2</f>
        <v>26.860587962590767</v>
      </c>
      <c r="O48" s="39">
        <f>ctre!O$2</f>
        <v>13.239045534236677</v>
      </c>
      <c r="P48" s="39">
        <f>ctre!P$2</f>
        <v>13.072217518685301</v>
      </c>
      <c r="Q48" s="39">
        <f>ctre!Q$2</f>
        <v>16.312957361967261</v>
      </c>
      <c r="R48" s="39">
        <f>ctre!R$2</f>
        <v>15.865173417059889</v>
      </c>
    </row>
    <row r="49" spans="1:18" ht="11.25" customHeight="1" x14ac:dyDescent="0.25">
      <c r="A49" s="38" t="s">
        <v>57</v>
      </c>
      <c r="B49" s="32" t="str">
        <f ca="1">HYPERLINK("#"&amp;CELL("address",cmae!$C$2),"cmae")</f>
        <v>cmae</v>
      </c>
      <c r="C49" s="39">
        <f>cmae!C$2</f>
        <v>369.61026565537355</v>
      </c>
      <c r="D49" s="39">
        <f>cmae!D$2</f>
        <v>389.99175315652798</v>
      </c>
      <c r="E49" s="39">
        <f>cmae!E$2</f>
        <v>360.83358565883998</v>
      </c>
      <c r="F49" s="39">
        <f>cmae!F$2</f>
        <v>390.29626079524803</v>
      </c>
      <c r="G49" s="39">
        <f>cmae!G$2</f>
        <v>393.50211306573607</v>
      </c>
      <c r="H49" s="39">
        <f>cmae!H$2</f>
        <v>340.97142772382017</v>
      </c>
      <c r="I49" s="39">
        <f>cmae!I$2</f>
        <v>358.63666175347203</v>
      </c>
      <c r="J49" s="39">
        <f>cmae!J$2</f>
        <v>362.23638660594003</v>
      </c>
      <c r="K49" s="39">
        <f>cmae!K$2</f>
        <v>424.99823339361603</v>
      </c>
      <c r="L49" s="39">
        <f>cmae!L$2</f>
        <v>368.93934697748426</v>
      </c>
      <c r="M49" s="39">
        <f>cmae!M$2</f>
        <v>390.60424695031173</v>
      </c>
      <c r="N49" s="39">
        <f>cmae!N$2</f>
        <v>311.27541938633016</v>
      </c>
      <c r="O49" s="39">
        <f>cmae!O$2</f>
        <v>280.17868669524682</v>
      </c>
      <c r="P49" s="39">
        <f>cmae!P$2</f>
        <v>228.33076654840772</v>
      </c>
      <c r="Q49" s="39">
        <f>cmae!Q$2</f>
        <v>172.59863743634611</v>
      </c>
      <c r="R49" s="39">
        <f>cmae!R$2</f>
        <v>174.24957357152311</v>
      </c>
    </row>
    <row r="50" spans="1:18" ht="11.25" customHeight="1" x14ac:dyDescent="0.25">
      <c r="A50" s="38" t="s">
        <v>56</v>
      </c>
      <c r="B50" s="32" t="str">
        <f ca="1">HYPERLINK("#"&amp;CELL("address",ctel!$C$2),"ctel")</f>
        <v>ctel</v>
      </c>
      <c r="C50" s="39">
        <f>ctel!C$2</f>
        <v>81.804541005242271</v>
      </c>
      <c r="D50" s="39">
        <f>ctel!D$2</f>
        <v>84.298049262288018</v>
      </c>
      <c r="E50" s="39">
        <f>ctel!E$2</f>
        <v>78.580310421960007</v>
      </c>
      <c r="F50" s="39">
        <f>ctel!F$2</f>
        <v>71.299187720856011</v>
      </c>
      <c r="G50" s="39">
        <f>ctel!G$2</f>
        <v>69.573022625196003</v>
      </c>
      <c r="H50" s="39">
        <f>ctel!H$2</f>
        <v>42.247675562058994</v>
      </c>
      <c r="I50" s="39">
        <f>ctel!I$2</f>
        <v>39.800179045260009</v>
      </c>
      <c r="J50" s="39">
        <f>ctel!J$2</f>
        <v>28.640713307580008</v>
      </c>
      <c r="K50" s="39">
        <f>ctel!K$2</f>
        <v>29.033439962400006</v>
      </c>
      <c r="L50" s="39">
        <f>ctel!L$2</f>
        <v>26.121555522180003</v>
      </c>
      <c r="M50" s="39">
        <f>ctel!M$2</f>
        <v>28.319920137974496</v>
      </c>
      <c r="N50" s="39">
        <f>ctel!N$2</f>
        <v>24.223811555340685</v>
      </c>
      <c r="O50" s="39">
        <f>ctel!O$2</f>
        <v>15.931732761539052</v>
      </c>
      <c r="P50" s="39">
        <f>ctel!P$2</f>
        <v>14.362608089199298</v>
      </c>
      <c r="Q50" s="39">
        <f>ctel!Q$2</f>
        <v>13.18253741010901</v>
      </c>
      <c r="R50" s="39">
        <f>ctel!R$2</f>
        <v>12.734612431489467</v>
      </c>
    </row>
    <row r="51" spans="1:18" ht="11.25" customHeight="1" x14ac:dyDescent="0.25">
      <c r="A51" s="38" t="s">
        <v>55</v>
      </c>
      <c r="B51" s="32" t="str">
        <f ca="1">HYPERLINK("#"&amp;CELL("address",cwwp!$C$2),"cwwp")</f>
        <v>cwwp</v>
      </c>
      <c r="C51" s="39">
        <f>cwwp!C$2</f>
        <v>65.062945750205571</v>
      </c>
      <c r="D51" s="39">
        <f>cwwp!D$2</f>
        <v>56.496618282059998</v>
      </c>
      <c r="E51" s="39">
        <f>cwwp!E$2</f>
        <v>52.393876456320001</v>
      </c>
      <c r="F51" s="39">
        <f>cwwp!F$2</f>
        <v>52.426919519280005</v>
      </c>
      <c r="G51" s="39">
        <f>cwwp!G$2</f>
        <v>55.299235852476009</v>
      </c>
      <c r="H51" s="39">
        <f>cwwp!H$2</f>
        <v>43.903121806240826</v>
      </c>
      <c r="I51" s="39">
        <f>cwwp!I$2</f>
        <v>51.341890914396011</v>
      </c>
      <c r="J51" s="39">
        <f>cwwp!J$2</f>
        <v>41.622027928344004</v>
      </c>
      <c r="K51" s="39">
        <f>cwwp!K$2</f>
        <v>46.455851478600003</v>
      </c>
      <c r="L51" s="39">
        <f>cwwp!L$2</f>
        <v>36.437859987912006</v>
      </c>
      <c r="M51" s="39">
        <f>cwwp!M$2</f>
        <v>43.325890783915582</v>
      </c>
      <c r="N51" s="39">
        <f>cwwp!N$2</f>
        <v>29.910671286594212</v>
      </c>
      <c r="O51" s="39">
        <f>cwwp!O$2</f>
        <v>16.359615088709933</v>
      </c>
      <c r="P51" s="39">
        <f>cwwp!P$2</f>
        <v>12.132848698875998</v>
      </c>
      <c r="Q51" s="39">
        <f>cwwp!Q$2</f>
        <v>14.219025459719958</v>
      </c>
      <c r="R51" s="39">
        <f>cwwp!R$2</f>
        <v>14.051698197878164</v>
      </c>
    </row>
    <row r="52" spans="1:18" ht="11.25" customHeight="1" x14ac:dyDescent="0.25">
      <c r="A52" s="38" t="s">
        <v>54</v>
      </c>
      <c r="B52" s="32" t="str">
        <f ca="1">HYPERLINK("#"&amp;CELL("address",cmiq!$C$2),"cmiq")</f>
        <v>cmiq</v>
      </c>
      <c r="C52" s="39">
        <f>cmiq!C$2</f>
        <v>278.85994090221448</v>
      </c>
      <c r="D52" s="39">
        <f>cmiq!D$2</f>
        <v>319.27867967073604</v>
      </c>
      <c r="E52" s="39">
        <f>cmiq!E$2</f>
        <v>291.861630634248</v>
      </c>
      <c r="F52" s="39">
        <f>cmiq!F$2</f>
        <v>256.71916225393204</v>
      </c>
      <c r="G52" s="39">
        <f>cmiq!G$2</f>
        <v>267.58986360012</v>
      </c>
      <c r="H52" s="39">
        <f>cmiq!H$2</f>
        <v>280.18146519183216</v>
      </c>
      <c r="I52" s="39">
        <f>cmiq!I$2</f>
        <v>241.58871357958802</v>
      </c>
      <c r="J52" s="39">
        <f>cmiq!J$2</f>
        <v>187.49651856001202</v>
      </c>
      <c r="K52" s="39">
        <f>cmiq!K$2</f>
        <v>174.21908957848802</v>
      </c>
      <c r="L52" s="39">
        <f>cmiq!L$2</f>
        <v>137.466378546192</v>
      </c>
      <c r="M52" s="39">
        <f>cmiq!M$2</f>
        <v>152.96570349900938</v>
      </c>
      <c r="N52" s="39">
        <f>cmiq!N$2</f>
        <v>128.72153074842925</v>
      </c>
      <c r="O52" s="39">
        <f>cmiq!O$2</f>
        <v>102.53338098656489</v>
      </c>
      <c r="P52" s="39">
        <f>cmiq!P$2</f>
        <v>105.82232530525476</v>
      </c>
      <c r="Q52" s="39">
        <f>cmiq!Q$2</f>
        <v>106.44977430163092</v>
      </c>
      <c r="R52" s="39">
        <f>cmiq!R$2</f>
        <v>111.10447236618631</v>
      </c>
    </row>
    <row r="53" spans="1:18" ht="11.25" customHeight="1" x14ac:dyDescent="0.25">
      <c r="A53" s="38" t="s">
        <v>53</v>
      </c>
      <c r="B53" s="32" t="str">
        <f ca="1">HYPERLINK("#"&amp;CELL("address",ccon!$C$2),"ccon")</f>
        <v>ccon</v>
      </c>
      <c r="C53" s="39">
        <f>ccon!C$2</f>
        <v>468.65837180658662</v>
      </c>
      <c r="D53" s="39">
        <f>ccon!D$2</f>
        <v>501.26360297796009</v>
      </c>
      <c r="E53" s="39">
        <f>ccon!E$2</f>
        <v>494.50089073208335</v>
      </c>
      <c r="F53" s="39">
        <f>ccon!F$2</f>
        <v>493.12730209341629</v>
      </c>
      <c r="G53" s="39">
        <f>ccon!G$2</f>
        <v>493.2543363042958</v>
      </c>
      <c r="H53" s="39">
        <f>ccon!H$2</f>
        <v>500.7344047641742</v>
      </c>
      <c r="I53" s="39">
        <f>ccon!I$2</f>
        <v>496.7745433158957</v>
      </c>
      <c r="J53" s="39">
        <f>ccon!J$2</f>
        <v>512.64800831375953</v>
      </c>
      <c r="K53" s="39">
        <f>ccon!K$2</f>
        <v>502.03705490913552</v>
      </c>
      <c r="L53" s="39">
        <f>ccon!L$2</f>
        <v>429.02488620021603</v>
      </c>
      <c r="M53" s="39">
        <f>ccon!M$2</f>
        <v>423.15211958079607</v>
      </c>
      <c r="N53" s="39">
        <f>ccon!N$2</f>
        <v>437.88111802761614</v>
      </c>
      <c r="O53" s="39">
        <f>ccon!O$2</f>
        <v>384.02149115159528</v>
      </c>
      <c r="P53" s="39">
        <f>ccon!P$2</f>
        <v>381.26942639295567</v>
      </c>
      <c r="Q53" s="39">
        <f>ccon!Q$2</f>
        <v>373.43622381213731</v>
      </c>
      <c r="R53" s="39">
        <f>ccon!R$2</f>
        <v>380.6393851042688</v>
      </c>
    </row>
    <row r="54" spans="1:18" ht="11.25" customHeight="1" x14ac:dyDescent="0.25">
      <c r="A54" s="38" t="s">
        <v>52</v>
      </c>
      <c r="B54" s="32" t="str">
        <f ca="1">HYPERLINK("#"&amp;CELL("address",cnsi!$C$2),"cnsi")</f>
        <v>cnsi</v>
      </c>
      <c r="C54" s="39">
        <f>cnsi!C$2</f>
        <v>186.96185426468278</v>
      </c>
      <c r="D54" s="39">
        <f>cnsi!D$2</f>
        <v>190.90132752463202</v>
      </c>
      <c r="E54" s="39">
        <f>cnsi!E$2</f>
        <v>177.09261196129202</v>
      </c>
      <c r="F54" s="39">
        <f>cnsi!F$2</f>
        <v>192.78968347450802</v>
      </c>
      <c r="G54" s="39">
        <f>cnsi!G$2</f>
        <v>195.58840846597204</v>
      </c>
      <c r="H54" s="39">
        <f>cnsi!H$2</f>
        <v>173.63689943186327</v>
      </c>
      <c r="I54" s="39">
        <f>cnsi!I$2</f>
        <v>155.635199452368</v>
      </c>
      <c r="J54" s="39">
        <f>cnsi!J$2</f>
        <v>144.56045244038401</v>
      </c>
      <c r="K54" s="39">
        <f>cnsi!K$2</f>
        <v>105.42411850294801</v>
      </c>
      <c r="L54" s="39">
        <f>cnsi!L$2</f>
        <v>81.207861696072001</v>
      </c>
      <c r="M54" s="39">
        <f>cnsi!M$2</f>
        <v>88.066809103375206</v>
      </c>
      <c r="N54" s="39">
        <f>cnsi!N$2</f>
        <v>73.154250412503785</v>
      </c>
      <c r="O54" s="39">
        <f>cnsi!O$2</f>
        <v>55.528226331888192</v>
      </c>
      <c r="P54" s="39">
        <f>cnsi!P$2</f>
        <v>46.444425883328179</v>
      </c>
      <c r="Q54" s="39">
        <f>cnsi!Q$2</f>
        <v>41.368513790933378</v>
      </c>
      <c r="R54" s="39">
        <f>cnsi!R$2</f>
        <v>40.249079796416069</v>
      </c>
    </row>
    <row r="55" spans="1:18" ht="11.25" customHeight="1" x14ac:dyDescent="0.25">
      <c r="A55" s="36" t="s">
        <v>51</v>
      </c>
      <c r="B55" s="32" t="str">
        <f ca="1">HYPERLINK("#"&amp;CELL("address",CDM!$C$2),"CDM")</f>
        <v>CDM</v>
      </c>
      <c r="C55" s="37">
        <f>CDM!C$2</f>
        <v>6964.0947421796445</v>
      </c>
      <c r="D55" s="37">
        <f>CDM!D$2</f>
        <v>7076.3593038651725</v>
      </c>
      <c r="E55" s="37">
        <f>CDM!E$2</f>
        <v>6784.2279275459041</v>
      </c>
      <c r="F55" s="37">
        <f>CDM!F$2</f>
        <v>6772.206989022191</v>
      </c>
      <c r="G55" s="37">
        <f>CDM!G$2</f>
        <v>6498.7851159981365</v>
      </c>
      <c r="H55" s="37">
        <f>CDM!H$2</f>
        <v>6373.8273862824699</v>
      </c>
      <c r="I55" s="37">
        <f>CDM!I$2</f>
        <v>6210.5547780603356</v>
      </c>
      <c r="J55" s="37">
        <f>CDM!J$2</f>
        <v>5740.9908726568683</v>
      </c>
      <c r="K55" s="37">
        <f>CDM!K$2</f>
        <v>5638.0233051698051</v>
      </c>
      <c r="L55" s="37">
        <f>CDM!L$2</f>
        <v>5536.0286301765236</v>
      </c>
      <c r="M55" s="37">
        <f>CDM!M$2</f>
        <v>5912.7697590200787</v>
      </c>
      <c r="N55" s="37">
        <f>CDM!N$2</f>
        <v>5185.5776364286003</v>
      </c>
      <c r="O55" s="37">
        <f>CDM!O$2</f>
        <v>4943.7637311329481</v>
      </c>
      <c r="P55" s="37">
        <f>CDM!P$2</f>
        <v>4909.5394020871954</v>
      </c>
      <c r="Q55" s="37">
        <f>CDM!Q$2</f>
        <v>4160.519404095101</v>
      </c>
      <c r="R55" s="37">
        <f>CDM!R$2</f>
        <v>4327.3984734395926</v>
      </c>
    </row>
    <row r="56" spans="1:18" ht="11.25" customHeight="1" x14ac:dyDescent="0.25">
      <c r="A56" s="38" t="s">
        <v>50</v>
      </c>
      <c r="B56" s="32" t="str">
        <f ca="1">HYPERLINK("#"&amp;CELL("address",cres!$C$2),"cres")</f>
        <v>cres</v>
      </c>
      <c r="C56" s="39">
        <f>cres!C$2</f>
        <v>3933.236678582562</v>
      </c>
      <c r="D56" s="39">
        <f>cres!D$2</f>
        <v>4119.8088121842247</v>
      </c>
      <c r="E56" s="39">
        <f>cres!E$2</f>
        <v>3868.2161633738524</v>
      </c>
      <c r="F56" s="39">
        <f>cres!F$2</f>
        <v>3831.3638683824597</v>
      </c>
      <c r="G56" s="39">
        <f>cres!G$2</f>
        <v>3686.1355448911081</v>
      </c>
      <c r="H56" s="39">
        <f>cres!H$2</f>
        <v>3575.4447494468068</v>
      </c>
      <c r="I56" s="39">
        <f>cres!I$2</f>
        <v>3333.3278481718198</v>
      </c>
      <c r="J56" s="39">
        <f>cres!J$2</f>
        <v>3072.7950030250204</v>
      </c>
      <c r="K56" s="39">
        <f>cres!K$2</f>
        <v>2965.9283397060844</v>
      </c>
      <c r="L56" s="39">
        <f>cres!L$2</f>
        <v>2893.5695035944718</v>
      </c>
      <c r="M56" s="39">
        <f>cres!M$2</f>
        <v>3223.0147538403585</v>
      </c>
      <c r="N56" s="39">
        <f>cres!N$2</f>
        <v>2749.6556962987229</v>
      </c>
      <c r="O56" s="39">
        <f>cres!O$2</f>
        <v>2559.4134231076141</v>
      </c>
      <c r="P56" s="39">
        <f>cres!P$2</f>
        <v>2502.4730573981265</v>
      </c>
      <c r="Q56" s="39">
        <f>cres!Q$2</f>
        <v>2040.9864032806113</v>
      </c>
      <c r="R56" s="39">
        <f>cres!R$2</f>
        <v>2116.4336696405544</v>
      </c>
    </row>
    <row r="57" spans="1:18" ht="11.25" customHeight="1" x14ac:dyDescent="0.25">
      <c r="A57" s="42" t="s">
        <v>49</v>
      </c>
      <c r="B57" s="32" t="str">
        <f ca="1">HYPERLINK("#"&amp;CELL("address",cressh!$C$2),"cressh")</f>
        <v>cressh</v>
      </c>
      <c r="C57" s="41">
        <f>cressh!C$2</f>
        <v>3127.3914864851095</v>
      </c>
      <c r="D57" s="41">
        <f>cressh!D$2</f>
        <v>3313.1300718416251</v>
      </c>
      <c r="E57" s="41">
        <f>cressh!E$2</f>
        <v>3085.1350844614758</v>
      </c>
      <c r="F57" s="41">
        <f>cressh!F$2</f>
        <v>3057.1954821813592</v>
      </c>
      <c r="G57" s="41">
        <f>cressh!G$2</f>
        <v>2929.8814214091453</v>
      </c>
      <c r="H57" s="41">
        <f>cressh!H$2</f>
        <v>2840.4696285493774</v>
      </c>
      <c r="I57" s="41">
        <f>cressh!I$2</f>
        <v>2636.8567582642477</v>
      </c>
      <c r="J57" s="41">
        <f>cressh!J$2</f>
        <v>2422.7405057503056</v>
      </c>
      <c r="K57" s="41">
        <f>cressh!K$2</f>
        <v>2323.9333330260488</v>
      </c>
      <c r="L57" s="41">
        <f>cressh!L$2</f>
        <v>2266.7650165193058</v>
      </c>
      <c r="M57" s="41">
        <f>cressh!M$2</f>
        <v>2593.268011334213</v>
      </c>
      <c r="N57" s="41">
        <f>cressh!N$2</f>
        <v>2148.6177094797604</v>
      </c>
      <c r="O57" s="41">
        <f>cressh!O$2</f>
        <v>1985.7311542936145</v>
      </c>
      <c r="P57" s="41">
        <f>cressh!P$2</f>
        <v>1933.8744883618424</v>
      </c>
      <c r="Q57" s="41">
        <f>cressh!Q$2</f>
        <v>1524.6671935137024</v>
      </c>
      <c r="R57" s="41">
        <f>cressh!R$2</f>
        <v>1612.5285181291447</v>
      </c>
    </row>
    <row r="58" spans="1:18" ht="11.25" customHeight="1" x14ac:dyDescent="0.25">
      <c r="A58" s="42" t="s">
        <v>48</v>
      </c>
      <c r="B58" s="32" t="str">
        <f ca="1">HYPERLINK("#"&amp;CELL("address",cressc!$C$2),"cressc")</f>
        <v>cressc</v>
      </c>
      <c r="C58" s="41">
        <f>cressc!C$2</f>
        <v>0</v>
      </c>
      <c r="D58" s="41">
        <f>cressc!D$2</f>
        <v>0</v>
      </c>
      <c r="E58" s="41">
        <f>cressc!E$2</f>
        <v>0</v>
      </c>
      <c r="F58" s="41">
        <f>cressc!F$2</f>
        <v>0</v>
      </c>
      <c r="G58" s="41">
        <f>cressc!G$2</f>
        <v>0</v>
      </c>
      <c r="H58" s="41">
        <f>cressc!H$2</f>
        <v>0</v>
      </c>
      <c r="I58" s="41">
        <f>cressc!I$2</f>
        <v>0</v>
      </c>
      <c r="J58" s="41">
        <f>cressc!J$2</f>
        <v>0</v>
      </c>
      <c r="K58" s="41">
        <f>cressc!K$2</f>
        <v>0</v>
      </c>
      <c r="L58" s="41">
        <f>cressc!L$2</f>
        <v>0</v>
      </c>
      <c r="M58" s="41">
        <f>cressc!M$2</f>
        <v>0</v>
      </c>
      <c r="N58" s="41">
        <f>cressc!N$2</f>
        <v>0</v>
      </c>
      <c r="O58" s="41">
        <f>cressc!O$2</f>
        <v>0</v>
      </c>
      <c r="P58" s="41">
        <f>cressc!P$2</f>
        <v>0</v>
      </c>
      <c r="Q58" s="41">
        <f>cressc!Q$2</f>
        <v>0</v>
      </c>
      <c r="R58" s="41">
        <f>cressc!R$2</f>
        <v>0</v>
      </c>
    </row>
    <row r="59" spans="1:18" ht="11.25" customHeight="1" x14ac:dyDescent="0.25">
      <c r="A59" s="42" t="s">
        <v>47</v>
      </c>
      <c r="B59" s="32" t="str">
        <f ca="1">HYPERLINK("#"&amp;CELL("address",creswh!$C$2),"creswh")</f>
        <v>creswh</v>
      </c>
      <c r="C59" s="41">
        <f>creswh!C$2</f>
        <v>669.28300724455937</v>
      </c>
      <c r="D59" s="41">
        <f>creswh!D$2</f>
        <v>670.32790640361486</v>
      </c>
      <c r="E59" s="41">
        <f>creswh!E$2</f>
        <v>652.53203309545961</v>
      </c>
      <c r="F59" s="41">
        <f>creswh!F$2</f>
        <v>635.45067255893923</v>
      </c>
      <c r="G59" s="41">
        <f>creswh!G$2</f>
        <v>613.59305330546192</v>
      </c>
      <c r="H59" s="41">
        <f>creswh!H$2</f>
        <v>591.42521466589426</v>
      </c>
      <c r="I59" s="41">
        <f>creswh!I$2</f>
        <v>550.58479631504008</v>
      </c>
      <c r="J59" s="41">
        <f>creswh!J$2</f>
        <v>508.75619717751454</v>
      </c>
      <c r="K59" s="41">
        <f>creswh!K$2</f>
        <v>502.40217415902214</v>
      </c>
      <c r="L59" s="41">
        <f>creswh!L$2</f>
        <v>491.4726097699106</v>
      </c>
      <c r="M59" s="41">
        <f>creswh!M$2</f>
        <v>484.45516736004777</v>
      </c>
      <c r="N59" s="41">
        <f>creswh!N$2</f>
        <v>458.41749508103408</v>
      </c>
      <c r="O59" s="41">
        <f>creswh!O$2</f>
        <v>431.88090067970097</v>
      </c>
      <c r="P59" s="41">
        <f>creswh!P$2</f>
        <v>427.66329099052086</v>
      </c>
      <c r="Q59" s="41">
        <f>creswh!Q$2</f>
        <v>385.86956777338514</v>
      </c>
      <c r="R59" s="41">
        <f>creswh!R$2</f>
        <v>366.30768886865906</v>
      </c>
    </row>
    <row r="60" spans="1:18" ht="11.25" customHeight="1" x14ac:dyDescent="0.25">
      <c r="A60" s="42" t="s">
        <v>46</v>
      </c>
      <c r="B60" s="32" t="str">
        <f ca="1">HYPERLINK("#"&amp;CELL("address",cresco!$C$2),"cresco")</f>
        <v>cresco</v>
      </c>
      <c r="C60" s="41">
        <f>cresco!C$2</f>
        <v>136.56218485289295</v>
      </c>
      <c r="D60" s="41">
        <f>cresco!D$2</f>
        <v>136.35083393898486</v>
      </c>
      <c r="E60" s="41">
        <f>cresco!E$2</f>
        <v>130.54904581691687</v>
      </c>
      <c r="F60" s="41">
        <f>cresco!F$2</f>
        <v>138.71771364216153</v>
      </c>
      <c r="G60" s="41">
        <f>cresco!G$2</f>
        <v>142.661070176501</v>
      </c>
      <c r="H60" s="41">
        <f>cresco!H$2</f>
        <v>143.54990623153583</v>
      </c>
      <c r="I60" s="41">
        <f>cresco!I$2</f>
        <v>145.88629359253213</v>
      </c>
      <c r="J60" s="41">
        <f>cresco!J$2</f>
        <v>141.29830009720041</v>
      </c>
      <c r="K60" s="41">
        <f>cresco!K$2</f>
        <v>139.59283252101358</v>
      </c>
      <c r="L60" s="41">
        <f>cresco!L$2</f>
        <v>135.33187730525566</v>
      </c>
      <c r="M60" s="41">
        <f>cresco!M$2</f>
        <v>145.29157514609781</v>
      </c>
      <c r="N60" s="41">
        <f>cresco!N$2</f>
        <v>142.62049173792849</v>
      </c>
      <c r="O60" s="41">
        <f>cresco!O$2</f>
        <v>141.80136813429871</v>
      </c>
      <c r="P60" s="41">
        <f>cresco!P$2</f>
        <v>140.93527804576314</v>
      </c>
      <c r="Q60" s="41">
        <f>cresco!Q$2</f>
        <v>130.44964199352412</v>
      </c>
      <c r="R60" s="41">
        <f>cresco!R$2</f>
        <v>137.5974626427504</v>
      </c>
    </row>
    <row r="61" spans="1:18" ht="11.25" customHeight="1" x14ac:dyDescent="0.25">
      <c r="A61" s="42" t="s">
        <v>45</v>
      </c>
      <c r="B61" s="32" t="str">
        <f ca="1">HYPERLINK("#"&amp;CELL("address",cresrf!$C$2),"cresrf")</f>
        <v>cresrf</v>
      </c>
      <c r="C61" s="41">
        <f>cresrf!C$2</f>
        <v>0</v>
      </c>
      <c r="D61" s="41">
        <f>cresrf!D$2</f>
        <v>0</v>
      </c>
      <c r="E61" s="41">
        <f>cresrf!E$2</f>
        <v>0</v>
      </c>
      <c r="F61" s="41">
        <f>cresrf!F$2</f>
        <v>0</v>
      </c>
      <c r="G61" s="41">
        <f>cresrf!G$2</f>
        <v>0</v>
      </c>
      <c r="H61" s="41">
        <f>cresrf!H$2</f>
        <v>0</v>
      </c>
      <c r="I61" s="41">
        <f>cresrf!I$2</f>
        <v>0</v>
      </c>
      <c r="J61" s="41">
        <f>cresrf!J$2</f>
        <v>0</v>
      </c>
      <c r="K61" s="41">
        <f>cresrf!K$2</f>
        <v>0</v>
      </c>
      <c r="L61" s="41">
        <f>cresrf!L$2</f>
        <v>0</v>
      </c>
      <c r="M61" s="41">
        <f>cresrf!M$2</f>
        <v>0</v>
      </c>
      <c r="N61" s="41">
        <f>cresrf!N$2</f>
        <v>0</v>
      </c>
      <c r="O61" s="41">
        <f>cresrf!O$2</f>
        <v>0</v>
      </c>
      <c r="P61" s="41">
        <f>cresrf!P$2</f>
        <v>0</v>
      </c>
      <c r="Q61" s="41">
        <f>cresrf!Q$2</f>
        <v>0</v>
      </c>
      <c r="R61" s="41">
        <f>cresrf!R$2</f>
        <v>0</v>
      </c>
    </row>
    <row r="62" spans="1:18" ht="11.25" customHeight="1" x14ac:dyDescent="0.25">
      <c r="A62" s="42" t="s">
        <v>44</v>
      </c>
      <c r="B62" s="32" t="str">
        <f ca="1">HYPERLINK("#"&amp;CELL("address",creswm!$C$2),"creswm")</f>
        <v>creswm</v>
      </c>
      <c r="C62" s="41">
        <f>creswm!C$2</f>
        <v>0</v>
      </c>
      <c r="D62" s="41">
        <f>creswm!D$2</f>
        <v>0</v>
      </c>
      <c r="E62" s="41">
        <f>creswm!E$2</f>
        <v>0</v>
      </c>
      <c r="F62" s="41">
        <f>creswm!F$2</f>
        <v>0</v>
      </c>
      <c r="G62" s="41">
        <f>creswm!G$2</f>
        <v>0</v>
      </c>
      <c r="H62" s="41">
        <f>creswm!H$2</f>
        <v>0</v>
      </c>
      <c r="I62" s="41">
        <f>creswm!I$2</f>
        <v>0</v>
      </c>
      <c r="J62" s="41">
        <f>creswm!J$2</f>
        <v>0</v>
      </c>
      <c r="K62" s="41">
        <f>creswm!K$2</f>
        <v>0</v>
      </c>
      <c r="L62" s="41">
        <f>creswm!L$2</f>
        <v>0</v>
      </c>
      <c r="M62" s="41">
        <f>creswm!M$2</f>
        <v>0</v>
      </c>
      <c r="N62" s="41">
        <f>creswm!N$2</f>
        <v>0</v>
      </c>
      <c r="O62" s="41">
        <f>creswm!O$2</f>
        <v>0</v>
      </c>
      <c r="P62" s="41">
        <f>creswm!P$2</f>
        <v>0</v>
      </c>
      <c r="Q62" s="41">
        <f>creswm!Q$2</f>
        <v>0</v>
      </c>
      <c r="R62" s="41">
        <f>creswm!R$2</f>
        <v>0</v>
      </c>
    </row>
    <row r="63" spans="1:18" ht="11.25" customHeight="1" x14ac:dyDescent="0.25">
      <c r="A63" s="42" t="s">
        <v>43</v>
      </c>
      <c r="B63" s="32" t="str">
        <f ca="1">HYPERLINK("#"&amp;CELL("address",cresdr!$C$2),"cresdr")</f>
        <v>cresdr</v>
      </c>
      <c r="C63" s="41">
        <f>cresdr!C$2</f>
        <v>0</v>
      </c>
      <c r="D63" s="41">
        <f>cresdr!D$2</f>
        <v>0</v>
      </c>
      <c r="E63" s="41">
        <f>cresdr!E$2</f>
        <v>0</v>
      </c>
      <c r="F63" s="41">
        <f>cresdr!F$2</f>
        <v>0</v>
      </c>
      <c r="G63" s="41">
        <f>cresdr!G$2</f>
        <v>0</v>
      </c>
      <c r="H63" s="41">
        <f>cresdr!H$2</f>
        <v>0</v>
      </c>
      <c r="I63" s="41">
        <f>cresdr!I$2</f>
        <v>0</v>
      </c>
      <c r="J63" s="41">
        <f>cresdr!J$2</f>
        <v>0</v>
      </c>
      <c r="K63" s="41">
        <f>cresdr!K$2</f>
        <v>0</v>
      </c>
      <c r="L63" s="41">
        <f>cresdr!L$2</f>
        <v>0</v>
      </c>
      <c r="M63" s="41">
        <f>cresdr!M$2</f>
        <v>0</v>
      </c>
      <c r="N63" s="41">
        <f>cresdr!N$2</f>
        <v>0</v>
      </c>
      <c r="O63" s="41">
        <f>cresdr!O$2</f>
        <v>0</v>
      </c>
      <c r="P63" s="41">
        <f>cresdr!P$2</f>
        <v>0</v>
      </c>
      <c r="Q63" s="41">
        <f>cresdr!Q$2</f>
        <v>0</v>
      </c>
      <c r="R63" s="41">
        <f>cresdr!R$2</f>
        <v>0</v>
      </c>
    </row>
    <row r="64" spans="1:18" ht="11.25" customHeight="1" x14ac:dyDescent="0.25">
      <c r="A64" s="42" t="s">
        <v>42</v>
      </c>
      <c r="B64" s="32" t="str">
        <f ca="1">HYPERLINK("#"&amp;CELL("address",cresdw!$C$2),"cresdw")</f>
        <v>cresdw</v>
      </c>
      <c r="C64" s="41">
        <f>cresdw!C$2</f>
        <v>0</v>
      </c>
      <c r="D64" s="41">
        <f>cresdw!D$2</f>
        <v>0</v>
      </c>
      <c r="E64" s="41">
        <f>cresdw!E$2</f>
        <v>0</v>
      </c>
      <c r="F64" s="41">
        <f>cresdw!F$2</f>
        <v>0</v>
      </c>
      <c r="G64" s="41">
        <f>cresdw!G$2</f>
        <v>0</v>
      </c>
      <c r="H64" s="41">
        <f>cresdw!H$2</f>
        <v>0</v>
      </c>
      <c r="I64" s="41">
        <f>cresdw!I$2</f>
        <v>0</v>
      </c>
      <c r="J64" s="41">
        <f>cresdw!J$2</f>
        <v>0</v>
      </c>
      <c r="K64" s="41">
        <f>cresdw!K$2</f>
        <v>0</v>
      </c>
      <c r="L64" s="41">
        <f>cresdw!L$2</f>
        <v>0</v>
      </c>
      <c r="M64" s="41">
        <f>cresdw!M$2</f>
        <v>0</v>
      </c>
      <c r="N64" s="41">
        <f>cresdw!N$2</f>
        <v>0</v>
      </c>
      <c r="O64" s="41">
        <f>cresdw!O$2</f>
        <v>0</v>
      </c>
      <c r="P64" s="41">
        <f>cresdw!P$2</f>
        <v>0</v>
      </c>
      <c r="Q64" s="41">
        <f>cresdw!Q$2</f>
        <v>0</v>
      </c>
      <c r="R64" s="41">
        <f>cresdw!R$2</f>
        <v>0</v>
      </c>
    </row>
    <row r="65" spans="1:18" ht="11.25" customHeight="1" x14ac:dyDescent="0.25">
      <c r="A65" s="42" t="s">
        <v>41</v>
      </c>
      <c r="B65" s="32" t="str">
        <f ca="1">HYPERLINK("#"&amp;CELL("address",crestv!$C$2),"crestv")</f>
        <v>crestv</v>
      </c>
      <c r="C65" s="41">
        <f>crestv!C$2</f>
        <v>0</v>
      </c>
      <c r="D65" s="41">
        <f>crestv!D$2</f>
        <v>0</v>
      </c>
      <c r="E65" s="41">
        <f>crestv!E$2</f>
        <v>0</v>
      </c>
      <c r="F65" s="41">
        <f>crestv!F$2</f>
        <v>0</v>
      </c>
      <c r="G65" s="41">
        <f>crestv!G$2</f>
        <v>0</v>
      </c>
      <c r="H65" s="41">
        <f>crestv!H$2</f>
        <v>0</v>
      </c>
      <c r="I65" s="41">
        <f>crestv!I$2</f>
        <v>0</v>
      </c>
      <c r="J65" s="41">
        <f>crestv!J$2</f>
        <v>0</v>
      </c>
      <c r="K65" s="41">
        <f>crestv!K$2</f>
        <v>0</v>
      </c>
      <c r="L65" s="41">
        <f>crestv!L$2</f>
        <v>0</v>
      </c>
      <c r="M65" s="41">
        <f>crestv!M$2</f>
        <v>0</v>
      </c>
      <c r="N65" s="41">
        <f>crestv!N$2</f>
        <v>0</v>
      </c>
      <c r="O65" s="41">
        <f>crestv!O$2</f>
        <v>0</v>
      </c>
      <c r="P65" s="41">
        <f>crestv!P$2</f>
        <v>0</v>
      </c>
      <c r="Q65" s="41">
        <f>crestv!Q$2</f>
        <v>0</v>
      </c>
      <c r="R65" s="41">
        <f>crestv!R$2</f>
        <v>0</v>
      </c>
    </row>
    <row r="66" spans="1:18" ht="11.25" customHeight="1" x14ac:dyDescent="0.25">
      <c r="A66" s="42" t="s">
        <v>40</v>
      </c>
      <c r="B66" s="32" t="str">
        <f ca="1">HYPERLINK("#"&amp;CELL("address",cresit!$C$2),"cresit")</f>
        <v>cresit</v>
      </c>
      <c r="C66" s="41">
        <f>cresit!C$2</f>
        <v>0</v>
      </c>
      <c r="D66" s="41">
        <f>cresit!D$2</f>
        <v>0</v>
      </c>
      <c r="E66" s="41">
        <f>cresit!E$2</f>
        <v>0</v>
      </c>
      <c r="F66" s="41">
        <f>cresit!F$2</f>
        <v>0</v>
      </c>
      <c r="G66" s="41">
        <f>cresit!G$2</f>
        <v>0</v>
      </c>
      <c r="H66" s="41">
        <f>cresit!H$2</f>
        <v>0</v>
      </c>
      <c r="I66" s="41">
        <f>cresit!I$2</f>
        <v>0</v>
      </c>
      <c r="J66" s="41">
        <f>cresit!J$2</f>
        <v>0</v>
      </c>
      <c r="K66" s="41">
        <f>cresit!K$2</f>
        <v>0</v>
      </c>
      <c r="L66" s="41">
        <f>cresit!L$2</f>
        <v>0</v>
      </c>
      <c r="M66" s="41">
        <f>cresit!M$2</f>
        <v>0</v>
      </c>
      <c r="N66" s="41">
        <f>cresit!N$2</f>
        <v>0</v>
      </c>
      <c r="O66" s="41">
        <f>cresit!O$2</f>
        <v>0</v>
      </c>
      <c r="P66" s="41">
        <f>cresit!P$2</f>
        <v>0</v>
      </c>
      <c r="Q66" s="41">
        <f>cresit!Q$2</f>
        <v>0</v>
      </c>
      <c r="R66" s="41">
        <f>cresit!R$2</f>
        <v>0</v>
      </c>
    </row>
    <row r="67" spans="1:18" ht="11.25" customHeight="1" x14ac:dyDescent="0.25">
      <c r="A67" s="42" t="s">
        <v>39</v>
      </c>
      <c r="B67" s="32" t="str">
        <f ca="1">HYPERLINK("#"&amp;CELL("address",cresli!$C$2),"cresli")</f>
        <v>cresli</v>
      </c>
      <c r="C67" s="41">
        <f>cresli!C$2</f>
        <v>0</v>
      </c>
      <c r="D67" s="41">
        <f>cresli!D$2</f>
        <v>0</v>
      </c>
      <c r="E67" s="41">
        <f>cresli!E$2</f>
        <v>0</v>
      </c>
      <c r="F67" s="41">
        <f>cresli!F$2</f>
        <v>0</v>
      </c>
      <c r="G67" s="41">
        <f>cresli!G$2</f>
        <v>0</v>
      </c>
      <c r="H67" s="41">
        <f>cresli!H$2</f>
        <v>0</v>
      </c>
      <c r="I67" s="41">
        <f>cresli!I$2</f>
        <v>0</v>
      </c>
      <c r="J67" s="41">
        <f>cresli!J$2</f>
        <v>0</v>
      </c>
      <c r="K67" s="41">
        <f>cresli!K$2</f>
        <v>0</v>
      </c>
      <c r="L67" s="41">
        <f>cresli!L$2</f>
        <v>0</v>
      </c>
      <c r="M67" s="41">
        <f>cresli!M$2</f>
        <v>0</v>
      </c>
      <c r="N67" s="41">
        <f>cresli!N$2</f>
        <v>0</v>
      </c>
      <c r="O67" s="41">
        <f>cresli!O$2</f>
        <v>0</v>
      </c>
      <c r="P67" s="41">
        <f>cresli!P$2</f>
        <v>0</v>
      </c>
      <c r="Q67" s="41">
        <f>cresli!Q$2</f>
        <v>0</v>
      </c>
      <c r="R67" s="41">
        <f>cresli!R$2</f>
        <v>0</v>
      </c>
    </row>
    <row r="68" spans="1:18" ht="11.25" customHeight="1" x14ac:dyDescent="0.25">
      <c r="A68" s="42" t="s">
        <v>38</v>
      </c>
      <c r="B68" s="32" t="str">
        <f ca="1">HYPERLINK("#"&amp;CELL("address",cresoa!$C$2),"cresoa")</f>
        <v>cresoa</v>
      </c>
      <c r="C68" s="41">
        <f>cresoa!C$2</f>
        <v>0</v>
      </c>
      <c r="D68" s="41">
        <f>cresoa!D$2</f>
        <v>0</v>
      </c>
      <c r="E68" s="41">
        <f>cresoa!E$2</f>
        <v>0</v>
      </c>
      <c r="F68" s="41">
        <f>cresoa!F$2</f>
        <v>0</v>
      </c>
      <c r="G68" s="41">
        <f>cresoa!G$2</f>
        <v>0</v>
      </c>
      <c r="H68" s="41">
        <f>cresoa!H$2</f>
        <v>0</v>
      </c>
      <c r="I68" s="41">
        <f>cresoa!I$2</f>
        <v>0</v>
      </c>
      <c r="J68" s="41">
        <f>cresoa!J$2</f>
        <v>0</v>
      </c>
      <c r="K68" s="41">
        <f>cresoa!K$2</f>
        <v>0</v>
      </c>
      <c r="L68" s="41">
        <f>cresoa!L$2</f>
        <v>0</v>
      </c>
      <c r="M68" s="41">
        <f>cresoa!M$2</f>
        <v>0</v>
      </c>
      <c r="N68" s="41">
        <f>cresoa!N$2</f>
        <v>0</v>
      </c>
      <c r="O68" s="41">
        <f>cresoa!O$2</f>
        <v>0</v>
      </c>
      <c r="P68" s="41">
        <f>cresoa!P$2</f>
        <v>0</v>
      </c>
      <c r="Q68" s="41">
        <f>cresoa!Q$2</f>
        <v>0</v>
      </c>
      <c r="R68" s="41">
        <f>cresoa!R$2</f>
        <v>0</v>
      </c>
    </row>
    <row r="69" spans="1:18" ht="11.25" customHeight="1" x14ac:dyDescent="0.25">
      <c r="A69" s="38" t="s">
        <v>37</v>
      </c>
      <c r="B69" s="32" t="str">
        <f ca="1">HYPERLINK("#"&amp;CELL("address",cser!$C$2),"cser")</f>
        <v>cser</v>
      </c>
      <c r="C69" s="39">
        <f>cser!C$2</f>
        <v>882.77002390007283</v>
      </c>
      <c r="D69" s="39">
        <f>cser!D$2</f>
        <v>847.26136528779602</v>
      </c>
      <c r="E69" s="39">
        <f>cser!E$2</f>
        <v>860.95218646652415</v>
      </c>
      <c r="F69" s="39">
        <f>cser!F$2</f>
        <v>952.11852466809603</v>
      </c>
      <c r="G69" s="39">
        <f>cser!G$2</f>
        <v>948.36533429448014</v>
      </c>
      <c r="H69" s="39">
        <f>cser!H$2</f>
        <v>940.24135022698624</v>
      </c>
      <c r="I69" s="39">
        <f>cser!I$2</f>
        <v>946.01742374664013</v>
      </c>
      <c r="J69" s="39">
        <f>cser!J$2</f>
        <v>858.82478127692411</v>
      </c>
      <c r="K69" s="39">
        <f>cser!K$2</f>
        <v>844.78765199255997</v>
      </c>
      <c r="L69" s="39">
        <f>cser!L$2</f>
        <v>820.44217605135611</v>
      </c>
      <c r="M69" s="39">
        <f>cser!M$2</f>
        <v>809.32774799449101</v>
      </c>
      <c r="N69" s="39">
        <f>cser!N$2</f>
        <v>649.90350478544599</v>
      </c>
      <c r="O69" s="39">
        <f>cser!O$2</f>
        <v>723.58459038655428</v>
      </c>
      <c r="P69" s="39">
        <f>cser!P$2</f>
        <v>729.0103274373206</v>
      </c>
      <c r="Q69" s="39">
        <f>cser!Q$2</f>
        <v>582.81651636776337</v>
      </c>
      <c r="R69" s="39">
        <f>cser!R$2</f>
        <v>634.84856687163506</v>
      </c>
    </row>
    <row r="70" spans="1:18" ht="11.25" customHeight="1" x14ac:dyDescent="0.25">
      <c r="A70" s="42" t="s">
        <v>36</v>
      </c>
      <c r="B70" s="32" t="str">
        <f ca="1">HYPERLINK("#"&amp;CELL("address",csersh!$C$2),"csersh")</f>
        <v>csersh</v>
      </c>
      <c r="C70" s="41">
        <f>csersh!C$2</f>
        <v>739.17530567775884</v>
      </c>
      <c r="D70" s="41">
        <f>csersh!D$2</f>
        <v>705.14447981222588</v>
      </c>
      <c r="E70" s="41">
        <f>csersh!E$2</f>
        <v>716.3626474585825</v>
      </c>
      <c r="F70" s="41">
        <f>csersh!F$2</f>
        <v>794.20079538285324</v>
      </c>
      <c r="G70" s="41">
        <f>csersh!G$2</f>
        <v>787.48489560351572</v>
      </c>
      <c r="H70" s="41">
        <f>csersh!H$2</f>
        <v>766.97182532582167</v>
      </c>
      <c r="I70" s="41">
        <f>csersh!I$2</f>
        <v>771.63275376459706</v>
      </c>
      <c r="J70" s="41">
        <f>csersh!J$2</f>
        <v>686.34227257747079</v>
      </c>
      <c r="K70" s="41">
        <f>csersh!K$2</f>
        <v>671.63505622848538</v>
      </c>
      <c r="L70" s="41">
        <f>csersh!L$2</f>
        <v>645.97349735863656</v>
      </c>
      <c r="M70" s="41">
        <f>csersh!M$2</f>
        <v>631.11121452526663</v>
      </c>
      <c r="N70" s="41">
        <f>csersh!N$2</f>
        <v>487.76838084752194</v>
      </c>
      <c r="O70" s="41">
        <f>csersh!O$2</f>
        <v>565.76309465356098</v>
      </c>
      <c r="P70" s="41">
        <f>csersh!P$2</f>
        <v>571.35286800553308</v>
      </c>
      <c r="Q70" s="41">
        <f>csersh!Q$2</f>
        <v>440.06392063819328</v>
      </c>
      <c r="R70" s="41">
        <f>csersh!R$2</f>
        <v>482.56585138213302</v>
      </c>
    </row>
    <row r="71" spans="1:18" ht="11.25" customHeight="1" x14ac:dyDescent="0.25">
      <c r="A71" s="42" t="s">
        <v>35</v>
      </c>
      <c r="B71" s="32" t="str">
        <f ca="1">HYPERLINK("#"&amp;CELL("address",csersc!$C$2),"csersc")</f>
        <v>csersc</v>
      </c>
      <c r="C71" s="41">
        <f>csersc!C$2</f>
        <v>7.0727161231045318E-2</v>
      </c>
      <c r="D71" s="41">
        <f>csersc!D$2</f>
        <v>7.4084877758093748E-2</v>
      </c>
      <c r="E71" s="41">
        <f>csersc!E$2</f>
        <v>8.083104042683413E-2</v>
      </c>
      <c r="F71" s="41">
        <f>csersc!F$2</f>
        <v>8.4522372682655722E-2</v>
      </c>
      <c r="G71" s="41">
        <f>csersc!G$2</f>
        <v>9.1674659445108136E-2</v>
      </c>
      <c r="H71" s="41">
        <f>csersc!H$2</f>
        <v>0.10140836959692089</v>
      </c>
      <c r="I71" s="41">
        <f>csersc!I$2</f>
        <v>0.10831424314715511</v>
      </c>
      <c r="J71" s="41">
        <f>csersc!J$2</f>
        <v>0.1160397936900356</v>
      </c>
      <c r="K71" s="41">
        <f>csersc!K$2</f>
        <v>0.12225283918997798</v>
      </c>
      <c r="L71" s="41">
        <f>csersc!L$2</f>
        <v>0.1267536926828127</v>
      </c>
      <c r="M71" s="41">
        <f>csersc!M$2</f>
        <v>0.13598542090557739</v>
      </c>
      <c r="N71" s="41">
        <f>csersc!N$2</f>
        <v>0.14807126113605937</v>
      </c>
      <c r="O71" s="41">
        <f>csersc!O$2</f>
        <v>0.16936886593341577</v>
      </c>
      <c r="P71" s="41">
        <f>csersc!P$2</f>
        <v>0.20525242966055443</v>
      </c>
      <c r="Q71" s="41">
        <f>csersc!Q$2</f>
        <v>0.27288372238113529</v>
      </c>
      <c r="R71" s="41">
        <f>csersc!R$2</f>
        <v>0.37778858556923084</v>
      </c>
    </row>
    <row r="72" spans="1:18" ht="11.25" customHeight="1" x14ac:dyDescent="0.25">
      <c r="A72" s="42" t="s">
        <v>34</v>
      </c>
      <c r="B72" s="32" t="str">
        <f ca="1">HYPERLINK("#"&amp;CELL("address",cserhw!$C$2),"cserhw")</f>
        <v>cserhw</v>
      </c>
      <c r="C72" s="41">
        <f>cserhw!C$2</f>
        <v>78.161691834789139</v>
      </c>
      <c r="D72" s="41">
        <f>cserhw!D$2</f>
        <v>76.593518398987101</v>
      </c>
      <c r="E72" s="41">
        <f>cserhw!E$2</f>
        <v>78.295444159939493</v>
      </c>
      <c r="F72" s="41">
        <f>cserhw!F$2</f>
        <v>85.63743420366518</v>
      </c>
      <c r="G72" s="41">
        <f>cserhw!G$2</f>
        <v>85.325905703821704</v>
      </c>
      <c r="H72" s="41">
        <f>cserhw!H$2</f>
        <v>88.810296196572111</v>
      </c>
      <c r="I72" s="41">
        <f>cserhw!I$2</f>
        <v>88.007186153325932</v>
      </c>
      <c r="J72" s="41">
        <f>cserhw!J$2</f>
        <v>84.345526368432871</v>
      </c>
      <c r="K72" s="41">
        <f>cserhw!K$2</f>
        <v>84.213429244055718</v>
      </c>
      <c r="L72" s="41">
        <f>cserhw!L$2</f>
        <v>83.363851925482876</v>
      </c>
      <c r="M72" s="41">
        <f>cserhw!M$2</f>
        <v>81.522153666843863</v>
      </c>
      <c r="N72" s="41">
        <f>cserhw!N$2</f>
        <v>69.891945147331796</v>
      </c>
      <c r="O72" s="41">
        <f>cserhw!O$2</f>
        <v>69.338759154604119</v>
      </c>
      <c r="P72" s="41">
        <f>cserhw!P$2</f>
        <v>67.947436822530307</v>
      </c>
      <c r="Q72" s="41">
        <f>cserhw!Q$2</f>
        <v>63.817314344792941</v>
      </c>
      <c r="R72" s="41">
        <f>cserhw!R$2</f>
        <v>62.574201594313593</v>
      </c>
    </row>
    <row r="73" spans="1:18" ht="11.25" customHeight="1" x14ac:dyDescent="0.25">
      <c r="A73" s="42" t="s">
        <v>33</v>
      </c>
      <c r="B73" s="32" t="str">
        <f ca="1">HYPERLINK("#"&amp;CELL("address",cserca!$C$2),"cserca")</f>
        <v>cserca</v>
      </c>
      <c r="C73" s="41">
        <f>cserca!C$2</f>
        <v>65.362299226293771</v>
      </c>
      <c r="D73" s="41">
        <f>cserca!D$2</f>
        <v>65.449282198824946</v>
      </c>
      <c r="E73" s="41">
        <f>cserca!E$2</f>
        <v>66.213263807575174</v>
      </c>
      <c r="F73" s="41">
        <f>cserca!F$2</f>
        <v>72.195772708895134</v>
      </c>
      <c r="G73" s="41">
        <f>cserca!G$2</f>
        <v>75.462858327697518</v>
      </c>
      <c r="H73" s="41">
        <f>cserca!H$2</f>
        <v>84.357820334995594</v>
      </c>
      <c r="I73" s="41">
        <f>cserca!I$2</f>
        <v>86.269169585569927</v>
      </c>
      <c r="J73" s="41">
        <f>cserca!J$2</f>
        <v>88.020942537330313</v>
      </c>
      <c r="K73" s="41">
        <f>cserca!K$2</f>
        <v>88.816913680828975</v>
      </c>
      <c r="L73" s="41">
        <f>cserca!L$2</f>
        <v>90.978073074553819</v>
      </c>
      <c r="M73" s="41">
        <f>cserca!M$2</f>
        <v>96.558394381475097</v>
      </c>
      <c r="N73" s="41">
        <f>cserca!N$2</f>
        <v>92.095107529456172</v>
      </c>
      <c r="O73" s="41">
        <f>cserca!O$2</f>
        <v>88.313367712455872</v>
      </c>
      <c r="P73" s="41">
        <f>cserca!P$2</f>
        <v>89.504770179596662</v>
      </c>
      <c r="Q73" s="41">
        <f>cserca!Q$2</f>
        <v>78.662397662396131</v>
      </c>
      <c r="R73" s="41">
        <f>cserca!R$2</f>
        <v>89.33072530961914</v>
      </c>
    </row>
    <row r="74" spans="1:18" ht="11.25" customHeight="1" x14ac:dyDescent="0.25">
      <c r="A74" s="42" t="s">
        <v>32</v>
      </c>
      <c r="B74" s="32" t="str">
        <f ca="1">HYPERLINK("#"&amp;CELL("address",cserve!$C$2),"cserve")</f>
        <v>cserve</v>
      </c>
      <c r="C74" s="41">
        <f>cserve!C$2</f>
        <v>0</v>
      </c>
      <c r="D74" s="41">
        <f>cserve!D$2</f>
        <v>0</v>
      </c>
      <c r="E74" s="41">
        <f>cserve!E$2</f>
        <v>0</v>
      </c>
      <c r="F74" s="41">
        <f>cserve!F$2</f>
        <v>0</v>
      </c>
      <c r="G74" s="41">
        <f>cserve!G$2</f>
        <v>0</v>
      </c>
      <c r="H74" s="41">
        <f>cserve!H$2</f>
        <v>0</v>
      </c>
      <c r="I74" s="41">
        <f>cserve!I$2</f>
        <v>0</v>
      </c>
      <c r="J74" s="41">
        <f>cserve!J$2</f>
        <v>0</v>
      </c>
      <c r="K74" s="41">
        <f>cserve!K$2</f>
        <v>0</v>
      </c>
      <c r="L74" s="41">
        <f>cserve!L$2</f>
        <v>0</v>
      </c>
      <c r="M74" s="41">
        <f>cserve!M$2</f>
        <v>0</v>
      </c>
      <c r="N74" s="41">
        <f>cserve!N$2</f>
        <v>0</v>
      </c>
      <c r="O74" s="41">
        <f>cserve!O$2</f>
        <v>0</v>
      </c>
      <c r="P74" s="41">
        <f>cserve!P$2</f>
        <v>0</v>
      </c>
      <c r="Q74" s="41">
        <f>cserve!Q$2</f>
        <v>0</v>
      </c>
      <c r="R74" s="41">
        <f>cserve!R$2</f>
        <v>0</v>
      </c>
    </row>
    <row r="75" spans="1:18" ht="11.25" customHeight="1" x14ac:dyDescent="0.25">
      <c r="A75" s="42" t="s">
        <v>31</v>
      </c>
      <c r="B75" s="32" t="str">
        <f ca="1">HYPERLINK("#"&amp;CELL("address",csersl!$C$2),"csersl")</f>
        <v>csersl</v>
      </c>
      <c r="C75" s="41">
        <f>csersl!C$2</f>
        <v>0</v>
      </c>
      <c r="D75" s="41">
        <f>csersl!D$2</f>
        <v>0</v>
      </c>
      <c r="E75" s="41">
        <f>csersl!E$2</f>
        <v>0</v>
      </c>
      <c r="F75" s="41">
        <f>csersl!F$2</f>
        <v>0</v>
      </c>
      <c r="G75" s="41">
        <f>csersl!G$2</f>
        <v>0</v>
      </c>
      <c r="H75" s="41">
        <f>csersl!H$2</f>
        <v>0</v>
      </c>
      <c r="I75" s="41">
        <f>csersl!I$2</f>
        <v>0</v>
      </c>
      <c r="J75" s="41">
        <f>csersl!J$2</f>
        <v>0</v>
      </c>
      <c r="K75" s="41">
        <f>csersl!K$2</f>
        <v>0</v>
      </c>
      <c r="L75" s="41">
        <f>csersl!L$2</f>
        <v>0</v>
      </c>
      <c r="M75" s="41">
        <f>csersl!M$2</f>
        <v>0</v>
      </c>
      <c r="N75" s="41">
        <f>csersl!N$2</f>
        <v>0</v>
      </c>
      <c r="O75" s="41">
        <f>csersl!O$2</f>
        <v>0</v>
      </c>
      <c r="P75" s="41">
        <f>csersl!P$2</f>
        <v>0</v>
      </c>
      <c r="Q75" s="41">
        <f>csersl!Q$2</f>
        <v>0</v>
      </c>
      <c r="R75" s="41">
        <f>csersl!R$2</f>
        <v>0</v>
      </c>
    </row>
    <row r="76" spans="1:18" ht="11.25" customHeight="1" x14ac:dyDescent="0.25">
      <c r="A76" s="42" t="s">
        <v>30</v>
      </c>
      <c r="B76" s="32" t="str">
        <f ca="1">HYPERLINK("#"&amp;CELL("address",cserbl!$C$2),"cserbl")</f>
        <v>cserbl</v>
      </c>
      <c r="C76" s="41">
        <f>cserbl!C$2</f>
        <v>0</v>
      </c>
      <c r="D76" s="41">
        <f>cserbl!D$2</f>
        <v>0</v>
      </c>
      <c r="E76" s="41">
        <f>cserbl!E$2</f>
        <v>0</v>
      </c>
      <c r="F76" s="41">
        <f>cserbl!F$2</f>
        <v>0</v>
      </c>
      <c r="G76" s="41">
        <f>cserbl!G$2</f>
        <v>0</v>
      </c>
      <c r="H76" s="41">
        <f>cserbl!H$2</f>
        <v>0</v>
      </c>
      <c r="I76" s="41">
        <f>cserbl!I$2</f>
        <v>0</v>
      </c>
      <c r="J76" s="41">
        <f>cserbl!J$2</f>
        <v>0</v>
      </c>
      <c r="K76" s="41">
        <f>cserbl!K$2</f>
        <v>0</v>
      </c>
      <c r="L76" s="41">
        <f>cserbl!L$2</f>
        <v>0</v>
      </c>
      <c r="M76" s="41">
        <f>cserbl!M$2</f>
        <v>0</v>
      </c>
      <c r="N76" s="41">
        <f>cserbl!N$2</f>
        <v>0</v>
      </c>
      <c r="O76" s="41">
        <f>cserbl!O$2</f>
        <v>0</v>
      </c>
      <c r="P76" s="41">
        <f>cserbl!P$2</f>
        <v>0</v>
      </c>
      <c r="Q76" s="41">
        <f>cserbl!Q$2</f>
        <v>0</v>
      </c>
      <c r="R76" s="41">
        <f>cserbl!R$2</f>
        <v>0</v>
      </c>
    </row>
    <row r="77" spans="1:18" ht="11.25" customHeight="1" x14ac:dyDescent="0.25">
      <c r="A77" s="42" t="s">
        <v>29</v>
      </c>
      <c r="B77" s="32" t="str">
        <f ca="1">HYPERLINK("#"&amp;CELL("address",csercr!$C$2),"csercr")</f>
        <v>csercr</v>
      </c>
      <c r="C77" s="41">
        <f>csercr!C$2</f>
        <v>0</v>
      </c>
      <c r="D77" s="41">
        <f>csercr!D$2</f>
        <v>0</v>
      </c>
      <c r="E77" s="41">
        <f>csercr!E$2</f>
        <v>0</v>
      </c>
      <c r="F77" s="41">
        <f>csercr!F$2</f>
        <v>0</v>
      </c>
      <c r="G77" s="41">
        <f>csercr!G$2</f>
        <v>0</v>
      </c>
      <c r="H77" s="41">
        <f>csercr!H$2</f>
        <v>0</v>
      </c>
      <c r="I77" s="41">
        <f>csercr!I$2</f>
        <v>0</v>
      </c>
      <c r="J77" s="41">
        <f>csercr!J$2</f>
        <v>0</v>
      </c>
      <c r="K77" s="41">
        <f>csercr!K$2</f>
        <v>0</v>
      </c>
      <c r="L77" s="41">
        <f>csercr!L$2</f>
        <v>0</v>
      </c>
      <c r="M77" s="41">
        <f>csercr!M$2</f>
        <v>0</v>
      </c>
      <c r="N77" s="41">
        <f>csercr!N$2</f>
        <v>0</v>
      </c>
      <c r="O77" s="41">
        <f>csercr!O$2</f>
        <v>0</v>
      </c>
      <c r="P77" s="41">
        <f>csercr!P$2</f>
        <v>0</v>
      </c>
      <c r="Q77" s="41">
        <f>csercr!Q$2</f>
        <v>0</v>
      </c>
      <c r="R77" s="41">
        <f>csercr!R$2</f>
        <v>0</v>
      </c>
    </row>
    <row r="78" spans="1:18" ht="11.25" customHeight="1" x14ac:dyDescent="0.25">
      <c r="A78" s="42" t="s">
        <v>28</v>
      </c>
      <c r="B78" s="32" t="str">
        <f ca="1">HYPERLINK("#"&amp;CELL("address",cserbt!$C$2),"cserbt")</f>
        <v>cserbt</v>
      </c>
      <c r="C78" s="41">
        <f>cserbt!C$2</f>
        <v>0</v>
      </c>
      <c r="D78" s="41">
        <f>cserbt!D$2</f>
        <v>0</v>
      </c>
      <c r="E78" s="41">
        <f>cserbt!E$2</f>
        <v>0</v>
      </c>
      <c r="F78" s="41">
        <f>cserbt!F$2</f>
        <v>0</v>
      </c>
      <c r="G78" s="41">
        <f>cserbt!G$2</f>
        <v>0</v>
      </c>
      <c r="H78" s="41">
        <f>cserbt!H$2</f>
        <v>0</v>
      </c>
      <c r="I78" s="41">
        <f>cserbt!I$2</f>
        <v>0</v>
      </c>
      <c r="J78" s="41">
        <f>cserbt!J$2</f>
        <v>0</v>
      </c>
      <c r="K78" s="41">
        <f>cserbt!K$2</f>
        <v>0</v>
      </c>
      <c r="L78" s="41">
        <f>cserbt!L$2</f>
        <v>0</v>
      </c>
      <c r="M78" s="41">
        <f>cserbt!M$2</f>
        <v>0</v>
      </c>
      <c r="N78" s="41">
        <f>cserbt!N$2</f>
        <v>0</v>
      </c>
      <c r="O78" s="41">
        <f>cserbt!O$2</f>
        <v>0</v>
      </c>
      <c r="P78" s="41">
        <f>cserbt!P$2</f>
        <v>0</v>
      </c>
      <c r="Q78" s="41">
        <f>cserbt!Q$2</f>
        <v>0</v>
      </c>
      <c r="R78" s="41">
        <f>cserbt!R$2</f>
        <v>0</v>
      </c>
    </row>
    <row r="79" spans="1:18" ht="11.25" customHeight="1" x14ac:dyDescent="0.25">
      <c r="A79" s="42" t="s">
        <v>27</v>
      </c>
      <c r="B79" s="32" t="str">
        <f ca="1">HYPERLINK("#"&amp;CELL("address",cserit!$C$2),"cserit")</f>
        <v>cserit</v>
      </c>
      <c r="C79" s="41">
        <f>cserit!C$2</f>
        <v>0</v>
      </c>
      <c r="D79" s="41">
        <f>cserit!D$2</f>
        <v>0</v>
      </c>
      <c r="E79" s="41">
        <f>cserit!E$2</f>
        <v>0</v>
      </c>
      <c r="F79" s="41">
        <f>cserit!F$2</f>
        <v>0</v>
      </c>
      <c r="G79" s="41">
        <f>cserit!G$2</f>
        <v>0</v>
      </c>
      <c r="H79" s="41">
        <f>cserit!H$2</f>
        <v>0</v>
      </c>
      <c r="I79" s="41">
        <f>cserit!I$2</f>
        <v>0</v>
      </c>
      <c r="J79" s="41">
        <f>cserit!J$2</f>
        <v>0</v>
      </c>
      <c r="K79" s="41">
        <f>cserit!K$2</f>
        <v>0</v>
      </c>
      <c r="L79" s="41">
        <f>cserit!L$2</f>
        <v>0</v>
      </c>
      <c r="M79" s="41">
        <f>cserit!M$2</f>
        <v>0</v>
      </c>
      <c r="N79" s="41">
        <f>cserit!N$2</f>
        <v>0</v>
      </c>
      <c r="O79" s="41">
        <f>cserit!O$2</f>
        <v>0</v>
      </c>
      <c r="P79" s="41">
        <f>cserit!P$2</f>
        <v>0</v>
      </c>
      <c r="Q79" s="41">
        <f>cserit!Q$2</f>
        <v>0</v>
      </c>
      <c r="R79" s="41">
        <f>cserit!R$2</f>
        <v>0</v>
      </c>
    </row>
    <row r="80" spans="1:18" ht="11.25" customHeight="1" x14ac:dyDescent="0.25">
      <c r="A80" s="38" t="s">
        <v>26</v>
      </c>
      <c r="B80" s="32" t="str">
        <f ca="1">HYPERLINK("#"&amp;CELL("address",cagr!$C$2),"cagr")</f>
        <v>cagr</v>
      </c>
      <c r="C80" s="39">
        <f>cagr!C$2</f>
        <v>2148.0880396970092</v>
      </c>
      <c r="D80" s="39">
        <f>cagr!D$2</f>
        <v>2109.2891263931519</v>
      </c>
      <c r="E80" s="39">
        <f>cagr!E$2</f>
        <v>2055.0595777055282</v>
      </c>
      <c r="F80" s="39">
        <f>cagr!F$2</f>
        <v>1988.7245959716358</v>
      </c>
      <c r="G80" s="39">
        <f>cagr!G$2</f>
        <v>1864.284236812548</v>
      </c>
      <c r="H80" s="39">
        <f>cagr!H$2</f>
        <v>1858.1412866086769</v>
      </c>
      <c r="I80" s="39">
        <f>cagr!I$2</f>
        <v>1931.2095061418759</v>
      </c>
      <c r="J80" s="39">
        <f>cagr!J$2</f>
        <v>1809.371088354924</v>
      </c>
      <c r="K80" s="39">
        <f>cagr!K$2</f>
        <v>1827.3073134711603</v>
      </c>
      <c r="L80" s="39">
        <f>cagr!L$2</f>
        <v>1822.0169505306958</v>
      </c>
      <c r="M80" s="39">
        <f>cagr!M$2</f>
        <v>1880.4272571852296</v>
      </c>
      <c r="N80" s="39">
        <f>cagr!N$2</f>
        <v>1786.0184353444315</v>
      </c>
      <c r="O80" s="39">
        <f>cagr!O$2</f>
        <v>1660.7657176387797</v>
      </c>
      <c r="P80" s="39">
        <f>cagr!P$2</f>
        <v>1678.056017251748</v>
      </c>
      <c r="Q80" s="39">
        <f>cagr!Q$2</f>
        <v>1536.7164844467256</v>
      </c>
      <c r="R80" s="39">
        <f>cagr!R$2</f>
        <v>1576.1162369274034</v>
      </c>
    </row>
    <row r="81" spans="1:18" ht="11.25" customHeight="1" x14ac:dyDescent="0.25">
      <c r="A81" s="36" t="s">
        <v>25</v>
      </c>
      <c r="B81" s="32" t="str">
        <f ca="1">HYPERLINK("#"&amp;CELL("address",CTR!$C$2),"CTR")</f>
        <v>CTR</v>
      </c>
      <c r="C81" s="37">
        <f>CTR!C$2</f>
        <v>14362.899333493857</v>
      </c>
      <c r="D81" s="37">
        <f>CTR!D$2</f>
        <v>14448.151205343902</v>
      </c>
      <c r="E81" s="37">
        <f>CTR!E$2</f>
        <v>14301.132274577987</v>
      </c>
      <c r="F81" s="37">
        <f>CTR!F$2</f>
        <v>14854.78701772913</v>
      </c>
      <c r="G81" s="37">
        <f>CTR!G$2</f>
        <v>15556.225999874545</v>
      </c>
      <c r="H81" s="37">
        <f>CTR!H$2</f>
        <v>15944.756492888369</v>
      </c>
      <c r="I81" s="37">
        <f>CTR!I$2</f>
        <v>16149.983015140235</v>
      </c>
      <c r="J81" s="37">
        <f>CTR!J$2</f>
        <v>16819.018803346466</v>
      </c>
      <c r="K81" s="37">
        <f>CTR!K$2</f>
        <v>16596.858825095904</v>
      </c>
      <c r="L81" s="37">
        <f>CTR!L$2</f>
        <v>15548.40668852622</v>
      </c>
      <c r="M81" s="37">
        <f>CTR!M$2</f>
        <v>15483.706827790502</v>
      </c>
      <c r="N81" s="37">
        <f>CTR!N$2</f>
        <v>15255.684837347799</v>
      </c>
      <c r="O81" s="37">
        <f>CTR!O$2</f>
        <v>13909.314824482493</v>
      </c>
      <c r="P81" s="37">
        <f>CTR!P$2</f>
        <v>13724.863219552497</v>
      </c>
      <c r="Q81" s="37">
        <f>CTR!Q$2</f>
        <v>14028.551369237552</v>
      </c>
      <c r="R81" s="37">
        <f>CTR!R$2</f>
        <v>14177.471906390838</v>
      </c>
    </row>
    <row r="82" spans="1:18" ht="11.25" customHeight="1" x14ac:dyDescent="0.25">
      <c r="A82" s="38" t="s">
        <v>24</v>
      </c>
      <c r="B82" s="32" t="str">
        <f ca="1">HYPERLINK("#"&amp;CELL("address",ctro!$C$2),"ctro")</f>
        <v>ctro</v>
      </c>
      <c r="C82" s="39">
        <f>ctro!C$2</f>
        <v>11013.228244695729</v>
      </c>
      <c r="D82" s="39">
        <f>ctro!D$2</f>
        <v>11063.688399936254</v>
      </c>
      <c r="E82" s="39">
        <f>ctro!E$2</f>
        <v>11211.834509204291</v>
      </c>
      <c r="F82" s="39">
        <f>ctro!F$2</f>
        <v>11682.951899659165</v>
      </c>
      <c r="G82" s="39">
        <f>ctro!G$2</f>
        <v>12011.986423214605</v>
      </c>
      <c r="H82" s="39">
        <f>ctro!H$2</f>
        <v>12136.434714318464</v>
      </c>
      <c r="I82" s="39">
        <f>ctro!I$2</f>
        <v>12533.28120310435</v>
      </c>
      <c r="J82" s="39">
        <f>ctro!J$2</f>
        <v>13140.749266398254</v>
      </c>
      <c r="K82" s="39">
        <f>ctro!K$2</f>
        <v>12844.908622670544</v>
      </c>
      <c r="L82" s="39">
        <f>ctro!L$2</f>
        <v>12127.972575336804</v>
      </c>
      <c r="M82" s="39">
        <f>ctro!M$2</f>
        <v>12076.548251386277</v>
      </c>
      <c r="N82" s="39">
        <f>ctro!N$2</f>
        <v>11710.470490032223</v>
      </c>
      <c r="O82" s="39">
        <f>ctro!O$2</f>
        <v>10445.361293865979</v>
      </c>
      <c r="P82" s="39">
        <f>ctro!P$2</f>
        <v>10264.388336344953</v>
      </c>
      <c r="Q82" s="39">
        <f>ctro!Q$2</f>
        <v>10455.973545183426</v>
      </c>
      <c r="R82" s="39">
        <f>ctro!R$2</f>
        <v>10663.290657847439</v>
      </c>
    </row>
    <row r="83" spans="1:18" ht="11.25" customHeight="1" x14ac:dyDescent="0.25">
      <c r="A83" s="42" t="s">
        <v>23</v>
      </c>
      <c r="B83" s="32" t="str">
        <f ca="1">HYPERLINK("#"&amp;CELL("address",cp2w!$C$2),"cp2w")</f>
        <v>cp2w</v>
      </c>
      <c r="C83" s="41">
        <f>cp2w!C$2</f>
        <v>70.187786693931059</v>
      </c>
      <c r="D83" s="41">
        <f>cp2w!D$2</f>
        <v>65.895671568342991</v>
      </c>
      <c r="E83" s="41">
        <f>cp2w!E$2</f>
        <v>67.850795217076566</v>
      </c>
      <c r="F83" s="41">
        <f>cp2w!F$2</f>
        <v>67.734665130153985</v>
      </c>
      <c r="G83" s="41">
        <f>cp2w!G$2</f>
        <v>66.725641417077583</v>
      </c>
      <c r="H83" s="41">
        <f>cp2w!H$2</f>
        <v>67.114967886793337</v>
      </c>
      <c r="I83" s="41">
        <f>cp2w!I$2</f>
        <v>69.24642145237685</v>
      </c>
      <c r="J83" s="41">
        <f>cp2w!J$2</f>
        <v>72.13959890502727</v>
      </c>
      <c r="K83" s="41">
        <f>cp2w!K$2</f>
        <v>70.906040246991154</v>
      </c>
      <c r="L83" s="41">
        <f>cp2w!L$2</f>
        <v>67.701192154247366</v>
      </c>
      <c r="M83" s="41">
        <f>cp2w!M$2</f>
        <v>65.782629384460392</v>
      </c>
      <c r="N83" s="41">
        <f>cp2w!N$2</f>
        <v>64.059280328098026</v>
      </c>
      <c r="O83" s="41">
        <f>cp2w!O$2</f>
        <v>66.731968221624626</v>
      </c>
      <c r="P83" s="41">
        <f>cp2w!P$2</f>
        <v>67.127755164742339</v>
      </c>
      <c r="Q83" s="41">
        <f>cp2w!Q$2</f>
        <v>67.879713871163275</v>
      </c>
      <c r="R83" s="41">
        <f>cp2w!R$2</f>
        <v>67.885525036546241</v>
      </c>
    </row>
    <row r="84" spans="1:18" ht="11.25" customHeight="1" x14ac:dyDescent="0.25">
      <c r="A84" s="42" t="s">
        <v>22</v>
      </c>
      <c r="B84" s="32" t="str">
        <f ca="1">HYPERLINK("#"&amp;CELL("address",ccar!$C$2),"ccar")</f>
        <v>ccar</v>
      </c>
      <c r="C84" s="41">
        <f>ccar!C$2</f>
        <v>6025.215201067309</v>
      </c>
      <c r="D84" s="41">
        <f>ccar!D$2</f>
        <v>5978.3317542251416</v>
      </c>
      <c r="E84" s="41">
        <f>ccar!E$2</f>
        <v>6056.7424200857804</v>
      </c>
      <c r="F84" s="41">
        <f>ccar!F$2</f>
        <v>6131.5914294377417</v>
      </c>
      <c r="G84" s="41">
        <f>ccar!G$2</f>
        <v>6154.2314900465044</v>
      </c>
      <c r="H84" s="41">
        <f>ccar!H$2</f>
        <v>6129.834181847732</v>
      </c>
      <c r="I84" s="41">
        <f>ccar!I$2</f>
        <v>6168.8229817693882</v>
      </c>
      <c r="J84" s="41">
        <f>ccar!J$2</f>
        <v>6513.8134871798902</v>
      </c>
      <c r="K84" s="41">
        <f>ccar!K$2</f>
        <v>6489.4463133400932</v>
      </c>
      <c r="L84" s="41">
        <f>ccar!L$2</f>
        <v>6379.4122558457557</v>
      </c>
      <c r="M84" s="41">
        <f>ccar!M$2</f>
        <v>6312.29233085946</v>
      </c>
      <c r="N84" s="41">
        <f>ccar!N$2</f>
        <v>6315.2699733031786</v>
      </c>
      <c r="O84" s="41">
        <f>ccar!O$2</f>
        <v>5707.243442523154</v>
      </c>
      <c r="P84" s="41">
        <f>ccar!P$2</f>
        <v>5755.4917712267734</v>
      </c>
      <c r="Q84" s="41">
        <f>ccar!Q$2</f>
        <v>5904.8363348280946</v>
      </c>
      <c r="R84" s="41">
        <f>ccar!R$2</f>
        <v>6000.7068725902782</v>
      </c>
    </row>
    <row r="85" spans="1:18" ht="11.25" customHeight="1" x14ac:dyDescent="0.25">
      <c r="A85" s="42" t="s">
        <v>21</v>
      </c>
      <c r="B85" s="32" t="str">
        <f ca="1">HYPERLINK("#"&amp;CELL("address",cbus!$C$2),"cbus")</f>
        <v>cbus</v>
      </c>
      <c r="C85" s="41">
        <f>cbus!C$2</f>
        <v>1012.746944170451</v>
      </c>
      <c r="D85" s="41">
        <f>cbus!D$2</f>
        <v>998.24426951198166</v>
      </c>
      <c r="E85" s="41">
        <f>cbus!E$2</f>
        <v>980.12674075241853</v>
      </c>
      <c r="F85" s="41">
        <f>cbus!F$2</f>
        <v>1000.195484019676</v>
      </c>
      <c r="G85" s="41">
        <f>cbus!G$2</f>
        <v>988.96462662349722</v>
      </c>
      <c r="H85" s="41">
        <f>cbus!H$2</f>
        <v>1007.9884179398975</v>
      </c>
      <c r="I85" s="41">
        <f>cbus!I$2</f>
        <v>1023.7976673049661</v>
      </c>
      <c r="J85" s="41">
        <f>cbus!J$2</f>
        <v>1013.7103510111884</v>
      </c>
      <c r="K85" s="41">
        <f>cbus!K$2</f>
        <v>1033.9386352647577</v>
      </c>
      <c r="L85" s="41">
        <f>cbus!L$2</f>
        <v>1053.0735792611174</v>
      </c>
      <c r="M85" s="41">
        <f>cbus!M$2</f>
        <v>1076.7760605311091</v>
      </c>
      <c r="N85" s="41">
        <f>cbus!N$2</f>
        <v>1025.1157666626416</v>
      </c>
      <c r="O85" s="41">
        <f>cbus!O$2</f>
        <v>938.49141235265552</v>
      </c>
      <c r="P85" s="41">
        <f>cbus!P$2</f>
        <v>941.05221143013398</v>
      </c>
      <c r="Q85" s="41">
        <f>cbus!Q$2</f>
        <v>971.45657426237142</v>
      </c>
      <c r="R85" s="41">
        <f>cbus!R$2</f>
        <v>988.8363405933145</v>
      </c>
    </row>
    <row r="86" spans="1:18" ht="11.25" customHeight="1" x14ac:dyDescent="0.25">
      <c r="A86" s="42" t="s">
        <v>20</v>
      </c>
      <c r="B86" s="32" t="str">
        <f ca="1">HYPERLINK("#"&amp;CELL("address",clcv!$C$2),"clcv")</f>
        <v>clcv</v>
      </c>
      <c r="C86" s="41">
        <f>clcv!C$2</f>
        <v>1492.6341675485016</v>
      </c>
      <c r="D86" s="41">
        <f>clcv!D$2</f>
        <v>1533.6622724011695</v>
      </c>
      <c r="E86" s="41">
        <f>clcv!E$2</f>
        <v>1562.5873469239821</v>
      </c>
      <c r="F86" s="41">
        <f>clcv!F$2</f>
        <v>1660.5696971960833</v>
      </c>
      <c r="G86" s="41">
        <f>clcv!G$2</f>
        <v>1800.4716479404615</v>
      </c>
      <c r="H86" s="41">
        <f>clcv!H$2</f>
        <v>1926.2904217562871</v>
      </c>
      <c r="I86" s="41">
        <f>clcv!I$2</f>
        <v>2138.5732485302574</v>
      </c>
      <c r="J86" s="41">
        <f>clcv!J$2</f>
        <v>2284.245861388014</v>
      </c>
      <c r="K86" s="41">
        <f>clcv!K$2</f>
        <v>2155.6533449118101</v>
      </c>
      <c r="L86" s="41">
        <f>clcv!L$2</f>
        <v>1983.5831264476328</v>
      </c>
      <c r="M86" s="41">
        <f>clcv!M$2</f>
        <v>1916.9255596982055</v>
      </c>
      <c r="N86" s="41">
        <f>clcv!N$2</f>
        <v>1701.1884571005066</v>
      </c>
      <c r="O86" s="41">
        <f>clcv!O$2</f>
        <v>1491.3027397394449</v>
      </c>
      <c r="P86" s="41">
        <f>clcv!P$2</f>
        <v>1388.2396248599821</v>
      </c>
      <c r="Q86" s="41">
        <f>clcv!Q$2</f>
        <v>1312.3501612998266</v>
      </c>
      <c r="R86" s="41">
        <f>clcv!R$2</f>
        <v>1318.2752618166478</v>
      </c>
    </row>
    <row r="87" spans="1:18" ht="11.25" customHeight="1" x14ac:dyDescent="0.25">
      <c r="A87" s="42" t="s">
        <v>19</v>
      </c>
      <c r="B87" s="32" t="str">
        <f ca="1">HYPERLINK("#"&amp;CELL("address",chdv!$C$2),"chdv")</f>
        <v>chdv</v>
      </c>
      <c r="C87" s="41">
        <f>chdv!C$2</f>
        <v>2412.4441452155374</v>
      </c>
      <c r="D87" s="41">
        <f>chdv!D$2</f>
        <v>2487.5544322296173</v>
      </c>
      <c r="E87" s="41">
        <f>chdv!E$2</f>
        <v>2544.5272062250356</v>
      </c>
      <c r="F87" s="41">
        <f>chdv!F$2</f>
        <v>2822.8606238755087</v>
      </c>
      <c r="G87" s="41">
        <f>chdv!G$2</f>
        <v>3001.5930171870637</v>
      </c>
      <c r="H87" s="41">
        <f>chdv!H$2</f>
        <v>3005.2067248877552</v>
      </c>
      <c r="I87" s="41">
        <f>chdv!I$2</f>
        <v>3132.8408840473639</v>
      </c>
      <c r="J87" s="41">
        <f>chdv!J$2</f>
        <v>3256.8399679141335</v>
      </c>
      <c r="K87" s="41">
        <f>chdv!K$2</f>
        <v>3094.9642889068928</v>
      </c>
      <c r="L87" s="41">
        <f>chdv!L$2</f>
        <v>2644.2024216280515</v>
      </c>
      <c r="M87" s="41">
        <f>chdv!M$2</f>
        <v>2704.7716709130414</v>
      </c>
      <c r="N87" s="41">
        <f>chdv!N$2</f>
        <v>2604.8370126377977</v>
      </c>
      <c r="O87" s="41">
        <f>chdv!O$2</f>
        <v>2241.5917310291006</v>
      </c>
      <c r="P87" s="41">
        <f>chdv!P$2</f>
        <v>2112.476973663322</v>
      </c>
      <c r="Q87" s="41">
        <f>chdv!Q$2</f>
        <v>2199.450760921969</v>
      </c>
      <c r="R87" s="41">
        <f>chdv!R$2</f>
        <v>2287.5866578106516</v>
      </c>
    </row>
    <row r="88" spans="1:18" ht="11.25" customHeight="1" x14ac:dyDescent="0.25">
      <c r="A88" s="38" t="s">
        <v>18</v>
      </c>
      <c r="B88" s="32" t="str">
        <f ca="1">HYPERLINK("#"&amp;CELL("address",ctra!$C$2),"ctra")</f>
        <v>ctra</v>
      </c>
      <c r="C88" s="39">
        <f>ctra!C$2</f>
        <v>227.78400545250668</v>
      </c>
      <c r="D88" s="39">
        <f>ctra!D$2</f>
        <v>212.10353146241999</v>
      </c>
      <c r="E88" s="39">
        <f>ctra!E$2</f>
        <v>211.90413900614402</v>
      </c>
      <c r="F88" s="39">
        <f>ctra!F$2</f>
        <v>218.20446905680799</v>
      </c>
      <c r="G88" s="39">
        <f>ctra!G$2</f>
        <v>215.31270449332803</v>
      </c>
      <c r="H88" s="39">
        <f>ctra!H$2</f>
        <v>230.97272483484167</v>
      </c>
      <c r="I88" s="39">
        <f>ctra!I$2</f>
        <v>227.924688423276</v>
      </c>
      <c r="J88" s="39">
        <f>ctra!J$2</f>
        <v>227.73401376382802</v>
      </c>
      <c r="K88" s="39">
        <f>ctra!K$2</f>
        <v>237.344593649904</v>
      </c>
      <c r="L88" s="39">
        <f>ctra!L$2</f>
        <v>230.925689152704</v>
      </c>
      <c r="M88" s="39">
        <f>ctra!M$2</f>
        <v>243.64039965430513</v>
      </c>
      <c r="N88" s="39">
        <f>ctra!N$2</f>
        <v>249.93999053550817</v>
      </c>
      <c r="O88" s="39">
        <f>ctra!O$2</f>
        <v>249.93933619575998</v>
      </c>
      <c r="P88" s="39">
        <f>ctra!P$2</f>
        <v>246.77889372999223</v>
      </c>
      <c r="Q88" s="39">
        <f>ctra!Q$2</f>
        <v>253.12101297413332</v>
      </c>
      <c r="R88" s="39">
        <f>ctra!R$2</f>
        <v>249.94039099482961</v>
      </c>
    </row>
    <row r="89" spans="1:18" ht="11.25" customHeight="1" x14ac:dyDescent="0.25">
      <c r="A89" s="42" t="s">
        <v>17</v>
      </c>
      <c r="B89" s="32" t="str">
        <f ca="1">HYPERLINK("#"&amp;CELL("address",crtp!$C$2),"crtp")</f>
        <v>crtp</v>
      </c>
      <c r="C89" s="41">
        <f>crtp!C$2</f>
        <v>202.1776415302482</v>
      </c>
      <c r="D89" s="41">
        <f>crtp!D$2</f>
        <v>186.84313283400942</v>
      </c>
      <c r="E89" s="41">
        <f>crtp!E$2</f>
        <v>189.71895032809795</v>
      </c>
      <c r="F89" s="41">
        <f>crtp!F$2</f>
        <v>194.4843808710884</v>
      </c>
      <c r="G89" s="41">
        <f>crtp!G$2</f>
        <v>188.13423090469033</v>
      </c>
      <c r="H89" s="41">
        <f>crtp!H$2</f>
        <v>206.67746437188299</v>
      </c>
      <c r="I89" s="41">
        <f>crtp!I$2</f>
        <v>206.14773619191521</v>
      </c>
      <c r="J89" s="41">
        <f>crtp!J$2</f>
        <v>209.79547115738879</v>
      </c>
      <c r="K89" s="41">
        <f>crtp!K$2</f>
        <v>219.1894721121854</v>
      </c>
      <c r="L89" s="41">
        <f>crtp!L$2</f>
        <v>212.45322095905524</v>
      </c>
      <c r="M89" s="41">
        <f>crtp!M$2</f>
        <v>222.57956310746991</v>
      </c>
      <c r="N89" s="41">
        <f>crtp!N$2</f>
        <v>224.55070630515215</v>
      </c>
      <c r="O89" s="41">
        <f>crtp!O$2</f>
        <v>228.42487726476381</v>
      </c>
      <c r="P89" s="41">
        <f>crtp!P$2</f>
        <v>226.04856012139601</v>
      </c>
      <c r="Q89" s="41">
        <f>crtp!Q$2</f>
        <v>233.36514828121565</v>
      </c>
      <c r="R89" s="41">
        <f>crtp!R$2</f>
        <v>229.52482439553725</v>
      </c>
    </row>
    <row r="90" spans="1:18" ht="11.25" customHeight="1" x14ac:dyDescent="0.25">
      <c r="A90" s="42" t="s">
        <v>16</v>
      </c>
      <c r="B90" s="32" t="str">
        <f ca="1">HYPERLINK("#"&amp;CELL("address",crth!$C$2),"crth")</f>
        <v>crth</v>
      </c>
      <c r="C90" s="41">
        <f>crth!C$2</f>
        <v>0</v>
      </c>
      <c r="D90" s="41">
        <f>crth!D$2</f>
        <v>0</v>
      </c>
      <c r="E90" s="41">
        <f>crth!E$2</f>
        <v>0</v>
      </c>
      <c r="F90" s="41">
        <f>crth!F$2</f>
        <v>0</v>
      </c>
      <c r="G90" s="41">
        <f>crth!G$2</f>
        <v>0</v>
      </c>
      <c r="H90" s="41">
        <f>crth!H$2</f>
        <v>0</v>
      </c>
      <c r="I90" s="41">
        <f>crth!I$2</f>
        <v>0</v>
      </c>
      <c r="J90" s="41">
        <f>crth!J$2</f>
        <v>0</v>
      </c>
      <c r="K90" s="41">
        <f>crth!K$2</f>
        <v>0</v>
      </c>
      <c r="L90" s="41">
        <f>crth!L$2</f>
        <v>0</v>
      </c>
      <c r="M90" s="41">
        <f>crth!M$2</f>
        <v>0</v>
      </c>
      <c r="N90" s="41">
        <f>crth!N$2</f>
        <v>0</v>
      </c>
      <c r="O90" s="41">
        <f>crth!O$2</f>
        <v>0</v>
      </c>
      <c r="P90" s="41">
        <f>crth!P$2</f>
        <v>0</v>
      </c>
      <c r="Q90" s="41">
        <f>crth!Q$2</f>
        <v>0</v>
      </c>
      <c r="R90" s="41">
        <f>crth!R$2</f>
        <v>0</v>
      </c>
    </row>
    <row r="91" spans="1:18" ht="11.25" customHeight="1" x14ac:dyDescent="0.25">
      <c r="A91" s="42" t="s">
        <v>15</v>
      </c>
      <c r="B91" s="32" t="str">
        <f ca="1">HYPERLINK("#"&amp;CELL("address",crtm!$C$2),"crtm")</f>
        <v>crtm</v>
      </c>
      <c r="C91" s="41">
        <f>crtm!C$2</f>
        <v>0</v>
      </c>
      <c r="D91" s="41">
        <f>crtm!D$2</f>
        <v>0</v>
      </c>
      <c r="E91" s="41">
        <f>crtm!E$2</f>
        <v>0</v>
      </c>
      <c r="F91" s="41">
        <f>crtm!F$2</f>
        <v>0</v>
      </c>
      <c r="G91" s="41">
        <f>crtm!G$2</f>
        <v>0</v>
      </c>
      <c r="H91" s="41">
        <f>crtm!H$2</f>
        <v>0</v>
      </c>
      <c r="I91" s="41">
        <f>crtm!I$2</f>
        <v>0</v>
      </c>
      <c r="J91" s="41">
        <f>crtm!J$2</f>
        <v>0</v>
      </c>
      <c r="K91" s="41">
        <f>crtm!K$2</f>
        <v>0</v>
      </c>
      <c r="L91" s="41">
        <f>crtm!L$2</f>
        <v>0</v>
      </c>
      <c r="M91" s="41">
        <f>crtm!M$2</f>
        <v>0</v>
      </c>
      <c r="N91" s="41">
        <f>crtm!N$2</f>
        <v>0</v>
      </c>
      <c r="O91" s="41">
        <f>crtm!O$2</f>
        <v>0</v>
      </c>
      <c r="P91" s="41">
        <f>crtm!P$2</f>
        <v>0</v>
      </c>
      <c r="Q91" s="41">
        <f>crtm!Q$2</f>
        <v>0</v>
      </c>
      <c r="R91" s="41">
        <f>crtm!R$2</f>
        <v>0</v>
      </c>
    </row>
    <row r="92" spans="1:18" ht="11.25" customHeight="1" x14ac:dyDescent="0.25">
      <c r="A92" s="42" t="s">
        <v>14</v>
      </c>
      <c r="B92" s="32" t="str">
        <f ca="1">HYPERLINK("#"&amp;CELL("address",crtf!$C$2),"crtf")</f>
        <v>crtf</v>
      </c>
      <c r="C92" s="41">
        <f>crtf!C$2</f>
        <v>25.606363922258478</v>
      </c>
      <c r="D92" s="41">
        <f>crtf!D$2</f>
        <v>25.26039862841057</v>
      </c>
      <c r="E92" s="41">
        <f>crtf!E$2</f>
        <v>22.185188678046078</v>
      </c>
      <c r="F92" s="41">
        <f>crtf!F$2</f>
        <v>23.72008818571959</v>
      </c>
      <c r="G92" s="41">
        <f>crtf!G$2</f>
        <v>27.178473588637715</v>
      </c>
      <c r="H92" s="41">
        <f>crtf!H$2</f>
        <v>24.295260462958669</v>
      </c>
      <c r="I92" s="41">
        <f>crtf!I$2</f>
        <v>21.776952231360788</v>
      </c>
      <c r="J92" s="41">
        <f>crtf!J$2</f>
        <v>17.938542606439231</v>
      </c>
      <c r="K92" s="41">
        <f>crtf!K$2</f>
        <v>18.1551215377186</v>
      </c>
      <c r="L92" s="41">
        <f>crtf!L$2</f>
        <v>18.472468193648744</v>
      </c>
      <c r="M92" s="41">
        <f>crtf!M$2</f>
        <v>21.06083654683524</v>
      </c>
      <c r="N92" s="41">
        <f>crtf!N$2</f>
        <v>25.389284230356012</v>
      </c>
      <c r="O92" s="41">
        <f>crtf!O$2</f>
        <v>21.514458930996163</v>
      </c>
      <c r="P92" s="41">
        <f>crtf!P$2</f>
        <v>20.730333608596215</v>
      </c>
      <c r="Q92" s="41">
        <f>crtf!Q$2</f>
        <v>19.755864692917683</v>
      </c>
      <c r="R92" s="41">
        <f>crtf!R$2</f>
        <v>20.415566599292362</v>
      </c>
    </row>
    <row r="93" spans="1:18" ht="11.25" customHeight="1" x14ac:dyDescent="0.25">
      <c r="A93" s="38" t="s">
        <v>13</v>
      </c>
      <c r="B93" s="32" t="str">
        <f ca="1">HYPERLINK("#"&amp;CELL("address",ctav!$C$2),"ctav")</f>
        <v>ctav</v>
      </c>
      <c r="C93" s="39">
        <f>ctav!C$2</f>
        <v>2583.3311782002393</v>
      </c>
      <c r="D93" s="39">
        <f>ctav!D$2</f>
        <v>2576.7722870276398</v>
      </c>
      <c r="E93" s="39">
        <f>ctav!E$2</f>
        <v>2254.515053904468</v>
      </c>
      <c r="F93" s="39">
        <f>ctav!F$2</f>
        <v>2323.8071116022893</v>
      </c>
      <c r="G93" s="39">
        <f>ctav!G$2</f>
        <v>2708.4775650926044</v>
      </c>
      <c r="H93" s="39">
        <f>ctav!H$2</f>
        <v>2883.5719043577255</v>
      </c>
      <c r="I93" s="39">
        <f>ctav!I$2</f>
        <v>2799.1384359124681</v>
      </c>
      <c r="J93" s="39">
        <f>ctav!J$2</f>
        <v>2927.3312791738804</v>
      </c>
      <c r="K93" s="39">
        <f>ctav!K$2</f>
        <v>2861.7680669474526</v>
      </c>
      <c r="L93" s="39">
        <f>ctav!L$2</f>
        <v>2545.722445541076</v>
      </c>
      <c r="M93" s="39">
        <f>ctav!M$2</f>
        <v>2633.3752852091075</v>
      </c>
      <c r="N93" s="39">
        <f>ctav!N$2</f>
        <v>2745.9937742602065</v>
      </c>
      <c r="O93" s="39">
        <f>ctav!O$2</f>
        <v>2686.5902527588955</v>
      </c>
      <c r="P93" s="39">
        <f>ctav!P$2</f>
        <v>2683.4402674017106</v>
      </c>
      <c r="Q93" s="39">
        <f>ctav!Q$2</f>
        <v>2883.6709161492263</v>
      </c>
      <c r="R93" s="39">
        <f>ctav!R$2</f>
        <v>2802.3486157175143</v>
      </c>
    </row>
    <row r="94" spans="1:18" ht="11.25" customHeight="1" x14ac:dyDescent="0.25">
      <c r="A94" s="42" t="s">
        <v>12</v>
      </c>
      <c r="B94" s="32" t="str">
        <f ca="1">HYPERLINK("#"&amp;CELL("address",capd!$C$2),"capd")</f>
        <v>capd</v>
      </c>
      <c r="C94" s="41">
        <f>capd!C$2</f>
        <v>166.56090946222329</v>
      </c>
      <c r="D94" s="41">
        <f>capd!D$2</f>
        <v>165.39443203722885</v>
      </c>
      <c r="E94" s="41">
        <f>capd!E$2</f>
        <v>141.74985921530384</v>
      </c>
      <c r="F94" s="41">
        <f>capd!F$2</f>
        <v>141.77801781079575</v>
      </c>
      <c r="G94" s="41">
        <f>capd!G$2</f>
        <v>172.48100325381083</v>
      </c>
      <c r="H94" s="41">
        <f>capd!H$2</f>
        <v>165.88987856032648</v>
      </c>
      <c r="I94" s="41">
        <f>capd!I$2</f>
        <v>155.94560118692721</v>
      </c>
      <c r="J94" s="41">
        <f>capd!J$2</f>
        <v>167.3730322020786</v>
      </c>
      <c r="K94" s="41">
        <f>capd!K$2</f>
        <v>170.38541504254636</v>
      </c>
      <c r="L94" s="41">
        <f>capd!L$2</f>
        <v>168.87024454417246</v>
      </c>
      <c r="M94" s="41">
        <f>capd!M$2</f>
        <v>202.79295230708323</v>
      </c>
      <c r="N94" s="41">
        <f>capd!N$2</f>
        <v>195.95896159364599</v>
      </c>
      <c r="O94" s="41">
        <f>capd!O$2</f>
        <v>154.95399923263582</v>
      </c>
      <c r="P94" s="41">
        <f>capd!P$2</f>
        <v>153.59923093116052</v>
      </c>
      <c r="Q94" s="41">
        <f>capd!Q$2</f>
        <v>153.66589751595097</v>
      </c>
      <c r="R94" s="41">
        <f>capd!R$2</f>
        <v>152.44537826359362</v>
      </c>
    </row>
    <row r="95" spans="1:18" ht="11.25" customHeight="1" x14ac:dyDescent="0.25">
      <c r="A95" s="42" t="s">
        <v>11</v>
      </c>
      <c r="B95" s="32" t="str">
        <f ca="1">HYPERLINK("#"&amp;CELL("address",capi!$C$2),"capi")</f>
        <v>capi</v>
      </c>
      <c r="C95" s="41">
        <f>capi!C$2</f>
        <v>1171.1296056138838</v>
      </c>
      <c r="D95" s="41">
        <f>capi!D$2</f>
        <v>1301.0785246051073</v>
      </c>
      <c r="E95" s="41">
        <f>capi!E$2</f>
        <v>1136.9592140721288</v>
      </c>
      <c r="F95" s="41">
        <f>capi!F$2</f>
        <v>1244.896612516432</v>
      </c>
      <c r="G95" s="41">
        <f>capi!G$2</f>
        <v>1389.0568777893095</v>
      </c>
      <c r="H95" s="41">
        <f>capi!H$2</f>
        <v>1422.3799612216199</v>
      </c>
      <c r="I95" s="41">
        <f>capi!I$2</f>
        <v>1421.1519704663187</v>
      </c>
      <c r="J95" s="41">
        <f>capi!J$2</f>
        <v>1505.4027968950868</v>
      </c>
      <c r="K95" s="41">
        <f>capi!K$2</f>
        <v>1338.5224425450049</v>
      </c>
      <c r="L95" s="41">
        <f>capi!L$2</f>
        <v>1224.3269550567311</v>
      </c>
      <c r="M95" s="41">
        <f>capi!M$2</f>
        <v>1310.4321425049138</v>
      </c>
      <c r="N95" s="41">
        <f>capi!N$2</f>
        <v>1373.9045828464614</v>
      </c>
      <c r="O95" s="41">
        <f>capi!O$2</f>
        <v>1328.99345022379</v>
      </c>
      <c r="P95" s="41">
        <f>capi!P$2</f>
        <v>1328.1940559098416</v>
      </c>
      <c r="Q95" s="41">
        <f>capi!Q$2</f>
        <v>1404.9009485762592</v>
      </c>
      <c r="R95" s="41">
        <f>capi!R$2</f>
        <v>1393.8198725907196</v>
      </c>
    </row>
    <row r="96" spans="1:18" ht="11.25" customHeight="1" x14ac:dyDescent="0.25">
      <c r="A96" s="42" t="s">
        <v>10</v>
      </c>
      <c r="B96" s="32" t="str">
        <f ca="1">HYPERLINK("#"&amp;CELL("address",cape!$C$2),"cape")</f>
        <v>cape</v>
      </c>
      <c r="C96" s="41">
        <f>cape!C$2</f>
        <v>1219.9114531960945</v>
      </c>
      <c r="D96" s="41">
        <f>cape!D$2</f>
        <v>1082.8550533822711</v>
      </c>
      <c r="E96" s="41">
        <f>cape!E$2</f>
        <v>951.80295919653793</v>
      </c>
      <c r="F96" s="41">
        <f>cape!F$2</f>
        <v>919.67730637848911</v>
      </c>
      <c r="G96" s="41">
        <f>cape!G$2</f>
        <v>1128.1138715655281</v>
      </c>
      <c r="H96" s="41">
        <f>cape!H$2</f>
        <v>1273.4278268932449</v>
      </c>
      <c r="I96" s="41">
        <f>cape!I$2</f>
        <v>1194.4618401743828</v>
      </c>
      <c r="J96" s="41">
        <f>cape!J$2</f>
        <v>1227.2939047105967</v>
      </c>
      <c r="K96" s="41">
        <f>cape!K$2</f>
        <v>1237.2174447833841</v>
      </c>
      <c r="L96" s="41">
        <f>cape!L$2</f>
        <v>1068.7859276074028</v>
      </c>
      <c r="M96" s="41">
        <f>cape!M$2</f>
        <v>1046.2651810186007</v>
      </c>
      <c r="N96" s="41">
        <f>cape!N$2</f>
        <v>1098.4235643594807</v>
      </c>
      <c r="O96" s="41">
        <f>cape!O$2</f>
        <v>1119.5019340157075</v>
      </c>
      <c r="P96" s="41">
        <f>cape!P$2</f>
        <v>1122.6358889878711</v>
      </c>
      <c r="Q96" s="41">
        <f>cape!Q$2</f>
        <v>1219.2375450954114</v>
      </c>
      <c r="R96" s="41">
        <f>cape!R$2</f>
        <v>1151.3295890622676</v>
      </c>
    </row>
    <row r="97" spans="1:18" ht="11.25" customHeight="1" x14ac:dyDescent="0.25">
      <c r="A97" s="42" t="s">
        <v>9</v>
      </c>
      <c r="B97" s="32" t="str">
        <f ca="1">HYPERLINK("#"&amp;CELL("address",cafi!$C$2),"cafi")</f>
        <v>cafi</v>
      </c>
      <c r="C97" s="41">
        <f>cafi!C$2</f>
        <v>24.523029357148939</v>
      </c>
      <c r="D97" s="41">
        <f>cafi!D$2</f>
        <v>26.016960090847885</v>
      </c>
      <c r="E97" s="41">
        <f>cafi!E$2</f>
        <v>22.451991778840281</v>
      </c>
      <c r="F97" s="41">
        <f>cafi!F$2</f>
        <v>15.959618418504522</v>
      </c>
      <c r="G97" s="41">
        <f>cafi!G$2</f>
        <v>17.325824757072994</v>
      </c>
      <c r="H97" s="41">
        <f>cafi!H$2</f>
        <v>20.888171381754127</v>
      </c>
      <c r="I97" s="41">
        <f>cafi!I$2</f>
        <v>27.029926018345162</v>
      </c>
      <c r="J97" s="41">
        <f>cafi!J$2</f>
        <v>26.679652748604262</v>
      </c>
      <c r="K97" s="41">
        <f>cafi!K$2</f>
        <v>50.484855758497659</v>
      </c>
      <c r="L97" s="41">
        <f>cafi!L$2</f>
        <v>35.680132207125887</v>
      </c>
      <c r="M97" s="41">
        <f>cafi!M$2</f>
        <v>29.615105498099151</v>
      </c>
      <c r="N97" s="41">
        <f>cafi!N$2</f>
        <v>30.62279624099374</v>
      </c>
      <c r="O97" s="41">
        <f>cafi!O$2</f>
        <v>30.453925028824916</v>
      </c>
      <c r="P97" s="41">
        <f>cafi!P$2</f>
        <v>26.418020825323762</v>
      </c>
      <c r="Q97" s="41">
        <f>cafi!Q$2</f>
        <v>33.383274495309095</v>
      </c>
      <c r="R97" s="41">
        <f>cafi!R$2</f>
        <v>31.922238869283543</v>
      </c>
    </row>
    <row r="98" spans="1:18" ht="11.25" customHeight="1" x14ac:dyDescent="0.25">
      <c r="A98" s="42" t="s">
        <v>8</v>
      </c>
      <c r="B98" s="32" t="str">
        <f ca="1">HYPERLINK("#"&amp;CELL("address",cafe!$C$2),"cafe")</f>
        <v>cafe</v>
      </c>
      <c r="C98" s="41">
        <f>cafe!C$2</f>
        <v>1.2061805708883488</v>
      </c>
      <c r="D98" s="41">
        <f>cafe!D$2</f>
        <v>1.4273169121845841</v>
      </c>
      <c r="E98" s="41">
        <f>cafe!E$2</f>
        <v>1.551029641657073</v>
      </c>
      <c r="F98" s="41">
        <f>cafe!F$2</f>
        <v>1.4955564780675596</v>
      </c>
      <c r="G98" s="41">
        <f>cafe!G$2</f>
        <v>1.4999877268827515</v>
      </c>
      <c r="H98" s="41">
        <f>cafe!H$2</f>
        <v>0.9860663007804028</v>
      </c>
      <c r="I98" s="41">
        <f>cafe!I$2</f>
        <v>0.54909806649451853</v>
      </c>
      <c r="J98" s="41">
        <f>cafe!J$2</f>
        <v>0.58189261751390442</v>
      </c>
      <c r="K98" s="41">
        <f>cafe!K$2</f>
        <v>65.157908818019663</v>
      </c>
      <c r="L98" s="41">
        <f>cafe!L$2</f>
        <v>48.059186125643912</v>
      </c>
      <c r="M98" s="41">
        <f>cafe!M$2</f>
        <v>44.269903880410332</v>
      </c>
      <c r="N98" s="41">
        <f>cafe!N$2</f>
        <v>47.083869219625036</v>
      </c>
      <c r="O98" s="41">
        <f>cafe!O$2</f>
        <v>52.686944257937547</v>
      </c>
      <c r="P98" s="41">
        <f>cafe!P$2</f>
        <v>52.593070747513828</v>
      </c>
      <c r="Q98" s="41">
        <f>cafe!Q$2</f>
        <v>72.483250466295843</v>
      </c>
      <c r="R98" s="41">
        <f>cafe!R$2</f>
        <v>72.831536931650177</v>
      </c>
    </row>
    <row r="99" spans="1:18" ht="11.25" customHeight="1" x14ac:dyDescent="0.25">
      <c r="A99" s="38" t="s">
        <v>7</v>
      </c>
      <c r="B99" s="32" t="str">
        <f ca="1">HYPERLINK("#"&amp;CELL("address",ctdn!$C$2),"ctdn")</f>
        <v>ctdn</v>
      </c>
      <c r="C99" s="39">
        <f>ctdn!C$2</f>
        <v>538.55590514538278</v>
      </c>
      <c r="D99" s="39">
        <f>ctdn!D$2</f>
        <v>595.58698691758798</v>
      </c>
      <c r="E99" s="39">
        <f>ctdn!E$2</f>
        <v>622.87857246308408</v>
      </c>
      <c r="F99" s="39">
        <f>ctdn!F$2</f>
        <v>629.82353741086808</v>
      </c>
      <c r="G99" s="39">
        <f>ctdn!G$2</f>
        <v>620.44930707400806</v>
      </c>
      <c r="H99" s="39">
        <f>ctdn!H$2</f>
        <v>693.77714937733992</v>
      </c>
      <c r="I99" s="39">
        <f>ctdn!I$2</f>
        <v>589.63868770014005</v>
      </c>
      <c r="J99" s="39">
        <f>ctdn!J$2</f>
        <v>523.204244010504</v>
      </c>
      <c r="K99" s="39">
        <f>ctdn!K$2</f>
        <v>652.83754182800408</v>
      </c>
      <c r="L99" s="39">
        <f>ctdn!L$2</f>
        <v>643.78597849563596</v>
      </c>
      <c r="M99" s="39">
        <f>ctdn!M$2</f>
        <v>530.14289154081268</v>
      </c>
      <c r="N99" s="39">
        <f>ctdn!N$2</f>
        <v>549.2805825198609</v>
      </c>
      <c r="O99" s="39">
        <f>ctdn!O$2</f>
        <v>527.42394166186102</v>
      </c>
      <c r="P99" s="39">
        <f>ctdn!P$2</f>
        <v>530.25572207584082</v>
      </c>
      <c r="Q99" s="39">
        <f>ctdn!Q$2</f>
        <v>435.78589493076549</v>
      </c>
      <c r="R99" s="39">
        <f>ctdn!R$2</f>
        <v>461.89224183105483</v>
      </c>
    </row>
    <row r="100" spans="1:18" ht="11.25" customHeight="1" x14ac:dyDescent="0.25">
      <c r="A100" s="42" t="s">
        <v>6</v>
      </c>
      <c r="B100" s="32" t="str">
        <f ca="1">HYPERLINK("#"&amp;CELL("address",cncs!$C$2),"cncs")</f>
        <v>cncs</v>
      </c>
      <c r="C100" s="41">
        <f>cncs!C$2</f>
        <v>538.55590514538278</v>
      </c>
      <c r="D100" s="41">
        <f>cncs!D$2</f>
        <v>595.58698691758798</v>
      </c>
      <c r="E100" s="41">
        <f>cncs!E$2</f>
        <v>622.87857246308408</v>
      </c>
      <c r="F100" s="41">
        <f>cncs!F$2</f>
        <v>629.82353741086808</v>
      </c>
      <c r="G100" s="41">
        <f>cncs!G$2</f>
        <v>620.44930707400806</v>
      </c>
      <c r="H100" s="41">
        <f>cncs!H$2</f>
        <v>693.77714937733992</v>
      </c>
      <c r="I100" s="41">
        <f>cncs!I$2</f>
        <v>589.63868770014005</v>
      </c>
      <c r="J100" s="41">
        <f>cncs!J$2</f>
        <v>523.204244010504</v>
      </c>
      <c r="K100" s="41">
        <f>cncs!K$2</f>
        <v>652.83754182800408</v>
      </c>
      <c r="L100" s="41">
        <f>cncs!L$2</f>
        <v>643.78597849563596</v>
      </c>
      <c r="M100" s="41">
        <f>cncs!M$2</f>
        <v>530.14289154081268</v>
      </c>
      <c r="N100" s="41">
        <f>cncs!N$2</f>
        <v>549.2805825198609</v>
      </c>
      <c r="O100" s="41">
        <f>cncs!O$2</f>
        <v>527.42394166186102</v>
      </c>
      <c r="P100" s="41">
        <f>cncs!P$2</f>
        <v>530.25572207584082</v>
      </c>
      <c r="Q100" s="41">
        <f>cncs!Q$2</f>
        <v>435.78589493076549</v>
      </c>
      <c r="R100" s="41">
        <f>cncs!R$2</f>
        <v>461.89224183105483</v>
      </c>
    </row>
    <row r="101" spans="1:18" ht="11.25" customHeight="1" x14ac:dyDescent="0.25">
      <c r="A101" s="42" t="s">
        <v>5</v>
      </c>
      <c r="B101" s="32" t="str">
        <f ca="1">HYPERLINK("#"&amp;CELL("address",cniw!$C$2),"cniw")</f>
        <v>cniw</v>
      </c>
      <c r="C101" s="41">
        <f>cniw!C$2</f>
        <v>0</v>
      </c>
      <c r="D101" s="41">
        <f>cniw!D$2</f>
        <v>0</v>
      </c>
      <c r="E101" s="41">
        <f>cniw!E$2</f>
        <v>0</v>
      </c>
      <c r="F101" s="41">
        <f>cniw!F$2</f>
        <v>0</v>
      </c>
      <c r="G101" s="41">
        <f>cniw!G$2</f>
        <v>0</v>
      </c>
      <c r="H101" s="41">
        <f>cniw!H$2</f>
        <v>0</v>
      </c>
      <c r="I101" s="41">
        <f>cniw!I$2</f>
        <v>0</v>
      </c>
      <c r="J101" s="41">
        <f>cniw!J$2</f>
        <v>0</v>
      </c>
      <c r="K101" s="41">
        <f>cniw!K$2</f>
        <v>0</v>
      </c>
      <c r="L101" s="41">
        <f>cniw!L$2</f>
        <v>0</v>
      </c>
      <c r="M101" s="41">
        <f>cniw!M$2</f>
        <v>0</v>
      </c>
      <c r="N101" s="41">
        <f>cniw!N$2</f>
        <v>0</v>
      </c>
      <c r="O101" s="41">
        <f>cniw!O$2</f>
        <v>0</v>
      </c>
      <c r="P101" s="41">
        <f>cniw!P$2</f>
        <v>0</v>
      </c>
      <c r="Q101" s="41">
        <f>cniw!Q$2</f>
        <v>0</v>
      </c>
      <c r="R101" s="41">
        <f>cniw!R$2</f>
        <v>0</v>
      </c>
    </row>
    <row r="102" spans="1:18" ht="11.25" customHeight="1" x14ac:dyDescent="0.25">
      <c r="A102" s="38" t="s">
        <v>4</v>
      </c>
      <c r="B102" s="32" t="str">
        <f ca="1">HYPERLINK("#"&amp;CELL("address",ctpi!$C$2),"ctpi")</f>
        <v>ctpi</v>
      </c>
      <c r="C102" s="39">
        <f>ctpi!C$2</f>
        <v>0</v>
      </c>
      <c r="D102" s="39">
        <f>ctpi!D$2</f>
        <v>0</v>
      </c>
      <c r="E102" s="39">
        <f>ctpi!E$2</f>
        <v>0</v>
      </c>
      <c r="F102" s="39">
        <f>ctpi!F$2</f>
        <v>0</v>
      </c>
      <c r="G102" s="39">
        <f>ctpi!G$2</f>
        <v>0</v>
      </c>
      <c r="H102" s="39">
        <f>ctpi!H$2</f>
        <v>0</v>
      </c>
      <c r="I102" s="39">
        <f>ctpi!I$2</f>
        <v>0</v>
      </c>
      <c r="J102" s="39">
        <f>ctpi!J$2</f>
        <v>0</v>
      </c>
      <c r="K102" s="39">
        <f>ctpi!K$2</f>
        <v>0</v>
      </c>
      <c r="L102" s="39">
        <f>ctpi!L$2</f>
        <v>0</v>
      </c>
      <c r="M102" s="39">
        <f>ctpi!M$2</f>
        <v>0</v>
      </c>
      <c r="N102" s="39">
        <f>ctpi!N$2</f>
        <v>0</v>
      </c>
      <c r="O102" s="39">
        <f>ctpi!O$2</f>
        <v>0</v>
      </c>
      <c r="P102" s="39">
        <f>ctpi!P$2</f>
        <v>0</v>
      </c>
      <c r="Q102" s="39">
        <f>ctpi!Q$2</f>
        <v>0</v>
      </c>
      <c r="R102" s="39">
        <f>ctpi!R$2</f>
        <v>0</v>
      </c>
    </row>
    <row r="103" spans="1:18" ht="11.25" customHeight="1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spans="1:18" ht="11.25" customHeight="1" x14ac:dyDescent="0.25">
      <c r="A104" s="44" t="s">
        <v>3</v>
      </c>
      <c r="B104" s="32" t="str">
        <f ca="1">HYPERLINK("#"&amp;CELL("address",BUN!$C$2),"bun")</f>
        <v>bun</v>
      </c>
      <c r="C104" s="45">
        <f>BUN!C$2</f>
        <v>4085.8584000000037</v>
      </c>
      <c r="D104" s="45">
        <f>BUN!D$2</f>
        <v>3395.606929495957</v>
      </c>
      <c r="E104" s="45">
        <f>BUN!E$2</f>
        <v>2792.6328625200008</v>
      </c>
      <c r="F104" s="45">
        <f>BUN!F$2</f>
        <v>2936.6926956000007</v>
      </c>
      <c r="G104" s="45">
        <f>BUN!G$2</f>
        <v>2388.2541339600002</v>
      </c>
      <c r="H104" s="45">
        <f>BUN!H$2</f>
        <v>2436.4266000000021</v>
      </c>
      <c r="I104" s="45">
        <f>BUN!I$2</f>
        <v>3215.3016268800006</v>
      </c>
      <c r="J104" s="45">
        <f>BUN!J$2</f>
        <v>3367.5709374000007</v>
      </c>
      <c r="K104" s="45">
        <f>BUN!K$2</f>
        <v>2906.3467692000008</v>
      </c>
      <c r="L104" s="45">
        <f>BUN!L$2</f>
        <v>1623.4810172382961</v>
      </c>
      <c r="M104" s="45">
        <f>BUN!M$2</f>
        <v>2188.5498000000011</v>
      </c>
      <c r="N104" s="45">
        <f>BUN!N$2</f>
        <v>2217.8450999999986</v>
      </c>
      <c r="O104" s="45">
        <f>BUN!O$2</f>
        <v>1635.7970999999986</v>
      </c>
      <c r="P104" s="45">
        <f>BUN!P$2</f>
        <v>1996.2042000000008</v>
      </c>
      <c r="Q104" s="45">
        <f>BUN!Q$2</f>
        <v>2342.2959000000014</v>
      </c>
      <c r="R104" s="45">
        <f>BUN!R$2</f>
        <v>2419.6506000000022</v>
      </c>
    </row>
    <row r="105" spans="1:18" ht="11.25" customHeight="1" x14ac:dyDescent="0.25">
      <c r="A105" s="46" t="s">
        <v>2</v>
      </c>
      <c r="B105" s="32" t="str">
        <f ca="1">HYPERLINK("#"&amp;CELL("address",buni!$C$2),"buni")</f>
        <v>buni</v>
      </c>
      <c r="C105" s="47">
        <f>buni!C$2</f>
        <v>580.71787201494033</v>
      </c>
      <c r="D105" s="47">
        <f>buni!D$2</f>
        <v>545.14010406328566</v>
      </c>
      <c r="E105" s="47">
        <f>buni!E$2</f>
        <v>579.99066249989096</v>
      </c>
      <c r="F105" s="47">
        <f>buni!F$2</f>
        <v>581.67160397691237</v>
      </c>
      <c r="G105" s="47">
        <f>buni!G$2</f>
        <v>612.44134144065754</v>
      </c>
      <c r="H105" s="47">
        <f>buni!H$2</f>
        <v>553.61560939932428</v>
      </c>
      <c r="I105" s="47">
        <f>buni!I$2</f>
        <v>537.01924381733932</v>
      </c>
      <c r="J105" s="47">
        <f>buni!J$2</f>
        <v>491.47558431190095</v>
      </c>
      <c r="K105" s="47">
        <f>buni!K$2</f>
        <v>497.45380662563753</v>
      </c>
      <c r="L105" s="47">
        <f>buni!L$2</f>
        <v>449.49307270739268</v>
      </c>
      <c r="M105" s="47">
        <f>buni!M$2</f>
        <v>488.31682275725893</v>
      </c>
      <c r="N105" s="47">
        <f>buni!N$2</f>
        <v>512.48777107463548</v>
      </c>
      <c r="O105" s="47">
        <f>buni!O$2</f>
        <v>470.51692908373667</v>
      </c>
      <c r="P105" s="47">
        <f>buni!P$2</f>
        <v>485.41739800044468</v>
      </c>
      <c r="Q105" s="47">
        <f>buni!Q$2</f>
        <v>526.21810369675666</v>
      </c>
      <c r="R105" s="47">
        <f>buni!R$2</f>
        <v>497.93213327384643</v>
      </c>
    </row>
    <row r="106" spans="1:18" ht="11.25" customHeight="1" x14ac:dyDescent="0.25">
      <c r="A106" s="46" t="s">
        <v>1</v>
      </c>
      <c r="B106" s="32" t="str">
        <f ca="1">HYPERLINK("#"&amp;CELL("address",bune!$C$2),"bune")</f>
        <v>bune</v>
      </c>
      <c r="C106" s="47">
        <f>bune!C$2</f>
        <v>3505.1405279850628</v>
      </c>
      <c r="D106" s="47">
        <f>bune!D$2</f>
        <v>2850.4668254326712</v>
      </c>
      <c r="E106" s="47">
        <f>bune!E$2</f>
        <v>2212.6422000201092</v>
      </c>
      <c r="F106" s="47">
        <f>bune!F$2</f>
        <v>2355.0210916230876</v>
      </c>
      <c r="G106" s="47">
        <f>bune!G$2</f>
        <v>1775.8127925193426</v>
      </c>
      <c r="H106" s="47">
        <f>bune!H$2</f>
        <v>1882.8109906006773</v>
      </c>
      <c r="I106" s="47">
        <f>bune!I$2</f>
        <v>2678.2823830626612</v>
      </c>
      <c r="J106" s="47">
        <f>bune!J$2</f>
        <v>2876.0953530880993</v>
      </c>
      <c r="K106" s="47">
        <f>bune!K$2</f>
        <v>2408.8929625743626</v>
      </c>
      <c r="L106" s="47">
        <f>bune!L$2</f>
        <v>1173.9879445309034</v>
      </c>
      <c r="M106" s="47">
        <f>bune!M$2</f>
        <v>1700.2329772427418</v>
      </c>
      <c r="N106" s="47">
        <f>bune!N$2</f>
        <v>1705.3573289253636</v>
      </c>
      <c r="O106" s="47">
        <f>bune!O$2</f>
        <v>1165.2801709162618</v>
      </c>
      <c r="P106" s="47">
        <f>bune!P$2</f>
        <v>1510.786801999556</v>
      </c>
      <c r="Q106" s="47">
        <f>bune!Q$2</f>
        <v>1816.0777963032444</v>
      </c>
      <c r="R106" s="47">
        <f>bune!R$2</f>
        <v>1921.7184667261556</v>
      </c>
    </row>
    <row r="107" spans="1:18" ht="11.25" customHeight="1" x14ac:dyDescent="0.25">
      <c r="A107" s="44" t="s">
        <v>0</v>
      </c>
      <c r="B107" s="32" t="str">
        <f ca="1">HYPERLINK("#"&amp;CELL("address",TOTAL!$C$64),"TOTAL row 64")</f>
        <v>TOTAL row 64</v>
      </c>
      <c r="C107" s="45">
        <f>TOTAL!C$64</f>
        <v>6289.4234854271836</v>
      </c>
      <c r="D107" s="45">
        <f>TOTAL!D$64</f>
        <v>6966.6174090279364</v>
      </c>
      <c r="E107" s="45">
        <f>TOTAL!E$64</f>
        <v>7366.5187382476079</v>
      </c>
      <c r="F107" s="45">
        <f>TOTAL!F$64</f>
        <v>8547.9842527257606</v>
      </c>
      <c r="G107" s="45">
        <f>TOTAL!G$64</f>
        <v>9306.9141131901597</v>
      </c>
      <c r="H107" s="45">
        <f>TOTAL!H$64</f>
        <v>10079.972904221395</v>
      </c>
      <c r="I107" s="45">
        <f>TOTAL!I$64</f>
        <v>10473.414643255895</v>
      </c>
      <c r="J107" s="45">
        <f>TOTAL!J$64</f>
        <v>11507.534028129456</v>
      </c>
      <c r="K107" s="45">
        <f>TOTAL!K$64</f>
        <v>11773.195540074794</v>
      </c>
      <c r="L107" s="45">
        <f>TOTAL!L$64</f>
        <v>12099.113929124642</v>
      </c>
      <c r="M107" s="45">
        <f>TOTAL!M$64</f>
        <v>14530.5486038979</v>
      </c>
      <c r="N107" s="45">
        <f>TOTAL!N$64</f>
        <v>14000.289853159138</v>
      </c>
      <c r="O107" s="45">
        <f>TOTAL!O$64</f>
        <v>14417.057885857528</v>
      </c>
      <c r="P107" s="45">
        <f>TOTAL!P$64</f>
        <v>14463.979219897443</v>
      </c>
      <c r="Q107" s="45">
        <f>TOTAL!Q$64</f>
        <v>14205.777472936235</v>
      </c>
      <c r="R107" s="45">
        <f>TOTAL!R$64</f>
        <v>15134.999502522416</v>
      </c>
    </row>
  </sheetData>
  <pageMargins left="0.39370078740157483" right="0.39370078740157483" top="0.39370078740157483" bottom="0.39370078740157483" header="0.31496062992125984" footer="0.31496062992125984"/>
  <pageSetup paperSize="9" scale="4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2.2385999999999924</v>
      </c>
      <c r="D64" s="81">
        <v>1.6001949600000001</v>
      </c>
      <c r="E64" s="81">
        <v>1.6003321195680003</v>
      </c>
      <c r="F64" s="81">
        <v>1.8287942400000003</v>
      </c>
      <c r="G64" s="81">
        <v>1.6000806603600002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2.2385999999999924</v>
      </c>
      <c r="D67" s="82">
        <v>1.6001949600000001</v>
      </c>
      <c r="E67" s="82">
        <v>1.6003321195680003</v>
      </c>
      <c r="F67" s="82">
        <v>1.8287942400000003</v>
      </c>
      <c r="G67" s="82">
        <v>1.6000806603600002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269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26703.327339658492</v>
      </c>
      <c r="D2" s="78">
        <v>27094.235949226757</v>
      </c>
      <c r="E2" s="78">
        <v>26261.342383086674</v>
      </c>
      <c r="F2" s="78">
        <v>26834.466353365693</v>
      </c>
      <c r="G2" s="78">
        <v>27388.680071579358</v>
      </c>
      <c r="H2" s="78">
        <v>27460.334913133607</v>
      </c>
      <c r="I2" s="78">
        <v>27665.135540450065</v>
      </c>
      <c r="J2" s="78">
        <v>27680.066853821383</v>
      </c>
      <c r="K2" s="78">
        <v>26863.332643167407</v>
      </c>
      <c r="L2" s="78">
        <v>24876.295440471898</v>
      </c>
      <c r="M2" s="78">
        <v>25384.089307207214</v>
      </c>
      <c r="N2" s="78">
        <v>24408.251800889782</v>
      </c>
      <c r="O2" s="78">
        <v>22512.513230203178</v>
      </c>
      <c r="P2" s="78">
        <v>22065.593598233925</v>
      </c>
      <c r="Q2" s="78">
        <v>21619.04298476328</v>
      </c>
      <c r="R2" s="78">
        <v>21879.760411284249</v>
      </c>
    </row>
    <row r="3" spans="1:18" ht="11.25" customHeight="1" x14ac:dyDescent="0.25">
      <c r="A3" s="53" t="s">
        <v>242</v>
      </c>
      <c r="B3" s="54" t="s">
        <v>241</v>
      </c>
      <c r="C3" s="79">
        <v>1163.1954448172789</v>
      </c>
      <c r="D3" s="79">
        <v>1043.3545924745433</v>
      </c>
      <c r="E3" s="79">
        <v>882.91735867201339</v>
      </c>
      <c r="F3" s="79">
        <v>925.92623303431219</v>
      </c>
      <c r="G3" s="79">
        <v>1047.262378261036</v>
      </c>
      <c r="H3" s="79">
        <v>1013.8312508745473</v>
      </c>
      <c r="I3" s="79">
        <v>1062.3605328072017</v>
      </c>
      <c r="J3" s="79">
        <v>1044.0233067470319</v>
      </c>
      <c r="K3" s="79">
        <v>860.97638093702585</v>
      </c>
      <c r="L3" s="79">
        <v>499.58614188000001</v>
      </c>
      <c r="M3" s="79">
        <v>551.37525244998676</v>
      </c>
      <c r="N3" s="79">
        <v>582.55988373905177</v>
      </c>
      <c r="O3" s="79">
        <v>462.55838409059766</v>
      </c>
      <c r="P3" s="79">
        <v>522.04060178087138</v>
      </c>
      <c r="Q3" s="79">
        <v>507.33417276536136</v>
      </c>
      <c r="R3" s="79">
        <v>473.33487982221345</v>
      </c>
    </row>
    <row r="4" spans="1:18" ht="11.25" customHeight="1" x14ac:dyDescent="0.25">
      <c r="A4" s="56" t="s">
        <v>240</v>
      </c>
      <c r="B4" s="57" t="s">
        <v>239</v>
      </c>
      <c r="C4" s="8">
        <v>1161.2454432350273</v>
      </c>
      <c r="D4" s="8">
        <v>1039.2732789005431</v>
      </c>
      <c r="E4" s="8">
        <v>880.87629367201339</v>
      </c>
      <c r="F4" s="8">
        <v>925.92623303431219</v>
      </c>
      <c r="G4" s="8">
        <v>1047.262378261036</v>
      </c>
      <c r="H4" s="8">
        <v>1013.8312508745473</v>
      </c>
      <c r="I4" s="8">
        <v>1062.3605328072017</v>
      </c>
      <c r="J4" s="8">
        <v>1044.0233067470319</v>
      </c>
      <c r="K4" s="8">
        <v>858.93531593702585</v>
      </c>
      <c r="L4" s="8">
        <v>497.54507688000001</v>
      </c>
      <c r="M4" s="8">
        <v>549.42654813105003</v>
      </c>
      <c r="N4" s="8">
        <v>580.60988373905172</v>
      </c>
      <c r="O4" s="8">
        <v>460.60738315896003</v>
      </c>
      <c r="P4" s="8">
        <v>520.09060178087134</v>
      </c>
      <c r="Q4" s="8">
        <v>507.33417276536136</v>
      </c>
      <c r="R4" s="8">
        <v>473.33487982221345</v>
      </c>
    </row>
    <row r="5" spans="1:18" ht="11.25" customHeight="1" x14ac:dyDescent="0.25">
      <c r="A5" s="59" t="s">
        <v>238</v>
      </c>
      <c r="B5" s="60" t="s">
        <v>237</v>
      </c>
      <c r="C5" s="9">
        <v>1039.2656372078459</v>
      </c>
      <c r="D5" s="9">
        <v>923.24449050054329</v>
      </c>
      <c r="E5" s="9">
        <v>768.01777912093337</v>
      </c>
      <c r="F5" s="9">
        <v>822.45207313051219</v>
      </c>
      <c r="G5" s="9">
        <v>928.52313048475605</v>
      </c>
      <c r="H5" s="9">
        <v>910.148090791605</v>
      </c>
      <c r="I5" s="9">
        <v>958.87490442084163</v>
      </c>
      <c r="J5" s="9">
        <v>928.03976509463178</v>
      </c>
      <c r="K5" s="9">
        <v>752.31493911842585</v>
      </c>
      <c r="L5" s="9">
        <v>418.25127167999995</v>
      </c>
      <c r="M5" s="9">
        <v>476.28335320776546</v>
      </c>
      <c r="N5" s="9">
        <v>507.42188373905185</v>
      </c>
      <c r="O5" s="9">
        <v>396.58853925548937</v>
      </c>
      <c r="P5" s="9">
        <v>456.0069132312529</v>
      </c>
      <c r="Q5" s="9">
        <v>455.54322828476194</v>
      </c>
      <c r="R5" s="9">
        <v>421.53519219701843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1039.2656372078459</v>
      </c>
      <c r="D8" s="10">
        <v>923.24449050054329</v>
      </c>
      <c r="E8" s="10">
        <v>768.01777912093337</v>
      </c>
      <c r="F8" s="10">
        <v>822.45207313051219</v>
      </c>
      <c r="G8" s="10">
        <v>928.52313048475605</v>
      </c>
      <c r="H8" s="10">
        <v>910.148090791605</v>
      </c>
      <c r="I8" s="10">
        <v>958.87490442084163</v>
      </c>
      <c r="J8" s="10">
        <v>928.03976509463178</v>
      </c>
      <c r="K8" s="10">
        <v>752.31493911842585</v>
      </c>
      <c r="L8" s="10">
        <v>418.25127167999995</v>
      </c>
      <c r="M8" s="10">
        <v>476.28335320776546</v>
      </c>
      <c r="N8" s="10">
        <v>507.42188373905185</v>
      </c>
      <c r="O8" s="10">
        <v>396.58853925548937</v>
      </c>
      <c r="P8" s="10">
        <v>456.0069132312529</v>
      </c>
      <c r="Q8" s="10">
        <v>455.54322828476194</v>
      </c>
      <c r="R8" s="10">
        <v>421.53519219701843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121.97980602718191</v>
      </c>
      <c r="D11" s="9">
        <v>116.02878839999998</v>
      </c>
      <c r="E11" s="9">
        <v>112.85851455108002</v>
      </c>
      <c r="F11" s="9">
        <v>103.47415990379999</v>
      </c>
      <c r="G11" s="9">
        <v>118.73924777628001</v>
      </c>
      <c r="H11" s="9">
        <v>103.68316008294218</v>
      </c>
      <c r="I11" s="9">
        <v>103.48562838636001</v>
      </c>
      <c r="J11" s="9">
        <v>115.98354165240002</v>
      </c>
      <c r="K11" s="9">
        <v>106.62037681859999</v>
      </c>
      <c r="L11" s="9">
        <v>79.293805199999994</v>
      </c>
      <c r="M11" s="9">
        <v>73.143194923284497</v>
      </c>
      <c r="N11" s="9">
        <v>73.187999999999889</v>
      </c>
      <c r="O11" s="9">
        <v>64.018843903470668</v>
      </c>
      <c r="P11" s="9">
        <v>64.083688549618429</v>
      </c>
      <c r="Q11" s="9">
        <v>51.790944480599457</v>
      </c>
      <c r="R11" s="9">
        <v>51.799687625195006</v>
      </c>
    </row>
    <row r="12" spans="1:18" ht="11.25" customHeight="1" x14ac:dyDescent="0.25">
      <c r="A12" s="61" t="s">
        <v>224</v>
      </c>
      <c r="B12" s="62" t="s">
        <v>223</v>
      </c>
      <c r="C12" s="10">
        <v>121.97980602718191</v>
      </c>
      <c r="D12" s="10">
        <v>116.02878839999998</v>
      </c>
      <c r="E12" s="10">
        <v>112.85851455108002</v>
      </c>
      <c r="F12" s="10">
        <v>103.47415990379999</v>
      </c>
      <c r="G12" s="10">
        <v>118.73924777628001</v>
      </c>
      <c r="H12" s="10">
        <v>103.68316008294218</v>
      </c>
      <c r="I12" s="10">
        <v>103.48562838636001</v>
      </c>
      <c r="J12" s="10">
        <v>115.98354165240002</v>
      </c>
      <c r="K12" s="10">
        <v>106.62037681859999</v>
      </c>
      <c r="L12" s="10">
        <v>79.293805199999994</v>
      </c>
      <c r="M12" s="10">
        <v>73.143194923284497</v>
      </c>
      <c r="N12" s="10">
        <v>73.187999999999889</v>
      </c>
      <c r="O12" s="10">
        <v>64.018843903470668</v>
      </c>
      <c r="P12" s="10">
        <v>64.083688549618429</v>
      </c>
      <c r="Q12" s="10">
        <v>51.790944480599457</v>
      </c>
      <c r="R12" s="10">
        <v>51.799687625195006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1.9500015822514998</v>
      </c>
      <c r="D15" s="8">
        <v>4.0813135740000002</v>
      </c>
      <c r="E15" s="8">
        <v>2.0410650000000001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2.0410650000000001</v>
      </c>
      <c r="L15" s="8">
        <v>2.0410650000000001</v>
      </c>
      <c r="M15" s="8">
        <v>1.9487043189367319</v>
      </c>
      <c r="N15" s="8">
        <v>1.9499999999999924</v>
      </c>
      <c r="O15" s="8">
        <v>1.9510009316376542</v>
      </c>
      <c r="P15" s="8">
        <v>1.9499999999999924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1.9500015822514998</v>
      </c>
      <c r="D18" s="9">
        <v>4.0813135740000002</v>
      </c>
      <c r="E18" s="9">
        <v>2.0410650000000001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2.0410650000000001</v>
      </c>
      <c r="L18" s="9">
        <v>2.0410650000000001</v>
      </c>
      <c r="M18" s="9">
        <v>1.9487043189367319</v>
      </c>
      <c r="N18" s="9">
        <v>1.9499999999999924</v>
      </c>
      <c r="O18" s="9">
        <v>1.9510009316376542</v>
      </c>
      <c r="P18" s="9">
        <v>1.9499999999999924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21566.593823925432</v>
      </c>
      <c r="D21" s="79">
        <v>21810.177144112215</v>
      </c>
      <c r="E21" s="79">
        <v>21387.964491167724</v>
      </c>
      <c r="F21" s="79">
        <v>21708.403080905628</v>
      </c>
      <c r="G21" s="79">
        <v>22237.848125913963</v>
      </c>
      <c r="H21" s="79">
        <v>22330.666194132922</v>
      </c>
      <c r="I21" s="79">
        <v>22494.965029729883</v>
      </c>
      <c r="J21" s="79">
        <v>22705.878826539072</v>
      </c>
      <c r="K21" s="79">
        <v>22061.074642901818</v>
      </c>
      <c r="L21" s="79">
        <v>20577.8163185919</v>
      </c>
      <c r="M21" s="79">
        <v>20650.366554757213</v>
      </c>
      <c r="N21" s="79">
        <v>20003.717629980274</v>
      </c>
      <c r="O21" s="79">
        <v>18261.689915423147</v>
      </c>
      <c r="P21" s="79">
        <v>17757.979096453066</v>
      </c>
      <c r="Q21" s="79">
        <v>17638.042582254169</v>
      </c>
      <c r="R21" s="79">
        <v>17888.497857712344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21566.593823925432</v>
      </c>
      <c r="D30" s="8">
        <v>21810.177144112215</v>
      </c>
      <c r="E30" s="8">
        <v>21387.964491167724</v>
      </c>
      <c r="F30" s="8">
        <v>21708.403080905628</v>
      </c>
      <c r="G30" s="8">
        <v>22237.848125913963</v>
      </c>
      <c r="H30" s="8">
        <v>22330.666194132922</v>
      </c>
      <c r="I30" s="8">
        <v>22494.965029729883</v>
      </c>
      <c r="J30" s="8">
        <v>22705.878826539072</v>
      </c>
      <c r="K30" s="8">
        <v>22061.074642901818</v>
      </c>
      <c r="L30" s="8">
        <v>20577.8163185919</v>
      </c>
      <c r="M30" s="8">
        <v>20650.366554757213</v>
      </c>
      <c r="N30" s="8">
        <v>20003.717629980274</v>
      </c>
      <c r="O30" s="8">
        <v>18261.689915423147</v>
      </c>
      <c r="P30" s="8">
        <v>17757.979096453066</v>
      </c>
      <c r="Q30" s="8">
        <v>17638.042582254169</v>
      </c>
      <c r="R30" s="8">
        <v>17888.497857712344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214.79136240806045</v>
      </c>
      <c r="D34" s="9">
        <v>206.06473355814003</v>
      </c>
      <c r="E34" s="9">
        <v>197.34909611410799</v>
      </c>
      <c r="F34" s="9">
        <v>200.25594655534803</v>
      </c>
      <c r="G34" s="9">
        <v>200.24971174026004</v>
      </c>
      <c r="H34" s="9">
        <v>206.08493685449861</v>
      </c>
      <c r="I34" s="9">
        <v>206.06711124186006</v>
      </c>
      <c r="J34" s="9">
        <v>182.81693098584003</v>
      </c>
      <c r="K34" s="9">
        <v>168.29023453012803</v>
      </c>
      <c r="L34" s="9">
        <v>145.04193000237601</v>
      </c>
      <c r="M34" s="9">
        <v>156.74032348701894</v>
      </c>
      <c r="N34" s="9">
        <v>148.03256348673307</v>
      </c>
      <c r="O34" s="9">
        <v>150.93438456309232</v>
      </c>
      <c r="P34" s="9">
        <v>139.32479999999907</v>
      </c>
      <c r="Q34" s="9">
        <v>113.20078867400269</v>
      </c>
      <c r="R34" s="9">
        <v>145.13118325750821</v>
      </c>
    </row>
    <row r="35" spans="1:18" ht="11.25" customHeight="1" x14ac:dyDescent="0.25">
      <c r="A35" s="59" t="s">
        <v>179</v>
      </c>
      <c r="B35" s="60" t="s">
        <v>178</v>
      </c>
      <c r="C35" s="9">
        <v>5967.5250889185245</v>
      </c>
      <c r="D35" s="9">
        <v>5885.4081543730217</v>
      </c>
      <c r="E35" s="9">
        <v>5909.8082720735511</v>
      </c>
      <c r="F35" s="9">
        <v>5921.9319153133447</v>
      </c>
      <c r="G35" s="9">
        <v>5852.127863766239</v>
      </c>
      <c r="H35" s="9">
        <v>5679.2184218399998</v>
      </c>
      <c r="I35" s="9">
        <v>5572.9183965673674</v>
      </c>
      <c r="J35" s="9">
        <v>5521.5370692626766</v>
      </c>
      <c r="K35" s="9">
        <v>5257.302757553196</v>
      </c>
      <c r="L35" s="9">
        <v>4999.3073516027889</v>
      </c>
      <c r="M35" s="9">
        <v>4650.1742645290133</v>
      </c>
      <c r="N35" s="9">
        <v>4546.9432304003167</v>
      </c>
      <c r="O35" s="9">
        <v>4079.5537205866995</v>
      </c>
      <c r="P35" s="9">
        <v>3942.9235999999996</v>
      </c>
      <c r="Q35" s="9">
        <v>3900.4969828759595</v>
      </c>
      <c r="R35" s="9">
        <v>3888.2990209737077</v>
      </c>
    </row>
    <row r="36" spans="1:18" ht="11.25" customHeight="1" x14ac:dyDescent="0.25">
      <c r="A36" s="65" t="s">
        <v>177</v>
      </c>
      <c r="B36" s="62" t="s">
        <v>176</v>
      </c>
      <c r="C36" s="10">
        <v>5961.365102452889</v>
      </c>
      <c r="D36" s="10">
        <v>5879.4510622894213</v>
      </c>
      <c r="E36" s="10">
        <v>5900.7228574583514</v>
      </c>
      <c r="F36" s="10">
        <v>5915.7758246257445</v>
      </c>
      <c r="G36" s="10">
        <v>5843.0423319206393</v>
      </c>
      <c r="H36" s="10">
        <v>5669.9960036773091</v>
      </c>
      <c r="I36" s="10">
        <v>5566.7637712597671</v>
      </c>
      <c r="J36" s="10">
        <v>5515.3824439550763</v>
      </c>
      <c r="K36" s="10">
        <v>5251.1480443227956</v>
      </c>
      <c r="L36" s="10">
        <v>4993.1525797571885</v>
      </c>
      <c r="M36" s="10">
        <v>4647.1176122860625</v>
      </c>
      <c r="N36" s="10">
        <v>4543.8632304003168</v>
      </c>
      <c r="O36" s="10">
        <v>4076.4737358312132</v>
      </c>
      <c r="P36" s="10">
        <v>3939.8435999999997</v>
      </c>
      <c r="Q36" s="10">
        <v>3897.4169940477659</v>
      </c>
      <c r="R36" s="10">
        <v>3885.2190370619451</v>
      </c>
    </row>
    <row r="37" spans="1:18" ht="11.25" customHeight="1" x14ac:dyDescent="0.25">
      <c r="A37" s="61" t="s">
        <v>175</v>
      </c>
      <c r="B37" s="62" t="s">
        <v>174</v>
      </c>
      <c r="C37" s="10">
        <v>6.1599864656353382</v>
      </c>
      <c r="D37" s="10">
        <v>5.957092083600001</v>
      </c>
      <c r="E37" s="10">
        <v>9.0854146152000013</v>
      </c>
      <c r="F37" s="10">
        <v>6.1560906875999999</v>
      </c>
      <c r="G37" s="10">
        <v>9.0855318456000003</v>
      </c>
      <c r="H37" s="10">
        <v>9.222418162690925</v>
      </c>
      <c r="I37" s="10">
        <v>6.1546253076000008</v>
      </c>
      <c r="J37" s="10">
        <v>6.1546253076000008</v>
      </c>
      <c r="K37" s="10">
        <v>6.1547132304000005</v>
      </c>
      <c r="L37" s="10">
        <v>6.1547718456000009</v>
      </c>
      <c r="M37" s="10">
        <v>3.0566522429507552</v>
      </c>
      <c r="N37" s="10">
        <v>3.0799999999999939</v>
      </c>
      <c r="O37" s="10">
        <v>3.0799847554863891</v>
      </c>
      <c r="P37" s="10">
        <v>3.079999999999997</v>
      </c>
      <c r="Q37" s="10">
        <v>3.0799888281935748</v>
      </c>
      <c r="R37" s="10">
        <v>3.0799839117624677</v>
      </c>
    </row>
    <row r="38" spans="1:18" ht="11.25" customHeight="1" x14ac:dyDescent="0.25">
      <c r="A38" s="59" t="s">
        <v>173</v>
      </c>
      <c r="B38" s="60" t="s">
        <v>172</v>
      </c>
      <c r="C38" s="9">
        <v>2589.6817611151641</v>
      </c>
      <c r="D38" s="9">
        <v>2586.6873512319598</v>
      </c>
      <c r="E38" s="9">
        <v>2254.8373973949238</v>
      </c>
      <c r="F38" s="9">
        <v>2333.3075186515211</v>
      </c>
      <c r="G38" s="9">
        <v>2712.0339170416801</v>
      </c>
      <c r="H38" s="9">
        <v>2889.9638736311877</v>
      </c>
      <c r="I38" s="9">
        <v>2805.6270791417764</v>
      </c>
      <c r="J38" s="9">
        <v>2927.4977312275323</v>
      </c>
      <c r="K38" s="9">
        <v>2861.9349729339606</v>
      </c>
      <c r="L38" s="9">
        <v>2545.8890219845562</v>
      </c>
      <c r="M38" s="9">
        <v>2633.4822329661565</v>
      </c>
      <c r="N38" s="9">
        <v>2742.9137742602065</v>
      </c>
      <c r="O38" s="9">
        <v>2683.5102680034092</v>
      </c>
      <c r="P38" s="9">
        <v>2680.3602674017106</v>
      </c>
      <c r="Q38" s="9">
        <v>2880.5909273210327</v>
      </c>
      <c r="R38" s="9">
        <v>2799.2686318057517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2574.0075657499783</v>
      </c>
      <c r="D40" s="10">
        <v>2567.762861827608</v>
      </c>
      <c r="E40" s="10">
        <v>2242.3947057600121</v>
      </c>
      <c r="F40" s="10">
        <v>2314.6401096528489</v>
      </c>
      <c r="G40" s="10">
        <v>2699.3920332470043</v>
      </c>
      <c r="H40" s="10">
        <v>2874.3494861950348</v>
      </c>
      <c r="I40" s="10">
        <v>2792.9838106048683</v>
      </c>
      <c r="J40" s="10">
        <v>2921.1766538662805</v>
      </c>
      <c r="K40" s="10">
        <v>2855.6133537170526</v>
      </c>
      <c r="L40" s="10">
        <v>2539.5676736954761</v>
      </c>
      <c r="M40" s="10">
        <v>2630.3186329661567</v>
      </c>
      <c r="N40" s="10">
        <v>2742.9137742602065</v>
      </c>
      <c r="O40" s="10">
        <v>2683.5102680034092</v>
      </c>
      <c r="P40" s="10">
        <v>2680.3602674017106</v>
      </c>
      <c r="Q40" s="10">
        <v>2880.5909273210327</v>
      </c>
      <c r="R40" s="10">
        <v>2799.2686318057517</v>
      </c>
    </row>
    <row r="41" spans="1:18" ht="11.25" customHeight="1" x14ac:dyDescent="0.25">
      <c r="A41" s="61" t="s">
        <v>167</v>
      </c>
      <c r="B41" s="62" t="s">
        <v>166</v>
      </c>
      <c r="C41" s="10">
        <v>15.674195365185961</v>
      </c>
      <c r="D41" s="10">
        <v>18.924489404352002</v>
      </c>
      <c r="E41" s="10">
        <v>12.442691634912002</v>
      </c>
      <c r="F41" s="10">
        <v>18.667408998672002</v>
      </c>
      <c r="G41" s="10">
        <v>12.641883794676003</v>
      </c>
      <c r="H41" s="10">
        <v>15.614387436152995</v>
      </c>
      <c r="I41" s="10">
        <v>12.643268536908</v>
      </c>
      <c r="J41" s="10">
        <v>6.3210773612520015</v>
      </c>
      <c r="K41" s="10">
        <v>6.321619216908001</v>
      </c>
      <c r="L41" s="10">
        <v>6.3213482890800003</v>
      </c>
      <c r="M41" s="10">
        <v>3.163599999999994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11226.095664887431</v>
      </c>
      <c r="D43" s="9">
        <v>11552.055080699953</v>
      </c>
      <c r="E43" s="9">
        <v>11359.2706523712</v>
      </c>
      <c r="F43" s="9">
        <v>11726.288906055985</v>
      </c>
      <c r="G43" s="9">
        <v>11928.666292532029</v>
      </c>
      <c r="H43" s="9">
        <v>12118.407604988053</v>
      </c>
      <c r="I43" s="9">
        <v>12229.193444446837</v>
      </c>
      <c r="J43" s="9">
        <v>12545.593625764837</v>
      </c>
      <c r="K43" s="9">
        <v>12551.990410015991</v>
      </c>
      <c r="L43" s="9">
        <v>11887.811470080469</v>
      </c>
      <c r="M43" s="9">
        <v>12172.184188007579</v>
      </c>
      <c r="N43" s="9">
        <v>11517.214256745514</v>
      </c>
      <c r="O43" s="9">
        <v>10317.978246529863</v>
      </c>
      <c r="P43" s="9">
        <v>10163.032429051353</v>
      </c>
      <c r="Q43" s="9">
        <v>9874.7628027703813</v>
      </c>
      <c r="R43" s="9">
        <v>10267.390328832278</v>
      </c>
    </row>
    <row r="44" spans="1:18" ht="11.25" customHeight="1" x14ac:dyDescent="0.25">
      <c r="A44" s="59" t="s">
        <v>161</v>
      </c>
      <c r="B44" s="60" t="s">
        <v>160</v>
      </c>
      <c r="C44" s="9">
        <v>907.20204488001718</v>
      </c>
      <c r="D44" s="9">
        <v>817.6003403757843</v>
      </c>
      <c r="E44" s="9">
        <v>910.28614001724009</v>
      </c>
      <c r="F44" s="9">
        <v>752.23661062183214</v>
      </c>
      <c r="G44" s="9">
        <v>727.52505734275212</v>
      </c>
      <c r="H44" s="9">
        <v>647.14261603552382</v>
      </c>
      <c r="I44" s="9">
        <v>857.7877848139442</v>
      </c>
      <c r="J44" s="9">
        <v>637.70898855988821</v>
      </c>
      <c r="K44" s="9">
        <v>547.99208162294406</v>
      </c>
      <c r="L44" s="9">
        <v>433.55976511291203</v>
      </c>
      <c r="M44" s="9">
        <v>538.78058871655719</v>
      </c>
      <c r="N44" s="9">
        <v>414.86380508750727</v>
      </c>
      <c r="O44" s="9">
        <v>374.61363293813952</v>
      </c>
      <c r="P44" s="9">
        <v>241.4880000000002</v>
      </c>
      <c r="Q44" s="9">
        <v>229.10090163718823</v>
      </c>
      <c r="R44" s="9">
        <v>148.61620077500115</v>
      </c>
    </row>
    <row r="45" spans="1:18" ht="11.25" customHeight="1" x14ac:dyDescent="0.25">
      <c r="A45" s="59" t="s">
        <v>159</v>
      </c>
      <c r="B45" s="60" t="s">
        <v>158</v>
      </c>
      <c r="C45" s="9">
        <v>661.29790171623642</v>
      </c>
      <c r="D45" s="9">
        <v>762.36148387335606</v>
      </c>
      <c r="E45" s="9">
        <v>756.41293319670001</v>
      </c>
      <c r="F45" s="9">
        <v>774.38218370760012</v>
      </c>
      <c r="G45" s="9">
        <v>817.24528349100012</v>
      </c>
      <c r="H45" s="9">
        <v>789.84874078366101</v>
      </c>
      <c r="I45" s="9">
        <v>823.37121351810003</v>
      </c>
      <c r="J45" s="9">
        <v>890.72448073830003</v>
      </c>
      <c r="K45" s="9">
        <v>673.56418624560013</v>
      </c>
      <c r="L45" s="9">
        <v>566.20677980880009</v>
      </c>
      <c r="M45" s="9">
        <v>499.00495705088844</v>
      </c>
      <c r="N45" s="9">
        <v>633.74999999999852</v>
      </c>
      <c r="O45" s="9">
        <v>655.09966280194499</v>
      </c>
      <c r="P45" s="9">
        <v>590.85000000000196</v>
      </c>
      <c r="Q45" s="9">
        <v>639.89017897560586</v>
      </c>
      <c r="R45" s="9">
        <v>639.79249206809732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658.21930442654389</v>
      </c>
      <c r="D49" s="10">
        <v>759.29259016260005</v>
      </c>
      <c r="E49" s="10">
        <v>756.41293319670001</v>
      </c>
      <c r="F49" s="10">
        <v>774.38218370760012</v>
      </c>
      <c r="G49" s="10">
        <v>817.24528349100012</v>
      </c>
      <c r="H49" s="10">
        <v>789.84874078366101</v>
      </c>
      <c r="I49" s="10">
        <v>823.37121351810003</v>
      </c>
      <c r="J49" s="10">
        <v>890.72448073830003</v>
      </c>
      <c r="K49" s="10">
        <v>673.56418624560013</v>
      </c>
      <c r="L49" s="10">
        <v>566.20677980880009</v>
      </c>
      <c r="M49" s="10">
        <v>499.00495705088844</v>
      </c>
      <c r="N49" s="10">
        <v>633.74999999999852</v>
      </c>
      <c r="O49" s="10">
        <v>655.09966280194499</v>
      </c>
      <c r="P49" s="10">
        <v>590.85000000000196</v>
      </c>
      <c r="Q49" s="10">
        <v>639.89017897560586</v>
      </c>
      <c r="R49" s="10">
        <v>639.79249206809732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3.0785972896925329</v>
      </c>
      <c r="D51" s="10">
        <v>3.0688937107560004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3908.7062740115871</v>
      </c>
      <c r="D52" s="79">
        <v>4165.070089320001</v>
      </c>
      <c r="E52" s="79">
        <v>3896.0132471996403</v>
      </c>
      <c r="F52" s="79">
        <v>4085.3421009857529</v>
      </c>
      <c r="G52" s="79">
        <v>3991.845335978197</v>
      </c>
      <c r="H52" s="79">
        <v>4004.0549956798909</v>
      </c>
      <c r="I52" s="79">
        <v>4009.1406952802763</v>
      </c>
      <c r="J52" s="79">
        <v>3843.0121729138928</v>
      </c>
      <c r="K52" s="79">
        <v>3839.9248681688159</v>
      </c>
      <c r="L52" s="79">
        <v>3712.5088290000003</v>
      </c>
      <c r="M52" s="79">
        <v>4096.057800000015</v>
      </c>
      <c r="N52" s="79">
        <v>3730.6410868750481</v>
      </c>
      <c r="O52" s="79">
        <v>3705.8267723875501</v>
      </c>
      <c r="P52" s="79">
        <v>3703.7774999999888</v>
      </c>
      <c r="Q52" s="79">
        <v>3381.2326106346318</v>
      </c>
      <c r="R52" s="79">
        <v>3439.1574899068505</v>
      </c>
    </row>
    <row r="53" spans="1:18" ht="11.25" customHeight="1" x14ac:dyDescent="0.25">
      <c r="A53" s="56" t="s">
        <v>143</v>
      </c>
      <c r="B53" s="57" t="s">
        <v>142</v>
      </c>
      <c r="C53" s="8">
        <v>3879.7571053490142</v>
      </c>
      <c r="D53" s="8">
        <v>4134.5834864400003</v>
      </c>
      <c r="E53" s="8">
        <v>3869.4302493351124</v>
      </c>
      <c r="F53" s="8">
        <v>4059.1295339356084</v>
      </c>
      <c r="G53" s="8">
        <v>3965.8200198736686</v>
      </c>
      <c r="H53" s="8">
        <v>3980.3013076160082</v>
      </c>
      <c r="I53" s="8">
        <v>3987.7630246060207</v>
      </c>
      <c r="J53" s="8">
        <v>3823.8649690281491</v>
      </c>
      <c r="K53" s="8">
        <v>3820.7779245345605</v>
      </c>
      <c r="L53" s="8">
        <v>3691.1310282000004</v>
      </c>
      <c r="M53" s="8">
        <v>4072.7478000000146</v>
      </c>
      <c r="N53" s="8">
        <v>3706.9758867322644</v>
      </c>
      <c r="O53" s="8">
        <v>3682.3388524989014</v>
      </c>
      <c r="P53" s="8">
        <v>3676.7378999999883</v>
      </c>
      <c r="Q53" s="8">
        <v>3352.3282106346323</v>
      </c>
      <c r="R53" s="8">
        <v>3413.4055335200087</v>
      </c>
    </row>
    <row r="54" spans="1:18" ht="11.25" customHeight="1" x14ac:dyDescent="0.25">
      <c r="A54" s="56" t="s">
        <v>141</v>
      </c>
      <c r="B54" s="57" t="s">
        <v>140</v>
      </c>
      <c r="C54" s="8">
        <v>28.949168662572617</v>
      </c>
      <c r="D54" s="8">
        <v>30.48660288</v>
      </c>
      <c r="E54" s="8">
        <v>26.582997864528004</v>
      </c>
      <c r="F54" s="8">
        <v>26.212567050144003</v>
      </c>
      <c r="G54" s="8">
        <v>26.025316104528002</v>
      </c>
      <c r="H54" s="8">
        <v>23.75368806388294</v>
      </c>
      <c r="I54" s="8">
        <v>21.377670674256002</v>
      </c>
      <c r="J54" s="8">
        <v>19.147203885743998</v>
      </c>
      <c r="K54" s="8">
        <v>19.146943634255997</v>
      </c>
      <c r="L54" s="8">
        <v>21.377800799999996</v>
      </c>
      <c r="M54" s="8">
        <v>23.310000000000084</v>
      </c>
      <c r="N54" s="8">
        <v>23.665200142784055</v>
      </c>
      <c r="O54" s="8">
        <v>23.48791988864874</v>
      </c>
      <c r="P54" s="8">
        <v>27.039599999999975</v>
      </c>
      <c r="Q54" s="8">
        <v>28.904400000000102</v>
      </c>
      <c r="R54" s="8">
        <v>25.751956386841492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28.949168662572617</v>
      </c>
      <c r="D57" s="9">
        <v>30.48660288</v>
      </c>
      <c r="E57" s="9">
        <v>26.582997864528004</v>
      </c>
      <c r="F57" s="9">
        <v>26.212567050144003</v>
      </c>
      <c r="G57" s="9">
        <v>26.025316104528002</v>
      </c>
      <c r="H57" s="9">
        <v>23.75368806388294</v>
      </c>
      <c r="I57" s="9">
        <v>21.377670674256002</v>
      </c>
      <c r="J57" s="9">
        <v>19.147203885743998</v>
      </c>
      <c r="K57" s="9">
        <v>19.146943634255997</v>
      </c>
      <c r="L57" s="9">
        <v>21.377800799999996</v>
      </c>
      <c r="M57" s="9">
        <v>23.310000000000084</v>
      </c>
      <c r="N57" s="9">
        <v>23.665200142784055</v>
      </c>
      <c r="O57" s="9">
        <v>23.48791988864874</v>
      </c>
      <c r="P57" s="9">
        <v>27.039599999999975</v>
      </c>
      <c r="Q57" s="9">
        <v>28.904400000000102</v>
      </c>
      <c r="R57" s="9">
        <v>25.751956386841492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64.831796904195357</v>
      </c>
      <c r="D59" s="79">
        <v>75.63412332</v>
      </c>
      <c r="E59" s="79">
        <v>94.447286047295989</v>
      </c>
      <c r="F59" s="79">
        <v>114.79493844000001</v>
      </c>
      <c r="G59" s="79">
        <v>111.72423142616401</v>
      </c>
      <c r="H59" s="79">
        <v>111.78247244624671</v>
      </c>
      <c r="I59" s="79">
        <v>98.669282632703997</v>
      </c>
      <c r="J59" s="79">
        <v>87.152547621384002</v>
      </c>
      <c r="K59" s="79">
        <v>101.35675115974799</v>
      </c>
      <c r="L59" s="79">
        <v>86.384151000000003</v>
      </c>
      <c r="M59" s="79">
        <v>86.289700000000124</v>
      </c>
      <c r="N59" s="79">
        <v>91.333200295407593</v>
      </c>
      <c r="O59" s="79">
        <v>82.43815830188386</v>
      </c>
      <c r="P59" s="79">
        <v>81.796399999999892</v>
      </c>
      <c r="Q59" s="79">
        <v>92.433619109115199</v>
      </c>
      <c r="R59" s="79">
        <v>78.770183842842329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64.831796904195357</v>
      </c>
      <c r="D61" s="8">
        <v>75.63412332</v>
      </c>
      <c r="E61" s="8">
        <v>94.447286047295989</v>
      </c>
      <c r="F61" s="8">
        <v>114.79493844000001</v>
      </c>
      <c r="G61" s="8">
        <v>111.72423142616401</v>
      </c>
      <c r="H61" s="8">
        <v>111.78247244624671</v>
      </c>
      <c r="I61" s="8">
        <v>98.669282632703997</v>
      </c>
      <c r="J61" s="8">
        <v>87.152547621384002</v>
      </c>
      <c r="K61" s="8">
        <v>101.35675115974799</v>
      </c>
      <c r="L61" s="8">
        <v>86.384151000000003</v>
      </c>
      <c r="M61" s="8">
        <v>86.289700000000124</v>
      </c>
      <c r="N61" s="8">
        <v>91.333200295407593</v>
      </c>
      <c r="O61" s="8">
        <v>82.43815830188386</v>
      </c>
      <c r="P61" s="8">
        <v>81.796399999999892</v>
      </c>
      <c r="Q61" s="8">
        <v>92.433619109115199</v>
      </c>
      <c r="R61" s="8">
        <v>78.770183842842329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2931.680285427185</v>
      </c>
      <c r="D64" s="81">
        <v>3231.4813507712879</v>
      </c>
      <c r="E64" s="81">
        <v>3185.4223392691683</v>
      </c>
      <c r="F64" s="81">
        <v>3546.5192208057601</v>
      </c>
      <c r="G64" s="81">
        <v>3697.2982529285755</v>
      </c>
      <c r="H64" s="81">
        <v>4190.6673331595321</v>
      </c>
      <c r="I64" s="81">
        <v>4618.8315185524561</v>
      </c>
      <c r="J64" s="81">
        <v>5368.3292041634877</v>
      </c>
      <c r="K64" s="81">
        <v>5468.0406273709932</v>
      </c>
      <c r="L64" s="81">
        <v>5412.7090684595532</v>
      </c>
      <c r="M64" s="81">
        <v>5783.4304038978698</v>
      </c>
      <c r="N64" s="81">
        <v>5672.1128531591594</v>
      </c>
      <c r="O64" s="81">
        <v>5609.7684858575512</v>
      </c>
      <c r="P64" s="81">
        <v>5587.7982000000075</v>
      </c>
      <c r="Q64" s="81">
        <v>5347.7366630353827</v>
      </c>
      <c r="R64" s="81">
        <v>6244.2397324063095</v>
      </c>
    </row>
    <row r="65" spans="1:18" ht="11.25" customHeight="1" x14ac:dyDescent="0.25">
      <c r="A65" s="71" t="s">
        <v>123</v>
      </c>
      <c r="B65" s="72" t="s">
        <v>122</v>
      </c>
      <c r="C65" s="82">
        <v>2823.0674582423298</v>
      </c>
      <c r="D65" s="82">
        <v>3105.64398247488</v>
      </c>
      <c r="E65" s="82">
        <v>3028.2863143680001</v>
      </c>
      <c r="F65" s="82">
        <v>3361.6989504000003</v>
      </c>
      <c r="G65" s="82">
        <v>3507.5562638054398</v>
      </c>
      <c r="H65" s="82">
        <v>4003.1102406172408</v>
      </c>
      <c r="I65" s="82">
        <v>4420.96442815104</v>
      </c>
      <c r="J65" s="82">
        <v>5190.5262962649604</v>
      </c>
      <c r="K65" s="82">
        <v>5263.1175638764807</v>
      </c>
      <c r="L65" s="82">
        <v>5228.0282543328003</v>
      </c>
      <c r="M65" s="82">
        <v>5544.2239999999911</v>
      </c>
      <c r="N65" s="82">
        <v>5127.5989855303251</v>
      </c>
      <c r="O65" s="82">
        <v>4773.6560552031515</v>
      </c>
      <c r="P65" s="82">
        <v>4756.6400000000085</v>
      </c>
      <c r="Q65" s="82">
        <v>4494.4480679111657</v>
      </c>
      <c r="R65" s="82">
        <v>5387.4148089152459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22.112966351606328</v>
      </c>
      <c r="D67" s="82">
        <v>24.921001968408003</v>
      </c>
      <c r="E67" s="82">
        <v>31.094211225168003</v>
      </c>
      <c r="F67" s="82">
        <v>32.002070405760008</v>
      </c>
      <c r="G67" s="82">
        <v>40.690946159136004</v>
      </c>
      <c r="H67" s="82">
        <v>38.656860428284354</v>
      </c>
      <c r="I67" s="82">
        <v>54.86348430108</v>
      </c>
      <c r="J67" s="82">
        <v>44.348534639136005</v>
      </c>
      <c r="K67" s="82">
        <v>49.152685667904009</v>
      </c>
      <c r="L67" s="82">
        <v>37.715726529935999</v>
      </c>
      <c r="M67" s="82">
        <v>40.627149695999869</v>
      </c>
      <c r="N67" s="82">
        <v>35.434726809499296</v>
      </c>
      <c r="O67" s="82">
        <v>34.67092248800688</v>
      </c>
      <c r="P67" s="82">
        <v>44.389800000000122</v>
      </c>
      <c r="Q67" s="82">
        <v>44.553665734873022</v>
      </c>
      <c r="R67" s="82">
        <v>63.718101050068967</v>
      </c>
    </row>
    <row r="68" spans="1:18" ht="11.25" customHeight="1" x14ac:dyDescent="0.25">
      <c r="A68" s="71" t="s">
        <v>117</v>
      </c>
      <c r="B68" s="72" t="s">
        <v>116</v>
      </c>
      <c r="C68" s="82">
        <v>86.499860833248434</v>
      </c>
      <c r="D68" s="82">
        <v>100.916366328</v>
      </c>
      <c r="E68" s="82">
        <v>126.04181367599999</v>
      </c>
      <c r="F68" s="82">
        <v>152.81819999999999</v>
      </c>
      <c r="G68" s="82">
        <v>149.05104296400003</v>
      </c>
      <c r="H68" s="82">
        <v>148.900232114007</v>
      </c>
      <c r="I68" s="82">
        <v>131.46468264000001</v>
      </c>
      <c r="J68" s="82">
        <v>115.97511362399999</v>
      </c>
      <c r="K68" s="82">
        <v>135.24419073599998</v>
      </c>
      <c r="L68" s="82">
        <v>115.54579915199997</v>
      </c>
      <c r="M68" s="82">
        <v>114.86947569276327</v>
      </c>
      <c r="N68" s="82">
        <v>121.59770356477665</v>
      </c>
      <c r="O68" s="82">
        <v>109.79981131772738</v>
      </c>
      <c r="P68" s="82">
        <v>109.00000000000011</v>
      </c>
      <c r="Q68" s="82">
        <v>123.10000000000085</v>
      </c>
      <c r="R68" s="82">
        <v>104.99982045959624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11.538923460336001</v>
      </c>
      <c r="J69" s="82">
        <v>17.479259635392001</v>
      </c>
      <c r="K69" s="82">
        <v>20.526187090608005</v>
      </c>
      <c r="L69" s="82">
        <v>31.419288444816001</v>
      </c>
      <c r="M69" s="82">
        <v>83.709778509115722</v>
      </c>
      <c r="N69" s="82">
        <v>387.48143725455827</v>
      </c>
      <c r="O69" s="82">
        <v>691.6416968486659</v>
      </c>
      <c r="P69" s="82">
        <v>677.76839999999902</v>
      </c>
      <c r="Q69" s="82">
        <v>685.63492938934348</v>
      </c>
      <c r="R69" s="82">
        <v>688.10700198139784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11.538923460336001</v>
      </c>
      <c r="J70" s="83">
        <v>17.182834195392001</v>
      </c>
      <c r="K70" s="83">
        <v>15.118883141760003</v>
      </c>
      <c r="L70" s="83">
        <v>15.116541380784001</v>
      </c>
      <c r="M70" s="83">
        <v>79.36779450911574</v>
      </c>
      <c r="N70" s="83">
        <v>139.89810938119069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0.29642544000000004</v>
      </c>
      <c r="K71" s="83">
        <v>5.4073039488480008</v>
      </c>
      <c r="L71" s="83">
        <v>16.302747064032001</v>
      </c>
      <c r="M71" s="83">
        <v>4.3419839999999876</v>
      </c>
      <c r="N71" s="83">
        <v>247.58332787336761</v>
      </c>
      <c r="O71" s="83">
        <v>691.6416968486659</v>
      </c>
      <c r="P71" s="83">
        <v>677.76839999999902</v>
      </c>
      <c r="Q71" s="83">
        <v>685.63492938934348</v>
      </c>
      <c r="R71" s="83">
        <v>688.10700198139784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5376.3332639849923</v>
      </c>
      <c r="D2" s="78">
        <v>5569.7254400176853</v>
      </c>
      <c r="E2" s="78">
        <v>5175.982180962782</v>
      </c>
      <c r="F2" s="78">
        <v>5207.4723466143723</v>
      </c>
      <c r="G2" s="78">
        <v>5333.6689557066784</v>
      </c>
      <c r="H2" s="78">
        <v>5141.7510339627688</v>
      </c>
      <c r="I2" s="78">
        <v>5304.597747249496</v>
      </c>
      <c r="J2" s="78">
        <v>5120.0571778180483</v>
      </c>
      <c r="K2" s="78">
        <v>4628.4505129016998</v>
      </c>
      <c r="L2" s="78">
        <v>3791.8601217691576</v>
      </c>
      <c r="M2" s="78">
        <v>3987.6127203966344</v>
      </c>
      <c r="N2" s="78">
        <v>3966.9893271133833</v>
      </c>
      <c r="O2" s="78">
        <v>3659.4346745877356</v>
      </c>
      <c r="P2" s="78">
        <v>3431.1909765942328</v>
      </c>
      <c r="Q2" s="78">
        <v>3429.9722114306269</v>
      </c>
      <c r="R2" s="78">
        <v>3374.8900314538191</v>
      </c>
    </row>
    <row r="3" spans="1:18" ht="11.25" customHeight="1" x14ac:dyDescent="0.25">
      <c r="A3" s="53" t="s">
        <v>242</v>
      </c>
      <c r="B3" s="54" t="s">
        <v>241</v>
      </c>
      <c r="C3" s="79">
        <v>1062.1048597223075</v>
      </c>
      <c r="D3" s="79">
        <v>928.31878148528722</v>
      </c>
      <c r="E3" s="79">
        <v>802.06305984301343</v>
      </c>
      <c r="F3" s="79">
        <v>817.42048181172015</v>
      </c>
      <c r="G3" s="79">
        <v>917.77842615348402</v>
      </c>
      <c r="H3" s="79">
        <v>858.22883762012248</v>
      </c>
      <c r="I3" s="79">
        <v>883.33108610630563</v>
      </c>
      <c r="J3" s="79">
        <v>865.39369400329588</v>
      </c>
      <c r="K3" s="79">
        <v>697.68467724564186</v>
      </c>
      <c r="L3" s="79">
        <v>381.10012055999999</v>
      </c>
      <c r="M3" s="79">
        <v>424.56207364292521</v>
      </c>
      <c r="N3" s="79">
        <v>467.6389170135094</v>
      </c>
      <c r="O3" s="79">
        <v>350.58165918498622</v>
      </c>
      <c r="P3" s="79">
        <v>376.50659549897091</v>
      </c>
      <c r="Q3" s="79">
        <v>409.22416544966143</v>
      </c>
      <c r="R3" s="79">
        <v>402.66745643859002</v>
      </c>
    </row>
    <row r="4" spans="1:18" ht="11.25" customHeight="1" x14ac:dyDescent="0.25">
      <c r="A4" s="56" t="s">
        <v>240</v>
      </c>
      <c r="B4" s="57" t="s">
        <v>239</v>
      </c>
      <c r="C4" s="8">
        <v>1062.1048597223075</v>
      </c>
      <c r="D4" s="8">
        <v>928.31878148528722</v>
      </c>
      <c r="E4" s="8">
        <v>802.06305984301343</v>
      </c>
      <c r="F4" s="8">
        <v>817.42048181172015</v>
      </c>
      <c r="G4" s="8">
        <v>917.77842615348402</v>
      </c>
      <c r="H4" s="8">
        <v>858.22883762012248</v>
      </c>
      <c r="I4" s="8">
        <v>883.33108610630563</v>
      </c>
      <c r="J4" s="8">
        <v>865.39369400329588</v>
      </c>
      <c r="K4" s="8">
        <v>697.68467724564186</v>
      </c>
      <c r="L4" s="8">
        <v>381.10012055999999</v>
      </c>
      <c r="M4" s="8">
        <v>424.56207364292521</v>
      </c>
      <c r="N4" s="8">
        <v>467.6389170135094</v>
      </c>
      <c r="O4" s="8">
        <v>350.58165918498622</v>
      </c>
      <c r="P4" s="8">
        <v>376.50659549897091</v>
      </c>
      <c r="Q4" s="8">
        <v>409.22416544966143</v>
      </c>
      <c r="R4" s="8">
        <v>402.66745643859002</v>
      </c>
    </row>
    <row r="5" spans="1:18" ht="11.25" customHeight="1" x14ac:dyDescent="0.25">
      <c r="A5" s="59" t="s">
        <v>238</v>
      </c>
      <c r="B5" s="60" t="s">
        <v>237</v>
      </c>
      <c r="C5" s="9">
        <v>940.12505369512598</v>
      </c>
      <c r="D5" s="9">
        <v>812.28999308528728</v>
      </c>
      <c r="E5" s="9">
        <v>689.20454529193341</v>
      </c>
      <c r="F5" s="9">
        <v>717.06843708984013</v>
      </c>
      <c r="G5" s="9">
        <v>802.16375749092401</v>
      </c>
      <c r="H5" s="9">
        <v>754.54567753718015</v>
      </c>
      <c r="I5" s="9">
        <v>779.84545771994567</v>
      </c>
      <c r="J5" s="9">
        <v>749.41015235089583</v>
      </c>
      <c r="K5" s="9">
        <v>591.06430042704187</v>
      </c>
      <c r="L5" s="9">
        <v>301.80631535999999</v>
      </c>
      <c r="M5" s="9">
        <v>351.4188787196407</v>
      </c>
      <c r="N5" s="9">
        <v>394.45091701350952</v>
      </c>
      <c r="O5" s="9">
        <v>286.56281528151555</v>
      </c>
      <c r="P5" s="9">
        <v>312.42290694935247</v>
      </c>
      <c r="Q5" s="9">
        <v>357.43322096906201</v>
      </c>
      <c r="R5" s="9">
        <v>350.867768813395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940.12505369512598</v>
      </c>
      <c r="D8" s="10">
        <v>812.28999308528728</v>
      </c>
      <c r="E8" s="10">
        <v>689.20454529193341</v>
      </c>
      <c r="F8" s="10">
        <v>717.06843708984013</v>
      </c>
      <c r="G8" s="10">
        <v>802.16375749092401</v>
      </c>
      <c r="H8" s="10">
        <v>754.54567753718015</v>
      </c>
      <c r="I8" s="10">
        <v>779.84545771994567</v>
      </c>
      <c r="J8" s="10">
        <v>749.41015235089583</v>
      </c>
      <c r="K8" s="10">
        <v>591.06430042704187</v>
      </c>
      <c r="L8" s="10">
        <v>301.80631535999999</v>
      </c>
      <c r="M8" s="10">
        <v>351.4188787196407</v>
      </c>
      <c r="N8" s="10">
        <v>394.45091701350952</v>
      </c>
      <c r="O8" s="10">
        <v>286.56281528151555</v>
      </c>
      <c r="P8" s="10">
        <v>312.42290694935247</v>
      </c>
      <c r="Q8" s="10">
        <v>357.43322096906201</v>
      </c>
      <c r="R8" s="10">
        <v>350.867768813395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121.97980602718191</v>
      </c>
      <c r="D11" s="9">
        <v>116.02878839999998</v>
      </c>
      <c r="E11" s="9">
        <v>112.85851455108002</v>
      </c>
      <c r="F11" s="9">
        <v>100.35204472187999</v>
      </c>
      <c r="G11" s="9">
        <v>115.61466866256001</v>
      </c>
      <c r="H11" s="9">
        <v>103.68316008294218</v>
      </c>
      <c r="I11" s="9">
        <v>103.48562838636001</v>
      </c>
      <c r="J11" s="9">
        <v>115.98354165240002</v>
      </c>
      <c r="K11" s="9">
        <v>106.62037681859999</v>
      </c>
      <c r="L11" s="9">
        <v>79.293805199999994</v>
      </c>
      <c r="M11" s="9">
        <v>73.143194923284497</v>
      </c>
      <c r="N11" s="9">
        <v>73.187999999999889</v>
      </c>
      <c r="O11" s="9">
        <v>64.018843903470668</v>
      </c>
      <c r="P11" s="9">
        <v>64.083688549618429</v>
      </c>
      <c r="Q11" s="9">
        <v>51.790944480599457</v>
      </c>
      <c r="R11" s="9">
        <v>51.799687625195006</v>
      </c>
    </row>
    <row r="12" spans="1:18" ht="11.25" customHeight="1" x14ac:dyDescent="0.25">
      <c r="A12" s="61" t="s">
        <v>224</v>
      </c>
      <c r="B12" s="62" t="s">
        <v>223</v>
      </c>
      <c r="C12" s="10">
        <v>121.97980602718191</v>
      </c>
      <c r="D12" s="10">
        <v>116.02878839999998</v>
      </c>
      <c r="E12" s="10">
        <v>112.85851455108002</v>
      </c>
      <c r="F12" s="10">
        <v>100.35204472187999</v>
      </c>
      <c r="G12" s="10">
        <v>115.61466866256001</v>
      </c>
      <c r="H12" s="10">
        <v>103.68316008294218</v>
      </c>
      <c r="I12" s="10">
        <v>103.48562838636001</v>
      </c>
      <c r="J12" s="10">
        <v>115.98354165240002</v>
      </c>
      <c r="K12" s="10">
        <v>106.62037681859999</v>
      </c>
      <c r="L12" s="10">
        <v>79.293805199999994</v>
      </c>
      <c r="M12" s="10">
        <v>73.143194923284497</v>
      </c>
      <c r="N12" s="10">
        <v>73.187999999999889</v>
      </c>
      <c r="O12" s="10">
        <v>64.018843903470668</v>
      </c>
      <c r="P12" s="10">
        <v>64.083688549618429</v>
      </c>
      <c r="Q12" s="10">
        <v>51.790944480599457</v>
      </c>
      <c r="R12" s="10">
        <v>51.799687625195006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2481.0289817349822</v>
      </c>
      <c r="D21" s="79">
        <v>2648.3755588923968</v>
      </c>
      <c r="E21" s="79">
        <v>2597.382302520924</v>
      </c>
      <c r="F21" s="79">
        <v>2591.1271755914045</v>
      </c>
      <c r="G21" s="79">
        <v>2684.5305603470288</v>
      </c>
      <c r="H21" s="79">
        <v>2551.4245097862604</v>
      </c>
      <c r="I21" s="79">
        <v>2704.1867503268049</v>
      </c>
      <c r="J21" s="79">
        <v>2526.9539288393153</v>
      </c>
      <c r="K21" s="79">
        <v>2160.1331241401144</v>
      </c>
      <c r="L21" s="79">
        <v>1787.486336203825</v>
      </c>
      <c r="M21" s="79">
        <v>1818.9472245842419</v>
      </c>
      <c r="N21" s="79">
        <v>1756.8613211886609</v>
      </c>
      <c r="O21" s="79">
        <v>1645.3755793173941</v>
      </c>
      <c r="P21" s="79">
        <v>1407.294481095267</v>
      </c>
      <c r="Q21" s="79">
        <v>1361.9513247507687</v>
      </c>
      <c r="R21" s="79">
        <v>1371.4908211031573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2481.0289817349822</v>
      </c>
      <c r="D30" s="8">
        <v>2648.3755588923968</v>
      </c>
      <c r="E30" s="8">
        <v>2597.382302520924</v>
      </c>
      <c r="F30" s="8">
        <v>2591.1271755914045</v>
      </c>
      <c r="G30" s="8">
        <v>2684.5305603470288</v>
      </c>
      <c r="H30" s="8">
        <v>2551.4245097862604</v>
      </c>
      <c r="I30" s="8">
        <v>2704.1867503268049</v>
      </c>
      <c r="J30" s="8">
        <v>2526.9539288393153</v>
      </c>
      <c r="K30" s="8">
        <v>2160.1331241401144</v>
      </c>
      <c r="L30" s="8">
        <v>1787.486336203825</v>
      </c>
      <c r="M30" s="8">
        <v>1818.9472245842419</v>
      </c>
      <c r="N30" s="8">
        <v>1756.8613211886609</v>
      </c>
      <c r="O30" s="8">
        <v>1645.3755793173941</v>
      </c>
      <c r="P30" s="8">
        <v>1407.294481095267</v>
      </c>
      <c r="Q30" s="8">
        <v>1361.9513247507687</v>
      </c>
      <c r="R30" s="8">
        <v>1371.4908211031573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121.9071615947618</v>
      </c>
      <c r="D34" s="9">
        <v>107.38583962362002</v>
      </c>
      <c r="E34" s="9">
        <v>104.48675628253199</v>
      </c>
      <c r="F34" s="9">
        <v>107.38237877287202</v>
      </c>
      <c r="G34" s="9">
        <v>107.38517915592003</v>
      </c>
      <c r="H34" s="9">
        <v>110.29823412357283</v>
      </c>
      <c r="I34" s="9">
        <v>107.38692279064801</v>
      </c>
      <c r="J34" s="9">
        <v>87.061267091520008</v>
      </c>
      <c r="K34" s="9">
        <v>84.139410824136007</v>
      </c>
      <c r="L34" s="9">
        <v>66.729244483763978</v>
      </c>
      <c r="M34" s="9">
        <v>75.465971524624052</v>
      </c>
      <c r="N34" s="9">
        <v>69.662260240176465</v>
      </c>
      <c r="O34" s="9">
        <v>78.368428143325033</v>
      </c>
      <c r="P34" s="9">
        <v>66.760775322911996</v>
      </c>
      <c r="Q34" s="9">
        <v>58.051582921555081</v>
      </c>
      <c r="R34" s="9">
        <v>63.857844669116126</v>
      </c>
    </row>
    <row r="35" spans="1:18" ht="11.25" customHeight="1" x14ac:dyDescent="0.25">
      <c r="A35" s="59" t="s">
        <v>179</v>
      </c>
      <c r="B35" s="60" t="s">
        <v>178</v>
      </c>
      <c r="C35" s="9">
        <v>6.0980865254962815</v>
      </c>
      <c r="D35" s="9">
        <v>6.0929920109525426</v>
      </c>
      <c r="E35" s="9">
        <v>2.9019746614313413</v>
      </c>
      <c r="F35" s="9">
        <v>2.901336341904293</v>
      </c>
      <c r="G35" s="9">
        <v>2.9015394435717803</v>
      </c>
      <c r="H35" s="9">
        <v>3.0490594310776649</v>
      </c>
      <c r="I35" s="9">
        <v>2.9015684580957073</v>
      </c>
      <c r="J35" s="9">
        <v>2.9016555016674874</v>
      </c>
      <c r="K35" s="9">
        <v>2.9011332402354864</v>
      </c>
      <c r="L35" s="9">
        <v>2.9021487485762214</v>
      </c>
      <c r="M35" s="9">
        <v>3.0490660253138868</v>
      </c>
      <c r="N35" s="9">
        <v>3.0492004016009093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6.0980865254962815</v>
      </c>
      <c r="D36" s="10">
        <v>6.0929920109525426</v>
      </c>
      <c r="E36" s="10">
        <v>2.9019746614313413</v>
      </c>
      <c r="F36" s="10">
        <v>2.901336341904293</v>
      </c>
      <c r="G36" s="10">
        <v>2.9015394435717803</v>
      </c>
      <c r="H36" s="10">
        <v>3.0490594310776649</v>
      </c>
      <c r="I36" s="10">
        <v>2.9015684580957073</v>
      </c>
      <c r="J36" s="10">
        <v>2.9016555016674874</v>
      </c>
      <c r="K36" s="10">
        <v>2.9011332402354864</v>
      </c>
      <c r="L36" s="10">
        <v>2.9021487485762214</v>
      </c>
      <c r="M36" s="10">
        <v>3.0490660253138868</v>
      </c>
      <c r="N36" s="10">
        <v>3.0492004016009093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1066.2643454698516</v>
      </c>
      <c r="D43" s="9">
        <v>1211.7930871611247</v>
      </c>
      <c r="E43" s="9">
        <v>1135.9821952191962</v>
      </c>
      <c r="F43" s="9">
        <v>1183.269572810676</v>
      </c>
      <c r="G43" s="9">
        <v>1227.7048037267525</v>
      </c>
      <c r="H43" s="9">
        <v>1199.1330149209716</v>
      </c>
      <c r="I43" s="9">
        <v>1123.3798908359047</v>
      </c>
      <c r="J43" s="9">
        <v>1069.4831822812794</v>
      </c>
      <c r="K43" s="9">
        <v>1012.4598870842028</v>
      </c>
      <c r="L43" s="9">
        <v>848.10130896207681</v>
      </c>
      <c r="M43" s="9">
        <v>857.45103253337004</v>
      </c>
      <c r="N43" s="9">
        <v>759.37615608165447</v>
      </c>
      <c r="O43" s="9">
        <v>654.94394182655378</v>
      </c>
      <c r="P43" s="9">
        <v>594.88281842411311</v>
      </c>
      <c r="Q43" s="9">
        <v>509.21160049089656</v>
      </c>
      <c r="R43" s="9">
        <v>534.70508597125104</v>
      </c>
    </row>
    <row r="44" spans="1:18" ht="11.25" customHeight="1" x14ac:dyDescent="0.25">
      <c r="A44" s="59" t="s">
        <v>161</v>
      </c>
      <c r="B44" s="60" t="s">
        <v>160</v>
      </c>
      <c r="C44" s="9">
        <v>625.46148642863591</v>
      </c>
      <c r="D44" s="9">
        <v>560.74215622334418</v>
      </c>
      <c r="E44" s="9">
        <v>597.5984431610641</v>
      </c>
      <c r="F44" s="9">
        <v>523.19170395835215</v>
      </c>
      <c r="G44" s="9">
        <v>529.29375452978411</v>
      </c>
      <c r="H44" s="9">
        <v>461.37907020493742</v>
      </c>
      <c r="I44" s="9">
        <v>647.14715472405624</v>
      </c>
      <c r="J44" s="9">
        <v>482.90568097924819</v>
      </c>
      <c r="K44" s="9">
        <v>399.31665206183999</v>
      </c>
      <c r="L44" s="9">
        <v>303.54685420060804</v>
      </c>
      <c r="M44" s="9">
        <v>383.97619745004573</v>
      </c>
      <c r="N44" s="9">
        <v>291.02370446523065</v>
      </c>
      <c r="O44" s="9">
        <v>256.96354654557058</v>
      </c>
      <c r="P44" s="9">
        <v>154.80088734823971</v>
      </c>
      <c r="Q44" s="9">
        <v>154.79796236271127</v>
      </c>
      <c r="R44" s="9">
        <v>133.13539839469286</v>
      </c>
    </row>
    <row r="45" spans="1:18" ht="11.25" customHeight="1" x14ac:dyDescent="0.25">
      <c r="A45" s="59" t="s">
        <v>159</v>
      </c>
      <c r="B45" s="60" t="s">
        <v>158</v>
      </c>
      <c r="C45" s="9">
        <v>661.29790171623642</v>
      </c>
      <c r="D45" s="9">
        <v>762.36148387335606</v>
      </c>
      <c r="E45" s="9">
        <v>756.41293319670001</v>
      </c>
      <c r="F45" s="9">
        <v>774.38218370760012</v>
      </c>
      <c r="G45" s="9">
        <v>817.24528349100012</v>
      </c>
      <c r="H45" s="9">
        <v>777.56513110570052</v>
      </c>
      <c r="I45" s="9">
        <v>823.37121351810003</v>
      </c>
      <c r="J45" s="9">
        <v>884.60214298560004</v>
      </c>
      <c r="K45" s="9">
        <v>661.31604092970008</v>
      </c>
      <c r="L45" s="9">
        <v>566.20677980880009</v>
      </c>
      <c r="M45" s="9">
        <v>499.00495705088844</v>
      </c>
      <c r="N45" s="9">
        <v>633.74999999999852</v>
      </c>
      <c r="O45" s="9">
        <v>655.09966280194499</v>
      </c>
      <c r="P45" s="9">
        <v>590.85000000000196</v>
      </c>
      <c r="Q45" s="9">
        <v>639.89017897560586</v>
      </c>
      <c r="R45" s="9">
        <v>639.79249206809732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658.21930442654389</v>
      </c>
      <c r="D49" s="10">
        <v>759.29259016260005</v>
      </c>
      <c r="E49" s="10">
        <v>756.41293319670001</v>
      </c>
      <c r="F49" s="10">
        <v>774.38218370760012</v>
      </c>
      <c r="G49" s="10">
        <v>817.24528349100012</v>
      </c>
      <c r="H49" s="10">
        <v>777.56513110570052</v>
      </c>
      <c r="I49" s="10">
        <v>823.37121351810003</v>
      </c>
      <c r="J49" s="10">
        <v>884.60214298560004</v>
      </c>
      <c r="K49" s="10">
        <v>661.31604092970008</v>
      </c>
      <c r="L49" s="10">
        <v>566.20677980880009</v>
      </c>
      <c r="M49" s="10">
        <v>499.00495705088844</v>
      </c>
      <c r="N49" s="10">
        <v>633.74999999999852</v>
      </c>
      <c r="O49" s="10">
        <v>655.09966280194499</v>
      </c>
      <c r="P49" s="10">
        <v>590.85000000000196</v>
      </c>
      <c r="Q49" s="10">
        <v>639.89017897560586</v>
      </c>
      <c r="R49" s="10">
        <v>639.79249206809732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3.0785972896925329</v>
      </c>
      <c r="D51" s="10">
        <v>3.0688937107560004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1826.68878080953</v>
      </c>
      <c r="D52" s="79">
        <v>1966.1560304400002</v>
      </c>
      <c r="E52" s="79">
        <v>1753.883976341988</v>
      </c>
      <c r="F52" s="79">
        <v>1757.0769430655885</v>
      </c>
      <c r="G52" s="79">
        <v>1677.2241735631446</v>
      </c>
      <c r="H52" s="79">
        <v>1677.9028119579934</v>
      </c>
      <c r="I52" s="79">
        <v>1678.1517954027004</v>
      </c>
      <c r="J52" s="79">
        <v>1681.4564858794681</v>
      </c>
      <c r="K52" s="79">
        <v>1697.30393163192</v>
      </c>
      <c r="L52" s="79">
        <v>1553.7076635600004</v>
      </c>
      <c r="M52" s="79">
        <v>1674.5030816234214</v>
      </c>
      <c r="N52" s="79">
        <v>1675.639848256634</v>
      </c>
      <c r="O52" s="79">
        <v>1603.2304140296769</v>
      </c>
      <c r="P52" s="79">
        <v>1586.5010999999949</v>
      </c>
      <c r="Q52" s="79">
        <v>1597.0826835878231</v>
      </c>
      <c r="R52" s="79">
        <v>1539.0176985677344</v>
      </c>
    </row>
    <row r="53" spans="1:18" ht="11.25" customHeight="1" x14ac:dyDescent="0.25">
      <c r="A53" s="56" t="s">
        <v>143</v>
      </c>
      <c r="B53" s="57" t="s">
        <v>142</v>
      </c>
      <c r="C53" s="8">
        <v>1824.6937804490235</v>
      </c>
      <c r="D53" s="8">
        <v>1964.2970912400003</v>
      </c>
      <c r="E53" s="8">
        <v>1752.0249256056356</v>
      </c>
      <c r="F53" s="8">
        <v>1756.1474362868046</v>
      </c>
      <c r="G53" s="8">
        <v>1676.2947783207126</v>
      </c>
      <c r="H53" s="8">
        <v>1677.0592203844317</v>
      </c>
      <c r="I53" s="8">
        <v>1677.4016948461085</v>
      </c>
      <c r="J53" s="8">
        <v>1679.5794034328762</v>
      </c>
      <c r="K53" s="8">
        <v>1695.4268863641123</v>
      </c>
      <c r="L53" s="8">
        <v>1551.8487243600002</v>
      </c>
      <c r="M53" s="8">
        <v>1672.634699830269</v>
      </c>
      <c r="N53" s="8">
        <v>1673.7715955479205</v>
      </c>
      <c r="O53" s="8">
        <v>1596.6146578174903</v>
      </c>
      <c r="P53" s="8">
        <v>1578.5978999999948</v>
      </c>
      <c r="Q53" s="8">
        <v>1587.8031066623944</v>
      </c>
      <c r="R53" s="8">
        <v>1529.7379184567762</v>
      </c>
    </row>
    <row r="54" spans="1:18" ht="11.25" customHeight="1" x14ac:dyDescent="0.25">
      <c r="A54" s="56" t="s">
        <v>141</v>
      </c>
      <c r="B54" s="57" t="s">
        <v>140</v>
      </c>
      <c r="C54" s="8">
        <v>1.995000360506628</v>
      </c>
      <c r="D54" s="8">
        <v>1.8589392</v>
      </c>
      <c r="E54" s="8">
        <v>1.8590507363520024</v>
      </c>
      <c r="F54" s="8">
        <v>0.9295067787840019</v>
      </c>
      <c r="G54" s="8">
        <v>0.92939524243199956</v>
      </c>
      <c r="H54" s="8">
        <v>0.8435915735620565</v>
      </c>
      <c r="I54" s="8">
        <v>0.75010055659200137</v>
      </c>
      <c r="J54" s="8">
        <v>1.877082446592</v>
      </c>
      <c r="K54" s="8">
        <v>1.8770452678079981</v>
      </c>
      <c r="L54" s="8">
        <v>1.8589392</v>
      </c>
      <c r="M54" s="8">
        <v>1.8683817931524613</v>
      </c>
      <c r="N54" s="8">
        <v>1.8682527087136616</v>
      </c>
      <c r="O54" s="8">
        <v>6.6157562121865947</v>
      </c>
      <c r="P54" s="8">
        <v>7.9032000000000053</v>
      </c>
      <c r="Q54" s="8">
        <v>9.2795769254288523</v>
      </c>
      <c r="R54" s="8">
        <v>9.2797801109582707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1.995000360506628</v>
      </c>
      <c r="D57" s="9">
        <v>1.8589392</v>
      </c>
      <c r="E57" s="9">
        <v>1.8590507363520024</v>
      </c>
      <c r="F57" s="9">
        <v>0.9295067787840019</v>
      </c>
      <c r="G57" s="9">
        <v>0.92939524243199956</v>
      </c>
      <c r="H57" s="9">
        <v>0.8435915735620565</v>
      </c>
      <c r="I57" s="9">
        <v>0.75010055659200137</v>
      </c>
      <c r="J57" s="9">
        <v>1.877082446592</v>
      </c>
      <c r="K57" s="9">
        <v>1.8770452678079981</v>
      </c>
      <c r="L57" s="9">
        <v>1.8589392</v>
      </c>
      <c r="M57" s="9">
        <v>1.8683817931524613</v>
      </c>
      <c r="N57" s="9">
        <v>1.8682527087136616</v>
      </c>
      <c r="O57" s="9">
        <v>6.6157562121865947</v>
      </c>
      <c r="P57" s="9">
        <v>7.9032000000000053</v>
      </c>
      <c r="Q57" s="9">
        <v>9.2795769254288523</v>
      </c>
      <c r="R57" s="9">
        <v>9.2797801109582707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6.510641718172069</v>
      </c>
      <c r="D59" s="79">
        <v>26.875069200000002</v>
      </c>
      <c r="E59" s="79">
        <v>22.652842256855994</v>
      </c>
      <c r="F59" s="79">
        <v>41.847746145659997</v>
      </c>
      <c r="G59" s="79">
        <v>54.135795643020003</v>
      </c>
      <c r="H59" s="79">
        <v>54.194874598391728</v>
      </c>
      <c r="I59" s="79">
        <v>38.928115413683997</v>
      </c>
      <c r="J59" s="79">
        <v>46.253069095968002</v>
      </c>
      <c r="K59" s="79">
        <v>73.328779884023987</v>
      </c>
      <c r="L59" s="79">
        <v>69.566001445332006</v>
      </c>
      <c r="M59" s="79">
        <v>69.600340546045672</v>
      </c>
      <c r="N59" s="79">
        <v>66.849240654579617</v>
      </c>
      <c r="O59" s="79">
        <v>60.247022055678457</v>
      </c>
      <c r="P59" s="79">
        <v>60.88879999999989</v>
      </c>
      <c r="Q59" s="79">
        <v>61.714037642373818</v>
      </c>
      <c r="R59" s="79">
        <v>61.714055344337368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6.510641718172069</v>
      </c>
      <c r="D61" s="8">
        <v>26.875069200000002</v>
      </c>
      <c r="E61" s="8">
        <v>22.652842256855994</v>
      </c>
      <c r="F61" s="8">
        <v>41.847746145659997</v>
      </c>
      <c r="G61" s="8">
        <v>54.135795643020003</v>
      </c>
      <c r="H61" s="8">
        <v>54.194874598391728</v>
      </c>
      <c r="I61" s="8">
        <v>38.928115413683997</v>
      </c>
      <c r="J61" s="8">
        <v>46.253069095968002</v>
      </c>
      <c r="K61" s="8">
        <v>73.328779884023987</v>
      </c>
      <c r="L61" s="8">
        <v>69.566001445332006</v>
      </c>
      <c r="M61" s="8">
        <v>69.600340546045672</v>
      </c>
      <c r="N61" s="8">
        <v>66.849240654579617</v>
      </c>
      <c r="O61" s="8">
        <v>60.247022055678457</v>
      </c>
      <c r="P61" s="8">
        <v>60.88879999999989</v>
      </c>
      <c r="Q61" s="8">
        <v>61.714037642373818</v>
      </c>
      <c r="R61" s="8">
        <v>61.714055344337368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507.75095543439056</v>
      </c>
      <c r="D64" s="81">
        <v>551.56949690227214</v>
      </c>
      <c r="E64" s="81">
        <v>403.24020885403189</v>
      </c>
      <c r="F64" s="81">
        <v>457.33143203359214</v>
      </c>
      <c r="G64" s="81">
        <v>463.34316076862365</v>
      </c>
      <c r="H64" s="81">
        <v>484.04007972756267</v>
      </c>
      <c r="I64" s="81">
        <v>527.55038047195183</v>
      </c>
      <c r="J64" s="81">
        <v>619.1530650017279</v>
      </c>
      <c r="K64" s="81">
        <v>833.63973445411159</v>
      </c>
      <c r="L64" s="81">
        <v>812.81259272700004</v>
      </c>
      <c r="M64" s="81">
        <v>837.73487893620927</v>
      </c>
      <c r="N64" s="81">
        <v>866.91652645842055</v>
      </c>
      <c r="O64" s="81">
        <v>652.91681426193202</v>
      </c>
      <c r="P64" s="81">
        <v>564.77820000000258</v>
      </c>
      <c r="Q64" s="81">
        <v>522.99969339207451</v>
      </c>
      <c r="R64" s="81">
        <v>621.23845981596105</v>
      </c>
    </row>
    <row r="65" spans="1:18" ht="11.25" customHeight="1" x14ac:dyDescent="0.25">
      <c r="A65" s="71" t="s">
        <v>123</v>
      </c>
      <c r="B65" s="72" t="s">
        <v>122</v>
      </c>
      <c r="C65" s="82">
        <v>498.39583966541164</v>
      </c>
      <c r="D65" s="82">
        <v>514.87197785856006</v>
      </c>
      <c r="E65" s="82">
        <v>371.04270348095986</v>
      </c>
      <c r="F65" s="82">
        <v>395.71060560192018</v>
      </c>
      <c r="G65" s="82">
        <v>383.59986122303968</v>
      </c>
      <c r="H65" s="82">
        <v>403.64981213101692</v>
      </c>
      <c r="I65" s="82">
        <v>468.34332588287981</v>
      </c>
      <c r="J65" s="82">
        <v>549.60392225087992</v>
      </c>
      <c r="K65" s="82">
        <v>729.25177304447959</v>
      </c>
      <c r="L65" s="82">
        <v>710.35540486848004</v>
      </c>
      <c r="M65" s="82">
        <v>736.17792294202422</v>
      </c>
      <c r="N65" s="82">
        <v>768.52728789098899</v>
      </c>
      <c r="O65" s="82">
        <v>563.92597967918709</v>
      </c>
      <c r="P65" s="82">
        <v>471.18400000000247</v>
      </c>
      <c r="Q65" s="82">
        <v>422.12660559025755</v>
      </c>
      <c r="R65" s="82">
        <v>509.93673134873825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0.65519380018034457</v>
      </c>
      <c r="D67" s="82">
        <v>0.6858892797119982</v>
      </c>
      <c r="E67" s="82">
        <v>2.0430832050719987</v>
      </c>
      <c r="F67" s="82">
        <v>5.9424154236719993</v>
      </c>
      <c r="G67" s="82">
        <v>7.3146740415840021</v>
      </c>
      <c r="H67" s="82">
        <v>8.1900338392968131</v>
      </c>
      <c r="I67" s="82">
        <v>7.5180359610719947</v>
      </c>
      <c r="J67" s="82">
        <v>8.0013405588480033</v>
      </c>
      <c r="K67" s="82">
        <v>6.8269803376320048</v>
      </c>
      <c r="L67" s="82">
        <v>9.6003696625199968</v>
      </c>
      <c r="M67" s="82">
        <v>8.9008615278508945</v>
      </c>
      <c r="N67" s="82">
        <v>9.3909986484154917</v>
      </c>
      <c r="O67" s="82">
        <v>8.7906716313105822</v>
      </c>
      <c r="P67" s="82">
        <v>12.394200000000007</v>
      </c>
      <c r="Q67" s="82">
        <v>18.673187825011961</v>
      </c>
      <c r="R67" s="82">
        <v>29.101807111573663</v>
      </c>
    </row>
    <row r="68" spans="1:18" ht="11.25" customHeight="1" x14ac:dyDescent="0.25">
      <c r="A68" s="71" t="s">
        <v>117</v>
      </c>
      <c r="B68" s="72" t="s">
        <v>116</v>
      </c>
      <c r="C68" s="82">
        <v>8.6999219687985523</v>
      </c>
      <c r="D68" s="82">
        <v>36.011629763999991</v>
      </c>
      <c r="E68" s="82">
        <v>30.154422167999993</v>
      </c>
      <c r="F68" s="82">
        <v>55.678411007999983</v>
      </c>
      <c r="G68" s="82">
        <v>72.428625504000024</v>
      </c>
      <c r="H68" s="82">
        <v>72.20023375724891</v>
      </c>
      <c r="I68" s="82">
        <v>51.689018628000007</v>
      </c>
      <c r="J68" s="82">
        <v>61.547802191999992</v>
      </c>
      <c r="K68" s="82">
        <v>97.56098107199999</v>
      </c>
      <c r="L68" s="82">
        <v>92.856818195999978</v>
      </c>
      <c r="M68" s="82">
        <v>92.656094466334267</v>
      </c>
      <c r="N68" s="82">
        <v>88.998239919016072</v>
      </c>
      <c r="O68" s="82">
        <v>80.200162951434393</v>
      </c>
      <c r="P68" s="82">
        <v>81.200000000000102</v>
      </c>
      <c r="Q68" s="82">
        <v>82.199899976804986</v>
      </c>
      <c r="R68" s="82">
        <v>82.199921355649124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>
    <pageSetUpPr fitToPage="1"/>
  </sheetPr>
  <dimension ref="A1:V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22" ht="11.25" customHeight="1" x14ac:dyDescent="0.25">
      <c r="A1" s="77" t="s">
        <v>271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22" ht="11.25" customHeight="1" x14ac:dyDescent="0.25">
      <c r="A2" s="50" t="s">
        <v>244</v>
      </c>
      <c r="B2" s="51" t="s">
        <v>243</v>
      </c>
      <c r="C2" s="78">
        <v>150.01582710533719</v>
      </c>
      <c r="D2" s="78">
        <v>160.7423457639606</v>
      </c>
      <c r="E2" s="78">
        <v>108.17683340943587</v>
      </c>
      <c r="F2" s="78">
        <v>128.66405039366435</v>
      </c>
      <c r="G2" s="78">
        <v>125.16821516354496</v>
      </c>
      <c r="H2" s="78">
        <v>114.85041542104952</v>
      </c>
      <c r="I2" s="78">
        <v>127.61325608007706</v>
      </c>
      <c r="J2" s="78">
        <v>142.0900721728915</v>
      </c>
      <c r="K2" s="78">
        <v>127.22171454086295</v>
      </c>
      <c r="L2" s="78">
        <v>66.231633757861147</v>
      </c>
      <c r="M2" s="78">
        <v>71.495899407665263</v>
      </c>
      <c r="N2" s="78">
        <v>80.494198852771149</v>
      </c>
      <c r="O2" s="78">
        <v>90.235574813447769</v>
      </c>
      <c r="P2" s="78">
        <v>95.407021062120421</v>
      </c>
      <c r="Q2" s="78">
        <v>101.95920592150101</v>
      </c>
      <c r="R2" s="78">
        <v>98.682126081411155</v>
      </c>
    </row>
    <row r="3" spans="1:22" ht="11.25" customHeight="1" x14ac:dyDescent="0.25">
      <c r="A3" s="53" t="s">
        <v>242</v>
      </c>
      <c r="B3" s="54" t="s">
        <v>241</v>
      </c>
      <c r="C3" s="79">
        <v>2.9990575333176204</v>
      </c>
      <c r="D3" s="79">
        <v>3.139721094599996</v>
      </c>
      <c r="E3" s="79">
        <v>3.1344796396800034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  <c r="S3" s="84"/>
      <c r="T3" s="84"/>
      <c r="U3" s="84"/>
      <c r="V3" s="84"/>
    </row>
    <row r="4" spans="1:22" ht="11.25" customHeight="1" x14ac:dyDescent="0.25">
      <c r="A4" s="56" t="s">
        <v>240</v>
      </c>
      <c r="B4" s="57" t="s">
        <v>239</v>
      </c>
      <c r="C4" s="8">
        <v>2.9990575333176204</v>
      </c>
      <c r="D4" s="8">
        <v>3.139721094599996</v>
      </c>
      <c r="E4" s="8">
        <v>3.1344796396800034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22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22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22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22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22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22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22" ht="11.25" customHeight="1" x14ac:dyDescent="0.25">
      <c r="A11" s="59" t="s">
        <v>226</v>
      </c>
      <c r="B11" s="60" t="s">
        <v>225</v>
      </c>
      <c r="C11" s="9">
        <v>2.9990575333176204</v>
      </c>
      <c r="D11" s="9">
        <v>3.139721094599996</v>
      </c>
      <c r="E11" s="9">
        <v>3.1344796396800034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22" ht="11.25" customHeight="1" x14ac:dyDescent="0.25">
      <c r="A12" s="61" t="s">
        <v>224</v>
      </c>
      <c r="B12" s="62" t="s">
        <v>223</v>
      </c>
      <c r="C12" s="10">
        <v>2.9990575333176204</v>
      </c>
      <c r="D12" s="10">
        <v>3.139721094599996</v>
      </c>
      <c r="E12" s="10">
        <v>3.1344796396800034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22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22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22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30.578922145607422</v>
      </c>
      <c r="D21" s="79">
        <v>33.601663429524365</v>
      </c>
      <c r="E21" s="79">
        <v>30.668083452252283</v>
      </c>
      <c r="F21" s="79">
        <v>27.853360195572151</v>
      </c>
      <c r="G21" s="79">
        <v>27.860235674796655</v>
      </c>
      <c r="H21" s="79">
        <v>15.561145164490323</v>
      </c>
      <c r="I21" s="79">
        <v>18.391387258584853</v>
      </c>
      <c r="J21" s="79">
        <v>24.680091403007371</v>
      </c>
      <c r="K21" s="79">
        <v>12.356296891306881</v>
      </c>
      <c r="L21" s="79">
        <v>9.2451150770408077</v>
      </c>
      <c r="M21" s="79">
        <v>9.1922510177724224</v>
      </c>
      <c r="N21" s="79">
        <v>6.0883402523258363</v>
      </c>
      <c r="O21" s="79">
        <v>6.0890989602487089</v>
      </c>
      <c r="P21" s="79">
        <v>6.0895520074128804</v>
      </c>
      <c r="Q21" s="79">
        <v>5.8669225873868109</v>
      </c>
      <c r="R21" s="79">
        <v>6.0878195621378834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30.578922145607422</v>
      </c>
      <c r="D30" s="8">
        <v>33.601663429524365</v>
      </c>
      <c r="E30" s="8">
        <v>30.668083452252283</v>
      </c>
      <c r="F30" s="8">
        <v>27.853360195572151</v>
      </c>
      <c r="G30" s="8">
        <v>27.860235674796655</v>
      </c>
      <c r="H30" s="8">
        <v>15.561145164490323</v>
      </c>
      <c r="I30" s="8">
        <v>18.391387258584853</v>
      </c>
      <c r="J30" s="8">
        <v>24.680091403007371</v>
      </c>
      <c r="K30" s="8">
        <v>12.356296891306881</v>
      </c>
      <c r="L30" s="8">
        <v>9.2451150770408077</v>
      </c>
      <c r="M30" s="8">
        <v>9.1922510177724224</v>
      </c>
      <c r="N30" s="8">
        <v>6.0883402523258363</v>
      </c>
      <c r="O30" s="8">
        <v>6.0890989602487089</v>
      </c>
      <c r="P30" s="8">
        <v>6.0895520074128804</v>
      </c>
      <c r="Q30" s="8">
        <v>5.8669225873868109</v>
      </c>
      <c r="R30" s="8">
        <v>6.0878195621378834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11.588270347609168</v>
      </c>
      <c r="D34" s="9">
        <v>14.524133841036001</v>
      </c>
      <c r="E34" s="9">
        <v>11.609991836387964</v>
      </c>
      <c r="F34" s="9">
        <v>5.809526726615994</v>
      </c>
      <c r="G34" s="9">
        <v>5.8106627310599981</v>
      </c>
      <c r="H34" s="9">
        <v>2.9026948834806219</v>
      </c>
      <c r="I34" s="9">
        <v>5.7249340236000048</v>
      </c>
      <c r="J34" s="9">
        <v>5.8035560986079942</v>
      </c>
      <c r="K34" s="9">
        <v>2.9033895904919924</v>
      </c>
      <c r="L34" s="9">
        <v>2.9035481027399772</v>
      </c>
      <c r="M34" s="9">
        <v>2.8814720379342238</v>
      </c>
      <c r="N34" s="9">
        <v>2.9026383293000984</v>
      </c>
      <c r="O34" s="9">
        <v>2.9025057376531489</v>
      </c>
      <c r="P34" s="9">
        <v>2.9024897157953764</v>
      </c>
      <c r="Q34" s="9">
        <v>2.9027217913579277</v>
      </c>
      <c r="R34" s="9">
        <v>2.9020588947238597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15.824024097927747</v>
      </c>
      <c r="D43" s="9">
        <v>15.834807603576326</v>
      </c>
      <c r="E43" s="9">
        <v>15.81867502581632</v>
      </c>
      <c r="F43" s="9">
        <v>22.043833468956159</v>
      </c>
      <c r="G43" s="9">
        <v>22.049572943736656</v>
      </c>
      <c r="H43" s="9">
        <v>9.4850100965079438</v>
      </c>
      <c r="I43" s="9">
        <v>9.4751593054567422</v>
      </c>
      <c r="J43" s="9">
        <v>12.723639982559313</v>
      </c>
      <c r="K43" s="9">
        <v>6.2120972599909541</v>
      </c>
      <c r="L43" s="9">
        <v>3.1048076624768464</v>
      </c>
      <c r="M43" s="9">
        <v>3.1616115509583969</v>
      </c>
      <c r="N43" s="9">
        <v>3.185701923025738</v>
      </c>
      <c r="O43" s="9">
        <v>3.1865932225955604</v>
      </c>
      <c r="P43" s="9">
        <v>3.187062291617504</v>
      </c>
      <c r="Q43" s="9">
        <v>2.9642007960288832</v>
      </c>
      <c r="R43" s="9">
        <v>3.1857606674140238</v>
      </c>
    </row>
    <row r="44" spans="1:18" ht="11.25" customHeight="1" x14ac:dyDescent="0.25">
      <c r="A44" s="59" t="s">
        <v>161</v>
      </c>
      <c r="B44" s="60" t="s">
        <v>160</v>
      </c>
      <c r="C44" s="9">
        <v>3.1666277000705048</v>
      </c>
      <c r="D44" s="9">
        <v>3.2427219849120346</v>
      </c>
      <c r="E44" s="9">
        <v>3.2394165900479988</v>
      </c>
      <c r="F44" s="9">
        <v>0</v>
      </c>
      <c r="G44" s="9">
        <v>0</v>
      </c>
      <c r="H44" s="9">
        <v>3.1734401845017577</v>
      </c>
      <c r="I44" s="9">
        <v>3.1912939295281051</v>
      </c>
      <c r="J44" s="9">
        <v>6.1528953218400639</v>
      </c>
      <c r="K44" s="9">
        <v>3.2408100408239342</v>
      </c>
      <c r="L44" s="9">
        <v>3.2367593118239841</v>
      </c>
      <c r="M44" s="9">
        <v>3.1491674288798017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116.43784742641215</v>
      </c>
      <c r="D52" s="79">
        <v>124.00096123983623</v>
      </c>
      <c r="E52" s="79">
        <v>74.374270317503587</v>
      </c>
      <c r="F52" s="79">
        <v>100.81069019809222</v>
      </c>
      <c r="G52" s="79">
        <v>97.307979488748302</v>
      </c>
      <c r="H52" s="79">
        <v>99.289270256559192</v>
      </c>
      <c r="I52" s="79">
        <v>109.22186882149221</v>
      </c>
      <c r="J52" s="79">
        <v>117.40998076988411</v>
      </c>
      <c r="K52" s="79">
        <v>114.48310059370807</v>
      </c>
      <c r="L52" s="79">
        <v>56.602243584216353</v>
      </c>
      <c r="M52" s="79">
        <v>61.936864212628812</v>
      </c>
      <c r="N52" s="79">
        <v>74.222450782807556</v>
      </c>
      <c r="O52" s="79">
        <v>84.146475853199064</v>
      </c>
      <c r="P52" s="79">
        <v>89.317469054707544</v>
      </c>
      <c r="Q52" s="79">
        <v>96.0922833341142</v>
      </c>
      <c r="R52" s="79">
        <v>92.594306519273275</v>
      </c>
    </row>
    <row r="53" spans="1:18" ht="11.25" customHeight="1" x14ac:dyDescent="0.25">
      <c r="A53" s="56" t="s">
        <v>143</v>
      </c>
      <c r="B53" s="57" t="s">
        <v>142</v>
      </c>
      <c r="C53" s="8">
        <v>116.25646099760527</v>
      </c>
      <c r="D53" s="8">
        <v>123.62893173774023</v>
      </c>
      <c r="E53" s="8">
        <v>74.002538245679588</v>
      </c>
      <c r="F53" s="8">
        <v>100.62464756295621</v>
      </c>
      <c r="G53" s="8">
        <v>97.121936853612297</v>
      </c>
      <c r="H53" s="8">
        <v>98.961201851424406</v>
      </c>
      <c r="I53" s="8">
        <v>108.84669771214821</v>
      </c>
      <c r="J53" s="8">
        <v>117.40998076988411</v>
      </c>
      <c r="K53" s="8">
        <v>114.48310059370807</v>
      </c>
      <c r="L53" s="8">
        <v>56.602243584216353</v>
      </c>
      <c r="M53" s="8">
        <v>61.936864212628812</v>
      </c>
      <c r="N53" s="8">
        <v>74.222450782807556</v>
      </c>
      <c r="O53" s="8">
        <v>84.146475853199064</v>
      </c>
      <c r="P53" s="8">
        <v>89.317469054707544</v>
      </c>
      <c r="Q53" s="8">
        <v>96.0922833341142</v>
      </c>
      <c r="R53" s="8">
        <v>92.594306519273275</v>
      </c>
    </row>
    <row r="54" spans="1:18" ht="11.25" customHeight="1" x14ac:dyDescent="0.25">
      <c r="A54" s="56" t="s">
        <v>141</v>
      </c>
      <c r="B54" s="57" t="s">
        <v>140</v>
      </c>
      <c r="C54" s="8">
        <v>0.18138642880686745</v>
      </c>
      <c r="D54" s="8">
        <v>0.37202950209599983</v>
      </c>
      <c r="E54" s="8">
        <v>0.37173207182400225</v>
      </c>
      <c r="F54" s="8">
        <v>0.18604263513600186</v>
      </c>
      <c r="G54" s="8">
        <v>0.1860426351359995</v>
      </c>
      <c r="H54" s="8">
        <v>0.32806840513478752</v>
      </c>
      <c r="I54" s="8">
        <v>0.37517110934400133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0.18138642880686745</v>
      </c>
      <c r="D57" s="9">
        <v>0.37202950209599983</v>
      </c>
      <c r="E57" s="9">
        <v>0.37173207182400225</v>
      </c>
      <c r="F57" s="9">
        <v>0.18604263513600186</v>
      </c>
      <c r="G57" s="9">
        <v>0.1860426351359995</v>
      </c>
      <c r="H57" s="9">
        <v>0.32806840513478752</v>
      </c>
      <c r="I57" s="9">
        <v>0.37517110934400133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0.38231705584799835</v>
      </c>
      <c r="L59" s="79">
        <v>0.38427509660399239</v>
      </c>
      <c r="M59" s="79">
        <v>0.36678417726402157</v>
      </c>
      <c r="N59" s="79">
        <v>0.18340781763775907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0.38231705584799835</v>
      </c>
      <c r="L61" s="8">
        <v>0.38427509660399239</v>
      </c>
      <c r="M61" s="8">
        <v>0.36678417726402157</v>
      </c>
      <c r="N61" s="8">
        <v>0.18340781763775907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0.10001971238766906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0.41914054799998851</v>
      </c>
      <c r="L64" s="81">
        <v>0.41834505599998889</v>
      </c>
      <c r="M64" s="81">
        <v>0.50028087764213147</v>
      </c>
      <c r="N64" s="81">
        <v>0.3000071182417362</v>
      </c>
      <c r="O64" s="81">
        <v>0</v>
      </c>
      <c r="P64" s="81">
        <v>0</v>
      </c>
      <c r="Q64" s="81">
        <v>0.11199139875560724</v>
      </c>
      <c r="R64" s="81">
        <v>0.11197037159456681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0.11199139875560724</v>
      </c>
      <c r="R65" s="82">
        <v>0.11197037159456681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0.10001971238766906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0.41914054799998851</v>
      </c>
      <c r="L68" s="82">
        <v>0.41834505599998889</v>
      </c>
      <c r="M68" s="82">
        <v>0.50028087764213147</v>
      </c>
      <c r="N68" s="82">
        <v>0.3000071182417362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49" customWidth="1"/>
    <col min="2" max="2" width="8" style="49" customWidth="1"/>
    <col min="3" max="18" width="5.7109375" style="49" customWidth="1"/>
    <col min="19" max="16384" width="9.140625" style="49"/>
  </cols>
  <sheetData>
    <row r="1" spans="1:18" ht="11.25" customHeight="1" x14ac:dyDescent="0.25">
      <c r="A1" s="48" t="s">
        <v>245</v>
      </c>
      <c r="B1" s="48"/>
      <c r="C1" s="48">
        <v>2000</v>
      </c>
      <c r="D1" s="48">
        <v>2001</v>
      </c>
      <c r="E1" s="48">
        <v>2002</v>
      </c>
      <c r="F1" s="48">
        <v>2003</v>
      </c>
      <c r="G1" s="48">
        <v>2004</v>
      </c>
      <c r="H1" s="48">
        <v>2005</v>
      </c>
      <c r="I1" s="48">
        <v>2006</v>
      </c>
      <c r="J1" s="48">
        <v>2007</v>
      </c>
      <c r="K1" s="48">
        <v>2008</v>
      </c>
      <c r="L1" s="48">
        <v>2009</v>
      </c>
      <c r="M1" s="48">
        <v>2010</v>
      </c>
      <c r="N1" s="48">
        <v>2011</v>
      </c>
      <c r="O1" s="48">
        <v>2012</v>
      </c>
      <c r="P1" s="48">
        <v>2013</v>
      </c>
      <c r="Q1" s="48">
        <v>2014</v>
      </c>
      <c r="R1" s="48">
        <v>2015</v>
      </c>
    </row>
    <row r="2" spans="1:18" ht="11.25" customHeight="1" x14ac:dyDescent="0.25">
      <c r="A2" s="50" t="s">
        <v>244</v>
      </c>
      <c r="B2" s="51" t="s">
        <v>243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ht="11.25" customHeight="1" x14ac:dyDescent="0.25">
      <c r="A3" s="53" t="s">
        <v>242</v>
      </c>
      <c r="B3" s="54" t="s">
        <v>241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ht="11.25" customHeight="1" x14ac:dyDescent="0.25">
      <c r="A4" s="56" t="s">
        <v>240</v>
      </c>
      <c r="B4" s="57" t="s">
        <v>239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11.25" customHeight="1" x14ac:dyDescent="0.25">
      <c r="A5" s="59" t="s">
        <v>238</v>
      </c>
      <c r="B5" s="60" t="s">
        <v>237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1.25" customHeight="1" x14ac:dyDescent="0.25">
      <c r="A6" s="61" t="s">
        <v>236</v>
      </c>
      <c r="B6" s="62" t="s">
        <v>235</v>
      </c>
      <c r="C6" s="6">
        <v>4.1156243999999997</v>
      </c>
      <c r="D6" s="6">
        <v>4.1156243999999997</v>
      </c>
      <c r="E6" s="6">
        <v>4.1156243999999997</v>
      </c>
      <c r="F6" s="6">
        <v>4.1156243999999997</v>
      </c>
      <c r="G6" s="6">
        <v>4.1156243999999997</v>
      </c>
      <c r="H6" s="6">
        <v>4.1156243999999997</v>
      </c>
      <c r="I6" s="6">
        <v>4.1156243999999997</v>
      </c>
      <c r="J6" s="6">
        <v>4.1156243999999997</v>
      </c>
      <c r="K6" s="6">
        <v>4.1156243999999997</v>
      </c>
      <c r="L6" s="6">
        <v>4.1156243999999997</v>
      </c>
      <c r="M6" s="6">
        <v>4.1156243999999997</v>
      </c>
      <c r="N6" s="6">
        <v>4.1156243999999997</v>
      </c>
      <c r="O6" s="6">
        <v>4.1156243999999997</v>
      </c>
      <c r="P6" s="6">
        <v>4.1156243999999997</v>
      </c>
      <c r="Q6" s="6">
        <v>4.1156243999999997</v>
      </c>
      <c r="R6" s="6">
        <v>4.1156243999999997</v>
      </c>
    </row>
    <row r="7" spans="1:18" ht="11.25" customHeight="1" x14ac:dyDescent="0.25">
      <c r="A7" s="61" t="s">
        <v>234</v>
      </c>
      <c r="B7" s="62" t="s">
        <v>233</v>
      </c>
      <c r="C7" s="6">
        <v>3.9607128</v>
      </c>
      <c r="D7" s="6">
        <v>3.9607128</v>
      </c>
      <c r="E7" s="6">
        <v>3.9607128</v>
      </c>
      <c r="F7" s="6">
        <v>3.9607128</v>
      </c>
      <c r="G7" s="6">
        <v>3.9607128</v>
      </c>
      <c r="H7" s="6">
        <v>3.9607128</v>
      </c>
      <c r="I7" s="6">
        <v>3.9607128</v>
      </c>
      <c r="J7" s="6">
        <v>3.9607128</v>
      </c>
      <c r="K7" s="6">
        <v>3.9607128</v>
      </c>
      <c r="L7" s="6">
        <v>3.9607128</v>
      </c>
      <c r="M7" s="6">
        <v>3.9607128</v>
      </c>
      <c r="N7" s="6">
        <v>3.9607128</v>
      </c>
      <c r="O7" s="6">
        <v>3.9607128</v>
      </c>
      <c r="P7" s="6">
        <v>3.9607128</v>
      </c>
      <c r="Q7" s="6">
        <v>3.9607128</v>
      </c>
      <c r="R7" s="6">
        <v>3.9607128</v>
      </c>
    </row>
    <row r="8" spans="1:18" ht="11.25" customHeight="1" x14ac:dyDescent="0.25">
      <c r="A8" s="61" t="s">
        <v>232</v>
      </c>
      <c r="B8" s="62" t="s">
        <v>231</v>
      </c>
      <c r="C8" s="6">
        <v>3.9607128</v>
      </c>
      <c r="D8" s="6">
        <v>3.9607128</v>
      </c>
      <c r="E8" s="6">
        <v>3.9607128</v>
      </c>
      <c r="F8" s="6">
        <v>3.9607128</v>
      </c>
      <c r="G8" s="6">
        <v>3.9607128</v>
      </c>
      <c r="H8" s="6">
        <v>3.9607128</v>
      </c>
      <c r="I8" s="6">
        <v>3.9607128</v>
      </c>
      <c r="J8" s="6">
        <v>3.9607128</v>
      </c>
      <c r="K8" s="6">
        <v>3.9607128</v>
      </c>
      <c r="L8" s="6">
        <v>3.9607128</v>
      </c>
      <c r="M8" s="6">
        <v>3.9607128</v>
      </c>
      <c r="N8" s="6">
        <v>3.9607128</v>
      </c>
      <c r="O8" s="6">
        <v>3.9607128</v>
      </c>
      <c r="P8" s="6">
        <v>3.9607128</v>
      </c>
      <c r="Q8" s="6">
        <v>3.9607128</v>
      </c>
      <c r="R8" s="6">
        <v>3.9607128</v>
      </c>
    </row>
    <row r="9" spans="1:18" ht="11.25" customHeight="1" x14ac:dyDescent="0.25">
      <c r="A9" s="61" t="s">
        <v>230</v>
      </c>
      <c r="B9" s="62" t="s">
        <v>229</v>
      </c>
      <c r="C9" s="6">
        <v>4.0235148000000001</v>
      </c>
      <c r="D9" s="6">
        <v>4.0235148000000001</v>
      </c>
      <c r="E9" s="6">
        <v>4.0235148000000001</v>
      </c>
      <c r="F9" s="6">
        <v>4.0235148000000001</v>
      </c>
      <c r="G9" s="6">
        <v>4.0235148000000001</v>
      </c>
      <c r="H9" s="6">
        <v>4.0235148000000001</v>
      </c>
      <c r="I9" s="6">
        <v>4.0235148000000001</v>
      </c>
      <c r="J9" s="6">
        <v>4.0235148000000001</v>
      </c>
      <c r="K9" s="6">
        <v>4.0235148000000001</v>
      </c>
      <c r="L9" s="6">
        <v>4.0235148000000001</v>
      </c>
      <c r="M9" s="6">
        <v>4.0235148000000001</v>
      </c>
      <c r="N9" s="6">
        <v>4.0235148000000001</v>
      </c>
      <c r="O9" s="6">
        <v>4.0235148000000001</v>
      </c>
      <c r="P9" s="6">
        <v>4.0235148000000001</v>
      </c>
      <c r="Q9" s="6">
        <v>4.0235148000000001</v>
      </c>
      <c r="R9" s="6">
        <v>4.0235148000000001</v>
      </c>
    </row>
    <row r="10" spans="1:18" ht="11.25" customHeight="1" x14ac:dyDescent="0.25">
      <c r="A10" s="59" t="s">
        <v>228</v>
      </c>
      <c r="B10" s="60" t="s">
        <v>227</v>
      </c>
      <c r="C10" s="7">
        <v>4.0821300000000003</v>
      </c>
      <c r="D10" s="7">
        <v>4.0821300000000003</v>
      </c>
      <c r="E10" s="7">
        <v>4.0821300000000003</v>
      </c>
      <c r="F10" s="7">
        <v>4.0821300000000003</v>
      </c>
      <c r="G10" s="7">
        <v>4.0821300000000003</v>
      </c>
      <c r="H10" s="7">
        <v>4.0821300000000003</v>
      </c>
      <c r="I10" s="7">
        <v>4.0821300000000003</v>
      </c>
      <c r="J10" s="7">
        <v>4.0821300000000003</v>
      </c>
      <c r="K10" s="7">
        <v>4.0821300000000003</v>
      </c>
      <c r="L10" s="7">
        <v>4.0821300000000003</v>
      </c>
      <c r="M10" s="7">
        <v>4.0821300000000003</v>
      </c>
      <c r="N10" s="7">
        <v>4.0821300000000003</v>
      </c>
      <c r="O10" s="7">
        <v>4.0821300000000003</v>
      </c>
      <c r="P10" s="7">
        <v>4.0821300000000003</v>
      </c>
      <c r="Q10" s="7">
        <v>4.0821300000000003</v>
      </c>
      <c r="R10" s="7">
        <v>4.0821300000000003</v>
      </c>
    </row>
    <row r="11" spans="1:18" ht="11.25" customHeight="1" x14ac:dyDescent="0.25">
      <c r="A11" s="59" t="s">
        <v>226</v>
      </c>
      <c r="B11" s="60" t="s">
        <v>225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11.25" customHeight="1" x14ac:dyDescent="0.25">
      <c r="A12" s="61" t="s">
        <v>224</v>
      </c>
      <c r="B12" s="62" t="s">
        <v>223</v>
      </c>
      <c r="C12" s="6">
        <v>4.479876</v>
      </c>
      <c r="D12" s="6">
        <v>4.479876</v>
      </c>
      <c r="E12" s="6">
        <v>4.479876</v>
      </c>
      <c r="F12" s="6">
        <v>4.479876</v>
      </c>
      <c r="G12" s="6">
        <v>4.479876</v>
      </c>
      <c r="H12" s="6">
        <v>4.479876</v>
      </c>
      <c r="I12" s="6">
        <v>4.479876</v>
      </c>
      <c r="J12" s="6">
        <v>4.479876</v>
      </c>
      <c r="K12" s="6">
        <v>4.479876</v>
      </c>
      <c r="L12" s="6">
        <v>4.479876</v>
      </c>
      <c r="M12" s="6">
        <v>4.479876</v>
      </c>
      <c r="N12" s="6">
        <v>4.479876</v>
      </c>
      <c r="O12" s="6">
        <v>4.479876</v>
      </c>
      <c r="P12" s="6">
        <v>4.479876</v>
      </c>
      <c r="Q12" s="6">
        <v>4.479876</v>
      </c>
      <c r="R12" s="6">
        <v>4.479876</v>
      </c>
    </row>
    <row r="13" spans="1:18" ht="11.25" customHeight="1" x14ac:dyDescent="0.25">
      <c r="A13" s="61" t="s">
        <v>222</v>
      </c>
      <c r="B13" s="62" t="s">
        <v>221</v>
      </c>
      <c r="C13" s="6">
        <v>4.479876</v>
      </c>
      <c r="D13" s="6">
        <v>4.479876</v>
      </c>
      <c r="E13" s="6">
        <v>4.479876</v>
      </c>
      <c r="F13" s="6">
        <v>4.479876</v>
      </c>
      <c r="G13" s="6">
        <v>4.479876</v>
      </c>
      <c r="H13" s="6">
        <v>4.479876</v>
      </c>
      <c r="I13" s="6">
        <v>4.479876</v>
      </c>
      <c r="J13" s="6">
        <v>4.479876</v>
      </c>
      <c r="K13" s="6">
        <v>4.479876</v>
      </c>
      <c r="L13" s="6">
        <v>4.479876</v>
      </c>
      <c r="M13" s="6">
        <v>4.479876</v>
      </c>
      <c r="N13" s="6">
        <v>4.479876</v>
      </c>
      <c r="O13" s="6">
        <v>4.479876</v>
      </c>
      <c r="P13" s="6">
        <v>4.479876</v>
      </c>
      <c r="Q13" s="6">
        <v>4.479876</v>
      </c>
      <c r="R13" s="6">
        <v>4.479876</v>
      </c>
    </row>
    <row r="14" spans="1:18" ht="11.25" customHeight="1" x14ac:dyDescent="0.25">
      <c r="A14" s="59" t="s">
        <v>220</v>
      </c>
      <c r="B14" s="60" t="s">
        <v>219</v>
      </c>
      <c r="C14" s="7">
        <v>3.3787476000000005</v>
      </c>
      <c r="D14" s="7">
        <v>3.3787476000000005</v>
      </c>
      <c r="E14" s="7">
        <v>3.3787476000000005</v>
      </c>
      <c r="F14" s="7">
        <v>3.3787476000000005</v>
      </c>
      <c r="G14" s="7">
        <v>3.3787476000000005</v>
      </c>
      <c r="H14" s="7">
        <v>3.3787476000000005</v>
      </c>
      <c r="I14" s="7">
        <v>3.3787476000000005</v>
      </c>
      <c r="J14" s="7">
        <v>3.3787476000000005</v>
      </c>
      <c r="K14" s="7">
        <v>3.3787476000000005</v>
      </c>
      <c r="L14" s="7">
        <v>3.3787476000000005</v>
      </c>
      <c r="M14" s="7">
        <v>3.3787476000000005</v>
      </c>
      <c r="N14" s="7">
        <v>3.3787476000000005</v>
      </c>
      <c r="O14" s="7">
        <v>3.3787476000000005</v>
      </c>
      <c r="P14" s="7">
        <v>3.3787476000000005</v>
      </c>
      <c r="Q14" s="7">
        <v>3.3787476000000005</v>
      </c>
      <c r="R14" s="7">
        <v>3.3787476000000005</v>
      </c>
    </row>
    <row r="15" spans="1:18" ht="11.25" customHeight="1" x14ac:dyDescent="0.25">
      <c r="A15" s="63" t="s">
        <v>218</v>
      </c>
      <c r="B15" s="57" t="s">
        <v>217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</row>
    <row r="16" spans="1:18" ht="11.25" customHeight="1" x14ac:dyDescent="0.25">
      <c r="A16" s="59" t="s">
        <v>216</v>
      </c>
      <c r="B16" s="60" t="s">
        <v>215</v>
      </c>
      <c r="C16" s="7">
        <v>4.2286679999999999</v>
      </c>
      <c r="D16" s="7">
        <v>4.2286679999999999</v>
      </c>
      <c r="E16" s="7">
        <v>4.2286679999999999</v>
      </c>
      <c r="F16" s="7">
        <v>4.2286679999999999</v>
      </c>
      <c r="G16" s="7">
        <v>4.2286679999999999</v>
      </c>
      <c r="H16" s="7">
        <v>4.2286679999999999</v>
      </c>
      <c r="I16" s="7">
        <v>4.2286679999999999</v>
      </c>
      <c r="J16" s="7">
        <v>4.2286679999999999</v>
      </c>
      <c r="K16" s="7">
        <v>4.2286679999999999</v>
      </c>
      <c r="L16" s="7">
        <v>4.2286679999999999</v>
      </c>
      <c r="M16" s="7">
        <v>4.2286679999999999</v>
      </c>
      <c r="N16" s="7">
        <v>4.2286679999999999</v>
      </c>
      <c r="O16" s="7">
        <v>4.2286679999999999</v>
      </c>
      <c r="P16" s="7">
        <v>4.2286679999999999</v>
      </c>
      <c r="Q16" s="7">
        <v>4.2286679999999999</v>
      </c>
      <c r="R16" s="7">
        <v>4.2286679999999999</v>
      </c>
    </row>
    <row r="17" spans="1:18" ht="11.25" customHeight="1" x14ac:dyDescent="0.25">
      <c r="A17" s="64" t="s">
        <v>214</v>
      </c>
      <c r="B17" s="60" t="s">
        <v>213</v>
      </c>
      <c r="C17" s="7">
        <v>4.438008</v>
      </c>
      <c r="D17" s="7">
        <v>4.438008</v>
      </c>
      <c r="E17" s="7">
        <v>4.438008</v>
      </c>
      <c r="F17" s="7">
        <v>4.438008</v>
      </c>
      <c r="G17" s="7">
        <v>4.438008</v>
      </c>
      <c r="H17" s="7">
        <v>4.438008</v>
      </c>
      <c r="I17" s="7">
        <v>4.438008</v>
      </c>
      <c r="J17" s="7">
        <v>4.438008</v>
      </c>
      <c r="K17" s="7">
        <v>4.438008</v>
      </c>
      <c r="L17" s="7">
        <v>4.438008</v>
      </c>
      <c r="M17" s="7">
        <v>4.438008</v>
      </c>
      <c r="N17" s="7">
        <v>4.438008</v>
      </c>
      <c r="O17" s="7">
        <v>4.438008</v>
      </c>
      <c r="P17" s="7">
        <v>4.438008</v>
      </c>
      <c r="Q17" s="7">
        <v>4.438008</v>
      </c>
      <c r="R17" s="7">
        <v>4.438008</v>
      </c>
    </row>
    <row r="18" spans="1:18" ht="11.25" customHeight="1" x14ac:dyDescent="0.25">
      <c r="A18" s="64" t="s">
        <v>357</v>
      </c>
      <c r="B18" s="60" t="s">
        <v>212</v>
      </c>
      <c r="C18" s="7">
        <v>4.0821300000000003</v>
      </c>
      <c r="D18" s="7">
        <v>4.0821300000000003</v>
      </c>
      <c r="E18" s="7">
        <v>4.0821300000000003</v>
      </c>
      <c r="F18" s="7">
        <v>4.0821300000000003</v>
      </c>
      <c r="G18" s="7">
        <v>4.0821300000000003</v>
      </c>
      <c r="H18" s="7">
        <v>4.0821300000000003</v>
      </c>
      <c r="I18" s="7">
        <v>4.0821300000000003</v>
      </c>
      <c r="J18" s="7">
        <v>4.0821300000000003</v>
      </c>
      <c r="K18" s="7">
        <v>4.0821300000000003</v>
      </c>
      <c r="L18" s="7">
        <v>4.0821300000000003</v>
      </c>
      <c r="M18" s="7">
        <v>4.0821300000000003</v>
      </c>
      <c r="N18" s="7">
        <v>4.0821300000000003</v>
      </c>
      <c r="O18" s="7">
        <v>4.0821300000000003</v>
      </c>
      <c r="P18" s="7">
        <v>4.0821300000000003</v>
      </c>
      <c r="Q18" s="7">
        <v>4.0821300000000003</v>
      </c>
      <c r="R18" s="7">
        <v>4.0821300000000003</v>
      </c>
    </row>
    <row r="19" spans="1:18" ht="11.25" customHeight="1" x14ac:dyDescent="0.25">
      <c r="A19" s="64" t="s">
        <v>211</v>
      </c>
      <c r="B19" s="60" t="s">
        <v>210</v>
      </c>
      <c r="C19" s="7">
        <v>4.438008</v>
      </c>
      <c r="D19" s="7">
        <v>4.438008</v>
      </c>
      <c r="E19" s="7">
        <v>4.438008</v>
      </c>
      <c r="F19" s="7">
        <v>4.438008</v>
      </c>
      <c r="G19" s="7">
        <v>4.438008</v>
      </c>
      <c r="H19" s="7">
        <v>4.438008</v>
      </c>
      <c r="I19" s="7">
        <v>4.438008</v>
      </c>
      <c r="J19" s="7">
        <v>4.438008</v>
      </c>
      <c r="K19" s="7">
        <v>4.438008</v>
      </c>
      <c r="L19" s="7">
        <v>4.438008</v>
      </c>
      <c r="M19" s="7">
        <v>4.438008</v>
      </c>
      <c r="N19" s="7">
        <v>4.438008</v>
      </c>
      <c r="O19" s="7">
        <v>4.438008</v>
      </c>
      <c r="P19" s="7">
        <v>4.438008</v>
      </c>
      <c r="Q19" s="7">
        <v>4.438008</v>
      </c>
      <c r="R19" s="7">
        <v>4.438008</v>
      </c>
    </row>
    <row r="20" spans="1:18" ht="11.25" customHeight="1" x14ac:dyDescent="0.25">
      <c r="A20" s="56" t="s">
        <v>209</v>
      </c>
      <c r="B20" s="57" t="s">
        <v>208</v>
      </c>
      <c r="C20" s="58">
        <v>4.479876</v>
      </c>
      <c r="D20" s="58">
        <v>4.479876</v>
      </c>
      <c r="E20" s="58">
        <v>4.479876</v>
      </c>
      <c r="F20" s="58">
        <v>4.479876</v>
      </c>
      <c r="G20" s="58">
        <v>4.479876</v>
      </c>
      <c r="H20" s="58">
        <v>4.479876</v>
      </c>
      <c r="I20" s="58">
        <v>4.479876</v>
      </c>
      <c r="J20" s="58">
        <v>4.479876</v>
      </c>
      <c r="K20" s="58">
        <v>4.479876</v>
      </c>
      <c r="L20" s="58">
        <v>4.479876</v>
      </c>
      <c r="M20" s="58">
        <v>4.479876</v>
      </c>
      <c r="N20" s="58">
        <v>4.479876</v>
      </c>
      <c r="O20" s="58">
        <v>4.479876</v>
      </c>
      <c r="P20" s="58">
        <v>4.479876</v>
      </c>
      <c r="Q20" s="58">
        <v>4.479876</v>
      </c>
      <c r="R20" s="58">
        <v>4.479876</v>
      </c>
    </row>
    <row r="21" spans="1:18" ht="11.25" customHeight="1" x14ac:dyDescent="0.25">
      <c r="A21" s="53" t="s">
        <v>207</v>
      </c>
      <c r="B21" s="54" t="s">
        <v>206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</row>
    <row r="22" spans="1:18" ht="11.25" customHeight="1" x14ac:dyDescent="0.25">
      <c r="A22" s="56" t="s">
        <v>205</v>
      </c>
      <c r="B22" s="57" t="s">
        <v>204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</row>
    <row r="23" spans="1:18" ht="11.25" customHeight="1" x14ac:dyDescent="0.25">
      <c r="A23" s="59" t="s">
        <v>203</v>
      </c>
      <c r="B23" s="60" t="s">
        <v>202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</row>
    <row r="24" spans="1:18" ht="11.25" customHeight="1" x14ac:dyDescent="0.25">
      <c r="A24" s="61" t="s">
        <v>201</v>
      </c>
      <c r="B24" s="62" t="s">
        <v>200</v>
      </c>
      <c r="C24" s="6">
        <v>3.0689244000000002</v>
      </c>
      <c r="D24" s="6">
        <v>3.0689244000000002</v>
      </c>
      <c r="E24" s="6">
        <v>3.0689244000000002</v>
      </c>
      <c r="F24" s="6">
        <v>3.0689244000000002</v>
      </c>
      <c r="G24" s="6">
        <v>3.0689244000000002</v>
      </c>
      <c r="H24" s="6">
        <v>3.0689244000000002</v>
      </c>
      <c r="I24" s="6">
        <v>3.0689244000000002</v>
      </c>
      <c r="J24" s="6">
        <v>3.0689244000000002</v>
      </c>
      <c r="K24" s="6">
        <v>3.0689244000000002</v>
      </c>
      <c r="L24" s="6">
        <v>3.0689244000000002</v>
      </c>
      <c r="M24" s="6">
        <v>3.0689244000000002</v>
      </c>
      <c r="N24" s="6">
        <v>3.0689244000000002</v>
      </c>
      <c r="O24" s="6">
        <v>3.0689244000000002</v>
      </c>
      <c r="P24" s="6">
        <v>3.0689244000000002</v>
      </c>
      <c r="Q24" s="6">
        <v>3.0689244000000002</v>
      </c>
      <c r="R24" s="6">
        <v>3.0689244000000002</v>
      </c>
    </row>
    <row r="25" spans="1:18" ht="11.25" customHeight="1" x14ac:dyDescent="0.25">
      <c r="A25" s="61" t="s">
        <v>199</v>
      </c>
      <c r="B25" s="62" t="s">
        <v>198</v>
      </c>
      <c r="C25" s="6">
        <v>2.6879256000000002</v>
      </c>
      <c r="D25" s="6">
        <v>2.6879256000000002</v>
      </c>
      <c r="E25" s="6">
        <v>2.6879256000000002</v>
      </c>
      <c r="F25" s="6">
        <v>2.6879256000000002</v>
      </c>
      <c r="G25" s="6">
        <v>2.6879256000000002</v>
      </c>
      <c r="H25" s="6">
        <v>2.6879256000000002</v>
      </c>
      <c r="I25" s="6">
        <v>2.6879256000000002</v>
      </c>
      <c r="J25" s="6">
        <v>2.6879256000000002</v>
      </c>
      <c r="K25" s="6">
        <v>2.6879256000000002</v>
      </c>
      <c r="L25" s="6">
        <v>2.6879256000000002</v>
      </c>
      <c r="M25" s="6">
        <v>2.6879256000000002</v>
      </c>
      <c r="N25" s="6">
        <v>2.6879256000000002</v>
      </c>
      <c r="O25" s="6">
        <v>2.6879256000000002</v>
      </c>
      <c r="P25" s="6">
        <v>2.6879256000000002</v>
      </c>
      <c r="Q25" s="6">
        <v>2.6879256000000002</v>
      </c>
      <c r="R25" s="6">
        <v>2.6879256000000002</v>
      </c>
    </row>
    <row r="26" spans="1:18" ht="11.25" customHeight="1" x14ac:dyDescent="0.25">
      <c r="A26" s="59" t="s">
        <v>197</v>
      </c>
      <c r="B26" s="60" t="s">
        <v>196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</row>
    <row r="27" spans="1:18" ht="11.25" customHeight="1" x14ac:dyDescent="0.25">
      <c r="A27" s="61" t="s">
        <v>195</v>
      </c>
      <c r="B27" s="62" t="s">
        <v>194</v>
      </c>
      <c r="C27" s="6">
        <v>3.0689244000000002</v>
      </c>
      <c r="D27" s="6">
        <v>3.0689244000000002</v>
      </c>
      <c r="E27" s="6">
        <v>3.0689244000000002</v>
      </c>
      <c r="F27" s="6">
        <v>3.0689244000000002</v>
      </c>
      <c r="G27" s="6">
        <v>3.0689244000000002</v>
      </c>
      <c r="H27" s="6">
        <v>3.0689244000000002</v>
      </c>
      <c r="I27" s="6">
        <v>3.0689244000000002</v>
      </c>
      <c r="J27" s="6">
        <v>3.0689244000000002</v>
      </c>
      <c r="K27" s="6">
        <v>3.0689244000000002</v>
      </c>
      <c r="L27" s="6">
        <v>3.0689244000000002</v>
      </c>
      <c r="M27" s="6">
        <v>3.0689244000000002</v>
      </c>
      <c r="N27" s="6">
        <v>3.0689244000000002</v>
      </c>
      <c r="O27" s="6">
        <v>3.0689244000000002</v>
      </c>
      <c r="P27" s="6">
        <v>3.0689244000000002</v>
      </c>
      <c r="Q27" s="6">
        <v>3.0689244000000002</v>
      </c>
      <c r="R27" s="6">
        <v>3.0689244000000002</v>
      </c>
    </row>
    <row r="28" spans="1:18" ht="11.25" customHeight="1" x14ac:dyDescent="0.25">
      <c r="A28" s="61" t="s">
        <v>193</v>
      </c>
      <c r="B28" s="62" t="s">
        <v>192</v>
      </c>
      <c r="C28" s="6">
        <v>3.0689244000000002</v>
      </c>
      <c r="D28" s="6">
        <v>3.0689244000000002</v>
      </c>
      <c r="E28" s="6">
        <v>3.0689244000000002</v>
      </c>
      <c r="F28" s="6">
        <v>3.0689244000000002</v>
      </c>
      <c r="G28" s="6">
        <v>3.0689244000000002</v>
      </c>
      <c r="H28" s="6">
        <v>3.0689244000000002</v>
      </c>
      <c r="I28" s="6">
        <v>3.0689244000000002</v>
      </c>
      <c r="J28" s="6">
        <v>3.0689244000000002</v>
      </c>
      <c r="K28" s="6">
        <v>3.0689244000000002</v>
      </c>
      <c r="L28" s="6">
        <v>3.0689244000000002</v>
      </c>
      <c r="M28" s="6">
        <v>3.0689244000000002</v>
      </c>
      <c r="N28" s="6">
        <v>3.0689244000000002</v>
      </c>
      <c r="O28" s="6">
        <v>3.0689244000000002</v>
      </c>
      <c r="P28" s="6">
        <v>3.0689244000000002</v>
      </c>
      <c r="Q28" s="6">
        <v>3.0689244000000002</v>
      </c>
      <c r="R28" s="6">
        <v>3.0689244000000002</v>
      </c>
    </row>
    <row r="29" spans="1:18" ht="11.25" customHeight="1" x14ac:dyDescent="0.25">
      <c r="A29" s="65" t="s">
        <v>191</v>
      </c>
      <c r="B29" s="62" t="s">
        <v>190</v>
      </c>
      <c r="C29" s="6">
        <v>3.0689244000000002</v>
      </c>
      <c r="D29" s="6">
        <v>3.0689244000000002</v>
      </c>
      <c r="E29" s="6">
        <v>3.0689244000000002</v>
      </c>
      <c r="F29" s="6">
        <v>3.0689244000000002</v>
      </c>
      <c r="G29" s="6">
        <v>3.0689244000000002</v>
      </c>
      <c r="H29" s="6">
        <v>3.0689244000000002</v>
      </c>
      <c r="I29" s="6">
        <v>3.0689244000000002</v>
      </c>
      <c r="J29" s="6">
        <v>3.0689244000000002</v>
      </c>
      <c r="K29" s="6">
        <v>3.0689244000000002</v>
      </c>
      <c r="L29" s="6">
        <v>3.0689244000000002</v>
      </c>
      <c r="M29" s="6">
        <v>3.0689244000000002</v>
      </c>
      <c r="N29" s="6">
        <v>3.0689244000000002</v>
      </c>
      <c r="O29" s="6">
        <v>3.0689244000000002</v>
      </c>
      <c r="P29" s="6">
        <v>3.0689244000000002</v>
      </c>
      <c r="Q29" s="6">
        <v>3.0689244000000002</v>
      </c>
      <c r="R29" s="6">
        <v>3.0689244000000002</v>
      </c>
    </row>
    <row r="30" spans="1:18" ht="11.25" customHeight="1" x14ac:dyDescent="0.25">
      <c r="A30" s="56" t="s">
        <v>189</v>
      </c>
      <c r="B30" s="57" t="s">
        <v>188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</row>
    <row r="31" spans="1:18" ht="11.25" customHeight="1" x14ac:dyDescent="0.25">
      <c r="A31" s="59" t="s">
        <v>187</v>
      </c>
      <c r="B31" s="60" t="s">
        <v>186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</row>
    <row r="32" spans="1:18" ht="11.25" customHeight="1" x14ac:dyDescent="0.25">
      <c r="A32" s="61" t="s">
        <v>185</v>
      </c>
      <c r="B32" s="62" t="s">
        <v>184</v>
      </c>
      <c r="C32" s="6">
        <v>2.4115968000000003</v>
      </c>
      <c r="D32" s="6">
        <v>2.4115968000000003</v>
      </c>
      <c r="E32" s="6">
        <v>2.4115968000000003</v>
      </c>
      <c r="F32" s="6">
        <v>2.4115968000000003</v>
      </c>
      <c r="G32" s="6">
        <v>2.4115968000000003</v>
      </c>
      <c r="H32" s="6">
        <v>2.4115968000000003</v>
      </c>
      <c r="I32" s="6">
        <v>2.4115968000000003</v>
      </c>
      <c r="J32" s="6">
        <v>2.4115968000000003</v>
      </c>
      <c r="K32" s="6">
        <v>2.4115968000000003</v>
      </c>
      <c r="L32" s="6">
        <v>2.4115968000000003</v>
      </c>
      <c r="M32" s="6">
        <v>2.4115968000000003</v>
      </c>
      <c r="N32" s="6">
        <v>2.4115968000000003</v>
      </c>
      <c r="O32" s="6">
        <v>2.4115968000000003</v>
      </c>
      <c r="P32" s="6">
        <v>2.4115968000000003</v>
      </c>
      <c r="Q32" s="6">
        <v>2.4115968000000003</v>
      </c>
      <c r="R32" s="6">
        <v>2.4115968000000003</v>
      </c>
    </row>
    <row r="33" spans="1:18" ht="11.25" customHeight="1" x14ac:dyDescent="0.25">
      <c r="A33" s="61" t="s">
        <v>183</v>
      </c>
      <c r="B33" s="62" t="s">
        <v>182</v>
      </c>
      <c r="C33" s="6">
        <v>2.5790688000000004</v>
      </c>
      <c r="D33" s="6">
        <v>2.5790688000000004</v>
      </c>
      <c r="E33" s="6">
        <v>2.5790688000000004</v>
      </c>
      <c r="F33" s="6">
        <v>2.5790688000000004</v>
      </c>
      <c r="G33" s="6">
        <v>2.5790688000000004</v>
      </c>
      <c r="H33" s="6">
        <v>2.5790688000000004</v>
      </c>
      <c r="I33" s="6">
        <v>2.5790688000000004</v>
      </c>
      <c r="J33" s="6">
        <v>2.5790688000000004</v>
      </c>
      <c r="K33" s="6">
        <v>2.5790688000000004</v>
      </c>
      <c r="L33" s="6">
        <v>2.5790688000000004</v>
      </c>
      <c r="M33" s="6">
        <v>2.5790688000000004</v>
      </c>
      <c r="N33" s="6">
        <v>2.5790688000000004</v>
      </c>
      <c r="O33" s="6">
        <v>2.5790688000000004</v>
      </c>
      <c r="P33" s="6">
        <v>2.5790688000000004</v>
      </c>
      <c r="Q33" s="6">
        <v>2.5790688000000004</v>
      </c>
      <c r="R33" s="6">
        <v>2.5790688000000004</v>
      </c>
    </row>
    <row r="34" spans="1:18" ht="11.25" customHeight="1" x14ac:dyDescent="0.25">
      <c r="A34" s="64" t="s">
        <v>181</v>
      </c>
      <c r="B34" s="60" t="s">
        <v>180</v>
      </c>
      <c r="C34" s="7">
        <v>2.6418708000000004</v>
      </c>
      <c r="D34" s="7">
        <v>2.6418708000000004</v>
      </c>
      <c r="E34" s="7">
        <v>2.6418708000000004</v>
      </c>
      <c r="F34" s="7">
        <v>2.6418708000000004</v>
      </c>
      <c r="G34" s="7">
        <v>2.6418708000000004</v>
      </c>
      <c r="H34" s="7">
        <v>2.6418708000000004</v>
      </c>
      <c r="I34" s="7">
        <v>2.6418708000000004</v>
      </c>
      <c r="J34" s="7">
        <v>2.6418708000000004</v>
      </c>
      <c r="K34" s="7">
        <v>2.6418708000000004</v>
      </c>
      <c r="L34" s="7">
        <v>2.6418708000000004</v>
      </c>
      <c r="M34" s="7">
        <v>2.6418708000000004</v>
      </c>
      <c r="N34" s="7">
        <v>2.6418708000000004</v>
      </c>
      <c r="O34" s="7">
        <v>2.6418708000000004</v>
      </c>
      <c r="P34" s="7">
        <v>2.6418708000000004</v>
      </c>
      <c r="Q34" s="7">
        <v>2.6418708000000004</v>
      </c>
      <c r="R34" s="7">
        <v>2.6418708000000004</v>
      </c>
    </row>
    <row r="35" spans="1:18" ht="11.25" customHeight="1" x14ac:dyDescent="0.25">
      <c r="A35" s="59" t="s">
        <v>179</v>
      </c>
      <c r="B35" s="60" t="s">
        <v>178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</row>
    <row r="36" spans="1:18" ht="11.25" customHeight="1" x14ac:dyDescent="0.25">
      <c r="A36" s="65" t="s">
        <v>177</v>
      </c>
      <c r="B36" s="62" t="s">
        <v>176</v>
      </c>
      <c r="C36" s="6">
        <v>2.9014524000000002</v>
      </c>
      <c r="D36" s="6">
        <v>2.9014524000000002</v>
      </c>
      <c r="E36" s="6">
        <v>2.9014524000000002</v>
      </c>
      <c r="F36" s="6">
        <v>2.9014524000000002</v>
      </c>
      <c r="G36" s="6">
        <v>2.9014524000000002</v>
      </c>
      <c r="H36" s="6">
        <v>2.9014524000000002</v>
      </c>
      <c r="I36" s="6">
        <v>2.9014524000000002</v>
      </c>
      <c r="J36" s="6">
        <v>2.9014524000000002</v>
      </c>
      <c r="K36" s="6">
        <v>2.9014524000000002</v>
      </c>
      <c r="L36" s="6">
        <v>2.9014524000000002</v>
      </c>
      <c r="M36" s="6">
        <v>2.9014524000000002</v>
      </c>
      <c r="N36" s="6">
        <v>2.9014524000000002</v>
      </c>
      <c r="O36" s="6">
        <v>2.9014524000000002</v>
      </c>
      <c r="P36" s="6">
        <v>2.9014524000000002</v>
      </c>
      <c r="Q36" s="6">
        <v>2.9014524000000002</v>
      </c>
      <c r="R36" s="6">
        <v>2.9014524000000002</v>
      </c>
    </row>
    <row r="37" spans="1:18" ht="11.25" customHeight="1" x14ac:dyDescent="0.25">
      <c r="A37" s="61" t="s">
        <v>175</v>
      </c>
      <c r="B37" s="62" t="s">
        <v>174</v>
      </c>
      <c r="C37" s="6">
        <v>2.9307600000000003</v>
      </c>
      <c r="D37" s="6">
        <v>2.9307600000000003</v>
      </c>
      <c r="E37" s="6">
        <v>2.9307600000000003</v>
      </c>
      <c r="F37" s="6">
        <v>2.9307600000000003</v>
      </c>
      <c r="G37" s="6">
        <v>2.9307600000000003</v>
      </c>
      <c r="H37" s="6">
        <v>2.9307600000000003</v>
      </c>
      <c r="I37" s="6">
        <v>2.9307600000000003</v>
      </c>
      <c r="J37" s="6">
        <v>2.9307600000000003</v>
      </c>
      <c r="K37" s="6">
        <v>2.9307600000000003</v>
      </c>
      <c r="L37" s="6">
        <v>2.9307600000000003</v>
      </c>
      <c r="M37" s="6">
        <v>2.9307600000000003</v>
      </c>
      <c r="N37" s="6">
        <v>2.9307600000000003</v>
      </c>
      <c r="O37" s="6">
        <v>2.9307600000000003</v>
      </c>
      <c r="P37" s="6">
        <v>2.9307600000000003</v>
      </c>
      <c r="Q37" s="6">
        <v>2.9307600000000003</v>
      </c>
      <c r="R37" s="6">
        <v>2.9307600000000003</v>
      </c>
    </row>
    <row r="38" spans="1:18" ht="11.25" customHeight="1" x14ac:dyDescent="0.25">
      <c r="A38" s="59" t="s">
        <v>173</v>
      </c>
      <c r="B38" s="60" t="s">
        <v>172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</row>
    <row r="39" spans="1:18" ht="11.25" customHeight="1" x14ac:dyDescent="0.25">
      <c r="A39" s="61" t="s">
        <v>171</v>
      </c>
      <c r="B39" s="62" t="s">
        <v>170</v>
      </c>
      <c r="C39" s="6">
        <v>3.0103092000000005</v>
      </c>
      <c r="D39" s="6">
        <v>3.0103092000000005</v>
      </c>
      <c r="E39" s="6">
        <v>3.0103092000000005</v>
      </c>
      <c r="F39" s="6">
        <v>3.0103092000000005</v>
      </c>
      <c r="G39" s="6">
        <v>3.0103092000000005</v>
      </c>
      <c r="H39" s="6">
        <v>3.0103092000000005</v>
      </c>
      <c r="I39" s="6">
        <v>3.0103092000000005</v>
      </c>
      <c r="J39" s="6">
        <v>3.0103092000000005</v>
      </c>
      <c r="K39" s="6">
        <v>3.0103092000000005</v>
      </c>
      <c r="L39" s="6">
        <v>3.0103092000000005</v>
      </c>
      <c r="M39" s="6">
        <v>3.0103092000000005</v>
      </c>
      <c r="N39" s="6">
        <v>3.0103092000000005</v>
      </c>
      <c r="O39" s="6">
        <v>3.0103092000000005</v>
      </c>
      <c r="P39" s="6">
        <v>3.0103092000000005</v>
      </c>
      <c r="Q39" s="6">
        <v>3.0103092000000005</v>
      </c>
      <c r="R39" s="6">
        <v>3.0103092000000005</v>
      </c>
    </row>
    <row r="40" spans="1:18" ht="11.25" customHeight="1" x14ac:dyDescent="0.25">
      <c r="A40" s="61" t="s">
        <v>169</v>
      </c>
      <c r="B40" s="62" t="s">
        <v>168</v>
      </c>
      <c r="C40" s="6">
        <v>3.0103092000000005</v>
      </c>
      <c r="D40" s="6">
        <v>3.0103092000000005</v>
      </c>
      <c r="E40" s="6">
        <v>3.0103092000000005</v>
      </c>
      <c r="F40" s="6">
        <v>3.0103092000000005</v>
      </c>
      <c r="G40" s="6">
        <v>3.0103092000000005</v>
      </c>
      <c r="H40" s="6">
        <v>3.0103092000000005</v>
      </c>
      <c r="I40" s="6">
        <v>3.0103092000000005</v>
      </c>
      <c r="J40" s="6">
        <v>3.0103092000000005</v>
      </c>
      <c r="K40" s="6">
        <v>3.0103092000000005</v>
      </c>
      <c r="L40" s="6">
        <v>3.0103092000000005</v>
      </c>
      <c r="M40" s="6">
        <v>3.0103092000000005</v>
      </c>
      <c r="N40" s="6">
        <v>3.0103092000000005</v>
      </c>
      <c r="O40" s="6">
        <v>3.0103092000000005</v>
      </c>
      <c r="P40" s="6">
        <v>3.0103092000000005</v>
      </c>
      <c r="Q40" s="6">
        <v>3.0103092000000005</v>
      </c>
      <c r="R40" s="6">
        <v>3.0103092000000005</v>
      </c>
    </row>
    <row r="41" spans="1:18" ht="11.25" customHeight="1" x14ac:dyDescent="0.25">
      <c r="A41" s="61" t="s">
        <v>167</v>
      </c>
      <c r="B41" s="62" t="s">
        <v>166</v>
      </c>
      <c r="C41" s="6">
        <v>3.0103092000000005</v>
      </c>
      <c r="D41" s="6">
        <v>3.0103092000000005</v>
      </c>
      <c r="E41" s="6">
        <v>3.0103092000000005</v>
      </c>
      <c r="F41" s="6">
        <v>3.0103092000000005</v>
      </c>
      <c r="G41" s="6">
        <v>3.0103092000000005</v>
      </c>
      <c r="H41" s="6">
        <v>3.0103092000000005</v>
      </c>
      <c r="I41" s="6">
        <v>3.0103092000000005</v>
      </c>
      <c r="J41" s="6">
        <v>3.0103092000000005</v>
      </c>
      <c r="K41" s="6">
        <v>3.0103092000000005</v>
      </c>
      <c r="L41" s="6">
        <v>3.0103092000000005</v>
      </c>
      <c r="M41" s="6">
        <v>3.0103092000000005</v>
      </c>
      <c r="N41" s="6">
        <v>3.0103092000000005</v>
      </c>
      <c r="O41" s="6">
        <v>3.0103092000000005</v>
      </c>
      <c r="P41" s="6">
        <v>3.0103092000000005</v>
      </c>
      <c r="Q41" s="6">
        <v>3.0103092000000005</v>
      </c>
      <c r="R41" s="6">
        <v>3.0103092000000005</v>
      </c>
    </row>
    <row r="42" spans="1:18" ht="11.25" customHeight="1" x14ac:dyDescent="0.25">
      <c r="A42" s="64" t="s">
        <v>165</v>
      </c>
      <c r="B42" s="60" t="s">
        <v>164</v>
      </c>
      <c r="C42" s="7">
        <v>3.0689244000000002</v>
      </c>
      <c r="D42" s="7">
        <v>3.0689244000000002</v>
      </c>
      <c r="E42" s="7">
        <v>3.0689244000000002</v>
      </c>
      <c r="F42" s="7">
        <v>3.0689244000000002</v>
      </c>
      <c r="G42" s="7">
        <v>3.0689244000000002</v>
      </c>
      <c r="H42" s="7">
        <v>3.0689244000000002</v>
      </c>
      <c r="I42" s="7">
        <v>3.0689244000000002</v>
      </c>
      <c r="J42" s="7">
        <v>3.0689244000000002</v>
      </c>
      <c r="K42" s="7">
        <v>3.0689244000000002</v>
      </c>
      <c r="L42" s="7">
        <v>3.0689244000000002</v>
      </c>
      <c r="M42" s="7">
        <v>3.0689244000000002</v>
      </c>
      <c r="N42" s="7">
        <v>3.0689244000000002</v>
      </c>
      <c r="O42" s="7">
        <v>3.0689244000000002</v>
      </c>
      <c r="P42" s="7">
        <v>3.0689244000000002</v>
      </c>
      <c r="Q42" s="7">
        <v>3.0689244000000002</v>
      </c>
      <c r="R42" s="7">
        <v>3.0689244000000002</v>
      </c>
    </row>
    <row r="43" spans="1:18" ht="11.25" customHeight="1" x14ac:dyDescent="0.25">
      <c r="A43" s="59" t="s">
        <v>163</v>
      </c>
      <c r="B43" s="60" t="s">
        <v>162</v>
      </c>
      <c r="C43" s="7">
        <v>3.1024188000000001</v>
      </c>
      <c r="D43" s="7">
        <v>3.1024188000000001</v>
      </c>
      <c r="E43" s="7">
        <v>3.1024188000000001</v>
      </c>
      <c r="F43" s="7">
        <v>3.1024188000000001</v>
      </c>
      <c r="G43" s="7">
        <v>3.1024188000000001</v>
      </c>
      <c r="H43" s="7">
        <v>3.1024188000000001</v>
      </c>
      <c r="I43" s="7">
        <v>3.1024188000000001</v>
      </c>
      <c r="J43" s="7">
        <v>3.1024188000000001</v>
      </c>
      <c r="K43" s="7">
        <v>3.1024188000000001</v>
      </c>
      <c r="L43" s="7">
        <v>3.1024188000000001</v>
      </c>
      <c r="M43" s="7">
        <v>3.1024188000000001</v>
      </c>
      <c r="N43" s="7">
        <v>3.1024188000000001</v>
      </c>
      <c r="O43" s="7">
        <v>3.1024188000000001</v>
      </c>
      <c r="P43" s="7">
        <v>3.1024188000000001</v>
      </c>
      <c r="Q43" s="7">
        <v>3.1024188000000001</v>
      </c>
      <c r="R43" s="7">
        <v>3.1024188000000001</v>
      </c>
    </row>
    <row r="44" spans="1:18" ht="11.25" customHeight="1" x14ac:dyDescent="0.25">
      <c r="A44" s="59" t="s">
        <v>161</v>
      </c>
      <c r="B44" s="60" t="s">
        <v>160</v>
      </c>
      <c r="C44" s="7">
        <v>3.2405832000000006</v>
      </c>
      <c r="D44" s="7">
        <v>3.2405832000000006</v>
      </c>
      <c r="E44" s="7">
        <v>3.2405832000000006</v>
      </c>
      <c r="F44" s="7">
        <v>3.2405832000000006</v>
      </c>
      <c r="G44" s="7">
        <v>3.2405832000000006</v>
      </c>
      <c r="H44" s="7">
        <v>3.2405832000000006</v>
      </c>
      <c r="I44" s="7">
        <v>3.2405832000000006</v>
      </c>
      <c r="J44" s="7">
        <v>3.2405832000000006</v>
      </c>
      <c r="K44" s="7">
        <v>3.2405832000000006</v>
      </c>
      <c r="L44" s="7">
        <v>3.2405832000000006</v>
      </c>
      <c r="M44" s="7">
        <v>3.2405832000000006</v>
      </c>
      <c r="N44" s="7">
        <v>3.2405832000000006</v>
      </c>
      <c r="O44" s="7">
        <v>3.2405832000000006</v>
      </c>
      <c r="P44" s="7">
        <v>3.2405832000000006</v>
      </c>
      <c r="Q44" s="7">
        <v>3.2405832000000006</v>
      </c>
      <c r="R44" s="7">
        <v>3.2405832000000006</v>
      </c>
    </row>
    <row r="45" spans="1:18" ht="11.25" customHeight="1" x14ac:dyDescent="0.25">
      <c r="A45" s="59" t="s">
        <v>159</v>
      </c>
      <c r="B45" s="60" t="s">
        <v>158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</row>
    <row r="46" spans="1:18" ht="11.25" customHeight="1" x14ac:dyDescent="0.25">
      <c r="A46" s="61" t="s">
        <v>157</v>
      </c>
      <c r="B46" s="62" t="s">
        <v>156</v>
      </c>
      <c r="C46" s="6">
        <v>3.0689244000000002</v>
      </c>
      <c r="D46" s="6">
        <v>3.0689244000000002</v>
      </c>
      <c r="E46" s="6">
        <v>3.0689244000000002</v>
      </c>
      <c r="F46" s="6">
        <v>3.0689244000000002</v>
      </c>
      <c r="G46" s="6">
        <v>3.0689244000000002</v>
      </c>
      <c r="H46" s="6">
        <v>3.0689244000000002</v>
      </c>
      <c r="I46" s="6">
        <v>3.0689244000000002</v>
      </c>
      <c r="J46" s="6">
        <v>3.0689244000000002</v>
      </c>
      <c r="K46" s="6">
        <v>3.0689244000000002</v>
      </c>
      <c r="L46" s="6">
        <v>3.0689244000000002</v>
      </c>
      <c r="M46" s="6">
        <v>3.0689244000000002</v>
      </c>
      <c r="N46" s="6">
        <v>3.0689244000000002</v>
      </c>
      <c r="O46" s="6">
        <v>3.0689244000000002</v>
      </c>
      <c r="P46" s="6">
        <v>3.0689244000000002</v>
      </c>
      <c r="Q46" s="6">
        <v>3.0689244000000002</v>
      </c>
      <c r="R46" s="6">
        <v>3.0689244000000002</v>
      </c>
    </row>
    <row r="47" spans="1:18" ht="11.25" customHeight="1" x14ac:dyDescent="0.25">
      <c r="A47" s="61" t="s">
        <v>155</v>
      </c>
      <c r="B47" s="62" t="s">
        <v>154</v>
      </c>
      <c r="C47" s="6">
        <v>3.0689244000000002</v>
      </c>
      <c r="D47" s="6">
        <v>3.0689244000000002</v>
      </c>
      <c r="E47" s="6">
        <v>3.0689244000000002</v>
      </c>
      <c r="F47" s="6">
        <v>3.0689244000000002</v>
      </c>
      <c r="G47" s="6">
        <v>3.0689244000000002</v>
      </c>
      <c r="H47" s="6">
        <v>3.0689244000000002</v>
      </c>
      <c r="I47" s="6">
        <v>3.0689244000000002</v>
      </c>
      <c r="J47" s="6">
        <v>3.0689244000000002</v>
      </c>
      <c r="K47" s="6">
        <v>3.0689244000000002</v>
      </c>
      <c r="L47" s="6">
        <v>3.0689244000000002</v>
      </c>
      <c r="M47" s="6">
        <v>3.0689244000000002</v>
      </c>
      <c r="N47" s="6">
        <v>3.0689244000000002</v>
      </c>
      <c r="O47" s="6">
        <v>3.0689244000000002</v>
      </c>
      <c r="P47" s="6">
        <v>3.0689244000000002</v>
      </c>
      <c r="Q47" s="6">
        <v>3.0689244000000002</v>
      </c>
      <c r="R47" s="6">
        <v>3.0689244000000002</v>
      </c>
    </row>
    <row r="48" spans="1:18" ht="11.25" customHeight="1" x14ac:dyDescent="0.25">
      <c r="A48" s="61" t="s">
        <v>153</v>
      </c>
      <c r="B48" s="62" t="s">
        <v>152</v>
      </c>
      <c r="C48" s="6">
        <v>3.3787476000000005</v>
      </c>
      <c r="D48" s="6">
        <v>3.3787476000000005</v>
      </c>
      <c r="E48" s="6">
        <v>3.3787476000000005</v>
      </c>
      <c r="F48" s="6">
        <v>3.3787476000000005</v>
      </c>
      <c r="G48" s="6">
        <v>3.3787476000000005</v>
      </c>
      <c r="H48" s="6">
        <v>3.3787476000000005</v>
      </c>
      <c r="I48" s="6">
        <v>3.3787476000000005</v>
      </c>
      <c r="J48" s="6">
        <v>3.3787476000000005</v>
      </c>
      <c r="K48" s="6">
        <v>3.3787476000000005</v>
      </c>
      <c r="L48" s="6">
        <v>3.3787476000000005</v>
      </c>
      <c r="M48" s="6">
        <v>3.3787476000000005</v>
      </c>
      <c r="N48" s="6">
        <v>3.3787476000000005</v>
      </c>
      <c r="O48" s="6">
        <v>3.3787476000000005</v>
      </c>
      <c r="P48" s="6">
        <v>3.3787476000000005</v>
      </c>
      <c r="Q48" s="6">
        <v>3.3787476000000005</v>
      </c>
      <c r="R48" s="6">
        <v>3.3787476000000005</v>
      </c>
    </row>
    <row r="49" spans="1:18" ht="11.25" customHeight="1" x14ac:dyDescent="0.25">
      <c r="A49" s="61" t="s">
        <v>151</v>
      </c>
      <c r="B49" s="62" t="s">
        <v>150</v>
      </c>
      <c r="C49" s="6">
        <v>4.0821300000000003</v>
      </c>
      <c r="D49" s="6">
        <v>4.0821300000000003</v>
      </c>
      <c r="E49" s="6">
        <v>4.0821300000000003</v>
      </c>
      <c r="F49" s="6">
        <v>4.0821300000000003</v>
      </c>
      <c r="G49" s="6">
        <v>4.0821300000000003</v>
      </c>
      <c r="H49" s="6">
        <v>4.0821300000000003</v>
      </c>
      <c r="I49" s="6">
        <v>4.0821300000000003</v>
      </c>
      <c r="J49" s="6">
        <v>4.0821300000000003</v>
      </c>
      <c r="K49" s="6">
        <v>4.0821300000000003</v>
      </c>
      <c r="L49" s="6">
        <v>4.0821300000000003</v>
      </c>
      <c r="M49" s="6">
        <v>4.0821300000000003</v>
      </c>
      <c r="N49" s="6">
        <v>4.0821300000000003</v>
      </c>
      <c r="O49" s="6">
        <v>4.0821300000000003</v>
      </c>
      <c r="P49" s="6">
        <v>4.0821300000000003</v>
      </c>
      <c r="Q49" s="6">
        <v>4.0821300000000003</v>
      </c>
      <c r="R49" s="6">
        <v>4.0821300000000003</v>
      </c>
    </row>
    <row r="50" spans="1:18" ht="11.25" customHeight="1" x14ac:dyDescent="0.25">
      <c r="A50" s="61" t="s">
        <v>149</v>
      </c>
      <c r="B50" s="62" t="s">
        <v>148</v>
      </c>
      <c r="C50" s="6">
        <v>3.0689244000000002</v>
      </c>
      <c r="D50" s="6">
        <v>3.0689244000000002</v>
      </c>
      <c r="E50" s="6">
        <v>3.0689244000000002</v>
      </c>
      <c r="F50" s="6">
        <v>3.0689244000000002</v>
      </c>
      <c r="G50" s="6">
        <v>3.0689244000000002</v>
      </c>
      <c r="H50" s="6">
        <v>3.0689244000000002</v>
      </c>
      <c r="I50" s="6">
        <v>3.0689244000000002</v>
      </c>
      <c r="J50" s="6">
        <v>3.0689244000000002</v>
      </c>
      <c r="K50" s="6">
        <v>3.0689244000000002</v>
      </c>
      <c r="L50" s="6">
        <v>3.0689244000000002</v>
      </c>
      <c r="M50" s="6">
        <v>3.0689244000000002</v>
      </c>
      <c r="N50" s="6">
        <v>3.0689244000000002</v>
      </c>
      <c r="O50" s="6">
        <v>3.0689244000000002</v>
      </c>
      <c r="P50" s="6">
        <v>3.0689244000000002</v>
      </c>
      <c r="Q50" s="6">
        <v>3.0689244000000002</v>
      </c>
      <c r="R50" s="6">
        <v>3.0689244000000002</v>
      </c>
    </row>
    <row r="51" spans="1:18" ht="11.25" customHeight="1" x14ac:dyDescent="0.25">
      <c r="A51" s="61" t="s">
        <v>147</v>
      </c>
      <c r="B51" s="62" t="s">
        <v>146</v>
      </c>
      <c r="C51" s="6">
        <v>3.0689244000000002</v>
      </c>
      <c r="D51" s="6">
        <v>3.0689244000000002</v>
      </c>
      <c r="E51" s="6">
        <v>3.0689244000000002</v>
      </c>
      <c r="F51" s="6">
        <v>3.0689244000000002</v>
      </c>
      <c r="G51" s="6">
        <v>3.0689244000000002</v>
      </c>
      <c r="H51" s="6">
        <v>3.0689244000000002</v>
      </c>
      <c r="I51" s="6">
        <v>3.0689244000000002</v>
      </c>
      <c r="J51" s="6">
        <v>3.0689244000000002</v>
      </c>
      <c r="K51" s="6">
        <v>3.0689244000000002</v>
      </c>
      <c r="L51" s="6">
        <v>3.0689244000000002</v>
      </c>
      <c r="M51" s="6">
        <v>3.0689244000000002</v>
      </c>
      <c r="N51" s="6">
        <v>3.0689244000000002</v>
      </c>
      <c r="O51" s="6">
        <v>3.0689244000000002</v>
      </c>
      <c r="P51" s="6">
        <v>3.0689244000000002</v>
      </c>
      <c r="Q51" s="6">
        <v>3.0689244000000002</v>
      </c>
      <c r="R51" s="6">
        <v>3.0689244000000002</v>
      </c>
    </row>
    <row r="52" spans="1:18" ht="11.25" customHeight="1" x14ac:dyDescent="0.25">
      <c r="A52" s="53" t="s">
        <v>145</v>
      </c>
      <c r="B52" s="54" t="s">
        <v>144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</row>
    <row r="53" spans="1:18" ht="11.25" customHeight="1" x14ac:dyDescent="0.25">
      <c r="A53" s="56" t="s">
        <v>143</v>
      </c>
      <c r="B53" s="57" t="s">
        <v>142</v>
      </c>
      <c r="C53" s="58">
        <v>2.3487948000000003</v>
      </c>
      <c r="D53" s="58">
        <v>2.3487948000000003</v>
      </c>
      <c r="E53" s="58">
        <v>2.3487948000000003</v>
      </c>
      <c r="F53" s="58">
        <v>2.3487948000000003</v>
      </c>
      <c r="G53" s="58">
        <v>2.3487948000000003</v>
      </c>
      <c r="H53" s="58">
        <v>2.3487948000000003</v>
      </c>
      <c r="I53" s="58">
        <v>2.3487948000000003</v>
      </c>
      <c r="J53" s="58">
        <v>2.3487948000000003</v>
      </c>
      <c r="K53" s="58">
        <v>2.3487948000000003</v>
      </c>
      <c r="L53" s="58">
        <v>2.3487948000000003</v>
      </c>
      <c r="M53" s="58">
        <v>2.3487948000000003</v>
      </c>
      <c r="N53" s="58">
        <v>2.3487948000000003</v>
      </c>
      <c r="O53" s="58">
        <v>2.3487948000000003</v>
      </c>
      <c r="P53" s="58">
        <v>2.3487948000000003</v>
      </c>
      <c r="Q53" s="58">
        <v>2.3487948000000003</v>
      </c>
      <c r="R53" s="58">
        <v>2.3487948000000003</v>
      </c>
    </row>
    <row r="54" spans="1:18" ht="11.25" customHeight="1" x14ac:dyDescent="0.25">
      <c r="A54" s="56" t="s">
        <v>141</v>
      </c>
      <c r="B54" s="57" t="s">
        <v>140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</row>
    <row r="55" spans="1:18" ht="11.25" customHeight="1" x14ac:dyDescent="0.25">
      <c r="A55" s="59" t="s">
        <v>139</v>
      </c>
      <c r="B55" s="60" t="s">
        <v>138</v>
      </c>
      <c r="C55" s="7">
        <v>1.8589392</v>
      </c>
      <c r="D55" s="7">
        <v>1.8589392</v>
      </c>
      <c r="E55" s="7">
        <v>1.8589392</v>
      </c>
      <c r="F55" s="7">
        <v>1.8589392</v>
      </c>
      <c r="G55" s="7">
        <v>1.8589392</v>
      </c>
      <c r="H55" s="7">
        <v>1.8589392</v>
      </c>
      <c r="I55" s="7">
        <v>1.8589392</v>
      </c>
      <c r="J55" s="7">
        <v>1.8589392</v>
      </c>
      <c r="K55" s="7">
        <v>1.8589392</v>
      </c>
      <c r="L55" s="7">
        <v>1.8589392</v>
      </c>
      <c r="M55" s="7">
        <v>1.8589392</v>
      </c>
      <c r="N55" s="7">
        <v>1.8589392</v>
      </c>
      <c r="O55" s="7">
        <v>1.8589392</v>
      </c>
      <c r="P55" s="7">
        <v>1.8589392</v>
      </c>
      <c r="Q55" s="7">
        <v>1.8589392</v>
      </c>
      <c r="R55" s="7">
        <v>1.8589392</v>
      </c>
    </row>
    <row r="56" spans="1:18" ht="11.25" customHeight="1" x14ac:dyDescent="0.25">
      <c r="A56" s="59" t="s">
        <v>137</v>
      </c>
      <c r="B56" s="60" t="s">
        <v>136</v>
      </c>
      <c r="C56" s="7">
        <v>10.885680000000001</v>
      </c>
      <c r="D56" s="7">
        <v>10.885680000000001</v>
      </c>
      <c r="E56" s="7">
        <v>10.885680000000001</v>
      </c>
      <c r="F56" s="7">
        <v>10.885680000000001</v>
      </c>
      <c r="G56" s="7">
        <v>10.885680000000001</v>
      </c>
      <c r="H56" s="7">
        <v>10.885680000000001</v>
      </c>
      <c r="I56" s="7">
        <v>10.885680000000001</v>
      </c>
      <c r="J56" s="7">
        <v>10.885680000000001</v>
      </c>
      <c r="K56" s="7">
        <v>10.885680000000001</v>
      </c>
      <c r="L56" s="7">
        <v>10.885680000000001</v>
      </c>
      <c r="M56" s="7">
        <v>10.885680000000001</v>
      </c>
      <c r="N56" s="7">
        <v>10.885680000000001</v>
      </c>
      <c r="O56" s="7">
        <v>10.885680000000001</v>
      </c>
      <c r="P56" s="7">
        <v>10.885680000000001</v>
      </c>
      <c r="Q56" s="7">
        <v>10.885680000000001</v>
      </c>
      <c r="R56" s="7">
        <v>10.885680000000001</v>
      </c>
    </row>
    <row r="57" spans="1:18" ht="11.25" customHeight="1" x14ac:dyDescent="0.25">
      <c r="A57" s="64" t="s">
        <v>135</v>
      </c>
      <c r="B57" s="60" t="s">
        <v>134</v>
      </c>
      <c r="C57" s="7">
        <v>1.8589392</v>
      </c>
      <c r="D57" s="7">
        <v>1.8589392</v>
      </c>
      <c r="E57" s="7">
        <v>1.8589392</v>
      </c>
      <c r="F57" s="7">
        <v>1.8589392</v>
      </c>
      <c r="G57" s="7">
        <v>1.8589392</v>
      </c>
      <c r="H57" s="7">
        <v>1.8589392</v>
      </c>
      <c r="I57" s="7">
        <v>1.8589392</v>
      </c>
      <c r="J57" s="7">
        <v>1.8589392</v>
      </c>
      <c r="K57" s="7">
        <v>1.8589392</v>
      </c>
      <c r="L57" s="7">
        <v>1.8589392</v>
      </c>
      <c r="M57" s="7">
        <v>1.8589392</v>
      </c>
      <c r="N57" s="7">
        <v>1.8589392</v>
      </c>
      <c r="O57" s="7">
        <v>1.8589392</v>
      </c>
      <c r="P57" s="7">
        <v>1.8589392</v>
      </c>
      <c r="Q57" s="7">
        <v>1.8589392</v>
      </c>
      <c r="R57" s="7">
        <v>1.8589392</v>
      </c>
    </row>
    <row r="58" spans="1:18" ht="11.25" customHeight="1" x14ac:dyDescent="0.25">
      <c r="A58" s="64" t="s">
        <v>133</v>
      </c>
      <c r="B58" s="60" t="s">
        <v>132</v>
      </c>
      <c r="C58" s="7">
        <v>7.6199760000000003</v>
      </c>
      <c r="D58" s="7">
        <v>7.6199760000000003</v>
      </c>
      <c r="E58" s="7">
        <v>7.6199760000000003</v>
      </c>
      <c r="F58" s="7">
        <v>7.6199760000000003</v>
      </c>
      <c r="G58" s="7">
        <v>7.6199760000000003</v>
      </c>
      <c r="H58" s="7">
        <v>7.6199760000000003</v>
      </c>
      <c r="I58" s="7">
        <v>7.6199760000000003</v>
      </c>
      <c r="J58" s="7">
        <v>7.6199760000000003</v>
      </c>
      <c r="K58" s="7">
        <v>7.6199760000000003</v>
      </c>
      <c r="L58" s="7">
        <v>7.6199760000000003</v>
      </c>
      <c r="M58" s="7">
        <v>7.6199760000000003</v>
      </c>
      <c r="N58" s="7">
        <v>7.6199760000000003</v>
      </c>
      <c r="O58" s="7">
        <v>7.6199760000000003</v>
      </c>
      <c r="P58" s="7">
        <v>7.6199760000000003</v>
      </c>
      <c r="Q58" s="7">
        <v>7.6199760000000003</v>
      </c>
      <c r="R58" s="7">
        <v>7.6199760000000003</v>
      </c>
    </row>
    <row r="59" spans="1:18" s="29" customFormat="1" ht="11.25" customHeight="1" x14ac:dyDescent="0.25">
      <c r="A59" s="5" t="s">
        <v>131</v>
      </c>
      <c r="B59" s="4">
        <v>7200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</row>
    <row r="60" spans="1:18" s="29" customFormat="1" ht="11.25" customHeight="1" x14ac:dyDescent="0.25">
      <c r="A60" s="66" t="s">
        <v>130</v>
      </c>
      <c r="B60" s="67">
        <v>7100</v>
      </c>
      <c r="C60" s="58">
        <v>5.9871240000000006</v>
      </c>
      <c r="D60" s="58">
        <v>5.9871240000000006</v>
      </c>
      <c r="E60" s="58">
        <v>5.9871240000000006</v>
      </c>
      <c r="F60" s="58">
        <v>5.9871240000000006</v>
      </c>
      <c r="G60" s="58">
        <v>5.9871240000000006</v>
      </c>
      <c r="H60" s="58">
        <v>5.9871240000000006</v>
      </c>
      <c r="I60" s="58">
        <v>5.9871240000000006</v>
      </c>
      <c r="J60" s="58">
        <v>5.9871240000000006</v>
      </c>
      <c r="K60" s="58">
        <v>5.9871240000000006</v>
      </c>
      <c r="L60" s="58">
        <v>5.9871240000000006</v>
      </c>
      <c r="M60" s="58">
        <v>5.9871240000000006</v>
      </c>
      <c r="N60" s="58">
        <v>5.9871240000000006</v>
      </c>
      <c r="O60" s="58">
        <v>5.9871240000000006</v>
      </c>
      <c r="P60" s="58">
        <v>5.9871240000000006</v>
      </c>
      <c r="Q60" s="58">
        <v>5.9871240000000006</v>
      </c>
      <c r="R60" s="58">
        <v>5.9871240000000006</v>
      </c>
    </row>
    <row r="61" spans="1:18" ht="11.25" customHeight="1" x14ac:dyDescent="0.25">
      <c r="A61" s="66" t="s">
        <v>128</v>
      </c>
      <c r="B61" s="67">
        <v>55432</v>
      </c>
      <c r="C61" s="58">
        <v>3.8392956000000003</v>
      </c>
      <c r="D61" s="58">
        <v>3.8392956000000003</v>
      </c>
      <c r="E61" s="58">
        <v>3.8392956000000003</v>
      </c>
      <c r="F61" s="58">
        <v>3.8392956000000003</v>
      </c>
      <c r="G61" s="58">
        <v>3.8392956000000003</v>
      </c>
      <c r="H61" s="58">
        <v>3.8392956000000003</v>
      </c>
      <c r="I61" s="58">
        <v>3.8392956000000003</v>
      </c>
      <c r="J61" s="58">
        <v>3.8392956000000003</v>
      </c>
      <c r="K61" s="58">
        <v>3.8392956000000003</v>
      </c>
      <c r="L61" s="58">
        <v>3.8392956000000003</v>
      </c>
      <c r="M61" s="58">
        <v>3.8392956000000003</v>
      </c>
      <c r="N61" s="58">
        <v>3.8392956000000003</v>
      </c>
      <c r="O61" s="58">
        <v>3.8392956000000003</v>
      </c>
      <c r="P61" s="58">
        <v>3.8392956000000003</v>
      </c>
      <c r="Q61" s="58">
        <v>3.8392956000000003</v>
      </c>
      <c r="R61" s="58">
        <v>3.8392956000000003</v>
      </c>
    </row>
    <row r="63" spans="1:18" ht="11.25" customHeight="1" x14ac:dyDescent="0.25">
      <c r="A63" s="50" t="s">
        <v>126</v>
      </c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 s="29" customFormat="1" ht="11.25" customHeight="1" x14ac:dyDescent="0.25">
      <c r="A64" s="68" t="s">
        <v>125</v>
      </c>
      <c r="B64" s="69" t="s">
        <v>124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</row>
    <row r="65" spans="1:18" s="29" customFormat="1" ht="11.25" customHeight="1" x14ac:dyDescent="0.25">
      <c r="A65" s="71" t="s">
        <v>123</v>
      </c>
      <c r="B65" s="72" t="s">
        <v>122</v>
      </c>
      <c r="C65" s="73">
        <v>4.6892160000000001</v>
      </c>
      <c r="D65" s="73">
        <v>4.6892160000000001</v>
      </c>
      <c r="E65" s="73">
        <v>4.6892160000000001</v>
      </c>
      <c r="F65" s="73">
        <v>4.6892160000000001</v>
      </c>
      <c r="G65" s="73">
        <v>4.6892160000000001</v>
      </c>
      <c r="H65" s="73">
        <v>4.6892160000000001</v>
      </c>
      <c r="I65" s="73">
        <v>4.6892160000000001</v>
      </c>
      <c r="J65" s="73">
        <v>4.6892160000000001</v>
      </c>
      <c r="K65" s="73">
        <v>4.6892160000000001</v>
      </c>
      <c r="L65" s="73">
        <v>4.6892160000000001</v>
      </c>
      <c r="M65" s="73">
        <v>4.6892160000000001</v>
      </c>
      <c r="N65" s="73">
        <v>4.6892160000000001</v>
      </c>
      <c r="O65" s="73">
        <v>4.6892160000000001</v>
      </c>
      <c r="P65" s="73">
        <v>4.6892160000000001</v>
      </c>
      <c r="Q65" s="73">
        <v>4.6892160000000001</v>
      </c>
      <c r="R65" s="73">
        <v>4.6892160000000001</v>
      </c>
    </row>
    <row r="66" spans="1:18" s="29" customFormat="1" ht="11.25" customHeight="1" x14ac:dyDescent="0.25">
      <c r="A66" s="71" t="s">
        <v>121</v>
      </c>
      <c r="B66" s="72" t="s">
        <v>120</v>
      </c>
      <c r="C66" s="73">
        <v>4.6892160000000001</v>
      </c>
      <c r="D66" s="73">
        <v>4.6892160000000001</v>
      </c>
      <c r="E66" s="73">
        <v>4.6892160000000001</v>
      </c>
      <c r="F66" s="73">
        <v>4.6892160000000001</v>
      </c>
      <c r="G66" s="73">
        <v>4.6892160000000001</v>
      </c>
      <c r="H66" s="73">
        <v>4.6892160000000001</v>
      </c>
      <c r="I66" s="73">
        <v>4.6892160000000001</v>
      </c>
      <c r="J66" s="73">
        <v>4.6892160000000001</v>
      </c>
      <c r="K66" s="73">
        <v>4.6892160000000001</v>
      </c>
      <c r="L66" s="73">
        <v>4.6892160000000001</v>
      </c>
      <c r="M66" s="73">
        <v>4.6892160000000001</v>
      </c>
      <c r="N66" s="73">
        <v>4.6892160000000001</v>
      </c>
      <c r="O66" s="73">
        <v>4.6892160000000001</v>
      </c>
      <c r="P66" s="73">
        <v>4.6892160000000001</v>
      </c>
      <c r="Q66" s="73">
        <v>4.6892160000000001</v>
      </c>
      <c r="R66" s="73">
        <v>4.6892160000000001</v>
      </c>
    </row>
    <row r="67" spans="1:18" s="29" customFormat="1" ht="11.25" customHeight="1" x14ac:dyDescent="0.25">
      <c r="A67" s="71" t="s">
        <v>119</v>
      </c>
      <c r="B67" s="72" t="s">
        <v>118</v>
      </c>
      <c r="C67" s="73">
        <v>2.2859928000000003</v>
      </c>
      <c r="D67" s="73">
        <v>2.2859928000000003</v>
      </c>
      <c r="E67" s="73">
        <v>2.2859928000000003</v>
      </c>
      <c r="F67" s="73">
        <v>2.2859928000000003</v>
      </c>
      <c r="G67" s="73">
        <v>2.2859928000000003</v>
      </c>
      <c r="H67" s="73">
        <v>2.2859928000000003</v>
      </c>
      <c r="I67" s="73">
        <v>2.2859928000000003</v>
      </c>
      <c r="J67" s="73">
        <v>2.2859928000000003</v>
      </c>
      <c r="K67" s="73">
        <v>2.2859928000000003</v>
      </c>
      <c r="L67" s="73">
        <v>2.2859928000000003</v>
      </c>
      <c r="M67" s="73">
        <v>2.2859928000000003</v>
      </c>
      <c r="N67" s="73">
        <v>2.2859928000000003</v>
      </c>
      <c r="O67" s="73">
        <v>2.2859928000000003</v>
      </c>
      <c r="P67" s="73">
        <v>2.2859928000000003</v>
      </c>
      <c r="Q67" s="73">
        <v>2.2859928000000003</v>
      </c>
      <c r="R67" s="73">
        <v>2.2859928000000003</v>
      </c>
    </row>
    <row r="68" spans="1:18" s="29" customFormat="1" ht="11.25" customHeight="1" x14ac:dyDescent="0.25">
      <c r="A68" s="71" t="s">
        <v>117</v>
      </c>
      <c r="B68" s="72" t="s">
        <v>116</v>
      </c>
      <c r="C68" s="73">
        <v>4.1867999999999999</v>
      </c>
      <c r="D68" s="73">
        <v>4.1867999999999999</v>
      </c>
      <c r="E68" s="73">
        <v>4.1867999999999999</v>
      </c>
      <c r="F68" s="73">
        <v>4.1867999999999999</v>
      </c>
      <c r="G68" s="73">
        <v>4.1867999999999999</v>
      </c>
      <c r="H68" s="73">
        <v>4.1867999999999999</v>
      </c>
      <c r="I68" s="73">
        <v>4.1867999999999999</v>
      </c>
      <c r="J68" s="73">
        <v>4.1867999999999999</v>
      </c>
      <c r="K68" s="73">
        <v>4.1867999999999999</v>
      </c>
      <c r="L68" s="73">
        <v>4.1867999999999999</v>
      </c>
      <c r="M68" s="73">
        <v>4.1867999999999999</v>
      </c>
      <c r="N68" s="73">
        <v>4.1867999999999999</v>
      </c>
      <c r="O68" s="73">
        <v>4.1867999999999999</v>
      </c>
      <c r="P68" s="73">
        <v>4.1867999999999999</v>
      </c>
      <c r="Q68" s="73">
        <v>4.1867999999999999</v>
      </c>
      <c r="R68" s="73">
        <v>4.1867999999999999</v>
      </c>
    </row>
    <row r="69" spans="1:18" s="29" customFormat="1" ht="11.25" customHeight="1" x14ac:dyDescent="0.25">
      <c r="A69" s="71" t="s">
        <v>115</v>
      </c>
      <c r="B69" s="72" t="s">
        <v>114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spans="1:18" s="29" customFormat="1" ht="11.25" customHeight="1" x14ac:dyDescent="0.25">
      <c r="A70" s="74" t="s">
        <v>113</v>
      </c>
      <c r="B70" s="75" t="s">
        <v>112</v>
      </c>
      <c r="C70" s="76">
        <v>2.9642544000000002</v>
      </c>
      <c r="D70" s="76">
        <v>2.9642544000000002</v>
      </c>
      <c r="E70" s="76">
        <v>2.9642544000000002</v>
      </c>
      <c r="F70" s="76">
        <v>2.9642544000000002</v>
      </c>
      <c r="G70" s="76">
        <v>2.9642544000000002</v>
      </c>
      <c r="H70" s="76">
        <v>2.9642544000000002</v>
      </c>
      <c r="I70" s="76">
        <v>2.9642544000000002</v>
      </c>
      <c r="J70" s="76">
        <v>2.9642544000000002</v>
      </c>
      <c r="K70" s="76">
        <v>2.9642544000000002</v>
      </c>
      <c r="L70" s="76">
        <v>2.9642544000000002</v>
      </c>
      <c r="M70" s="76">
        <v>2.9642544000000002</v>
      </c>
      <c r="N70" s="76">
        <v>2.9642544000000002</v>
      </c>
      <c r="O70" s="76">
        <v>2.9642544000000002</v>
      </c>
      <c r="P70" s="76">
        <v>2.9642544000000002</v>
      </c>
      <c r="Q70" s="76">
        <v>2.9642544000000002</v>
      </c>
      <c r="R70" s="76">
        <v>2.9642544000000002</v>
      </c>
    </row>
    <row r="71" spans="1:18" s="29" customFormat="1" ht="11.25" customHeight="1" x14ac:dyDescent="0.25">
      <c r="A71" s="74" t="s">
        <v>111</v>
      </c>
      <c r="B71" s="75" t="s">
        <v>110</v>
      </c>
      <c r="C71" s="76">
        <v>2.9642544000000002</v>
      </c>
      <c r="D71" s="76">
        <v>2.9642544000000002</v>
      </c>
      <c r="E71" s="76">
        <v>2.9642544000000002</v>
      </c>
      <c r="F71" s="76">
        <v>2.9642544000000002</v>
      </c>
      <c r="G71" s="76">
        <v>2.9642544000000002</v>
      </c>
      <c r="H71" s="76">
        <v>2.9642544000000002</v>
      </c>
      <c r="I71" s="76">
        <v>2.9642544000000002</v>
      </c>
      <c r="J71" s="76">
        <v>2.9642544000000002</v>
      </c>
      <c r="K71" s="76">
        <v>2.9642544000000002</v>
      </c>
      <c r="L71" s="76">
        <v>2.9642544000000002</v>
      </c>
      <c r="M71" s="76">
        <v>2.9642544000000002</v>
      </c>
      <c r="N71" s="76">
        <v>2.9642544000000002</v>
      </c>
      <c r="O71" s="76">
        <v>2.9642544000000002</v>
      </c>
      <c r="P71" s="76">
        <v>2.9642544000000002</v>
      </c>
      <c r="Q71" s="76">
        <v>2.9642544000000002</v>
      </c>
      <c r="R71" s="76">
        <v>2.9642544000000002</v>
      </c>
    </row>
    <row r="72" spans="1:18" s="29" customFormat="1" ht="11.25" customHeight="1" x14ac:dyDescent="0.25">
      <c r="A72" s="74" t="s">
        <v>109</v>
      </c>
      <c r="B72" s="75" t="s">
        <v>108</v>
      </c>
      <c r="C72" s="76">
        <v>2.9642544000000002</v>
      </c>
      <c r="D72" s="76">
        <v>2.9642544000000002</v>
      </c>
      <c r="E72" s="76">
        <v>2.9642544000000002</v>
      </c>
      <c r="F72" s="76">
        <v>2.9642544000000002</v>
      </c>
      <c r="G72" s="76">
        <v>2.9642544000000002</v>
      </c>
      <c r="H72" s="76">
        <v>2.9642544000000002</v>
      </c>
      <c r="I72" s="76">
        <v>2.9642544000000002</v>
      </c>
      <c r="J72" s="76">
        <v>2.9642544000000002</v>
      </c>
      <c r="K72" s="76">
        <v>2.9642544000000002</v>
      </c>
      <c r="L72" s="76">
        <v>2.9642544000000002</v>
      </c>
      <c r="M72" s="76">
        <v>2.9642544000000002</v>
      </c>
      <c r="N72" s="76">
        <v>2.9642544000000002</v>
      </c>
      <c r="O72" s="76">
        <v>2.9642544000000002</v>
      </c>
      <c r="P72" s="76">
        <v>2.9642544000000002</v>
      </c>
      <c r="Q72" s="76">
        <v>2.9642544000000002</v>
      </c>
      <c r="R72" s="76">
        <v>2.9642544000000002</v>
      </c>
    </row>
    <row r="73" spans="1:18" s="29" customFormat="1" ht="11.25" customHeight="1" x14ac:dyDescent="0.25">
      <c r="A73" s="74" t="s">
        <v>107</v>
      </c>
      <c r="B73" s="75" t="s">
        <v>106</v>
      </c>
      <c r="C73" s="76">
        <v>3.3326927999999998</v>
      </c>
      <c r="D73" s="76">
        <v>3.3326927999999998</v>
      </c>
      <c r="E73" s="76">
        <v>3.3326927999999998</v>
      </c>
      <c r="F73" s="76">
        <v>3.3326927999999998</v>
      </c>
      <c r="G73" s="76">
        <v>3.3326927999999998</v>
      </c>
      <c r="H73" s="76">
        <v>3.3326927999999998</v>
      </c>
      <c r="I73" s="76">
        <v>3.3326927999999998</v>
      </c>
      <c r="J73" s="76">
        <v>3.3326927999999998</v>
      </c>
      <c r="K73" s="76">
        <v>3.3326927999999998</v>
      </c>
      <c r="L73" s="76">
        <v>3.3326927999999998</v>
      </c>
      <c r="M73" s="76">
        <v>3.3326927999999998</v>
      </c>
      <c r="N73" s="76">
        <v>3.3326927999999998</v>
      </c>
      <c r="O73" s="76">
        <v>3.3326927999999998</v>
      </c>
      <c r="P73" s="76">
        <v>3.3326927999999998</v>
      </c>
      <c r="Q73" s="76">
        <v>3.3326927999999998</v>
      </c>
      <c r="R73" s="76">
        <v>3.3326927999999998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150.01582710533719</v>
      </c>
      <c r="D2" s="78">
        <v>160.7423457639606</v>
      </c>
      <c r="E2" s="78">
        <v>108.17683340943587</v>
      </c>
      <c r="F2" s="78">
        <v>128.66405039366435</v>
      </c>
      <c r="G2" s="78">
        <v>125.16821516354496</v>
      </c>
      <c r="H2" s="78">
        <v>114.85041542104952</v>
      </c>
      <c r="I2" s="78">
        <v>127.61325608007706</v>
      </c>
      <c r="J2" s="78">
        <v>142.0900721728915</v>
      </c>
      <c r="K2" s="78">
        <v>127.22171454086295</v>
      </c>
      <c r="L2" s="78">
        <v>66.231633757861147</v>
      </c>
      <c r="M2" s="78">
        <v>71.495899407665263</v>
      </c>
      <c r="N2" s="78">
        <v>80.494198852771149</v>
      </c>
      <c r="O2" s="78">
        <v>90.235574813447769</v>
      </c>
      <c r="P2" s="78">
        <v>95.407021062120421</v>
      </c>
      <c r="Q2" s="78">
        <v>101.95920592150101</v>
      </c>
      <c r="R2" s="78">
        <v>98.682126081411155</v>
      </c>
    </row>
    <row r="3" spans="1:18" ht="11.25" customHeight="1" x14ac:dyDescent="0.25">
      <c r="A3" s="53" t="s">
        <v>242</v>
      </c>
      <c r="B3" s="54" t="s">
        <v>241</v>
      </c>
      <c r="C3" s="79">
        <v>2.9990575333176204</v>
      </c>
      <c r="D3" s="79">
        <v>3.139721094599996</v>
      </c>
      <c r="E3" s="79">
        <v>3.1344796396800034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2.9990575333176204</v>
      </c>
      <c r="D4" s="8">
        <v>3.139721094599996</v>
      </c>
      <c r="E4" s="8">
        <v>3.1344796396800034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2.9990575333176204</v>
      </c>
      <c r="D11" s="9">
        <v>3.139721094599996</v>
      </c>
      <c r="E11" s="9">
        <v>3.1344796396800034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2.9990575333176204</v>
      </c>
      <c r="D12" s="10">
        <v>3.139721094599996</v>
      </c>
      <c r="E12" s="10">
        <v>3.1344796396800034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30.578922145607422</v>
      </c>
      <c r="D21" s="79">
        <v>33.601663429524365</v>
      </c>
      <c r="E21" s="79">
        <v>30.668083452252283</v>
      </c>
      <c r="F21" s="79">
        <v>27.853360195572151</v>
      </c>
      <c r="G21" s="79">
        <v>27.860235674796655</v>
      </c>
      <c r="H21" s="79">
        <v>15.561145164490323</v>
      </c>
      <c r="I21" s="79">
        <v>18.391387258584853</v>
      </c>
      <c r="J21" s="79">
        <v>24.680091403007371</v>
      </c>
      <c r="K21" s="79">
        <v>12.356296891306881</v>
      </c>
      <c r="L21" s="79">
        <v>9.2451150770408077</v>
      </c>
      <c r="M21" s="79">
        <v>9.1922510177724224</v>
      </c>
      <c r="N21" s="79">
        <v>6.0883402523258363</v>
      </c>
      <c r="O21" s="79">
        <v>6.0890989602487089</v>
      </c>
      <c r="P21" s="79">
        <v>6.0895520074128804</v>
      </c>
      <c r="Q21" s="79">
        <v>5.8669225873868109</v>
      </c>
      <c r="R21" s="79">
        <v>6.0878195621378834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30.578922145607422</v>
      </c>
      <c r="D30" s="8">
        <v>33.601663429524365</v>
      </c>
      <c r="E30" s="8">
        <v>30.668083452252283</v>
      </c>
      <c r="F30" s="8">
        <v>27.853360195572151</v>
      </c>
      <c r="G30" s="8">
        <v>27.860235674796655</v>
      </c>
      <c r="H30" s="8">
        <v>15.561145164490323</v>
      </c>
      <c r="I30" s="8">
        <v>18.391387258584853</v>
      </c>
      <c r="J30" s="8">
        <v>24.680091403007371</v>
      </c>
      <c r="K30" s="8">
        <v>12.356296891306881</v>
      </c>
      <c r="L30" s="8">
        <v>9.2451150770408077</v>
      </c>
      <c r="M30" s="8">
        <v>9.1922510177724224</v>
      </c>
      <c r="N30" s="8">
        <v>6.0883402523258363</v>
      </c>
      <c r="O30" s="8">
        <v>6.0890989602487089</v>
      </c>
      <c r="P30" s="8">
        <v>6.0895520074128804</v>
      </c>
      <c r="Q30" s="8">
        <v>5.8669225873868109</v>
      </c>
      <c r="R30" s="8">
        <v>6.0878195621378834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11.588270347609168</v>
      </c>
      <c r="D34" s="9">
        <v>14.524133841036001</v>
      </c>
      <c r="E34" s="9">
        <v>11.609991836387964</v>
      </c>
      <c r="F34" s="9">
        <v>5.809526726615994</v>
      </c>
      <c r="G34" s="9">
        <v>5.8106627310599981</v>
      </c>
      <c r="H34" s="9">
        <v>2.9026948834806219</v>
      </c>
      <c r="I34" s="9">
        <v>5.7249340236000048</v>
      </c>
      <c r="J34" s="9">
        <v>5.8035560986079942</v>
      </c>
      <c r="K34" s="9">
        <v>2.9033895904919924</v>
      </c>
      <c r="L34" s="9">
        <v>2.9035481027399772</v>
      </c>
      <c r="M34" s="9">
        <v>2.8814720379342238</v>
      </c>
      <c r="N34" s="9">
        <v>2.9026383293000984</v>
      </c>
      <c r="O34" s="9">
        <v>2.9025057376531489</v>
      </c>
      <c r="P34" s="9">
        <v>2.9024897157953764</v>
      </c>
      <c r="Q34" s="9">
        <v>2.9027217913579277</v>
      </c>
      <c r="R34" s="9">
        <v>2.9020588947238597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15.824024097927747</v>
      </c>
      <c r="D43" s="9">
        <v>15.834807603576326</v>
      </c>
      <c r="E43" s="9">
        <v>15.81867502581632</v>
      </c>
      <c r="F43" s="9">
        <v>22.043833468956159</v>
      </c>
      <c r="G43" s="9">
        <v>22.049572943736656</v>
      </c>
      <c r="H43" s="9">
        <v>9.4850100965079438</v>
      </c>
      <c r="I43" s="9">
        <v>9.4751593054567422</v>
      </c>
      <c r="J43" s="9">
        <v>12.723639982559313</v>
      </c>
      <c r="K43" s="9">
        <v>6.2120972599909541</v>
      </c>
      <c r="L43" s="9">
        <v>3.1048076624768464</v>
      </c>
      <c r="M43" s="9">
        <v>3.1616115509583969</v>
      </c>
      <c r="N43" s="9">
        <v>3.185701923025738</v>
      </c>
      <c r="O43" s="9">
        <v>3.1865932225955604</v>
      </c>
      <c r="P43" s="9">
        <v>3.187062291617504</v>
      </c>
      <c r="Q43" s="9">
        <v>2.9642007960288832</v>
      </c>
      <c r="R43" s="9">
        <v>3.1857606674140238</v>
      </c>
    </row>
    <row r="44" spans="1:18" ht="11.25" customHeight="1" x14ac:dyDescent="0.25">
      <c r="A44" s="59" t="s">
        <v>161</v>
      </c>
      <c r="B44" s="60" t="s">
        <v>160</v>
      </c>
      <c r="C44" s="9">
        <v>3.1666277000705048</v>
      </c>
      <c r="D44" s="9">
        <v>3.2427219849120346</v>
      </c>
      <c r="E44" s="9">
        <v>3.2394165900479988</v>
      </c>
      <c r="F44" s="9">
        <v>0</v>
      </c>
      <c r="G44" s="9">
        <v>0</v>
      </c>
      <c r="H44" s="9">
        <v>3.1734401845017577</v>
      </c>
      <c r="I44" s="9">
        <v>3.1912939295281051</v>
      </c>
      <c r="J44" s="9">
        <v>6.1528953218400639</v>
      </c>
      <c r="K44" s="9">
        <v>3.2408100408239342</v>
      </c>
      <c r="L44" s="9">
        <v>3.2367593118239841</v>
      </c>
      <c r="M44" s="9">
        <v>3.1491674288798017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116.43784742641215</v>
      </c>
      <c r="D52" s="79">
        <v>124.00096123983623</v>
      </c>
      <c r="E52" s="79">
        <v>74.374270317503587</v>
      </c>
      <c r="F52" s="79">
        <v>100.81069019809222</v>
      </c>
      <c r="G52" s="79">
        <v>97.307979488748302</v>
      </c>
      <c r="H52" s="79">
        <v>99.289270256559192</v>
      </c>
      <c r="I52" s="79">
        <v>109.22186882149221</v>
      </c>
      <c r="J52" s="79">
        <v>117.40998076988411</v>
      </c>
      <c r="K52" s="79">
        <v>114.48310059370807</v>
      </c>
      <c r="L52" s="79">
        <v>56.602243584216353</v>
      </c>
      <c r="M52" s="79">
        <v>61.936864212628812</v>
      </c>
      <c r="N52" s="79">
        <v>74.222450782807556</v>
      </c>
      <c r="O52" s="79">
        <v>84.146475853199064</v>
      </c>
      <c r="P52" s="79">
        <v>89.317469054707544</v>
      </c>
      <c r="Q52" s="79">
        <v>96.0922833341142</v>
      </c>
      <c r="R52" s="79">
        <v>92.594306519273275</v>
      </c>
    </row>
    <row r="53" spans="1:18" ht="11.25" customHeight="1" x14ac:dyDescent="0.25">
      <c r="A53" s="56" t="s">
        <v>143</v>
      </c>
      <c r="B53" s="57" t="s">
        <v>142</v>
      </c>
      <c r="C53" s="8">
        <v>116.25646099760527</v>
      </c>
      <c r="D53" s="8">
        <v>123.62893173774023</v>
      </c>
      <c r="E53" s="8">
        <v>74.002538245679588</v>
      </c>
      <c r="F53" s="8">
        <v>100.62464756295621</v>
      </c>
      <c r="G53" s="8">
        <v>97.121936853612297</v>
      </c>
      <c r="H53" s="8">
        <v>98.961201851424406</v>
      </c>
      <c r="I53" s="8">
        <v>108.84669771214821</v>
      </c>
      <c r="J53" s="8">
        <v>117.40998076988411</v>
      </c>
      <c r="K53" s="8">
        <v>114.48310059370807</v>
      </c>
      <c r="L53" s="8">
        <v>56.602243584216353</v>
      </c>
      <c r="M53" s="8">
        <v>61.936864212628812</v>
      </c>
      <c r="N53" s="8">
        <v>74.222450782807556</v>
      </c>
      <c r="O53" s="8">
        <v>84.146475853199064</v>
      </c>
      <c r="P53" s="8">
        <v>89.317469054707544</v>
      </c>
      <c r="Q53" s="8">
        <v>96.0922833341142</v>
      </c>
      <c r="R53" s="8">
        <v>92.594306519273275</v>
      </c>
    </row>
    <row r="54" spans="1:18" ht="11.25" customHeight="1" x14ac:dyDescent="0.25">
      <c r="A54" s="56" t="s">
        <v>141</v>
      </c>
      <c r="B54" s="57" t="s">
        <v>140</v>
      </c>
      <c r="C54" s="8">
        <v>0.18138642880686745</v>
      </c>
      <c r="D54" s="8">
        <v>0.37202950209599983</v>
      </c>
      <c r="E54" s="8">
        <v>0.37173207182400225</v>
      </c>
      <c r="F54" s="8">
        <v>0.18604263513600186</v>
      </c>
      <c r="G54" s="8">
        <v>0.1860426351359995</v>
      </c>
      <c r="H54" s="8">
        <v>0.32806840513478752</v>
      </c>
      <c r="I54" s="8">
        <v>0.37517110934400133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0.18138642880686745</v>
      </c>
      <c r="D57" s="9">
        <v>0.37202950209599983</v>
      </c>
      <c r="E57" s="9">
        <v>0.37173207182400225</v>
      </c>
      <c r="F57" s="9">
        <v>0.18604263513600186</v>
      </c>
      <c r="G57" s="9">
        <v>0.1860426351359995</v>
      </c>
      <c r="H57" s="9">
        <v>0.32806840513478752</v>
      </c>
      <c r="I57" s="9">
        <v>0.37517110934400133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0.38231705584799835</v>
      </c>
      <c r="L59" s="79">
        <v>0.38427509660399239</v>
      </c>
      <c r="M59" s="79">
        <v>0.36678417726402157</v>
      </c>
      <c r="N59" s="79">
        <v>0.18340781763775907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0.38231705584799835</v>
      </c>
      <c r="L61" s="8">
        <v>0.38427509660399239</v>
      </c>
      <c r="M61" s="8">
        <v>0.36678417726402157</v>
      </c>
      <c r="N61" s="8">
        <v>0.18340781763775907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0.10001971238766906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0.41914054799998851</v>
      </c>
      <c r="L64" s="81">
        <v>0.41834505599998889</v>
      </c>
      <c r="M64" s="81">
        <v>0.50028087764213147</v>
      </c>
      <c r="N64" s="81">
        <v>0.3000071182417362</v>
      </c>
      <c r="O64" s="81">
        <v>0</v>
      </c>
      <c r="P64" s="81">
        <v>0</v>
      </c>
      <c r="Q64" s="81">
        <v>0.11199139875560724</v>
      </c>
      <c r="R64" s="81">
        <v>0.11197037159456681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0.11199139875560724</v>
      </c>
      <c r="R65" s="82">
        <v>0.11197037159456681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0.10001971238766906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0.41914054799998851</v>
      </c>
      <c r="L68" s="82">
        <v>0.41834505599998889</v>
      </c>
      <c r="M68" s="82">
        <v>0.50028087764213147</v>
      </c>
      <c r="N68" s="82">
        <v>0.3000071182417362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279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363.91726478295453</v>
      </c>
      <c r="D2" s="78">
        <v>392.96811553091129</v>
      </c>
      <c r="E2" s="78">
        <v>360.55670729946161</v>
      </c>
      <c r="F2" s="78">
        <v>360.25321943962814</v>
      </c>
      <c r="G2" s="78">
        <v>330.71546480530009</v>
      </c>
      <c r="H2" s="78">
        <v>309.23474020080721</v>
      </c>
      <c r="I2" s="78">
        <v>277.97772340861371</v>
      </c>
      <c r="J2" s="78">
        <v>236.08873284494405</v>
      </c>
      <c r="K2" s="78">
        <v>283.09982764935603</v>
      </c>
      <c r="L2" s="78">
        <v>289.86838918977605</v>
      </c>
      <c r="M2" s="78">
        <v>326.2664624532635</v>
      </c>
      <c r="N2" s="78">
        <v>352.96659620335583</v>
      </c>
      <c r="O2" s="78">
        <v>353.07697490439148</v>
      </c>
      <c r="P2" s="78">
        <v>339.68625659972923</v>
      </c>
      <c r="Q2" s="78">
        <v>339.23985837631795</v>
      </c>
      <c r="R2" s="78">
        <v>327.7738505737895</v>
      </c>
    </row>
    <row r="3" spans="1:18" ht="11.25" customHeight="1" x14ac:dyDescent="0.25">
      <c r="A3" s="53" t="s">
        <v>242</v>
      </c>
      <c r="B3" s="54" t="s">
        <v>241</v>
      </c>
      <c r="C3" s="79">
        <v>47.673504103508428</v>
      </c>
      <c r="D3" s="79">
        <v>42.769677956535268</v>
      </c>
      <c r="E3" s="79">
        <v>35.228678820973542</v>
      </c>
      <c r="F3" s="79">
        <v>55.07406794815212</v>
      </c>
      <c r="G3" s="79">
        <v>60.21582569798808</v>
      </c>
      <c r="H3" s="79">
        <v>50.127053857807113</v>
      </c>
      <c r="I3" s="79">
        <v>20.191555425889689</v>
      </c>
      <c r="J3" s="79">
        <v>0</v>
      </c>
      <c r="K3" s="79">
        <v>0</v>
      </c>
      <c r="L3" s="79">
        <v>0</v>
      </c>
      <c r="M3" s="79">
        <v>0</v>
      </c>
      <c r="N3" s="79">
        <v>43.807918792951547</v>
      </c>
      <c r="O3" s="79">
        <v>61.875202191781106</v>
      </c>
      <c r="P3" s="79">
        <v>55.049256011854851</v>
      </c>
      <c r="Q3" s="79">
        <v>46.64449465865858</v>
      </c>
      <c r="R3" s="79">
        <v>47.679921153327889</v>
      </c>
    </row>
    <row r="4" spans="1:18" ht="11.25" customHeight="1" x14ac:dyDescent="0.25">
      <c r="A4" s="56" t="s">
        <v>240</v>
      </c>
      <c r="B4" s="57" t="s">
        <v>239</v>
      </c>
      <c r="C4" s="8">
        <v>47.673504103508428</v>
      </c>
      <c r="D4" s="8">
        <v>42.769677956535268</v>
      </c>
      <c r="E4" s="8">
        <v>35.228678820973542</v>
      </c>
      <c r="F4" s="8">
        <v>55.07406794815212</v>
      </c>
      <c r="G4" s="8">
        <v>60.21582569798808</v>
      </c>
      <c r="H4" s="8">
        <v>50.127053857807113</v>
      </c>
      <c r="I4" s="8">
        <v>20.191555425889689</v>
      </c>
      <c r="J4" s="8">
        <v>0</v>
      </c>
      <c r="K4" s="8">
        <v>0</v>
      </c>
      <c r="L4" s="8">
        <v>0</v>
      </c>
      <c r="M4" s="8">
        <v>0</v>
      </c>
      <c r="N4" s="8">
        <v>43.807918792951547</v>
      </c>
      <c r="O4" s="8">
        <v>61.875202191781106</v>
      </c>
      <c r="P4" s="8">
        <v>55.049256011854851</v>
      </c>
      <c r="Q4" s="8">
        <v>46.64449465865858</v>
      </c>
      <c r="R4" s="8">
        <v>47.679921153327889</v>
      </c>
    </row>
    <row r="5" spans="1:18" ht="11.25" customHeight="1" x14ac:dyDescent="0.25">
      <c r="A5" s="59" t="s">
        <v>238</v>
      </c>
      <c r="B5" s="60" t="s">
        <v>237</v>
      </c>
      <c r="C5" s="9">
        <v>47.673504103508428</v>
      </c>
      <c r="D5" s="9">
        <v>42.769677956535268</v>
      </c>
      <c r="E5" s="9">
        <v>35.228678820973542</v>
      </c>
      <c r="F5" s="9">
        <v>55.07406794815212</v>
      </c>
      <c r="G5" s="9">
        <v>60.21582569798808</v>
      </c>
      <c r="H5" s="9">
        <v>50.127053857807113</v>
      </c>
      <c r="I5" s="9">
        <v>20.191555425889689</v>
      </c>
      <c r="J5" s="9">
        <v>0</v>
      </c>
      <c r="K5" s="9">
        <v>0</v>
      </c>
      <c r="L5" s="9">
        <v>0</v>
      </c>
      <c r="M5" s="9">
        <v>0</v>
      </c>
      <c r="N5" s="9">
        <v>43.807918792951547</v>
      </c>
      <c r="O5" s="9">
        <v>61.875202191781106</v>
      </c>
      <c r="P5" s="9">
        <v>55.049256011854851</v>
      </c>
      <c r="Q5" s="9">
        <v>46.64449465865858</v>
      </c>
      <c r="R5" s="9">
        <v>47.679921153327889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47.673504103508428</v>
      </c>
      <c r="D8" s="10">
        <v>42.769677956535268</v>
      </c>
      <c r="E8" s="10">
        <v>35.228678820973542</v>
      </c>
      <c r="F8" s="10">
        <v>55.07406794815212</v>
      </c>
      <c r="G8" s="10">
        <v>60.21582569798808</v>
      </c>
      <c r="H8" s="10">
        <v>50.127053857807113</v>
      </c>
      <c r="I8" s="10">
        <v>20.191555425889689</v>
      </c>
      <c r="J8" s="10">
        <v>0</v>
      </c>
      <c r="K8" s="10">
        <v>0</v>
      </c>
      <c r="L8" s="10">
        <v>0</v>
      </c>
      <c r="M8" s="10">
        <v>0</v>
      </c>
      <c r="N8" s="10">
        <v>43.807918792951547</v>
      </c>
      <c r="O8" s="10">
        <v>61.875202191781106</v>
      </c>
      <c r="P8" s="10">
        <v>55.049256011854851</v>
      </c>
      <c r="Q8" s="10">
        <v>46.64449465865858</v>
      </c>
      <c r="R8" s="10">
        <v>47.679921153327889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99.44375251900793</v>
      </c>
      <c r="D21" s="79">
        <v>108.96567903190801</v>
      </c>
      <c r="E21" s="79">
        <v>105.66984271604402</v>
      </c>
      <c r="F21" s="79">
        <v>81.03338999449204</v>
      </c>
      <c r="G21" s="79">
        <v>84.125842284563987</v>
      </c>
      <c r="H21" s="79">
        <v>71.696566205003251</v>
      </c>
      <c r="I21" s="79">
        <v>78.11344211241601</v>
      </c>
      <c r="J21" s="79">
        <v>53.097402882240004</v>
      </c>
      <c r="K21" s="79">
        <v>59.307293279952006</v>
      </c>
      <c r="L21" s="79">
        <v>43.730853858000003</v>
      </c>
      <c r="M21" s="79">
        <v>56.302521700391559</v>
      </c>
      <c r="N21" s="79">
        <v>37.526522072152602</v>
      </c>
      <c r="O21" s="79">
        <v>24.876272887673313</v>
      </c>
      <c r="P21" s="79">
        <v>18.683563441717432</v>
      </c>
      <c r="Q21" s="79">
        <v>21.868846687682126</v>
      </c>
      <c r="R21" s="79">
        <v>18.774525621626807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99.44375251900793</v>
      </c>
      <c r="D30" s="8">
        <v>108.96567903190801</v>
      </c>
      <c r="E30" s="8">
        <v>105.66984271604402</v>
      </c>
      <c r="F30" s="8">
        <v>81.03338999449204</v>
      </c>
      <c r="G30" s="8">
        <v>84.125842284563987</v>
      </c>
      <c r="H30" s="8">
        <v>71.696566205003251</v>
      </c>
      <c r="I30" s="8">
        <v>78.11344211241601</v>
      </c>
      <c r="J30" s="8">
        <v>53.097402882240004</v>
      </c>
      <c r="K30" s="8">
        <v>59.307293279952006</v>
      </c>
      <c r="L30" s="8">
        <v>43.730853858000003</v>
      </c>
      <c r="M30" s="8">
        <v>56.302521700391559</v>
      </c>
      <c r="N30" s="8">
        <v>37.526522072152602</v>
      </c>
      <c r="O30" s="8">
        <v>24.876272887673313</v>
      </c>
      <c r="P30" s="8">
        <v>18.683563441717432</v>
      </c>
      <c r="Q30" s="8">
        <v>21.868846687682126</v>
      </c>
      <c r="R30" s="8">
        <v>18.774525621626807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2.9029818903597753</v>
      </c>
      <c r="D34" s="9">
        <v>2.9030197285800008</v>
      </c>
      <c r="E34" s="9">
        <v>2.9025177731280003</v>
      </c>
      <c r="F34" s="9">
        <v>2.9019893989680003</v>
      </c>
      <c r="G34" s="9">
        <v>2.9025706105440006</v>
      </c>
      <c r="H34" s="9">
        <v>2.9026948834805983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28.452477335834949</v>
      </c>
      <c r="D43" s="9">
        <v>37.855807270164007</v>
      </c>
      <c r="E43" s="9">
        <v>34.738993246932004</v>
      </c>
      <c r="F43" s="9">
        <v>28.536575533596</v>
      </c>
      <c r="G43" s="9">
        <v>31.646626283844004</v>
      </c>
      <c r="H43" s="9">
        <v>31.641400868819353</v>
      </c>
      <c r="I43" s="9">
        <v>28.546162007688</v>
      </c>
      <c r="J43" s="9">
        <v>22.023450577440002</v>
      </c>
      <c r="K43" s="9">
        <v>28.393523002728003</v>
      </c>
      <c r="L43" s="9">
        <v>22.04454702528</v>
      </c>
      <c r="M43" s="9">
        <v>25.340769705354923</v>
      </c>
      <c r="N43" s="9">
        <v>15.854423523895003</v>
      </c>
      <c r="O43" s="9">
        <v>6.2996136726592651</v>
      </c>
      <c r="P43" s="9">
        <v>6.3000068555230682</v>
      </c>
      <c r="Q43" s="9">
        <v>9.4854425472924007</v>
      </c>
      <c r="R43" s="9">
        <v>9.485873413376213</v>
      </c>
    </row>
    <row r="44" spans="1:18" ht="11.25" customHeight="1" x14ac:dyDescent="0.25">
      <c r="A44" s="59" t="s">
        <v>161</v>
      </c>
      <c r="B44" s="60" t="s">
        <v>160</v>
      </c>
      <c r="C44" s="9">
        <v>65.009696003120666</v>
      </c>
      <c r="D44" s="9">
        <v>65.137958322408011</v>
      </c>
      <c r="E44" s="9">
        <v>68.028331695984008</v>
      </c>
      <c r="F44" s="9">
        <v>49.594825061928034</v>
      </c>
      <c r="G44" s="9">
        <v>49.576645390175976</v>
      </c>
      <c r="H44" s="9">
        <v>37.152470452703291</v>
      </c>
      <c r="I44" s="9">
        <v>49.567280104728006</v>
      </c>
      <c r="J44" s="9">
        <v>31.073952304800006</v>
      </c>
      <c r="K44" s="9">
        <v>30.913770277224003</v>
      </c>
      <c r="L44" s="9">
        <v>21.686306832720003</v>
      </c>
      <c r="M44" s="9">
        <v>30.961751995036636</v>
      </c>
      <c r="N44" s="9">
        <v>21.672098548257598</v>
      </c>
      <c r="O44" s="9">
        <v>18.576659215014047</v>
      </c>
      <c r="P44" s="9">
        <v>12.383556586194363</v>
      </c>
      <c r="Q44" s="9">
        <v>12.383404140389725</v>
      </c>
      <c r="R44" s="9">
        <v>9.2886522082505945</v>
      </c>
    </row>
    <row r="45" spans="1:18" ht="11.25" customHeight="1" x14ac:dyDescent="0.25">
      <c r="A45" s="59" t="s">
        <v>159</v>
      </c>
      <c r="B45" s="60" t="s">
        <v>158</v>
      </c>
      <c r="C45" s="9">
        <v>3.0785972896925329</v>
      </c>
      <c r="D45" s="9">
        <v>3.0688937107560004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3.0785972896925329</v>
      </c>
      <c r="D51" s="10">
        <v>3.0688937107560004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216.61661580337133</v>
      </c>
      <c r="D52" s="79">
        <v>241.23275854246802</v>
      </c>
      <c r="E52" s="79">
        <v>219.65818576244405</v>
      </c>
      <c r="F52" s="79">
        <v>223.37076128716802</v>
      </c>
      <c r="G52" s="79">
        <v>185.60033233117201</v>
      </c>
      <c r="H52" s="79">
        <v>187.31941779019667</v>
      </c>
      <c r="I52" s="79">
        <v>179.67272587030803</v>
      </c>
      <c r="J52" s="79">
        <v>182.60601825628805</v>
      </c>
      <c r="K52" s="79">
        <v>223.79253436940402</v>
      </c>
      <c r="L52" s="79">
        <v>246.13753533177604</v>
      </c>
      <c r="M52" s="79">
        <v>269.96394075287196</v>
      </c>
      <c r="N52" s="79">
        <v>271.63215533825166</v>
      </c>
      <c r="O52" s="79">
        <v>266.32549982493703</v>
      </c>
      <c r="P52" s="79">
        <v>265.95343714615694</v>
      </c>
      <c r="Q52" s="79">
        <v>270.72651702997723</v>
      </c>
      <c r="R52" s="79">
        <v>261.3194037988348</v>
      </c>
    </row>
    <row r="53" spans="1:18" ht="11.25" customHeight="1" x14ac:dyDescent="0.25">
      <c r="A53" s="56" t="s">
        <v>143</v>
      </c>
      <c r="B53" s="57" t="s">
        <v>142</v>
      </c>
      <c r="C53" s="8">
        <v>216.52594445286545</v>
      </c>
      <c r="D53" s="8">
        <v>241.23275854246802</v>
      </c>
      <c r="E53" s="8">
        <v>219.65818576244405</v>
      </c>
      <c r="F53" s="8">
        <v>223.37076128716802</v>
      </c>
      <c r="G53" s="8">
        <v>185.60033233117201</v>
      </c>
      <c r="H53" s="8">
        <v>187.31941779019667</v>
      </c>
      <c r="I53" s="8">
        <v>179.67272587030803</v>
      </c>
      <c r="J53" s="8">
        <v>182.60601825628805</v>
      </c>
      <c r="K53" s="8">
        <v>223.79253436940402</v>
      </c>
      <c r="L53" s="8">
        <v>246.13753533177604</v>
      </c>
      <c r="M53" s="8">
        <v>269.96394075287196</v>
      </c>
      <c r="N53" s="8">
        <v>270.24190108535419</v>
      </c>
      <c r="O53" s="8">
        <v>259.75414266106566</v>
      </c>
      <c r="P53" s="8">
        <v>258.97763353186889</v>
      </c>
      <c r="Q53" s="8">
        <v>263.0897891634533</v>
      </c>
      <c r="R53" s="8">
        <v>253.68245557354857</v>
      </c>
    </row>
    <row r="54" spans="1:18" ht="11.25" customHeight="1" x14ac:dyDescent="0.25">
      <c r="A54" s="56" t="s">
        <v>141</v>
      </c>
      <c r="B54" s="57" t="s">
        <v>140</v>
      </c>
      <c r="C54" s="8">
        <v>9.0671350505897891E-2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1.3902542528974973</v>
      </c>
      <c r="O54" s="8">
        <v>6.5713571638713439</v>
      </c>
      <c r="P54" s="8">
        <v>6.9758036142880346</v>
      </c>
      <c r="Q54" s="8">
        <v>7.6367278665239056</v>
      </c>
      <c r="R54" s="8">
        <v>7.6369482252862237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9.0671350505897891E-2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1.3902542528974973</v>
      </c>
      <c r="O57" s="9">
        <v>6.5713571638713439</v>
      </c>
      <c r="P57" s="9">
        <v>6.9758036142880346</v>
      </c>
      <c r="Q57" s="9">
        <v>7.6367278665239056</v>
      </c>
      <c r="R57" s="9">
        <v>7.6369482252862237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0.18339235706683646</v>
      </c>
      <c r="D59" s="79">
        <v>0</v>
      </c>
      <c r="E59" s="79">
        <v>0</v>
      </c>
      <c r="F59" s="79">
        <v>0.77500020981599294</v>
      </c>
      <c r="G59" s="79">
        <v>0.77346449157600339</v>
      </c>
      <c r="H59" s="79">
        <v>9.1702347800142303E-2</v>
      </c>
      <c r="I59" s="79">
        <v>0</v>
      </c>
      <c r="J59" s="79">
        <v>0.38531170641600088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0.18339235706683646</v>
      </c>
      <c r="D61" s="8">
        <v>0</v>
      </c>
      <c r="E61" s="8">
        <v>0</v>
      </c>
      <c r="F61" s="8">
        <v>0.77500020981599294</v>
      </c>
      <c r="G61" s="8">
        <v>0.77346449157600339</v>
      </c>
      <c r="H61" s="8">
        <v>9.1702347800142303E-2</v>
      </c>
      <c r="I61" s="8">
        <v>0</v>
      </c>
      <c r="J61" s="8">
        <v>0.38531170641600088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0.19999120020291236</v>
      </c>
      <c r="D64" s="81">
        <v>0</v>
      </c>
      <c r="E64" s="81">
        <v>0</v>
      </c>
      <c r="F64" s="81">
        <v>0.8386997759999909</v>
      </c>
      <c r="G64" s="81">
        <v>1.2505134240000189</v>
      </c>
      <c r="H64" s="81">
        <v>0.20000514959365143</v>
      </c>
      <c r="I64" s="81">
        <v>0</v>
      </c>
      <c r="J64" s="81">
        <v>0.41612605199999853</v>
      </c>
      <c r="K64" s="81">
        <v>0</v>
      </c>
      <c r="L64" s="81">
        <v>0</v>
      </c>
      <c r="M64" s="81">
        <v>0</v>
      </c>
      <c r="N64" s="81">
        <v>1.5680136653820813</v>
      </c>
      <c r="O64" s="81">
        <v>4.0325740821498099</v>
      </c>
      <c r="P64" s="81">
        <v>4.7036805296503221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1.5680136653820813</v>
      </c>
      <c r="O65" s="82">
        <v>4.0325740821498099</v>
      </c>
      <c r="P65" s="82">
        <v>4.7036805296503221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0.19999120020291236</v>
      </c>
      <c r="D68" s="82">
        <v>0</v>
      </c>
      <c r="E68" s="82">
        <v>0</v>
      </c>
      <c r="F68" s="82">
        <v>0.8386997759999909</v>
      </c>
      <c r="G68" s="82">
        <v>1.2505134240000189</v>
      </c>
      <c r="H68" s="82">
        <v>0.20000514959365143</v>
      </c>
      <c r="I68" s="82">
        <v>0</v>
      </c>
      <c r="J68" s="82">
        <v>0.41612605199999853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350.53199518983661</v>
      </c>
      <c r="D2" s="78">
        <v>376.66320527187929</v>
      </c>
      <c r="E2" s="78">
        <v>345.75112919316638</v>
      </c>
      <c r="F2" s="78">
        <v>343.79217805983137</v>
      </c>
      <c r="G2" s="78">
        <v>315.03537280503093</v>
      </c>
      <c r="H2" s="78">
        <v>294.65963860023794</v>
      </c>
      <c r="I2" s="78">
        <v>264.44517441790549</v>
      </c>
      <c r="J2" s="78">
        <v>225.45058396253361</v>
      </c>
      <c r="K2" s="78">
        <v>270.78951627038765</v>
      </c>
      <c r="L2" s="78">
        <v>276.53668869346313</v>
      </c>
      <c r="M2" s="78">
        <v>310.3250736771821</v>
      </c>
      <c r="N2" s="78">
        <v>334.74378827346902</v>
      </c>
      <c r="O2" s="78">
        <v>330.31650067095956</v>
      </c>
      <c r="P2" s="78">
        <v>316.95442851245622</v>
      </c>
      <c r="Q2" s="78">
        <v>315.07629157526361</v>
      </c>
      <c r="R2" s="78">
        <v>302.05844832640423</v>
      </c>
    </row>
    <row r="3" spans="1:18" ht="11.25" customHeight="1" x14ac:dyDescent="0.25">
      <c r="A3" s="53" t="s">
        <v>242</v>
      </c>
      <c r="B3" s="54" t="s">
        <v>241</v>
      </c>
      <c r="C3" s="79">
        <v>47.250335439899423</v>
      </c>
      <c r="D3" s="79">
        <v>42.423942109548008</v>
      </c>
      <c r="E3" s="79">
        <v>34.926074572752967</v>
      </c>
      <c r="F3" s="79">
        <v>54.499388976972767</v>
      </c>
      <c r="G3" s="79">
        <v>59.474655866179546</v>
      </c>
      <c r="H3" s="79">
        <v>49.816867304406159</v>
      </c>
      <c r="I3" s="79">
        <v>20.117661673150021</v>
      </c>
      <c r="J3" s="79">
        <v>0</v>
      </c>
      <c r="K3" s="79">
        <v>0</v>
      </c>
      <c r="L3" s="79">
        <v>0</v>
      </c>
      <c r="M3" s="79">
        <v>0</v>
      </c>
      <c r="N3" s="79">
        <v>43.807918792951547</v>
      </c>
      <c r="O3" s="79">
        <v>61.623548936693673</v>
      </c>
      <c r="P3" s="79">
        <v>55.049256011854851</v>
      </c>
      <c r="Q3" s="79">
        <v>46.64449465865858</v>
      </c>
      <c r="R3" s="79">
        <v>47.679921153327889</v>
      </c>
    </row>
    <row r="4" spans="1:18" ht="11.25" customHeight="1" x14ac:dyDescent="0.25">
      <c r="A4" s="56" t="s">
        <v>240</v>
      </c>
      <c r="B4" s="57" t="s">
        <v>239</v>
      </c>
      <c r="C4" s="8">
        <v>47.250335439899423</v>
      </c>
      <c r="D4" s="8">
        <v>42.423942109548008</v>
      </c>
      <c r="E4" s="8">
        <v>34.926074572752967</v>
      </c>
      <c r="F4" s="8">
        <v>54.499388976972767</v>
      </c>
      <c r="G4" s="8">
        <v>59.474655866179546</v>
      </c>
      <c r="H4" s="8">
        <v>49.816867304406159</v>
      </c>
      <c r="I4" s="8">
        <v>20.117661673150021</v>
      </c>
      <c r="J4" s="8">
        <v>0</v>
      </c>
      <c r="K4" s="8">
        <v>0</v>
      </c>
      <c r="L4" s="8">
        <v>0</v>
      </c>
      <c r="M4" s="8">
        <v>0</v>
      </c>
      <c r="N4" s="8">
        <v>43.807918792951547</v>
      </c>
      <c r="O4" s="8">
        <v>61.623548936693673</v>
      </c>
      <c r="P4" s="8">
        <v>55.049256011854851</v>
      </c>
      <c r="Q4" s="8">
        <v>46.64449465865858</v>
      </c>
      <c r="R4" s="8">
        <v>47.679921153327889</v>
      </c>
    </row>
    <row r="5" spans="1:18" ht="11.25" customHeight="1" x14ac:dyDescent="0.25">
      <c r="A5" s="59" t="s">
        <v>238</v>
      </c>
      <c r="B5" s="60" t="s">
        <v>237</v>
      </c>
      <c r="C5" s="9">
        <v>47.250335439899423</v>
      </c>
      <c r="D5" s="9">
        <v>42.423942109548008</v>
      </c>
      <c r="E5" s="9">
        <v>34.926074572752967</v>
      </c>
      <c r="F5" s="9">
        <v>54.499388976972767</v>
      </c>
      <c r="G5" s="9">
        <v>59.474655866179546</v>
      </c>
      <c r="H5" s="9">
        <v>49.816867304406159</v>
      </c>
      <c r="I5" s="9">
        <v>20.117661673150021</v>
      </c>
      <c r="J5" s="9">
        <v>0</v>
      </c>
      <c r="K5" s="9">
        <v>0</v>
      </c>
      <c r="L5" s="9">
        <v>0</v>
      </c>
      <c r="M5" s="9">
        <v>0</v>
      </c>
      <c r="N5" s="9">
        <v>43.807918792951547</v>
      </c>
      <c r="O5" s="9">
        <v>61.623548936693673</v>
      </c>
      <c r="P5" s="9">
        <v>55.049256011854851</v>
      </c>
      <c r="Q5" s="9">
        <v>46.64449465865858</v>
      </c>
      <c r="R5" s="9">
        <v>47.679921153327889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47.250335439899423</v>
      </c>
      <c r="D8" s="10">
        <v>42.423942109548008</v>
      </c>
      <c r="E8" s="10">
        <v>34.926074572752967</v>
      </c>
      <c r="F8" s="10">
        <v>54.499388976972767</v>
      </c>
      <c r="G8" s="10">
        <v>59.474655866179546</v>
      </c>
      <c r="H8" s="10">
        <v>49.816867304406159</v>
      </c>
      <c r="I8" s="10">
        <v>20.117661673150021</v>
      </c>
      <c r="J8" s="10">
        <v>0</v>
      </c>
      <c r="K8" s="10">
        <v>0</v>
      </c>
      <c r="L8" s="10">
        <v>0</v>
      </c>
      <c r="M8" s="10">
        <v>0</v>
      </c>
      <c r="N8" s="10">
        <v>43.807918792951547</v>
      </c>
      <c r="O8" s="10">
        <v>61.623548936693673</v>
      </c>
      <c r="P8" s="10">
        <v>55.049256011854851</v>
      </c>
      <c r="Q8" s="10">
        <v>46.64449465865858</v>
      </c>
      <c r="R8" s="10">
        <v>47.679921153327889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93.652000165468479</v>
      </c>
      <c r="D21" s="79">
        <v>101.9033597546114</v>
      </c>
      <c r="E21" s="79">
        <v>99.020945824891186</v>
      </c>
      <c r="F21" s="79">
        <v>74.023182334287725</v>
      </c>
      <c r="G21" s="79">
        <v>77.006021537954126</v>
      </c>
      <c r="H21" s="79">
        <v>65.040991029645141</v>
      </c>
      <c r="I21" s="79">
        <v>71.956174208199926</v>
      </c>
      <c r="J21" s="79">
        <v>52.004980698690332</v>
      </c>
      <c r="K21" s="79">
        <v>58.001147275964883</v>
      </c>
      <c r="L21" s="79">
        <v>42.665796467643389</v>
      </c>
      <c r="M21" s="79">
        <v>54.988227696769755</v>
      </c>
      <c r="N21" s="79">
        <v>36.490313906039731</v>
      </c>
      <c r="O21" s="79">
        <v>16.113795420071302</v>
      </c>
      <c r="P21" s="79">
        <v>17.989485112902575</v>
      </c>
      <c r="Q21" s="79">
        <v>20.908677496435708</v>
      </c>
      <c r="R21" s="79">
        <v>17.720274821106472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93.652000165468479</v>
      </c>
      <c r="D30" s="8">
        <v>101.9033597546114</v>
      </c>
      <c r="E30" s="8">
        <v>99.020945824891186</v>
      </c>
      <c r="F30" s="8">
        <v>74.023182334287725</v>
      </c>
      <c r="G30" s="8">
        <v>77.006021537954126</v>
      </c>
      <c r="H30" s="8">
        <v>65.040991029645141</v>
      </c>
      <c r="I30" s="8">
        <v>71.956174208199926</v>
      </c>
      <c r="J30" s="8">
        <v>52.004980698690332</v>
      </c>
      <c r="K30" s="8">
        <v>58.001147275964883</v>
      </c>
      <c r="L30" s="8">
        <v>42.665796467643389</v>
      </c>
      <c r="M30" s="8">
        <v>54.988227696769755</v>
      </c>
      <c r="N30" s="8">
        <v>36.490313906039731</v>
      </c>
      <c r="O30" s="8">
        <v>16.113795420071302</v>
      </c>
      <c r="P30" s="8">
        <v>17.989485112902575</v>
      </c>
      <c r="Q30" s="8">
        <v>20.908677496435708</v>
      </c>
      <c r="R30" s="8">
        <v>17.720274821106472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2.8358087998916131</v>
      </c>
      <c r="D34" s="9">
        <v>2.8270567999835579</v>
      </c>
      <c r="E34" s="9">
        <v>2.8294038052340333</v>
      </c>
      <c r="F34" s="9">
        <v>2.8195832478851388</v>
      </c>
      <c r="G34" s="9">
        <v>2.8169227883574095</v>
      </c>
      <c r="H34" s="9">
        <v>2.8189429587522783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27.61392709801795</v>
      </c>
      <c r="D43" s="9">
        <v>36.645952737029582</v>
      </c>
      <c r="E43" s="9">
        <v>33.659133990402353</v>
      </c>
      <c r="F43" s="9">
        <v>27.525879816007741</v>
      </c>
      <c r="G43" s="9">
        <v>30.504093167309698</v>
      </c>
      <c r="H43" s="9">
        <v>30.516796174414971</v>
      </c>
      <c r="I43" s="9">
        <v>27.515033091972231</v>
      </c>
      <c r="J43" s="9">
        <v>20.93102839389033</v>
      </c>
      <c r="K43" s="9">
        <v>27.087376998740879</v>
      </c>
      <c r="L43" s="9">
        <v>20.979489634923386</v>
      </c>
      <c r="M43" s="9">
        <v>24.026475701733116</v>
      </c>
      <c r="N43" s="9">
        <v>14.818215357782131</v>
      </c>
      <c r="O43" s="9">
        <v>5.8186239234579338</v>
      </c>
      <c r="P43" s="9">
        <v>5.6059285267082126</v>
      </c>
      <c r="Q43" s="9">
        <v>8.5252733560459824</v>
      </c>
      <c r="R43" s="9">
        <v>8.4316226128558753</v>
      </c>
    </row>
    <row r="44" spans="1:18" ht="11.25" customHeight="1" x14ac:dyDescent="0.25">
      <c r="A44" s="59" t="s">
        <v>161</v>
      </c>
      <c r="B44" s="60" t="s">
        <v>160</v>
      </c>
      <c r="C44" s="9">
        <v>60.123666977866378</v>
      </c>
      <c r="D44" s="9">
        <v>59.361456506842259</v>
      </c>
      <c r="E44" s="9">
        <v>62.532408029254789</v>
      </c>
      <c r="F44" s="9">
        <v>43.677719270394853</v>
      </c>
      <c r="G44" s="9">
        <v>43.685005582287019</v>
      </c>
      <c r="H44" s="9">
        <v>31.705251896477897</v>
      </c>
      <c r="I44" s="9">
        <v>44.441141116227698</v>
      </c>
      <c r="J44" s="9">
        <v>31.073952304800006</v>
      </c>
      <c r="K44" s="9">
        <v>30.913770277224003</v>
      </c>
      <c r="L44" s="9">
        <v>21.686306832720003</v>
      </c>
      <c r="M44" s="9">
        <v>30.961751995036636</v>
      </c>
      <c r="N44" s="9">
        <v>21.672098548257598</v>
      </c>
      <c r="O44" s="9">
        <v>10.295171496613369</v>
      </c>
      <c r="P44" s="9">
        <v>12.383556586194363</v>
      </c>
      <c r="Q44" s="9">
        <v>12.383404140389725</v>
      </c>
      <c r="R44" s="9">
        <v>9.2886522082505945</v>
      </c>
    </row>
    <row r="45" spans="1:18" ht="11.25" customHeight="1" x14ac:dyDescent="0.25">
      <c r="A45" s="59" t="s">
        <v>159</v>
      </c>
      <c r="B45" s="60" t="s">
        <v>158</v>
      </c>
      <c r="C45" s="9">
        <v>3.0785972896925329</v>
      </c>
      <c r="D45" s="9">
        <v>3.0688937107560004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3.0785972896925329</v>
      </c>
      <c r="D51" s="10">
        <v>3.0688937107560004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209.44626722740182</v>
      </c>
      <c r="D52" s="79">
        <v>232.33590340771985</v>
      </c>
      <c r="E52" s="79">
        <v>211.80410879552221</v>
      </c>
      <c r="F52" s="79">
        <v>214.49460653875488</v>
      </c>
      <c r="G52" s="79">
        <v>177.78123090932121</v>
      </c>
      <c r="H52" s="79">
        <v>179.7100779183865</v>
      </c>
      <c r="I52" s="79">
        <v>172.37133853655556</v>
      </c>
      <c r="J52" s="79">
        <v>173.06029155742729</v>
      </c>
      <c r="K52" s="79">
        <v>212.78836899442277</v>
      </c>
      <c r="L52" s="79">
        <v>233.87089222581974</v>
      </c>
      <c r="M52" s="79">
        <v>255.33684598041233</v>
      </c>
      <c r="N52" s="79">
        <v>254.44555557447777</v>
      </c>
      <c r="O52" s="79">
        <v>252.57915631419459</v>
      </c>
      <c r="P52" s="79">
        <v>243.9156873876988</v>
      </c>
      <c r="Q52" s="79">
        <v>247.52311942016931</v>
      </c>
      <c r="R52" s="79">
        <v>236.65825235196991</v>
      </c>
    </row>
    <row r="53" spans="1:18" ht="11.25" customHeight="1" x14ac:dyDescent="0.25">
      <c r="A53" s="56" t="s">
        <v>143</v>
      </c>
      <c r="B53" s="57" t="s">
        <v>142</v>
      </c>
      <c r="C53" s="8">
        <v>209.35559587689593</v>
      </c>
      <c r="D53" s="8">
        <v>232.33590340771985</v>
      </c>
      <c r="E53" s="8">
        <v>211.80410879552221</v>
      </c>
      <c r="F53" s="8">
        <v>214.49460653875488</v>
      </c>
      <c r="G53" s="8">
        <v>177.78123090932121</v>
      </c>
      <c r="H53" s="8">
        <v>179.7100779183865</v>
      </c>
      <c r="I53" s="8">
        <v>172.37133853655556</v>
      </c>
      <c r="J53" s="8">
        <v>173.06029155742729</v>
      </c>
      <c r="K53" s="8">
        <v>212.78836899442277</v>
      </c>
      <c r="L53" s="8">
        <v>233.87089222581974</v>
      </c>
      <c r="M53" s="8">
        <v>255.33684598041233</v>
      </c>
      <c r="N53" s="8">
        <v>253.05530132158026</v>
      </c>
      <c r="O53" s="8">
        <v>246.00779915032325</v>
      </c>
      <c r="P53" s="8">
        <v>236.93988377341077</v>
      </c>
      <c r="Q53" s="8">
        <v>239.88639155364541</v>
      </c>
      <c r="R53" s="8">
        <v>229.02130412668367</v>
      </c>
    </row>
    <row r="54" spans="1:18" ht="11.25" customHeight="1" x14ac:dyDescent="0.25">
      <c r="A54" s="56" t="s">
        <v>141</v>
      </c>
      <c r="B54" s="57" t="s">
        <v>140</v>
      </c>
      <c r="C54" s="8">
        <v>9.0671350505897891E-2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1.3902542528974973</v>
      </c>
      <c r="O54" s="8">
        <v>6.5713571638713439</v>
      </c>
      <c r="P54" s="8">
        <v>6.9758036142880346</v>
      </c>
      <c r="Q54" s="8">
        <v>7.6367278665239056</v>
      </c>
      <c r="R54" s="8">
        <v>7.6369482252862237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9.0671350505897891E-2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1.3902542528974973</v>
      </c>
      <c r="O57" s="9">
        <v>6.5713571638713439</v>
      </c>
      <c r="P57" s="9">
        <v>6.9758036142880346</v>
      </c>
      <c r="Q57" s="9">
        <v>7.6367278665239056</v>
      </c>
      <c r="R57" s="9">
        <v>7.6369482252862237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0.18339235706683646</v>
      </c>
      <c r="D59" s="79">
        <v>0</v>
      </c>
      <c r="E59" s="79">
        <v>0</v>
      </c>
      <c r="F59" s="79">
        <v>0.77500020981599294</v>
      </c>
      <c r="G59" s="79">
        <v>0.77346449157600339</v>
      </c>
      <c r="H59" s="79">
        <v>9.1702347800142303E-2</v>
      </c>
      <c r="I59" s="79">
        <v>0</v>
      </c>
      <c r="J59" s="79">
        <v>0.38531170641600088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0.18339235706683646</v>
      </c>
      <c r="D61" s="8">
        <v>0</v>
      </c>
      <c r="E61" s="8">
        <v>0</v>
      </c>
      <c r="F61" s="8">
        <v>0.77500020981599294</v>
      </c>
      <c r="G61" s="8">
        <v>0.77346449157600339</v>
      </c>
      <c r="H61" s="8">
        <v>9.1702347800142303E-2</v>
      </c>
      <c r="I61" s="8">
        <v>0</v>
      </c>
      <c r="J61" s="8">
        <v>0.38531170641600088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0.19999120020291236</v>
      </c>
      <c r="D64" s="81">
        <v>0</v>
      </c>
      <c r="E64" s="81">
        <v>0</v>
      </c>
      <c r="F64" s="81">
        <v>0.8386997759999909</v>
      </c>
      <c r="G64" s="81">
        <v>1.2505134240000189</v>
      </c>
      <c r="H64" s="81">
        <v>0.20000514959365143</v>
      </c>
      <c r="I64" s="81">
        <v>0</v>
      </c>
      <c r="J64" s="81">
        <v>0.41612605199999853</v>
      </c>
      <c r="K64" s="81">
        <v>0</v>
      </c>
      <c r="L64" s="81">
        <v>0</v>
      </c>
      <c r="M64" s="81">
        <v>0</v>
      </c>
      <c r="N64" s="81">
        <v>1.5680136653820813</v>
      </c>
      <c r="O64" s="81">
        <v>4.0325740821498099</v>
      </c>
      <c r="P64" s="81">
        <v>4.7036805296503221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1.5680136653820813</v>
      </c>
      <c r="O65" s="82">
        <v>4.0325740821498099</v>
      </c>
      <c r="P65" s="82">
        <v>4.7036805296503221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0.19999120020291236</v>
      </c>
      <c r="D68" s="82">
        <v>0</v>
      </c>
      <c r="E68" s="82">
        <v>0</v>
      </c>
      <c r="F68" s="82">
        <v>0.8386997759999909</v>
      </c>
      <c r="G68" s="82">
        <v>1.2505134240000189</v>
      </c>
      <c r="H68" s="82">
        <v>0.20000514959365143</v>
      </c>
      <c r="I68" s="82">
        <v>0</v>
      </c>
      <c r="J68" s="82">
        <v>0.41612605199999853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13.385269593117965</v>
      </c>
      <c r="D2" s="78">
        <v>16.304910259032045</v>
      </c>
      <c r="E2" s="78">
        <v>14.805578106295233</v>
      </c>
      <c r="F2" s="78">
        <v>16.461041379796793</v>
      </c>
      <c r="G2" s="78">
        <v>15.680092000269223</v>
      </c>
      <c r="H2" s="78">
        <v>14.575101600569194</v>
      </c>
      <c r="I2" s="78">
        <v>13.532548990708211</v>
      </c>
      <c r="J2" s="78">
        <v>10.638148882410391</v>
      </c>
      <c r="K2" s="78">
        <v>12.310311378968398</v>
      </c>
      <c r="L2" s="78">
        <v>13.331700496312896</v>
      </c>
      <c r="M2" s="78">
        <v>15.941388776081441</v>
      </c>
      <c r="N2" s="78">
        <v>18.222807929886827</v>
      </c>
      <c r="O2" s="78">
        <v>22.76047423343184</v>
      </c>
      <c r="P2" s="78">
        <v>22.731828087272937</v>
      </c>
      <c r="Q2" s="78">
        <v>24.163566801054316</v>
      </c>
      <c r="R2" s="78">
        <v>25.715402247385232</v>
      </c>
    </row>
    <row r="3" spans="1:18" ht="11.25" customHeight="1" x14ac:dyDescent="0.25">
      <c r="A3" s="53" t="s">
        <v>242</v>
      </c>
      <c r="B3" s="54" t="s">
        <v>241</v>
      </c>
      <c r="C3" s="79">
        <v>0.42316866360900895</v>
      </c>
      <c r="D3" s="79">
        <v>0.34573584698726306</v>
      </c>
      <c r="E3" s="79">
        <v>0.3026042482205808</v>
      </c>
      <c r="F3" s="79">
        <v>0.5746789711793534</v>
      </c>
      <c r="G3" s="79">
        <v>0.74116983180853657</v>
      </c>
      <c r="H3" s="79">
        <v>0.31018655340095436</v>
      </c>
      <c r="I3" s="79">
        <v>7.3893752739668764E-2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0.2516532550874343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0.42316866360900895</v>
      </c>
      <c r="D4" s="8">
        <v>0.34573584698726306</v>
      </c>
      <c r="E4" s="8">
        <v>0.3026042482205808</v>
      </c>
      <c r="F4" s="8">
        <v>0.5746789711793534</v>
      </c>
      <c r="G4" s="8">
        <v>0.74116983180853657</v>
      </c>
      <c r="H4" s="8">
        <v>0.31018655340095436</v>
      </c>
      <c r="I4" s="8">
        <v>7.3893752739668764E-2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0.2516532550874343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0.42316866360900895</v>
      </c>
      <c r="D5" s="9">
        <v>0.34573584698726306</v>
      </c>
      <c r="E5" s="9">
        <v>0.3026042482205808</v>
      </c>
      <c r="F5" s="9">
        <v>0.5746789711793534</v>
      </c>
      <c r="G5" s="9">
        <v>0.74116983180853657</v>
      </c>
      <c r="H5" s="9">
        <v>0.31018655340095436</v>
      </c>
      <c r="I5" s="9">
        <v>7.3893752739668764E-2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0.2516532550874343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0.42316866360900895</v>
      </c>
      <c r="D8" s="10">
        <v>0.34573584698726306</v>
      </c>
      <c r="E8" s="10">
        <v>0.3026042482205808</v>
      </c>
      <c r="F8" s="10">
        <v>0.5746789711793534</v>
      </c>
      <c r="G8" s="10">
        <v>0.74116983180853657</v>
      </c>
      <c r="H8" s="10">
        <v>0.31018655340095436</v>
      </c>
      <c r="I8" s="10">
        <v>7.3893752739668764E-2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0.2516532550874343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5.7917523535394499</v>
      </c>
      <c r="D21" s="79">
        <v>7.0623192772966181</v>
      </c>
      <c r="E21" s="79">
        <v>6.6488968911528374</v>
      </c>
      <c r="F21" s="79">
        <v>7.0102076602043022</v>
      </c>
      <c r="G21" s="79">
        <v>7.1198207466098591</v>
      </c>
      <c r="H21" s="79">
        <v>6.6555751753580985</v>
      </c>
      <c r="I21" s="79">
        <v>6.1572679042160789</v>
      </c>
      <c r="J21" s="79">
        <v>1.0924221835496688</v>
      </c>
      <c r="K21" s="79">
        <v>1.3061460039871251</v>
      </c>
      <c r="L21" s="79">
        <v>1.0650573903566145</v>
      </c>
      <c r="M21" s="79">
        <v>1.3142940036218111</v>
      </c>
      <c r="N21" s="79">
        <v>1.0362081661128708</v>
      </c>
      <c r="O21" s="79">
        <v>8.7624774676020092</v>
      </c>
      <c r="P21" s="79">
        <v>0.69407832881485487</v>
      </c>
      <c r="Q21" s="79">
        <v>0.96016919124641897</v>
      </c>
      <c r="R21" s="79">
        <v>1.0542508005203384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5.7917523535394499</v>
      </c>
      <c r="D30" s="8">
        <v>7.0623192772966181</v>
      </c>
      <c r="E30" s="8">
        <v>6.6488968911528374</v>
      </c>
      <c r="F30" s="8">
        <v>7.0102076602043022</v>
      </c>
      <c r="G30" s="8">
        <v>7.1198207466098591</v>
      </c>
      <c r="H30" s="8">
        <v>6.6555751753580985</v>
      </c>
      <c r="I30" s="8">
        <v>6.1572679042160789</v>
      </c>
      <c r="J30" s="8">
        <v>1.0924221835496688</v>
      </c>
      <c r="K30" s="8">
        <v>1.3061460039871251</v>
      </c>
      <c r="L30" s="8">
        <v>1.0650573903566145</v>
      </c>
      <c r="M30" s="8">
        <v>1.3142940036218111</v>
      </c>
      <c r="N30" s="8">
        <v>1.0362081661128708</v>
      </c>
      <c r="O30" s="8">
        <v>8.7624774676020092</v>
      </c>
      <c r="P30" s="8">
        <v>0.69407832881485487</v>
      </c>
      <c r="Q30" s="8">
        <v>0.96016919124641897</v>
      </c>
      <c r="R30" s="8">
        <v>1.0542508005203384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6.7173090468162111E-2</v>
      </c>
      <c r="D34" s="9">
        <v>7.5962928596442658E-2</v>
      </c>
      <c r="E34" s="9">
        <v>7.3113967893967013E-2</v>
      </c>
      <c r="F34" s="9">
        <v>8.240615108286195E-2</v>
      </c>
      <c r="G34" s="9">
        <v>8.5647822186591102E-2</v>
      </c>
      <c r="H34" s="9">
        <v>8.3751924728320173E-2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0.83855023781699889</v>
      </c>
      <c r="D43" s="9">
        <v>1.2098545331344237</v>
      </c>
      <c r="E43" s="9">
        <v>1.0798592565296521</v>
      </c>
      <c r="F43" s="9">
        <v>1.0106957175882596</v>
      </c>
      <c r="G43" s="9">
        <v>1.1425331165343053</v>
      </c>
      <c r="H43" s="9">
        <v>1.1246046944043819</v>
      </c>
      <c r="I43" s="9">
        <v>1.0311289157157697</v>
      </c>
      <c r="J43" s="9">
        <v>1.0924221835496688</v>
      </c>
      <c r="K43" s="9">
        <v>1.3061460039871251</v>
      </c>
      <c r="L43" s="9">
        <v>1.0650573903566145</v>
      </c>
      <c r="M43" s="9">
        <v>1.3142940036218111</v>
      </c>
      <c r="N43" s="9">
        <v>1.0362081661128708</v>
      </c>
      <c r="O43" s="9">
        <v>0.48098974920133164</v>
      </c>
      <c r="P43" s="9">
        <v>0.69407832881485487</v>
      </c>
      <c r="Q43" s="9">
        <v>0.96016919124641897</v>
      </c>
      <c r="R43" s="9">
        <v>1.0542508005203384</v>
      </c>
    </row>
    <row r="44" spans="1:18" ht="11.25" customHeight="1" x14ac:dyDescent="0.25">
      <c r="A44" s="59" t="s">
        <v>161</v>
      </c>
      <c r="B44" s="60" t="s">
        <v>160</v>
      </c>
      <c r="C44" s="9">
        <v>4.8860290252542891</v>
      </c>
      <c r="D44" s="9">
        <v>5.7765018155657515</v>
      </c>
      <c r="E44" s="9">
        <v>5.4959236667292188</v>
      </c>
      <c r="F44" s="9">
        <v>5.9171057915331806</v>
      </c>
      <c r="G44" s="9">
        <v>5.8916398078889625</v>
      </c>
      <c r="H44" s="9">
        <v>5.4472185562253967</v>
      </c>
      <c r="I44" s="9">
        <v>5.1261389885003092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8.2814877184006779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7.1703485759695056</v>
      </c>
      <c r="D52" s="79">
        <v>8.8968551347481633</v>
      </c>
      <c r="E52" s="79">
        <v>7.8540769669218156</v>
      </c>
      <c r="F52" s="79">
        <v>8.8761547484131373</v>
      </c>
      <c r="G52" s="79">
        <v>7.8191014218508261</v>
      </c>
      <c r="H52" s="79">
        <v>7.6093398718101408</v>
      </c>
      <c r="I52" s="79">
        <v>7.3013873337524631</v>
      </c>
      <c r="J52" s="79">
        <v>9.5457266988607223</v>
      </c>
      <c r="K52" s="79">
        <v>11.004165374981273</v>
      </c>
      <c r="L52" s="79">
        <v>12.266643105956282</v>
      </c>
      <c r="M52" s="79">
        <v>14.62709477245963</v>
      </c>
      <c r="N52" s="79">
        <v>17.186599763773955</v>
      </c>
      <c r="O52" s="79">
        <v>13.746343510742395</v>
      </c>
      <c r="P52" s="79">
        <v>22.037749758458084</v>
      </c>
      <c r="Q52" s="79">
        <v>23.203397609807897</v>
      </c>
      <c r="R52" s="79">
        <v>24.661151446864892</v>
      </c>
    </row>
    <row r="53" spans="1:18" ht="11.25" customHeight="1" x14ac:dyDescent="0.25">
      <c r="A53" s="56" t="s">
        <v>143</v>
      </c>
      <c r="B53" s="57" t="s">
        <v>142</v>
      </c>
      <c r="C53" s="8">
        <v>7.1703485759695056</v>
      </c>
      <c r="D53" s="8">
        <v>8.8968551347481633</v>
      </c>
      <c r="E53" s="8">
        <v>7.8540769669218156</v>
      </c>
      <c r="F53" s="8">
        <v>8.8761547484131373</v>
      </c>
      <c r="G53" s="8">
        <v>7.8191014218508261</v>
      </c>
      <c r="H53" s="8">
        <v>7.6093398718101408</v>
      </c>
      <c r="I53" s="8">
        <v>7.3013873337524631</v>
      </c>
      <c r="J53" s="8">
        <v>9.5457266988607223</v>
      </c>
      <c r="K53" s="8">
        <v>11.004165374981273</v>
      </c>
      <c r="L53" s="8">
        <v>12.266643105956282</v>
      </c>
      <c r="M53" s="8">
        <v>14.62709477245963</v>
      </c>
      <c r="N53" s="8">
        <v>17.186599763773955</v>
      </c>
      <c r="O53" s="8">
        <v>13.746343510742395</v>
      </c>
      <c r="P53" s="8">
        <v>22.037749758458084</v>
      </c>
      <c r="Q53" s="8">
        <v>23.203397609807897</v>
      </c>
      <c r="R53" s="8">
        <v>24.661151446864892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247</v>
      </c>
      <c r="B1" s="77" t="s">
        <v>246</v>
      </c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54518.087652717804</v>
      </c>
      <c r="D2" s="78">
        <v>55994.033325169512</v>
      </c>
      <c r="E2" s="78">
        <v>55118.151518096762</v>
      </c>
      <c r="F2" s="78">
        <v>59746.065320082322</v>
      </c>
      <c r="G2" s="78">
        <v>54324.285367673787</v>
      </c>
      <c r="H2" s="78">
        <v>51106.21691503661</v>
      </c>
      <c r="I2" s="78">
        <v>59041.207146811852</v>
      </c>
      <c r="J2" s="78">
        <v>54347.368887666569</v>
      </c>
      <c r="K2" s="78">
        <v>51372.083142823714</v>
      </c>
      <c r="L2" s="78">
        <v>49304.817396659098</v>
      </c>
      <c r="M2" s="78">
        <v>49731.465191057345</v>
      </c>
      <c r="N2" s="78">
        <v>44600.745426873553</v>
      </c>
      <c r="O2" s="78">
        <v>39405.998783983894</v>
      </c>
      <c r="P2" s="78">
        <v>40560.341633671022</v>
      </c>
      <c r="Q2" s="78">
        <v>36710.949334648139</v>
      </c>
      <c r="R2" s="78">
        <v>34345.63385110598</v>
      </c>
    </row>
    <row r="3" spans="1:18" ht="11.25" customHeight="1" x14ac:dyDescent="0.25">
      <c r="A3" s="53" t="s">
        <v>242</v>
      </c>
      <c r="B3" s="54" t="s">
        <v>241</v>
      </c>
      <c r="C3" s="79">
        <v>15698.86384481727</v>
      </c>
      <c r="D3" s="79">
        <v>16604.203041114542</v>
      </c>
      <c r="E3" s="79">
        <v>16630.618493542595</v>
      </c>
      <c r="F3" s="79">
        <v>22699.944851034317</v>
      </c>
      <c r="G3" s="79">
        <v>17374.807034982012</v>
      </c>
      <c r="H3" s="79">
        <v>14659.734448877316</v>
      </c>
      <c r="I3" s="79">
        <v>22045.147515144065</v>
      </c>
      <c r="J3" s="79">
        <v>18465.110865765997</v>
      </c>
      <c r="K3" s="79">
        <v>16231.610805214463</v>
      </c>
      <c r="L3" s="79">
        <v>15943.989634200005</v>
      </c>
      <c r="M3" s="79">
        <v>15494.107452450042</v>
      </c>
      <c r="N3" s="79">
        <v>12895.885083739042</v>
      </c>
      <c r="O3" s="79">
        <v>10053.768584090591</v>
      </c>
      <c r="P3" s="79">
        <v>12219.350752741346</v>
      </c>
      <c r="Q3" s="79">
        <v>9690.6117327295815</v>
      </c>
      <c r="R3" s="79">
        <v>6895.9289185640682</v>
      </c>
    </row>
    <row r="4" spans="1:18" ht="11.25" customHeight="1" x14ac:dyDescent="0.25">
      <c r="A4" s="56" t="s">
        <v>240</v>
      </c>
      <c r="B4" s="57" t="s">
        <v>239</v>
      </c>
      <c r="C4" s="8">
        <v>15696.913843235019</v>
      </c>
      <c r="D4" s="8">
        <v>16600.121727540543</v>
      </c>
      <c r="E4" s="8">
        <v>16628.577428542598</v>
      </c>
      <c r="F4" s="8">
        <v>22699.944851034317</v>
      </c>
      <c r="G4" s="8">
        <v>17374.807034982012</v>
      </c>
      <c r="H4" s="8">
        <v>14659.734448877316</v>
      </c>
      <c r="I4" s="8">
        <v>22045.147515144065</v>
      </c>
      <c r="J4" s="8">
        <v>18465.110865765997</v>
      </c>
      <c r="K4" s="8">
        <v>16229.569740214463</v>
      </c>
      <c r="L4" s="8">
        <v>15941.948569200005</v>
      </c>
      <c r="M4" s="8">
        <v>15492.158748131105</v>
      </c>
      <c r="N4" s="8">
        <v>12893.935083739041</v>
      </c>
      <c r="O4" s="8">
        <v>10051.817583158952</v>
      </c>
      <c r="P4" s="8">
        <v>12217.400752741347</v>
      </c>
      <c r="Q4" s="8">
        <v>9690.6117327295815</v>
      </c>
      <c r="R4" s="8">
        <v>6895.9289185640682</v>
      </c>
    </row>
    <row r="5" spans="1:18" ht="11.25" customHeight="1" x14ac:dyDescent="0.25">
      <c r="A5" s="59" t="s">
        <v>238</v>
      </c>
      <c r="B5" s="60" t="s">
        <v>237</v>
      </c>
      <c r="C5" s="9">
        <v>15574.934037207837</v>
      </c>
      <c r="D5" s="9">
        <v>16484.092939140544</v>
      </c>
      <c r="E5" s="9">
        <v>16515.718913991517</v>
      </c>
      <c r="F5" s="9">
        <v>22596.470691130518</v>
      </c>
      <c r="G5" s="9">
        <v>17256.067787205731</v>
      </c>
      <c r="H5" s="9">
        <v>14556.051288794373</v>
      </c>
      <c r="I5" s="9">
        <v>21941.661886757705</v>
      </c>
      <c r="J5" s="9">
        <v>18349.127324113597</v>
      </c>
      <c r="K5" s="9">
        <v>16122.949363395863</v>
      </c>
      <c r="L5" s="9">
        <v>15862.654764000004</v>
      </c>
      <c r="M5" s="9">
        <v>15419.015553207821</v>
      </c>
      <c r="N5" s="9">
        <v>12820.747083739043</v>
      </c>
      <c r="O5" s="9">
        <v>9987.7987392554824</v>
      </c>
      <c r="P5" s="9">
        <v>12153.317064191728</v>
      </c>
      <c r="Q5" s="9">
        <v>9638.8207882489824</v>
      </c>
      <c r="R5" s="9">
        <v>6844.1292309388737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15574.934037207837</v>
      </c>
      <c r="D8" s="10">
        <v>16484.092939140544</v>
      </c>
      <c r="E8" s="10">
        <v>16515.718913991517</v>
      </c>
      <c r="F8" s="10">
        <v>22596.470691130518</v>
      </c>
      <c r="G8" s="10">
        <v>17256.067787205731</v>
      </c>
      <c r="H8" s="10">
        <v>14556.051288794373</v>
      </c>
      <c r="I8" s="10">
        <v>21941.661886757705</v>
      </c>
      <c r="J8" s="10">
        <v>18349.127324113597</v>
      </c>
      <c r="K8" s="10">
        <v>16122.949363395863</v>
      </c>
      <c r="L8" s="10">
        <v>15862.654764000004</v>
      </c>
      <c r="M8" s="10">
        <v>15419.015553207821</v>
      </c>
      <c r="N8" s="10">
        <v>12820.747083739043</v>
      </c>
      <c r="O8" s="10">
        <v>9987.7987392554824</v>
      </c>
      <c r="P8" s="10">
        <v>12153.317064191728</v>
      </c>
      <c r="Q8" s="10">
        <v>9638.8207882489824</v>
      </c>
      <c r="R8" s="10">
        <v>6844.1292309388737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121.97980602718191</v>
      </c>
      <c r="D11" s="9">
        <v>116.02878839999998</v>
      </c>
      <c r="E11" s="9">
        <v>112.85851455108002</v>
      </c>
      <c r="F11" s="9">
        <v>103.47415990379999</v>
      </c>
      <c r="G11" s="9">
        <v>118.73924777628001</v>
      </c>
      <c r="H11" s="9">
        <v>103.68316008294218</v>
      </c>
      <c r="I11" s="9">
        <v>103.48562838636001</v>
      </c>
      <c r="J11" s="9">
        <v>115.98354165240002</v>
      </c>
      <c r="K11" s="9">
        <v>106.62037681859999</v>
      </c>
      <c r="L11" s="9">
        <v>79.293805199999994</v>
      </c>
      <c r="M11" s="9">
        <v>73.143194923284497</v>
      </c>
      <c r="N11" s="9">
        <v>73.187999999999889</v>
      </c>
      <c r="O11" s="9">
        <v>64.018843903470668</v>
      </c>
      <c r="P11" s="9">
        <v>64.083688549618429</v>
      </c>
      <c r="Q11" s="9">
        <v>51.790944480599457</v>
      </c>
      <c r="R11" s="9">
        <v>51.799687625195006</v>
      </c>
    </row>
    <row r="12" spans="1:18" ht="11.25" customHeight="1" x14ac:dyDescent="0.25">
      <c r="A12" s="61" t="s">
        <v>224</v>
      </c>
      <c r="B12" s="62" t="s">
        <v>223</v>
      </c>
      <c r="C12" s="10">
        <v>121.97980602718191</v>
      </c>
      <c r="D12" s="10">
        <v>116.02878839999998</v>
      </c>
      <c r="E12" s="10">
        <v>112.85851455108002</v>
      </c>
      <c r="F12" s="10">
        <v>103.47415990379999</v>
      </c>
      <c r="G12" s="10">
        <v>118.73924777628001</v>
      </c>
      <c r="H12" s="10">
        <v>103.68316008294218</v>
      </c>
      <c r="I12" s="10">
        <v>103.48562838636001</v>
      </c>
      <c r="J12" s="10">
        <v>115.98354165240002</v>
      </c>
      <c r="K12" s="10">
        <v>106.62037681859999</v>
      </c>
      <c r="L12" s="10">
        <v>79.293805199999994</v>
      </c>
      <c r="M12" s="10">
        <v>73.143194923284497</v>
      </c>
      <c r="N12" s="10">
        <v>73.187999999999889</v>
      </c>
      <c r="O12" s="10">
        <v>64.018843903470668</v>
      </c>
      <c r="P12" s="10">
        <v>64.083688549618429</v>
      </c>
      <c r="Q12" s="10">
        <v>51.790944480599457</v>
      </c>
      <c r="R12" s="10">
        <v>51.799687625195006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1.9500015822514998</v>
      </c>
      <c r="D15" s="8">
        <v>4.0813135740000002</v>
      </c>
      <c r="E15" s="8">
        <v>2.0410650000000001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2.0410650000000001</v>
      </c>
      <c r="L15" s="8">
        <v>2.0410650000000001</v>
      </c>
      <c r="M15" s="8">
        <v>1.9487043189367319</v>
      </c>
      <c r="N15" s="8">
        <v>1.9499999999999924</v>
      </c>
      <c r="O15" s="8">
        <v>1.9510009316376542</v>
      </c>
      <c r="P15" s="8">
        <v>1.9499999999999924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1.9500015822514998</v>
      </c>
      <c r="D18" s="9">
        <v>4.0813135740000002</v>
      </c>
      <c r="E18" s="9">
        <v>2.0410650000000001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2.0410650000000001</v>
      </c>
      <c r="L18" s="9">
        <v>2.0410650000000001</v>
      </c>
      <c r="M18" s="9">
        <v>1.9487043189367319</v>
      </c>
      <c r="N18" s="9">
        <v>1.9499999999999924</v>
      </c>
      <c r="O18" s="9">
        <v>1.9510009316376542</v>
      </c>
      <c r="P18" s="9">
        <v>1.9499999999999924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27134.017970823887</v>
      </c>
      <c r="D21" s="79">
        <v>27197.005933708781</v>
      </c>
      <c r="E21" s="79">
        <v>26236.806422106205</v>
      </c>
      <c r="F21" s="79">
        <v>24551.752745225629</v>
      </c>
      <c r="G21" s="79">
        <v>24475.793030421341</v>
      </c>
      <c r="H21" s="79">
        <v>24380.090168903596</v>
      </c>
      <c r="I21" s="79">
        <v>24697.556615636317</v>
      </c>
      <c r="J21" s="79">
        <v>24655.711430179406</v>
      </c>
      <c r="K21" s="79">
        <v>23794.808737047984</v>
      </c>
      <c r="L21" s="79">
        <v>22498.585586298828</v>
      </c>
      <c r="M21" s="79">
        <v>22305.515087394382</v>
      </c>
      <c r="N21" s="79">
        <v>21347.493929980272</v>
      </c>
      <c r="O21" s="79">
        <v>19606.858215423148</v>
      </c>
      <c r="P21" s="79">
        <v>19062.91892811768</v>
      </c>
      <c r="Q21" s="79">
        <v>18767.171795281083</v>
      </c>
      <c r="R21" s="79">
        <v>19090.016601013733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27134.017970823887</v>
      </c>
      <c r="D30" s="8">
        <v>27197.005933708781</v>
      </c>
      <c r="E30" s="8">
        <v>26236.806422106205</v>
      </c>
      <c r="F30" s="8">
        <v>24551.752745225629</v>
      </c>
      <c r="G30" s="8">
        <v>24475.793030421341</v>
      </c>
      <c r="H30" s="8">
        <v>24380.090168903596</v>
      </c>
      <c r="I30" s="8">
        <v>24697.556615636317</v>
      </c>
      <c r="J30" s="8">
        <v>24655.711430179406</v>
      </c>
      <c r="K30" s="8">
        <v>23794.808737047984</v>
      </c>
      <c r="L30" s="8">
        <v>22498.585586298828</v>
      </c>
      <c r="M30" s="8">
        <v>22305.515087394382</v>
      </c>
      <c r="N30" s="8">
        <v>21347.493929980272</v>
      </c>
      <c r="O30" s="8">
        <v>19606.858215423148</v>
      </c>
      <c r="P30" s="8">
        <v>19062.91892811768</v>
      </c>
      <c r="Q30" s="8">
        <v>18767.171795281083</v>
      </c>
      <c r="R30" s="8">
        <v>19090.016601013733</v>
      </c>
    </row>
    <row r="31" spans="1:18" ht="11.25" customHeight="1" x14ac:dyDescent="0.25">
      <c r="A31" s="59" t="s">
        <v>187</v>
      </c>
      <c r="B31" s="60" t="s">
        <v>186</v>
      </c>
      <c r="C31" s="9">
        <v>895.56479999999897</v>
      </c>
      <c r="D31" s="9">
        <v>907.48387584000022</v>
      </c>
      <c r="E31" s="9">
        <v>874.68615936000015</v>
      </c>
      <c r="F31" s="9">
        <v>955.47465216000012</v>
      </c>
      <c r="G31" s="9">
        <v>916.64794368000014</v>
      </c>
      <c r="H31" s="9">
        <v>883.58399999999926</v>
      </c>
      <c r="I31" s="9">
        <v>928.46476800000016</v>
      </c>
      <c r="J31" s="9">
        <v>916.64794368000025</v>
      </c>
      <c r="K31" s="9">
        <v>850.69074708403207</v>
      </c>
      <c r="L31" s="9">
        <v>886.62315354854411</v>
      </c>
      <c r="M31" s="9">
        <v>787.7375999999997</v>
      </c>
      <c r="N31" s="9">
        <v>862.61759999999913</v>
      </c>
      <c r="O31" s="9">
        <v>901.55519999999945</v>
      </c>
      <c r="P31" s="9">
        <v>886.57919999999922</v>
      </c>
      <c r="Q31" s="9">
        <v>895.5647999999992</v>
      </c>
      <c r="R31" s="9">
        <v>952.47360000000037</v>
      </c>
    </row>
    <row r="32" spans="1:18" ht="11.25" customHeight="1" x14ac:dyDescent="0.25">
      <c r="A32" s="61" t="s">
        <v>185</v>
      </c>
      <c r="B32" s="62" t="s">
        <v>184</v>
      </c>
      <c r="C32" s="10">
        <v>895.56479999999897</v>
      </c>
      <c r="D32" s="10">
        <v>907.48387584000022</v>
      </c>
      <c r="E32" s="10">
        <v>874.68615936000015</v>
      </c>
      <c r="F32" s="10">
        <v>955.47465216000012</v>
      </c>
      <c r="G32" s="10">
        <v>916.64794368000014</v>
      </c>
      <c r="H32" s="10">
        <v>883.58399999999926</v>
      </c>
      <c r="I32" s="10">
        <v>928.46476800000016</v>
      </c>
      <c r="J32" s="10">
        <v>916.64794368000025</v>
      </c>
      <c r="K32" s="10">
        <v>850.69074708403207</v>
      </c>
      <c r="L32" s="10">
        <v>886.62315354854411</v>
      </c>
      <c r="M32" s="10">
        <v>787.7375999999997</v>
      </c>
      <c r="N32" s="10">
        <v>862.61759999999913</v>
      </c>
      <c r="O32" s="10">
        <v>901.55519999999945</v>
      </c>
      <c r="P32" s="10">
        <v>886.57919999999922</v>
      </c>
      <c r="Q32" s="10">
        <v>895.5647999999992</v>
      </c>
      <c r="R32" s="10">
        <v>952.47360000000037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214.79136240806045</v>
      </c>
      <c r="D34" s="9">
        <v>206.06473355814003</v>
      </c>
      <c r="E34" s="9">
        <v>197.34909611410799</v>
      </c>
      <c r="F34" s="9">
        <v>200.25594655534803</v>
      </c>
      <c r="G34" s="9">
        <v>200.24971174026004</v>
      </c>
      <c r="H34" s="9">
        <v>206.08493685449861</v>
      </c>
      <c r="I34" s="9">
        <v>206.06711124186006</v>
      </c>
      <c r="J34" s="9">
        <v>182.81693098584003</v>
      </c>
      <c r="K34" s="9">
        <v>168.29023453012803</v>
      </c>
      <c r="L34" s="9">
        <v>145.04193000237601</v>
      </c>
      <c r="M34" s="9">
        <v>159.64292348701895</v>
      </c>
      <c r="N34" s="9">
        <v>150.93516348673307</v>
      </c>
      <c r="O34" s="9">
        <v>153.83698456309233</v>
      </c>
      <c r="P34" s="9">
        <v>142.22739552728331</v>
      </c>
      <c r="Q34" s="9">
        <v>116.10338313006643</v>
      </c>
      <c r="R34" s="9">
        <v>148.03378817578565</v>
      </c>
    </row>
    <row r="35" spans="1:18" ht="11.25" customHeight="1" x14ac:dyDescent="0.25">
      <c r="A35" s="59" t="s">
        <v>179</v>
      </c>
      <c r="B35" s="60" t="s">
        <v>178</v>
      </c>
      <c r="C35" s="9">
        <v>5967.5250889185245</v>
      </c>
      <c r="D35" s="9">
        <v>5885.4081543730217</v>
      </c>
      <c r="E35" s="9">
        <v>5909.8082720735511</v>
      </c>
      <c r="F35" s="9">
        <v>5921.9319153133447</v>
      </c>
      <c r="G35" s="9">
        <v>5852.127863766239</v>
      </c>
      <c r="H35" s="9">
        <v>5679.2184218399998</v>
      </c>
      <c r="I35" s="9">
        <v>5572.9183965673674</v>
      </c>
      <c r="J35" s="9">
        <v>5521.5370692626766</v>
      </c>
      <c r="K35" s="9">
        <v>5257.302757553196</v>
      </c>
      <c r="L35" s="9">
        <v>4999.3073516027889</v>
      </c>
      <c r="M35" s="9">
        <v>4650.1742645290133</v>
      </c>
      <c r="N35" s="9">
        <v>4546.9432304003167</v>
      </c>
      <c r="O35" s="9">
        <v>4079.5537205866995</v>
      </c>
      <c r="P35" s="9">
        <v>3942.9235999999996</v>
      </c>
      <c r="Q35" s="9">
        <v>3900.4969828759595</v>
      </c>
      <c r="R35" s="9">
        <v>3888.2990209737077</v>
      </c>
    </row>
    <row r="36" spans="1:18" ht="11.25" customHeight="1" x14ac:dyDescent="0.25">
      <c r="A36" s="65" t="s">
        <v>177</v>
      </c>
      <c r="B36" s="62" t="s">
        <v>176</v>
      </c>
      <c r="C36" s="10">
        <v>5961.365102452889</v>
      </c>
      <c r="D36" s="10">
        <v>5879.4510622894213</v>
      </c>
      <c r="E36" s="10">
        <v>5900.7228574583514</v>
      </c>
      <c r="F36" s="10">
        <v>5915.7758246257445</v>
      </c>
      <c r="G36" s="10">
        <v>5843.0423319206393</v>
      </c>
      <c r="H36" s="10">
        <v>5669.9960036773091</v>
      </c>
      <c r="I36" s="10">
        <v>5566.7637712597671</v>
      </c>
      <c r="J36" s="10">
        <v>5515.3824439550763</v>
      </c>
      <c r="K36" s="10">
        <v>5251.1480443227956</v>
      </c>
      <c r="L36" s="10">
        <v>4993.1525797571885</v>
      </c>
      <c r="M36" s="10">
        <v>4647.1176122860625</v>
      </c>
      <c r="N36" s="10">
        <v>4543.8632304003168</v>
      </c>
      <c r="O36" s="10">
        <v>4076.4737358312132</v>
      </c>
      <c r="P36" s="10">
        <v>3939.8435999999997</v>
      </c>
      <c r="Q36" s="10">
        <v>3897.4169940477659</v>
      </c>
      <c r="R36" s="10">
        <v>3885.2190370619451</v>
      </c>
    </row>
    <row r="37" spans="1:18" ht="11.25" customHeight="1" x14ac:dyDescent="0.25">
      <c r="A37" s="61" t="s">
        <v>175</v>
      </c>
      <c r="B37" s="62" t="s">
        <v>174</v>
      </c>
      <c r="C37" s="10">
        <v>6.1599864656353382</v>
      </c>
      <c r="D37" s="10">
        <v>5.957092083600001</v>
      </c>
      <c r="E37" s="10">
        <v>9.0854146152000013</v>
      </c>
      <c r="F37" s="10">
        <v>6.1560906875999999</v>
      </c>
      <c r="G37" s="10">
        <v>9.0855318456000003</v>
      </c>
      <c r="H37" s="10">
        <v>9.222418162690925</v>
      </c>
      <c r="I37" s="10">
        <v>6.1546253076000008</v>
      </c>
      <c r="J37" s="10">
        <v>6.1546253076000008</v>
      </c>
      <c r="K37" s="10">
        <v>6.1547132304000005</v>
      </c>
      <c r="L37" s="10">
        <v>6.1547718456000009</v>
      </c>
      <c r="M37" s="10">
        <v>3.0566522429507552</v>
      </c>
      <c r="N37" s="10">
        <v>3.0799999999999939</v>
      </c>
      <c r="O37" s="10">
        <v>3.0799847554863891</v>
      </c>
      <c r="P37" s="10">
        <v>3.079999999999997</v>
      </c>
      <c r="Q37" s="10">
        <v>3.0799888281935748</v>
      </c>
      <c r="R37" s="10">
        <v>3.0799839117624677</v>
      </c>
    </row>
    <row r="38" spans="1:18" ht="11.25" customHeight="1" x14ac:dyDescent="0.25">
      <c r="A38" s="59" t="s">
        <v>173</v>
      </c>
      <c r="B38" s="60" t="s">
        <v>172</v>
      </c>
      <c r="C38" s="9">
        <v>2589.6817611151641</v>
      </c>
      <c r="D38" s="9">
        <v>2586.6873512319598</v>
      </c>
      <c r="E38" s="9">
        <v>2254.8373973949238</v>
      </c>
      <c r="F38" s="9">
        <v>2333.3075186515211</v>
      </c>
      <c r="G38" s="9">
        <v>2712.0339170416801</v>
      </c>
      <c r="H38" s="9">
        <v>2889.9638736311877</v>
      </c>
      <c r="I38" s="9">
        <v>2805.6270791417764</v>
      </c>
      <c r="J38" s="9">
        <v>2927.4977312275323</v>
      </c>
      <c r="K38" s="9">
        <v>2861.9349729339606</v>
      </c>
      <c r="L38" s="9">
        <v>2545.8890219845562</v>
      </c>
      <c r="M38" s="9">
        <v>2633.4822329661565</v>
      </c>
      <c r="N38" s="9">
        <v>2742.9137742602065</v>
      </c>
      <c r="O38" s="9">
        <v>2683.5102680034092</v>
      </c>
      <c r="P38" s="9">
        <v>2680.3602674017106</v>
      </c>
      <c r="Q38" s="9">
        <v>2880.5909273210327</v>
      </c>
      <c r="R38" s="9">
        <v>2799.2686318057517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2574.0075657499783</v>
      </c>
      <c r="D40" s="10">
        <v>2567.762861827608</v>
      </c>
      <c r="E40" s="10">
        <v>2242.3947057600121</v>
      </c>
      <c r="F40" s="10">
        <v>2314.6401096528489</v>
      </c>
      <c r="G40" s="10">
        <v>2699.3920332470043</v>
      </c>
      <c r="H40" s="10">
        <v>2874.3494861950348</v>
      </c>
      <c r="I40" s="10">
        <v>2792.9838106048683</v>
      </c>
      <c r="J40" s="10">
        <v>2921.1766538662805</v>
      </c>
      <c r="K40" s="10">
        <v>2855.6133537170526</v>
      </c>
      <c r="L40" s="10">
        <v>2539.5676736954761</v>
      </c>
      <c r="M40" s="10">
        <v>2630.3186329661567</v>
      </c>
      <c r="N40" s="10">
        <v>2742.9137742602065</v>
      </c>
      <c r="O40" s="10">
        <v>2683.5102680034092</v>
      </c>
      <c r="P40" s="10">
        <v>2680.3602674017106</v>
      </c>
      <c r="Q40" s="10">
        <v>2880.5909273210327</v>
      </c>
      <c r="R40" s="10">
        <v>2799.2686318057517</v>
      </c>
    </row>
    <row r="41" spans="1:18" ht="11.25" customHeight="1" x14ac:dyDescent="0.25">
      <c r="A41" s="61" t="s">
        <v>167</v>
      </c>
      <c r="B41" s="62" t="s">
        <v>166</v>
      </c>
      <c r="C41" s="10">
        <v>15.674195365185961</v>
      </c>
      <c r="D41" s="10">
        <v>18.924489404352002</v>
      </c>
      <c r="E41" s="10">
        <v>12.442691634912002</v>
      </c>
      <c r="F41" s="10">
        <v>18.667408998672002</v>
      </c>
      <c r="G41" s="10">
        <v>12.641883794676003</v>
      </c>
      <c r="H41" s="10">
        <v>15.614387436152995</v>
      </c>
      <c r="I41" s="10">
        <v>12.643268536908</v>
      </c>
      <c r="J41" s="10">
        <v>6.3210773612520015</v>
      </c>
      <c r="K41" s="10">
        <v>6.321619216908001</v>
      </c>
      <c r="L41" s="10">
        <v>6.3213482890800003</v>
      </c>
      <c r="M41" s="10">
        <v>3.163599999999994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11346.359671760054</v>
      </c>
      <c r="D43" s="9">
        <v>11691.352226683117</v>
      </c>
      <c r="E43" s="9">
        <v>11438.380997731116</v>
      </c>
      <c r="F43" s="9">
        <v>11922.361774215984</v>
      </c>
      <c r="G43" s="9">
        <v>12045.626767735705</v>
      </c>
      <c r="H43" s="9">
        <v>12207.031481618884</v>
      </c>
      <c r="I43" s="9">
        <v>12324.129135032988</v>
      </c>
      <c r="J43" s="9">
        <v>12656.350659456974</v>
      </c>
      <c r="K43" s="9">
        <v>12726.032847156252</v>
      </c>
      <c r="L43" s="9">
        <v>12188.435665655341</v>
      </c>
      <c r="M43" s="9">
        <v>12491.777488007579</v>
      </c>
      <c r="N43" s="9">
        <v>11729.214356745513</v>
      </c>
      <c r="O43" s="9">
        <v>10511.008746529864</v>
      </c>
      <c r="P43" s="9">
        <v>10333.906765744829</v>
      </c>
      <c r="Q43" s="9">
        <v>9947.5288637876856</v>
      </c>
      <c r="R43" s="9">
        <v>10340.156652130134</v>
      </c>
    </row>
    <row r="44" spans="1:18" ht="11.25" customHeight="1" x14ac:dyDescent="0.25">
      <c r="A44" s="59" t="s">
        <v>161</v>
      </c>
      <c r="B44" s="60" t="s">
        <v>160</v>
      </c>
      <c r="C44" s="9">
        <v>1445.9049657925652</v>
      </c>
      <c r="D44" s="9">
        <v>1594.6850624527444</v>
      </c>
      <c r="E44" s="9">
        <v>1990.7709826875121</v>
      </c>
      <c r="F44" s="9">
        <v>2191.7036680618326</v>
      </c>
      <c r="G44" s="9">
        <v>1907.0004811109052</v>
      </c>
      <c r="H44" s="9">
        <v>1702.8817471370976</v>
      </c>
      <c r="I44" s="9">
        <v>2012.4270872848085</v>
      </c>
      <c r="J44" s="9">
        <v>1557.0676597388403</v>
      </c>
      <c r="K44" s="9">
        <v>1253.9241285233043</v>
      </c>
      <c r="L44" s="9">
        <v>1167.0816836964243</v>
      </c>
      <c r="M44" s="9">
        <v>1083.6956213537258</v>
      </c>
      <c r="N44" s="9">
        <v>681.1198050875073</v>
      </c>
      <c r="O44" s="9">
        <v>622.29363293813958</v>
      </c>
      <c r="P44" s="9">
        <v>486.07169944385521</v>
      </c>
      <c r="Q44" s="9">
        <v>386.99665919073436</v>
      </c>
      <c r="R44" s="9">
        <v>321.99241586025681</v>
      </c>
    </row>
    <row r="45" spans="1:18" ht="11.25" customHeight="1" x14ac:dyDescent="0.25">
      <c r="A45" s="59" t="s">
        <v>159</v>
      </c>
      <c r="B45" s="60" t="s">
        <v>158</v>
      </c>
      <c r="C45" s="9">
        <v>4674.190320829518</v>
      </c>
      <c r="D45" s="9">
        <v>4325.3245295697961</v>
      </c>
      <c r="E45" s="9">
        <v>3570.9735167449926</v>
      </c>
      <c r="F45" s="9">
        <v>1026.7172702676</v>
      </c>
      <c r="G45" s="9">
        <v>842.1063453465481</v>
      </c>
      <c r="H45" s="9">
        <v>811.32570782192954</v>
      </c>
      <c r="I45" s="9">
        <v>847.92303836751603</v>
      </c>
      <c r="J45" s="9">
        <v>893.79343582754404</v>
      </c>
      <c r="K45" s="9">
        <v>676.63304926711214</v>
      </c>
      <c r="L45" s="9">
        <v>566.20677980880009</v>
      </c>
      <c r="M45" s="9">
        <v>499.00495705088844</v>
      </c>
      <c r="N45" s="9">
        <v>633.74999999999852</v>
      </c>
      <c r="O45" s="9">
        <v>655.09966280194499</v>
      </c>
      <c r="P45" s="9">
        <v>590.85000000000196</v>
      </c>
      <c r="Q45" s="9">
        <v>639.89017897560586</v>
      </c>
      <c r="R45" s="9">
        <v>639.79249206809732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3969.8654239858079</v>
      </c>
      <c r="D48" s="10">
        <v>3513.8607770135882</v>
      </c>
      <c r="E48" s="10">
        <v>2765.4586217578803</v>
      </c>
      <c r="F48" s="10">
        <v>221.64584256000001</v>
      </c>
      <c r="G48" s="10">
        <v>3.3787138125240008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658.21930442654389</v>
      </c>
      <c r="D49" s="10">
        <v>759.29259016260005</v>
      </c>
      <c r="E49" s="10">
        <v>756.41293319670001</v>
      </c>
      <c r="F49" s="10">
        <v>774.38218370760012</v>
      </c>
      <c r="G49" s="10">
        <v>817.24528349100012</v>
      </c>
      <c r="H49" s="10">
        <v>789.84874078366101</v>
      </c>
      <c r="I49" s="10">
        <v>823.37121351810003</v>
      </c>
      <c r="J49" s="10">
        <v>890.72448073830003</v>
      </c>
      <c r="K49" s="10">
        <v>673.56418624560013</v>
      </c>
      <c r="L49" s="10">
        <v>566.20677980880009</v>
      </c>
      <c r="M49" s="10">
        <v>499.00495705088844</v>
      </c>
      <c r="N49" s="10">
        <v>633.74999999999852</v>
      </c>
      <c r="O49" s="10">
        <v>655.09966280194499</v>
      </c>
      <c r="P49" s="10">
        <v>590.85000000000196</v>
      </c>
      <c r="Q49" s="10">
        <v>639.89017897560586</v>
      </c>
      <c r="R49" s="10">
        <v>639.79249206809732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46.105592417166363</v>
      </c>
      <c r="D51" s="10">
        <v>52.171162393608</v>
      </c>
      <c r="E51" s="10">
        <v>49.101961790412005</v>
      </c>
      <c r="F51" s="10">
        <v>30.689244000000002</v>
      </c>
      <c r="G51" s="10">
        <v>21.482348043024</v>
      </c>
      <c r="H51" s="10">
        <v>21.476967038268509</v>
      </c>
      <c r="I51" s="10">
        <v>24.551824849416001</v>
      </c>
      <c r="J51" s="10">
        <v>3.0689550892440005</v>
      </c>
      <c r="K51" s="10">
        <v>3.0688630215120001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10431.11674017246</v>
      </c>
      <c r="D52" s="79">
        <v>10862.892354506186</v>
      </c>
      <c r="E52" s="79">
        <v>10853.230068351866</v>
      </c>
      <c r="F52" s="79">
        <v>10983.988834782373</v>
      </c>
      <c r="G52" s="79">
        <v>10935.671278680507</v>
      </c>
      <c r="H52" s="79">
        <v>10506.845726587142</v>
      </c>
      <c r="I52" s="79">
        <v>10712.866139461405</v>
      </c>
      <c r="J52" s="79">
        <v>9586.0246425787809</v>
      </c>
      <c r="K52" s="79">
        <v>9632.9649289655536</v>
      </c>
      <c r="L52" s="79">
        <v>9238.9879964802603</v>
      </c>
      <c r="M52" s="79">
        <v>10359.371051212915</v>
      </c>
      <c r="N52" s="79">
        <v>8771.5066128588278</v>
      </c>
      <c r="O52" s="79">
        <v>8204.2619261682721</v>
      </c>
      <c r="P52" s="79">
        <v>7732.0991304747367</v>
      </c>
      <c r="Q52" s="79">
        <v>6655.1127468622653</v>
      </c>
      <c r="R52" s="79">
        <v>6721.7404164237596</v>
      </c>
    </row>
    <row r="53" spans="1:18" ht="11.25" customHeight="1" x14ac:dyDescent="0.25">
      <c r="A53" s="56" t="s">
        <v>143</v>
      </c>
      <c r="B53" s="57" t="s">
        <v>142</v>
      </c>
      <c r="C53" s="8">
        <v>10402.167571509888</v>
      </c>
      <c r="D53" s="8">
        <v>10832.405751626186</v>
      </c>
      <c r="E53" s="8">
        <v>10826.647070487339</v>
      </c>
      <c r="F53" s="8">
        <v>10957.776267732228</v>
      </c>
      <c r="G53" s="8">
        <v>10909.645962575978</v>
      </c>
      <c r="H53" s="8">
        <v>10483.09203852326</v>
      </c>
      <c r="I53" s="8">
        <v>10691.488468787149</v>
      </c>
      <c r="J53" s="8">
        <v>9566.8774386930381</v>
      </c>
      <c r="K53" s="8">
        <v>9613.8179853312977</v>
      </c>
      <c r="L53" s="8">
        <v>9217.6101956802613</v>
      </c>
      <c r="M53" s="8">
        <v>10336.061051212913</v>
      </c>
      <c r="N53" s="8">
        <v>8747.8414127160431</v>
      </c>
      <c r="O53" s="8">
        <v>8180.7740062796238</v>
      </c>
      <c r="P53" s="8">
        <v>7705.0595304747358</v>
      </c>
      <c r="Q53" s="8">
        <v>6626.2083468622659</v>
      </c>
      <c r="R53" s="8">
        <v>6695.9884600369169</v>
      </c>
    </row>
    <row r="54" spans="1:18" ht="11.25" customHeight="1" x14ac:dyDescent="0.25">
      <c r="A54" s="56" t="s">
        <v>141</v>
      </c>
      <c r="B54" s="57" t="s">
        <v>140</v>
      </c>
      <c r="C54" s="8">
        <v>28.949168662572617</v>
      </c>
      <c r="D54" s="8">
        <v>30.48660288</v>
      </c>
      <c r="E54" s="8">
        <v>26.582997864528004</v>
      </c>
      <c r="F54" s="8">
        <v>26.212567050144003</v>
      </c>
      <c r="G54" s="8">
        <v>26.025316104528002</v>
      </c>
      <c r="H54" s="8">
        <v>23.75368806388294</v>
      </c>
      <c r="I54" s="8">
        <v>21.377670674256002</v>
      </c>
      <c r="J54" s="8">
        <v>19.147203885743998</v>
      </c>
      <c r="K54" s="8">
        <v>19.146943634255997</v>
      </c>
      <c r="L54" s="8">
        <v>21.377800799999996</v>
      </c>
      <c r="M54" s="8">
        <v>23.310000000000084</v>
      </c>
      <c r="N54" s="8">
        <v>23.665200142784055</v>
      </c>
      <c r="O54" s="8">
        <v>23.48791988864874</v>
      </c>
      <c r="P54" s="8">
        <v>27.039599999999975</v>
      </c>
      <c r="Q54" s="8">
        <v>28.904400000000102</v>
      </c>
      <c r="R54" s="8">
        <v>25.751956386841492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28.949168662572617</v>
      </c>
      <c r="D57" s="9">
        <v>30.48660288</v>
      </c>
      <c r="E57" s="9">
        <v>26.582997864528004</v>
      </c>
      <c r="F57" s="9">
        <v>26.212567050144003</v>
      </c>
      <c r="G57" s="9">
        <v>26.025316104528002</v>
      </c>
      <c r="H57" s="9">
        <v>23.75368806388294</v>
      </c>
      <c r="I57" s="9">
        <v>21.377670674256002</v>
      </c>
      <c r="J57" s="9">
        <v>19.147203885743998</v>
      </c>
      <c r="K57" s="9">
        <v>19.146943634255997</v>
      </c>
      <c r="L57" s="9">
        <v>21.377800799999996</v>
      </c>
      <c r="M57" s="9">
        <v>23.310000000000084</v>
      </c>
      <c r="N57" s="9">
        <v>23.665200142784055</v>
      </c>
      <c r="O57" s="9">
        <v>23.48791988864874</v>
      </c>
      <c r="P57" s="9">
        <v>27.039599999999975</v>
      </c>
      <c r="Q57" s="9">
        <v>28.904400000000102</v>
      </c>
      <c r="R57" s="9">
        <v>25.751956386841492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1254.0890969041934</v>
      </c>
      <c r="D59" s="79">
        <v>1329.9319958400001</v>
      </c>
      <c r="E59" s="79">
        <v>1397.4965340960962</v>
      </c>
      <c r="F59" s="79">
        <v>1510.3788890400001</v>
      </c>
      <c r="G59" s="79">
        <v>1538.0140235899321</v>
      </c>
      <c r="H59" s="79">
        <v>1559.5465706685634</v>
      </c>
      <c r="I59" s="79">
        <v>1585.6368765700681</v>
      </c>
      <c r="J59" s="79">
        <v>1640.5219491423841</v>
      </c>
      <c r="K59" s="79">
        <v>1712.698671595716</v>
      </c>
      <c r="L59" s="79">
        <v>1623.2541796800003</v>
      </c>
      <c r="M59" s="79">
        <v>1572.4716000000012</v>
      </c>
      <c r="N59" s="79">
        <v>1585.8598002954081</v>
      </c>
      <c r="O59" s="79">
        <v>1541.1100583018829</v>
      </c>
      <c r="P59" s="79">
        <v>1545.972822337257</v>
      </c>
      <c r="Q59" s="79">
        <v>1598.0530597752067</v>
      </c>
      <c r="R59" s="79">
        <v>1637.9479151044175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1254.0890969041934</v>
      </c>
      <c r="D61" s="8">
        <v>1329.9319958400001</v>
      </c>
      <c r="E61" s="8">
        <v>1397.4965340960962</v>
      </c>
      <c r="F61" s="8">
        <v>1510.3788890400001</v>
      </c>
      <c r="G61" s="8">
        <v>1538.0140235899321</v>
      </c>
      <c r="H61" s="8">
        <v>1559.5465706685634</v>
      </c>
      <c r="I61" s="8">
        <v>1585.6368765700681</v>
      </c>
      <c r="J61" s="8">
        <v>1640.5219491423841</v>
      </c>
      <c r="K61" s="8">
        <v>1712.698671595716</v>
      </c>
      <c r="L61" s="8">
        <v>1623.2541796800003</v>
      </c>
      <c r="M61" s="8">
        <v>1572.4716000000012</v>
      </c>
      <c r="N61" s="8">
        <v>1585.8598002954081</v>
      </c>
      <c r="O61" s="8">
        <v>1541.1100583018829</v>
      </c>
      <c r="P61" s="8">
        <v>1545.972822337257</v>
      </c>
      <c r="Q61" s="8">
        <v>1598.0530597752067</v>
      </c>
      <c r="R61" s="8">
        <v>1637.9479151044175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6289.4234854271836</v>
      </c>
      <c r="D64" s="81">
        <v>6966.6174090279364</v>
      </c>
      <c r="E64" s="81">
        <v>7366.5187382476079</v>
      </c>
      <c r="F64" s="81">
        <v>8547.9842527257606</v>
      </c>
      <c r="G64" s="81">
        <v>9306.9141131901597</v>
      </c>
      <c r="H64" s="81">
        <v>10079.972904221395</v>
      </c>
      <c r="I64" s="81">
        <v>10473.414643255895</v>
      </c>
      <c r="J64" s="81">
        <v>11507.534028129456</v>
      </c>
      <c r="K64" s="81">
        <v>11773.195540074794</v>
      </c>
      <c r="L64" s="81">
        <v>12099.113929124642</v>
      </c>
      <c r="M64" s="81">
        <v>14530.5486038979</v>
      </c>
      <c r="N64" s="81">
        <v>14000.289853159138</v>
      </c>
      <c r="O64" s="81">
        <v>14417.057885857528</v>
      </c>
      <c r="P64" s="81">
        <v>14463.979219897443</v>
      </c>
      <c r="Q64" s="81">
        <v>14205.777472936235</v>
      </c>
      <c r="R64" s="81">
        <v>15134.999502522416</v>
      </c>
    </row>
    <row r="65" spans="1:18" ht="11.25" customHeight="1" x14ac:dyDescent="0.25">
      <c r="A65" s="71" t="s">
        <v>123</v>
      </c>
      <c r="B65" s="72" t="s">
        <v>122</v>
      </c>
      <c r="C65" s="82">
        <v>4456.3634582423283</v>
      </c>
      <c r="D65" s="82">
        <v>5012.9669753855997</v>
      </c>
      <c r="E65" s="82">
        <v>5310.04531502592</v>
      </c>
      <c r="F65" s="82">
        <v>6306.5265983999998</v>
      </c>
      <c r="G65" s="82">
        <v>7001.9390662099195</v>
      </c>
      <c r="H65" s="82">
        <v>7732.4978740450006</v>
      </c>
      <c r="I65" s="82">
        <v>8045.7490287014398</v>
      </c>
      <c r="J65" s="82">
        <v>8995.3325250163216</v>
      </c>
      <c r="K65" s="82">
        <v>9113.8766557708805</v>
      </c>
      <c r="L65" s="82">
        <v>9547.92099257472</v>
      </c>
      <c r="M65" s="82">
        <v>11960.36800000002</v>
      </c>
      <c r="N65" s="82">
        <v>11213.342985530304</v>
      </c>
      <c r="O65" s="82">
        <v>11357.576055203132</v>
      </c>
      <c r="P65" s="82">
        <v>11409.675557800112</v>
      </c>
      <c r="Q65" s="82">
        <v>11026.275535107638</v>
      </c>
      <c r="R65" s="82">
        <v>11872.561881456957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157.73936635160646</v>
      </c>
      <c r="D67" s="82">
        <v>165.75413753808004</v>
      </c>
      <c r="E67" s="82">
        <v>183.34057732754403</v>
      </c>
      <c r="F67" s="82">
        <v>195.45055560576006</v>
      </c>
      <c r="G67" s="82">
        <v>204.138334082592</v>
      </c>
      <c r="H67" s="82">
        <v>209.0093918248734</v>
      </c>
      <c r="I67" s="82">
        <v>213.96949757820002</v>
      </c>
      <c r="J67" s="82">
        <v>213.73954956244805</v>
      </c>
      <c r="K67" s="82">
        <v>214.42889069128802</v>
      </c>
      <c r="L67" s="82">
        <v>228.126490969104</v>
      </c>
      <c r="M67" s="82">
        <v>237.13254969600024</v>
      </c>
      <c r="N67" s="82">
        <v>224.07772680949924</v>
      </c>
      <c r="O67" s="82">
        <v>239.91232248800674</v>
      </c>
      <c r="P67" s="82">
        <v>250.55975816299883</v>
      </c>
      <c r="Q67" s="82">
        <v>301.66457848506468</v>
      </c>
      <c r="R67" s="82">
        <v>346.4919741544021</v>
      </c>
    </row>
    <row r="68" spans="1:18" ht="11.25" customHeight="1" x14ac:dyDescent="0.25">
      <c r="A68" s="71" t="s">
        <v>117</v>
      </c>
      <c r="B68" s="72" t="s">
        <v>116</v>
      </c>
      <c r="C68" s="82">
        <v>1671.4998608332482</v>
      </c>
      <c r="D68" s="82">
        <v>1772.8974455040002</v>
      </c>
      <c r="E68" s="82">
        <v>1863.1348341479998</v>
      </c>
      <c r="F68" s="82">
        <v>2013.0134399999997</v>
      </c>
      <c r="G68" s="82">
        <v>2049.8468130000001</v>
      </c>
      <c r="H68" s="82">
        <v>2078.6062516265347</v>
      </c>
      <c r="I68" s="82">
        <v>2113.5070651319998</v>
      </c>
      <c r="J68" s="82">
        <v>2186.33481828</v>
      </c>
      <c r="K68" s="82">
        <v>2283.0585649559998</v>
      </c>
      <c r="L68" s="82">
        <v>2164.0133546280003</v>
      </c>
      <c r="M68" s="82">
        <v>2095.8694756927639</v>
      </c>
      <c r="N68" s="82">
        <v>2113.6977035647783</v>
      </c>
      <c r="O68" s="82">
        <v>2053.8998113177249</v>
      </c>
      <c r="P68" s="82">
        <v>2060.7033905421777</v>
      </c>
      <c r="Q68" s="82">
        <v>2129.7961496948988</v>
      </c>
      <c r="R68" s="82">
        <v>2183.103368550017</v>
      </c>
    </row>
    <row r="69" spans="1:18" ht="11.25" customHeight="1" x14ac:dyDescent="0.25">
      <c r="A69" s="71" t="s">
        <v>115</v>
      </c>
      <c r="B69" s="72" t="s">
        <v>114</v>
      </c>
      <c r="C69" s="82">
        <v>3.8207999999999984</v>
      </c>
      <c r="D69" s="82">
        <v>14.998850600255999</v>
      </c>
      <c r="E69" s="82">
        <v>9.9980117461439981</v>
      </c>
      <c r="F69" s="82">
        <v>32.993658719999999</v>
      </c>
      <c r="G69" s="82">
        <v>50.989899897648002</v>
      </c>
      <c r="H69" s="82">
        <v>59.859386724985377</v>
      </c>
      <c r="I69" s="82">
        <v>100.189051844256</v>
      </c>
      <c r="J69" s="82">
        <v>112.12713527068799</v>
      </c>
      <c r="K69" s="82">
        <v>161.83142865662401</v>
      </c>
      <c r="L69" s="82">
        <v>159.05309095281598</v>
      </c>
      <c r="M69" s="82">
        <v>237.17857850911565</v>
      </c>
      <c r="N69" s="82">
        <v>449.17143725455816</v>
      </c>
      <c r="O69" s="82">
        <v>765.66969684866581</v>
      </c>
      <c r="P69" s="82">
        <v>743.04051339215414</v>
      </c>
      <c r="Q69" s="82">
        <v>748.04120964863478</v>
      </c>
      <c r="R69" s="82">
        <v>732.84227836104026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11.538923460336001</v>
      </c>
      <c r="J70" s="83">
        <v>17.182834195392001</v>
      </c>
      <c r="K70" s="83">
        <v>15.118883141760003</v>
      </c>
      <c r="L70" s="83">
        <v>15.116541380784001</v>
      </c>
      <c r="M70" s="83">
        <v>79.36779450911574</v>
      </c>
      <c r="N70" s="83">
        <v>139.89810938119069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0.29642544000000004</v>
      </c>
      <c r="K71" s="83">
        <v>5.4073039488480008</v>
      </c>
      <c r="L71" s="83">
        <v>16.302747064032001</v>
      </c>
      <c r="M71" s="83">
        <v>4.3419839999999876</v>
      </c>
      <c r="N71" s="83">
        <v>247.58332787336761</v>
      </c>
      <c r="O71" s="83">
        <v>691.6416968486659</v>
      </c>
      <c r="P71" s="83">
        <v>677.76839999999902</v>
      </c>
      <c r="Q71" s="83">
        <v>685.63492938934348</v>
      </c>
      <c r="R71" s="83">
        <v>688.10700198139784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3.8207999999999984</v>
      </c>
      <c r="D73" s="83">
        <v>14.998850600255999</v>
      </c>
      <c r="E73" s="83">
        <v>9.9980117461439981</v>
      </c>
      <c r="F73" s="83">
        <v>32.993658719999999</v>
      </c>
      <c r="G73" s="83">
        <v>50.989899897648002</v>
      </c>
      <c r="H73" s="83">
        <v>59.859386724985377</v>
      </c>
      <c r="I73" s="83">
        <v>88.650128383919991</v>
      </c>
      <c r="J73" s="83">
        <v>94.647875635295989</v>
      </c>
      <c r="K73" s="83">
        <v>141.30524156601601</v>
      </c>
      <c r="L73" s="83">
        <v>127.63380250799999</v>
      </c>
      <c r="M73" s="83">
        <v>153.46879999999993</v>
      </c>
      <c r="N73" s="83">
        <v>61.689999999999877</v>
      </c>
      <c r="O73" s="83">
        <v>74.027999999999921</v>
      </c>
      <c r="P73" s="83">
        <v>65.272113392155134</v>
      </c>
      <c r="Q73" s="83">
        <v>62.406280259291293</v>
      </c>
      <c r="R73" s="83">
        <v>44.735276379642379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1823.6648305212761</v>
      </c>
      <c r="D2" s="78">
        <v>1794.1820788671125</v>
      </c>
      <c r="E2" s="78">
        <v>1687.192346195028</v>
      </c>
      <c r="F2" s="78">
        <v>1785.7328840578441</v>
      </c>
      <c r="G2" s="78">
        <v>1905.3355317623284</v>
      </c>
      <c r="H2" s="78">
        <v>1838.2414035419711</v>
      </c>
      <c r="I2" s="78">
        <v>1976.8130428314241</v>
      </c>
      <c r="J2" s="78">
        <v>2051.9502031653401</v>
      </c>
      <c r="K2" s="78">
        <v>1470.2438689481539</v>
      </c>
      <c r="L2" s="78">
        <v>1123.6176646088763</v>
      </c>
      <c r="M2" s="78">
        <v>1090.4622917620911</v>
      </c>
      <c r="N2" s="78">
        <v>1279.3820426240497</v>
      </c>
      <c r="O2" s="78">
        <v>1276.5514665168951</v>
      </c>
      <c r="P2" s="78">
        <v>1191.3404098928715</v>
      </c>
      <c r="Q2" s="78">
        <v>1223.5723144510371</v>
      </c>
      <c r="R2" s="78">
        <v>1210.108647201864</v>
      </c>
    </row>
    <row r="3" spans="1:18" ht="11.25" customHeight="1" x14ac:dyDescent="0.25">
      <c r="A3" s="53" t="s">
        <v>242</v>
      </c>
      <c r="B3" s="54" t="s">
        <v>241</v>
      </c>
      <c r="C3" s="79">
        <v>669.77272186705068</v>
      </c>
      <c r="D3" s="79">
        <v>558.672800597064</v>
      </c>
      <c r="E3" s="79">
        <v>485.24965032477598</v>
      </c>
      <c r="F3" s="79">
        <v>556.60485031207202</v>
      </c>
      <c r="G3" s="79">
        <v>623.71745080610401</v>
      </c>
      <c r="H3" s="79">
        <v>609.7883018978057</v>
      </c>
      <c r="I3" s="79">
        <v>665.40035589501599</v>
      </c>
      <c r="J3" s="79">
        <v>670.76422296615988</v>
      </c>
      <c r="K3" s="79">
        <v>428.52390501657783</v>
      </c>
      <c r="L3" s="79">
        <v>221.687147686608</v>
      </c>
      <c r="M3" s="79">
        <v>241.30438852263535</v>
      </c>
      <c r="N3" s="79">
        <v>240.21715215482087</v>
      </c>
      <c r="O3" s="79">
        <v>165.74512992907023</v>
      </c>
      <c r="P3" s="79">
        <v>196.2315452163167</v>
      </c>
      <c r="Q3" s="79">
        <v>232.77116351716126</v>
      </c>
      <c r="R3" s="79">
        <v>228.03727056040466</v>
      </c>
    </row>
    <row r="4" spans="1:18" ht="11.25" customHeight="1" x14ac:dyDescent="0.25">
      <c r="A4" s="56" t="s">
        <v>240</v>
      </c>
      <c r="B4" s="57" t="s">
        <v>239</v>
      </c>
      <c r="C4" s="8">
        <v>669.77272186705068</v>
      </c>
      <c r="D4" s="8">
        <v>558.672800597064</v>
      </c>
      <c r="E4" s="8">
        <v>485.24965032477598</v>
      </c>
      <c r="F4" s="8">
        <v>556.60485031207202</v>
      </c>
      <c r="G4" s="8">
        <v>623.71745080610401</v>
      </c>
      <c r="H4" s="8">
        <v>609.7883018978057</v>
      </c>
      <c r="I4" s="8">
        <v>665.40035589501599</v>
      </c>
      <c r="J4" s="8">
        <v>670.76422296615988</v>
      </c>
      <c r="K4" s="8">
        <v>428.52390501657783</v>
      </c>
      <c r="L4" s="8">
        <v>221.687147686608</v>
      </c>
      <c r="M4" s="8">
        <v>241.30438852263535</v>
      </c>
      <c r="N4" s="8">
        <v>240.21715215482087</v>
      </c>
      <c r="O4" s="8">
        <v>165.74512992907023</v>
      </c>
      <c r="P4" s="8">
        <v>196.2315452163167</v>
      </c>
      <c r="Q4" s="8">
        <v>232.77116351716126</v>
      </c>
      <c r="R4" s="8">
        <v>228.03727056040466</v>
      </c>
    </row>
    <row r="5" spans="1:18" ht="11.25" customHeight="1" x14ac:dyDescent="0.25">
      <c r="A5" s="59" t="s">
        <v>238</v>
      </c>
      <c r="B5" s="60" t="s">
        <v>237</v>
      </c>
      <c r="C5" s="9">
        <v>569.10545219696621</v>
      </c>
      <c r="D5" s="9">
        <v>461.02431624242405</v>
      </c>
      <c r="E5" s="9">
        <v>390.75033960309599</v>
      </c>
      <c r="F5" s="9">
        <v>471.41924659315202</v>
      </c>
      <c r="G5" s="9">
        <v>526.40934742994398</v>
      </c>
      <c r="H5" s="9">
        <v>521.32136012119304</v>
      </c>
      <c r="I5" s="9">
        <v>574.024997104416</v>
      </c>
      <c r="J5" s="9">
        <v>563.78809919439982</v>
      </c>
      <c r="K5" s="9">
        <v>337.13318025129786</v>
      </c>
      <c r="L5" s="9">
        <v>154.48645415728802</v>
      </c>
      <c r="M5" s="9">
        <v>180.351113773918</v>
      </c>
      <c r="N5" s="9">
        <v>182.22378558242957</v>
      </c>
      <c r="O5" s="9">
        <v>116.92854211933512</v>
      </c>
      <c r="P5" s="9">
        <v>147.36553413482764</v>
      </c>
      <c r="Q5" s="9">
        <v>193.17592844970264</v>
      </c>
      <c r="R5" s="9">
        <v>188.4343866303316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569.10545219696621</v>
      </c>
      <c r="D8" s="10">
        <v>461.02431624242405</v>
      </c>
      <c r="E8" s="10">
        <v>390.75033960309599</v>
      </c>
      <c r="F8" s="10">
        <v>471.41924659315202</v>
      </c>
      <c r="G8" s="10">
        <v>526.40934742994398</v>
      </c>
      <c r="H8" s="10">
        <v>521.32136012119304</v>
      </c>
      <c r="I8" s="10">
        <v>574.024997104416</v>
      </c>
      <c r="J8" s="10">
        <v>563.78809919439982</v>
      </c>
      <c r="K8" s="10">
        <v>337.13318025129786</v>
      </c>
      <c r="L8" s="10">
        <v>154.48645415728802</v>
      </c>
      <c r="M8" s="10">
        <v>180.351113773918</v>
      </c>
      <c r="N8" s="10">
        <v>182.22378558242957</v>
      </c>
      <c r="O8" s="10">
        <v>116.92854211933512</v>
      </c>
      <c r="P8" s="10">
        <v>147.36553413482764</v>
      </c>
      <c r="Q8" s="10">
        <v>193.17592844970264</v>
      </c>
      <c r="R8" s="10">
        <v>188.4343866303316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100.66726967008452</v>
      </c>
      <c r="D11" s="9">
        <v>97.64848435463999</v>
      </c>
      <c r="E11" s="9">
        <v>94.499310721680004</v>
      </c>
      <c r="F11" s="9">
        <v>85.185603718919992</v>
      </c>
      <c r="G11" s="9">
        <v>97.308103376160005</v>
      </c>
      <c r="H11" s="9">
        <v>88.466941776612614</v>
      </c>
      <c r="I11" s="9">
        <v>91.375358790600004</v>
      </c>
      <c r="J11" s="9">
        <v>106.97612377176002</v>
      </c>
      <c r="K11" s="9">
        <v>91.390724765279998</v>
      </c>
      <c r="L11" s="9">
        <v>67.200693529319992</v>
      </c>
      <c r="M11" s="9">
        <v>60.953274748717362</v>
      </c>
      <c r="N11" s="9">
        <v>57.993366572391302</v>
      </c>
      <c r="O11" s="9">
        <v>48.816587809735118</v>
      </c>
      <c r="P11" s="9">
        <v>48.866011081489049</v>
      </c>
      <c r="Q11" s="9">
        <v>39.59523506745861</v>
      </c>
      <c r="R11" s="9">
        <v>39.602883930073062</v>
      </c>
    </row>
    <row r="12" spans="1:18" ht="11.25" customHeight="1" x14ac:dyDescent="0.25">
      <c r="A12" s="61" t="s">
        <v>224</v>
      </c>
      <c r="B12" s="62" t="s">
        <v>223</v>
      </c>
      <c r="C12" s="10">
        <v>100.66726967008452</v>
      </c>
      <c r="D12" s="10">
        <v>97.64848435463999</v>
      </c>
      <c r="E12" s="10">
        <v>94.499310721680004</v>
      </c>
      <c r="F12" s="10">
        <v>85.185603718919992</v>
      </c>
      <c r="G12" s="10">
        <v>97.308103376160005</v>
      </c>
      <c r="H12" s="10">
        <v>88.466941776612614</v>
      </c>
      <c r="I12" s="10">
        <v>91.375358790600004</v>
      </c>
      <c r="J12" s="10">
        <v>106.97612377176002</v>
      </c>
      <c r="K12" s="10">
        <v>91.390724765279998</v>
      </c>
      <c r="L12" s="10">
        <v>67.200693529319992</v>
      </c>
      <c r="M12" s="10">
        <v>60.953274748717362</v>
      </c>
      <c r="N12" s="10">
        <v>57.993366572391302</v>
      </c>
      <c r="O12" s="10">
        <v>48.816587809735118</v>
      </c>
      <c r="P12" s="10">
        <v>48.866011081489049</v>
      </c>
      <c r="Q12" s="10">
        <v>39.59523506745861</v>
      </c>
      <c r="R12" s="10">
        <v>39.602883930073062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848.89002632977633</v>
      </c>
      <c r="D21" s="79">
        <v>920.0882960645406</v>
      </c>
      <c r="E21" s="79">
        <v>914.01671451142806</v>
      </c>
      <c r="F21" s="79">
        <v>925.87941560869217</v>
      </c>
      <c r="G21" s="79">
        <v>978.33051021358813</v>
      </c>
      <c r="H21" s="79">
        <v>938.38152914143166</v>
      </c>
      <c r="I21" s="79">
        <v>1021.42846515168</v>
      </c>
      <c r="J21" s="79">
        <v>1061.2278374424482</v>
      </c>
      <c r="K21" s="79">
        <v>751.27956667329613</v>
      </c>
      <c r="L21" s="79">
        <v>634.29858427201214</v>
      </c>
      <c r="M21" s="79">
        <v>579.53681473551899</v>
      </c>
      <c r="N21" s="79">
        <v>739.77961500557979</v>
      </c>
      <c r="O21" s="79">
        <v>789.41719080998837</v>
      </c>
      <c r="P21" s="79">
        <v>684.45280725126963</v>
      </c>
      <c r="Q21" s="79">
        <v>686.03936734218939</v>
      </c>
      <c r="R21" s="79">
        <v>686.03131211356185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848.89002632977633</v>
      </c>
      <c r="D30" s="8">
        <v>920.0882960645406</v>
      </c>
      <c r="E30" s="8">
        <v>914.01671451142806</v>
      </c>
      <c r="F30" s="8">
        <v>925.87941560869217</v>
      </c>
      <c r="G30" s="8">
        <v>978.33051021358813</v>
      </c>
      <c r="H30" s="8">
        <v>938.38152914143166</v>
      </c>
      <c r="I30" s="8">
        <v>1021.42846515168</v>
      </c>
      <c r="J30" s="8">
        <v>1061.2278374424482</v>
      </c>
      <c r="K30" s="8">
        <v>751.27956667329613</v>
      </c>
      <c r="L30" s="8">
        <v>634.29858427201214</v>
      </c>
      <c r="M30" s="8">
        <v>579.53681473551899</v>
      </c>
      <c r="N30" s="8">
        <v>739.77961500557979</v>
      </c>
      <c r="O30" s="8">
        <v>789.41719080998837</v>
      </c>
      <c r="P30" s="8">
        <v>684.45280725126963</v>
      </c>
      <c r="Q30" s="8">
        <v>686.03936734218939</v>
      </c>
      <c r="R30" s="8">
        <v>686.03131211356185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37.742099860985107</v>
      </c>
      <c r="D34" s="9">
        <v>23.233959169308005</v>
      </c>
      <c r="E34" s="9">
        <v>23.224131409932003</v>
      </c>
      <c r="F34" s="9">
        <v>26.113598341308006</v>
      </c>
      <c r="G34" s="9">
        <v>26.118934920324005</v>
      </c>
      <c r="H34" s="9">
        <v>29.026948834805978</v>
      </c>
      <c r="I34" s="9">
        <v>29.058491722068005</v>
      </c>
      <c r="J34" s="9">
        <v>17.415767106468003</v>
      </c>
      <c r="K34" s="9">
        <v>11.601352918872001</v>
      </c>
      <c r="L34" s="9">
        <v>11.617072050132002</v>
      </c>
      <c r="M34" s="9">
        <v>11.617805573760133</v>
      </c>
      <c r="N34" s="9">
        <v>11.609942492636039</v>
      </c>
      <c r="O34" s="9">
        <v>14.512528688265769</v>
      </c>
      <c r="P34" s="9">
        <v>11.611539955223362</v>
      </c>
      <c r="Q34" s="9">
        <v>11.610257234487532</v>
      </c>
      <c r="R34" s="9">
        <v>11.60990404447892</v>
      </c>
    </row>
    <row r="35" spans="1:18" ht="11.25" customHeight="1" x14ac:dyDescent="0.25">
      <c r="A35" s="59" t="s">
        <v>179</v>
      </c>
      <c r="B35" s="60" t="s">
        <v>178</v>
      </c>
      <c r="C35" s="9">
        <v>3.0490432627481407</v>
      </c>
      <c r="D35" s="9">
        <v>3.0479177171525422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3.0490432627481407</v>
      </c>
      <c r="D36" s="10">
        <v>3.0479177171525422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60.096350114776946</v>
      </c>
      <c r="D43" s="9">
        <v>66.430666651752006</v>
      </c>
      <c r="E43" s="9">
        <v>60.183418986755996</v>
      </c>
      <c r="F43" s="9">
        <v>72.880223046696003</v>
      </c>
      <c r="G43" s="9">
        <v>76.002000940008003</v>
      </c>
      <c r="H43" s="9">
        <v>82.252821930654179</v>
      </c>
      <c r="I43" s="9">
        <v>76.019622678792004</v>
      </c>
      <c r="J43" s="9">
        <v>63.326417424660008</v>
      </c>
      <c r="K43" s="9">
        <v>44.369459637516002</v>
      </c>
      <c r="L43" s="9">
        <v>34.783078618080005</v>
      </c>
      <c r="M43" s="9">
        <v>37.945450945463442</v>
      </c>
      <c r="N43" s="9">
        <v>72.748714121387266</v>
      </c>
      <c r="O43" s="9">
        <v>101.22991493175708</v>
      </c>
      <c r="P43" s="9">
        <v>69.606024266082315</v>
      </c>
      <c r="Q43" s="9">
        <v>22.156198834378841</v>
      </c>
      <c r="R43" s="9">
        <v>25.341552272719543</v>
      </c>
    </row>
    <row r="44" spans="1:18" ht="11.25" customHeight="1" x14ac:dyDescent="0.25">
      <c r="A44" s="59" t="s">
        <v>161</v>
      </c>
      <c r="B44" s="60" t="s">
        <v>160</v>
      </c>
      <c r="C44" s="9">
        <v>89.78322866472223</v>
      </c>
      <c r="D44" s="9">
        <v>68.083162363728022</v>
      </c>
      <c r="E44" s="9">
        <v>74.196230918040015</v>
      </c>
      <c r="F44" s="9">
        <v>52.503410513088014</v>
      </c>
      <c r="G44" s="9">
        <v>58.964290862256007</v>
      </c>
      <c r="H44" s="9">
        <v>49.536627270270955</v>
      </c>
      <c r="I44" s="9">
        <v>92.979137232720021</v>
      </c>
      <c r="J44" s="9">
        <v>95.883509925720006</v>
      </c>
      <c r="K44" s="9">
        <v>33.992713187208004</v>
      </c>
      <c r="L44" s="9">
        <v>21.691653795000004</v>
      </c>
      <c r="M44" s="9">
        <v>30.968601165406987</v>
      </c>
      <c r="N44" s="9">
        <v>21.670958391557928</v>
      </c>
      <c r="O44" s="9">
        <v>18.575084388020532</v>
      </c>
      <c r="P44" s="9">
        <v>12.385243029962018</v>
      </c>
      <c r="Q44" s="9">
        <v>12.38273229771718</v>
      </c>
      <c r="R44" s="9">
        <v>9.2873637282660511</v>
      </c>
    </row>
    <row r="45" spans="1:18" ht="11.25" customHeight="1" x14ac:dyDescent="0.25">
      <c r="A45" s="59" t="s">
        <v>159</v>
      </c>
      <c r="B45" s="60" t="s">
        <v>158</v>
      </c>
      <c r="C45" s="9">
        <v>658.21930442654389</v>
      </c>
      <c r="D45" s="9">
        <v>759.29259016260005</v>
      </c>
      <c r="E45" s="9">
        <v>756.41293319670001</v>
      </c>
      <c r="F45" s="9">
        <v>774.38218370760012</v>
      </c>
      <c r="G45" s="9">
        <v>817.24528349100012</v>
      </c>
      <c r="H45" s="9">
        <v>777.56513110570052</v>
      </c>
      <c r="I45" s="9">
        <v>823.37121351810003</v>
      </c>
      <c r="J45" s="9">
        <v>884.60214298560004</v>
      </c>
      <c r="K45" s="9">
        <v>661.31604092970008</v>
      </c>
      <c r="L45" s="9">
        <v>566.20677980880009</v>
      </c>
      <c r="M45" s="9">
        <v>499.00495705088844</v>
      </c>
      <c r="N45" s="9">
        <v>633.74999999999852</v>
      </c>
      <c r="O45" s="9">
        <v>655.09966280194499</v>
      </c>
      <c r="P45" s="9">
        <v>590.85000000000196</v>
      </c>
      <c r="Q45" s="9">
        <v>639.89017897560586</v>
      </c>
      <c r="R45" s="9">
        <v>639.79249206809732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658.21930442654389</v>
      </c>
      <c r="D49" s="10">
        <v>759.29259016260005</v>
      </c>
      <c r="E49" s="10">
        <v>756.41293319670001</v>
      </c>
      <c r="F49" s="10">
        <v>774.38218370760012</v>
      </c>
      <c r="G49" s="10">
        <v>817.24528349100012</v>
      </c>
      <c r="H49" s="10">
        <v>777.56513110570052</v>
      </c>
      <c r="I49" s="10">
        <v>823.37121351810003</v>
      </c>
      <c r="J49" s="10">
        <v>884.60214298560004</v>
      </c>
      <c r="K49" s="10">
        <v>661.31604092970008</v>
      </c>
      <c r="L49" s="10">
        <v>566.20677980880009</v>
      </c>
      <c r="M49" s="10">
        <v>499.00495705088844</v>
      </c>
      <c r="N49" s="10">
        <v>633.74999999999852</v>
      </c>
      <c r="O49" s="10">
        <v>655.09966280194499</v>
      </c>
      <c r="P49" s="10">
        <v>590.85000000000196</v>
      </c>
      <c r="Q49" s="10">
        <v>639.89017897560586</v>
      </c>
      <c r="R49" s="10">
        <v>639.79249206809732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305.00208232444891</v>
      </c>
      <c r="D52" s="79">
        <v>294.77781923047206</v>
      </c>
      <c r="E52" s="79">
        <v>270.43964079793204</v>
      </c>
      <c r="F52" s="79">
        <v>271.47602829085201</v>
      </c>
      <c r="G52" s="79">
        <v>261.91370885288404</v>
      </c>
      <c r="H52" s="79">
        <v>248.80551599266809</v>
      </c>
      <c r="I52" s="79">
        <v>264.92920905686401</v>
      </c>
      <c r="J52" s="79">
        <v>288.72489715639205</v>
      </c>
      <c r="K52" s="79">
        <v>232.01157806125201</v>
      </c>
      <c r="L52" s="79">
        <v>211.89983468266803</v>
      </c>
      <c r="M52" s="79">
        <v>216.89268488929335</v>
      </c>
      <c r="N52" s="79">
        <v>244.365824866418</v>
      </c>
      <c r="O52" s="79">
        <v>263.43456707108231</v>
      </c>
      <c r="P52" s="79">
        <v>252.2433045665621</v>
      </c>
      <c r="Q52" s="79">
        <v>245.79891460250997</v>
      </c>
      <c r="R52" s="79">
        <v>237.07696975979988</v>
      </c>
    </row>
    <row r="53" spans="1:18" ht="11.25" customHeight="1" x14ac:dyDescent="0.25">
      <c r="A53" s="56" t="s">
        <v>143</v>
      </c>
      <c r="B53" s="57" t="s">
        <v>142</v>
      </c>
      <c r="C53" s="8">
        <v>304.00460932174701</v>
      </c>
      <c r="D53" s="8">
        <v>293.84827527290406</v>
      </c>
      <c r="E53" s="8">
        <v>269.51013401914804</v>
      </c>
      <c r="F53" s="8">
        <v>271.47602829085201</v>
      </c>
      <c r="G53" s="8">
        <v>261.91370885288404</v>
      </c>
      <c r="H53" s="8">
        <v>248.80551599266809</v>
      </c>
      <c r="I53" s="8">
        <v>264.92920905686401</v>
      </c>
      <c r="J53" s="8">
        <v>287.97412738168805</v>
      </c>
      <c r="K53" s="8">
        <v>232.01157806125201</v>
      </c>
      <c r="L53" s="8">
        <v>211.89983468266803</v>
      </c>
      <c r="M53" s="8">
        <v>216.84821171577974</v>
      </c>
      <c r="N53" s="8">
        <v>244.365824866418</v>
      </c>
      <c r="O53" s="8">
        <v>263.43456707108231</v>
      </c>
      <c r="P53" s="8">
        <v>252.2433045665621</v>
      </c>
      <c r="Q53" s="8">
        <v>245.79891460250997</v>
      </c>
      <c r="R53" s="8">
        <v>237.07696975979988</v>
      </c>
    </row>
    <row r="54" spans="1:18" ht="11.25" customHeight="1" x14ac:dyDescent="0.25">
      <c r="A54" s="56" t="s">
        <v>141</v>
      </c>
      <c r="B54" s="57" t="s">
        <v>140</v>
      </c>
      <c r="C54" s="8">
        <v>0.99747300270189165</v>
      </c>
      <c r="D54" s="8">
        <v>0.92954395756800012</v>
      </c>
      <c r="E54" s="8">
        <v>0.92950677878400001</v>
      </c>
      <c r="F54" s="8">
        <v>0</v>
      </c>
      <c r="G54" s="8">
        <v>0</v>
      </c>
      <c r="H54" s="8">
        <v>0</v>
      </c>
      <c r="I54" s="8">
        <v>0</v>
      </c>
      <c r="J54" s="8">
        <v>0.75076977470399997</v>
      </c>
      <c r="K54" s="8">
        <v>0</v>
      </c>
      <c r="L54" s="8">
        <v>0</v>
      </c>
      <c r="M54" s="8">
        <v>4.4473173513601673E-2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0.99747300270189165</v>
      </c>
      <c r="D57" s="9">
        <v>0.92954395756800012</v>
      </c>
      <c r="E57" s="9">
        <v>0.92950677878400001</v>
      </c>
      <c r="F57" s="9">
        <v>0</v>
      </c>
      <c r="G57" s="9">
        <v>0</v>
      </c>
      <c r="H57" s="9">
        <v>0</v>
      </c>
      <c r="I57" s="9">
        <v>0</v>
      </c>
      <c r="J57" s="9">
        <v>0.75076977470399997</v>
      </c>
      <c r="K57" s="9">
        <v>0</v>
      </c>
      <c r="L57" s="9">
        <v>0</v>
      </c>
      <c r="M57" s="9">
        <v>4.4473173513601673E-2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20.643162975036002</v>
      </c>
      <c r="E59" s="79">
        <v>17.486340560891996</v>
      </c>
      <c r="F59" s="79">
        <v>31.772589846228001</v>
      </c>
      <c r="G59" s="79">
        <v>41.373861889752</v>
      </c>
      <c r="H59" s="79">
        <v>41.266056510065702</v>
      </c>
      <c r="I59" s="79">
        <v>25.055012727863996</v>
      </c>
      <c r="J59" s="79">
        <v>31.233245600339998</v>
      </c>
      <c r="K59" s="79">
        <v>58.428819197027998</v>
      </c>
      <c r="L59" s="79">
        <v>55.732097967588004</v>
      </c>
      <c r="M59" s="79">
        <v>52.728403614643419</v>
      </c>
      <c r="N59" s="79">
        <v>55.019450597231149</v>
      </c>
      <c r="O59" s="79">
        <v>57.95457870675417</v>
      </c>
      <c r="P59" s="79">
        <v>58.412752858723117</v>
      </c>
      <c r="Q59" s="79">
        <v>58.96286898917662</v>
      </c>
      <c r="R59" s="79">
        <v>58.963094768097548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20.643162975036002</v>
      </c>
      <c r="E61" s="8">
        <v>17.486340560891996</v>
      </c>
      <c r="F61" s="8">
        <v>31.772589846228001</v>
      </c>
      <c r="G61" s="8">
        <v>41.373861889752</v>
      </c>
      <c r="H61" s="8">
        <v>41.266056510065702</v>
      </c>
      <c r="I61" s="8">
        <v>25.055012727863996</v>
      </c>
      <c r="J61" s="8">
        <v>31.233245600339998</v>
      </c>
      <c r="K61" s="8">
        <v>58.428819197027998</v>
      </c>
      <c r="L61" s="8">
        <v>55.732097967588004</v>
      </c>
      <c r="M61" s="8">
        <v>52.728403614643419</v>
      </c>
      <c r="N61" s="8">
        <v>55.019450597231149</v>
      </c>
      <c r="O61" s="8">
        <v>57.95457870675417</v>
      </c>
      <c r="P61" s="8">
        <v>58.412752858723117</v>
      </c>
      <c r="Q61" s="8">
        <v>58.96286898917662</v>
      </c>
      <c r="R61" s="8">
        <v>58.963094768097548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1.2320240869191863</v>
      </c>
      <c r="D64" s="81">
        <v>27.807216677280085</v>
      </c>
      <c r="E64" s="81">
        <v>23.08495175279991</v>
      </c>
      <c r="F64" s="81">
        <v>42.815327139360136</v>
      </c>
      <c r="G64" s="81">
        <v>55.063631344319653</v>
      </c>
      <c r="H64" s="81">
        <v>55.673511324518671</v>
      </c>
      <c r="I64" s="81">
        <v>34.201321083359808</v>
      </c>
      <c r="J64" s="81">
        <v>46.393259237279899</v>
      </c>
      <c r="K64" s="81">
        <v>78.761763403199623</v>
      </c>
      <c r="L64" s="81">
        <v>74.955123168480014</v>
      </c>
      <c r="M64" s="81">
        <v>70.679803845249737</v>
      </c>
      <c r="N64" s="81">
        <v>79.457612469717205</v>
      </c>
      <c r="O64" s="81">
        <v>86.832805157568856</v>
      </c>
      <c r="P64" s="81">
        <v>84.395357986361034</v>
      </c>
      <c r="Q64" s="81">
        <v>85.206800857433194</v>
      </c>
      <c r="R64" s="81">
        <v>86.552107771266733</v>
      </c>
    </row>
    <row r="65" spans="1:18" ht="11.25" customHeight="1" x14ac:dyDescent="0.25">
      <c r="A65" s="71" t="s">
        <v>123</v>
      </c>
      <c r="B65" s="72" t="s">
        <v>122</v>
      </c>
      <c r="C65" s="82">
        <v>1.2320240869191863</v>
      </c>
      <c r="D65" s="82">
        <v>0.9370460332800935</v>
      </c>
      <c r="E65" s="82">
        <v>0.46915606079991451</v>
      </c>
      <c r="F65" s="82">
        <v>0.47342324736013613</v>
      </c>
      <c r="G65" s="82">
        <v>0.47253229631965338</v>
      </c>
      <c r="H65" s="82">
        <v>0.67209518627069897</v>
      </c>
      <c r="I65" s="82">
        <v>0.92710489535980345</v>
      </c>
      <c r="J65" s="82">
        <v>5.1608573452799034</v>
      </c>
      <c r="K65" s="82">
        <v>0.4686871391996324</v>
      </c>
      <c r="L65" s="82">
        <v>0.46906227648001803</v>
      </c>
      <c r="M65" s="82">
        <v>0.33607257586651113</v>
      </c>
      <c r="N65" s="82">
        <v>6.1597296085310651</v>
      </c>
      <c r="O65" s="82">
        <v>9.6325547542253176</v>
      </c>
      <c r="P65" s="82">
        <v>6.4955588266599742</v>
      </c>
      <c r="Q65" s="82">
        <v>6.6071340471672491</v>
      </c>
      <c r="R65" s="82">
        <v>7.9521421166519364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26.870170643999991</v>
      </c>
      <c r="E68" s="82">
        <v>22.615795691999995</v>
      </c>
      <c r="F68" s="82">
        <v>42.341903891999998</v>
      </c>
      <c r="G68" s="82">
        <v>54.591099047999997</v>
      </c>
      <c r="H68" s="82">
        <v>55.001416138247968</v>
      </c>
      <c r="I68" s="82">
        <v>33.274216188000004</v>
      </c>
      <c r="J68" s="82">
        <v>41.232401891999999</v>
      </c>
      <c r="K68" s="82">
        <v>78.293076263999993</v>
      </c>
      <c r="L68" s="82">
        <v>74.486060891999998</v>
      </c>
      <c r="M68" s="82">
        <v>70.343731269383227</v>
      </c>
      <c r="N68" s="82">
        <v>73.297882861186139</v>
      </c>
      <c r="O68" s="82">
        <v>77.200250403343546</v>
      </c>
      <c r="P68" s="82">
        <v>77.899799159701061</v>
      </c>
      <c r="Q68" s="82">
        <v>78.599666810265944</v>
      </c>
      <c r="R68" s="82">
        <v>78.599965654614792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657.66236340401224</v>
      </c>
      <c r="D2" s="78">
        <v>645.02146385633398</v>
      </c>
      <c r="E2" s="78">
        <v>625.36287554153478</v>
      </c>
      <c r="F2" s="78">
        <v>542.99490689845288</v>
      </c>
      <c r="G2" s="78">
        <v>562.21207008593842</v>
      </c>
      <c r="H2" s="78">
        <v>487.14723041919501</v>
      </c>
      <c r="I2" s="78">
        <v>631.72913519291706</v>
      </c>
      <c r="J2" s="78">
        <v>605.87775266548408</v>
      </c>
      <c r="K2" s="78">
        <v>516.01940241758371</v>
      </c>
      <c r="L2" s="78">
        <v>324.0242824845941</v>
      </c>
      <c r="M2" s="78">
        <v>316.37132371931011</v>
      </c>
      <c r="N2" s="78">
        <v>349.97539343377082</v>
      </c>
      <c r="O2" s="78">
        <v>298.65901322405148</v>
      </c>
      <c r="P2" s="78">
        <v>273.68091590327003</v>
      </c>
      <c r="Q2" s="78">
        <v>272.91526485223204</v>
      </c>
      <c r="R2" s="78">
        <v>314.37907258146709</v>
      </c>
    </row>
    <row r="3" spans="1:18" ht="11.25" customHeight="1" x14ac:dyDescent="0.25">
      <c r="A3" s="53" t="s">
        <v>242</v>
      </c>
      <c r="B3" s="54" t="s">
        <v>241</v>
      </c>
      <c r="C3" s="79">
        <v>37.914451070306065</v>
      </c>
      <c r="D3" s="79">
        <v>37.380165856087316</v>
      </c>
      <c r="E3" s="79">
        <v>36.203462256328365</v>
      </c>
      <c r="F3" s="79">
        <v>32.983089974066807</v>
      </c>
      <c r="G3" s="79">
        <v>34.161632314753895</v>
      </c>
      <c r="H3" s="79">
        <v>29.56463871781137</v>
      </c>
      <c r="I3" s="79">
        <v>38.306330815687986</v>
      </c>
      <c r="J3" s="79">
        <v>35.252749992563771</v>
      </c>
      <c r="K3" s="79">
        <v>31.555106047913878</v>
      </c>
      <c r="L3" s="79">
        <v>20.015064581285642</v>
      </c>
      <c r="M3" s="79">
        <v>19.337334787900538</v>
      </c>
      <c r="N3" s="79">
        <v>21.468772152004348</v>
      </c>
      <c r="O3" s="79">
        <v>18.430373733468713</v>
      </c>
      <c r="P3" s="79">
        <v>16.802883659140271</v>
      </c>
      <c r="Q3" s="79">
        <v>16.609063710790945</v>
      </c>
      <c r="R3" s="79">
        <v>19.140041218300265</v>
      </c>
    </row>
    <row r="4" spans="1:18" ht="11.25" customHeight="1" x14ac:dyDescent="0.25">
      <c r="A4" s="56" t="s">
        <v>240</v>
      </c>
      <c r="B4" s="57" t="s">
        <v>239</v>
      </c>
      <c r="C4" s="8">
        <v>37.914451070306065</v>
      </c>
      <c r="D4" s="8">
        <v>37.380165856087316</v>
      </c>
      <c r="E4" s="8">
        <v>36.203462256328365</v>
      </c>
      <c r="F4" s="8">
        <v>32.983089974066807</v>
      </c>
      <c r="G4" s="8">
        <v>34.161632314753895</v>
      </c>
      <c r="H4" s="8">
        <v>29.56463871781137</v>
      </c>
      <c r="I4" s="8">
        <v>38.306330815687986</v>
      </c>
      <c r="J4" s="8">
        <v>35.252749992563771</v>
      </c>
      <c r="K4" s="8">
        <v>31.555106047913878</v>
      </c>
      <c r="L4" s="8">
        <v>20.015064581285642</v>
      </c>
      <c r="M4" s="8">
        <v>19.337334787900538</v>
      </c>
      <c r="N4" s="8">
        <v>21.468772152004348</v>
      </c>
      <c r="O4" s="8">
        <v>18.430373733468713</v>
      </c>
      <c r="P4" s="8">
        <v>16.802883659140271</v>
      </c>
      <c r="Q4" s="8">
        <v>16.609063710790945</v>
      </c>
      <c r="R4" s="8">
        <v>19.140041218300265</v>
      </c>
    </row>
    <row r="5" spans="1:18" ht="11.25" customHeight="1" x14ac:dyDescent="0.25">
      <c r="A5" s="59" t="s">
        <v>238</v>
      </c>
      <c r="B5" s="60" t="s">
        <v>237</v>
      </c>
      <c r="C5" s="9">
        <v>32.215884757171942</v>
      </c>
      <c r="D5" s="9">
        <v>30.846616098749848</v>
      </c>
      <c r="E5" s="9">
        <v>29.153066183561311</v>
      </c>
      <c r="F5" s="9">
        <v>27.935192115503355</v>
      </c>
      <c r="G5" s="9">
        <v>28.831969589290342</v>
      </c>
      <c r="H5" s="9">
        <v>25.275456449218858</v>
      </c>
      <c r="I5" s="9">
        <v>33.045956829974095</v>
      </c>
      <c r="J5" s="9">
        <v>29.630502386955158</v>
      </c>
      <c r="K5" s="9">
        <v>24.82539044044373</v>
      </c>
      <c r="L5" s="9">
        <v>13.947837703532926</v>
      </c>
      <c r="M5" s="9">
        <v>14.452741153067961</v>
      </c>
      <c r="N5" s="9">
        <v>16.2857685150788</v>
      </c>
      <c r="O5" s="9">
        <v>13.002111931078886</v>
      </c>
      <c r="P5" s="9">
        <v>12.618592605510807</v>
      </c>
      <c r="Q5" s="9">
        <v>13.783800598546895</v>
      </c>
      <c r="R5" s="9">
        <v>15.816019540079147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32.215884757171942</v>
      </c>
      <c r="D8" s="10">
        <v>30.846616098749848</v>
      </c>
      <c r="E8" s="10">
        <v>29.153066183561311</v>
      </c>
      <c r="F8" s="10">
        <v>27.935192115503355</v>
      </c>
      <c r="G8" s="10">
        <v>28.831969589290342</v>
      </c>
      <c r="H8" s="10">
        <v>25.275456449218858</v>
      </c>
      <c r="I8" s="10">
        <v>33.045956829974095</v>
      </c>
      <c r="J8" s="10">
        <v>29.630502386955158</v>
      </c>
      <c r="K8" s="10">
        <v>24.82539044044373</v>
      </c>
      <c r="L8" s="10">
        <v>13.947837703532926</v>
      </c>
      <c r="M8" s="10">
        <v>14.452741153067961</v>
      </c>
      <c r="N8" s="10">
        <v>16.2857685150788</v>
      </c>
      <c r="O8" s="10">
        <v>13.002111931078886</v>
      </c>
      <c r="P8" s="10">
        <v>12.618592605510807</v>
      </c>
      <c r="Q8" s="10">
        <v>13.783800598546895</v>
      </c>
      <c r="R8" s="10">
        <v>15.816019540079147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5.6985663131341209</v>
      </c>
      <c r="D11" s="9">
        <v>6.5335497573374655</v>
      </c>
      <c r="E11" s="9">
        <v>7.0503960727670574</v>
      </c>
      <c r="F11" s="9">
        <v>5.0478978585634495</v>
      </c>
      <c r="G11" s="9">
        <v>5.3296627254635549</v>
      </c>
      <c r="H11" s="9">
        <v>4.2891822685925121</v>
      </c>
      <c r="I11" s="9">
        <v>5.2603739857138914</v>
      </c>
      <c r="J11" s="9">
        <v>5.6222476056086128</v>
      </c>
      <c r="K11" s="9">
        <v>6.7297156074701476</v>
      </c>
      <c r="L11" s="9">
        <v>6.0672268777527147</v>
      </c>
      <c r="M11" s="9">
        <v>4.8845936348325765</v>
      </c>
      <c r="N11" s="9">
        <v>5.1830036369255472</v>
      </c>
      <c r="O11" s="9">
        <v>5.4282618023898284</v>
      </c>
      <c r="P11" s="9">
        <v>4.1842910536294644</v>
      </c>
      <c r="Q11" s="9">
        <v>2.8252631122440506</v>
      </c>
      <c r="R11" s="9">
        <v>3.3240216782211189</v>
      </c>
    </row>
    <row r="12" spans="1:18" ht="11.25" customHeight="1" x14ac:dyDescent="0.25">
      <c r="A12" s="61" t="s">
        <v>224</v>
      </c>
      <c r="B12" s="62" t="s">
        <v>223</v>
      </c>
      <c r="C12" s="10">
        <v>5.6985663131341209</v>
      </c>
      <c r="D12" s="10">
        <v>6.5335497573374655</v>
      </c>
      <c r="E12" s="10">
        <v>7.0503960727670574</v>
      </c>
      <c r="F12" s="10">
        <v>5.0478978585634495</v>
      </c>
      <c r="G12" s="10">
        <v>5.3296627254635549</v>
      </c>
      <c r="H12" s="10">
        <v>4.2891822685925121</v>
      </c>
      <c r="I12" s="10">
        <v>5.2603739857138914</v>
      </c>
      <c r="J12" s="10">
        <v>5.6222476056086128</v>
      </c>
      <c r="K12" s="10">
        <v>6.7297156074701476</v>
      </c>
      <c r="L12" s="10">
        <v>6.0672268777527147</v>
      </c>
      <c r="M12" s="10">
        <v>4.8845936348325765</v>
      </c>
      <c r="N12" s="10">
        <v>5.1830036369255472</v>
      </c>
      <c r="O12" s="10">
        <v>5.4282618023898284</v>
      </c>
      <c r="P12" s="10">
        <v>4.1842910536294644</v>
      </c>
      <c r="Q12" s="10">
        <v>2.8252631122440506</v>
      </c>
      <c r="R12" s="10">
        <v>3.3240216782211189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618.38657209507562</v>
      </c>
      <c r="D21" s="79">
        <v>606.35505507525181</v>
      </c>
      <c r="E21" s="79">
        <v>587.88463453092663</v>
      </c>
      <c r="F21" s="79">
        <v>509.71245644371703</v>
      </c>
      <c r="G21" s="79">
        <v>527.74048920210635</v>
      </c>
      <c r="H21" s="79">
        <v>457.31400548425722</v>
      </c>
      <c r="I21" s="79">
        <v>593.07448433823549</v>
      </c>
      <c r="J21" s="79">
        <v>569.53973511087077</v>
      </c>
      <c r="K21" s="79">
        <v>484.17993145925897</v>
      </c>
      <c r="L21" s="79">
        <v>303.8307743014559</v>
      </c>
      <c r="M21" s="79">
        <v>296.8151924947075</v>
      </c>
      <c r="N21" s="79">
        <v>328.3137984945555</v>
      </c>
      <c r="O21" s="79">
        <v>280.06415432096259</v>
      </c>
      <c r="P21" s="79">
        <v>256.72725312754056</v>
      </c>
      <c r="Q21" s="79">
        <v>256.15575767125864</v>
      </c>
      <c r="R21" s="79">
        <v>295.06573557783753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618.38657209507562</v>
      </c>
      <c r="D30" s="8">
        <v>606.35505507525181</v>
      </c>
      <c r="E30" s="8">
        <v>587.88463453092663</v>
      </c>
      <c r="F30" s="8">
        <v>509.71245644371703</v>
      </c>
      <c r="G30" s="8">
        <v>527.74048920210635</v>
      </c>
      <c r="H30" s="8">
        <v>457.31400548425722</v>
      </c>
      <c r="I30" s="8">
        <v>593.07448433823549</v>
      </c>
      <c r="J30" s="8">
        <v>569.53973511087077</v>
      </c>
      <c r="K30" s="8">
        <v>484.17993145925897</v>
      </c>
      <c r="L30" s="8">
        <v>303.8307743014559</v>
      </c>
      <c r="M30" s="8">
        <v>296.8151924947075</v>
      </c>
      <c r="N30" s="8">
        <v>328.3137984945555</v>
      </c>
      <c r="O30" s="8">
        <v>280.06415432096259</v>
      </c>
      <c r="P30" s="8">
        <v>256.72725312754056</v>
      </c>
      <c r="Q30" s="8">
        <v>256.15575767125864</v>
      </c>
      <c r="R30" s="8">
        <v>295.06573557783753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2.8498422340264966</v>
      </c>
      <c r="D35" s="9">
        <v>2.4230156335684332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2.8498422340264966</v>
      </c>
      <c r="D36" s="10">
        <v>2.4230156335684332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0.32041072112077718</v>
      </c>
      <c r="D43" s="9">
        <v>0.31409855598728575</v>
      </c>
      <c r="E43" s="9">
        <v>0.30403628501765667</v>
      </c>
      <c r="F43" s="9">
        <v>0.2636079811951938</v>
      </c>
      <c r="G43" s="9">
        <v>0.27293153854656221</v>
      </c>
      <c r="H43" s="9">
        <v>0.23650907533060109</v>
      </c>
      <c r="I43" s="9">
        <v>0.30672031954166296</v>
      </c>
      <c r="J43" s="9">
        <v>0.29454885374103112</v>
      </c>
      <c r="K43" s="9">
        <v>0.25040332574508323</v>
      </c>
      <c r="L43" s="9">
        <v>0.15713215564199814</v>
      </c>
      <c r="M43" s="9">
        <v>0.15350390733531616</v>
      </c>
      <c r="N43" s="9">
        <v>0.16979404078823401</v>
      </c>
      <c r="O43" s="9">
        <v>0.14484077324847611</v>
      </c>
      <c r="P43" s="9">
        <v>0.13277162851171415</v>
      </c>
      <c r="Q43" s="9">
        <v>0.13247606821769306</v>
      </c>
      <c r="R43" s="9">
        <v>0.15259914073561065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615.21631913992837</v>
      </c>
      <c r="D45" s="9">
        <v>603.61794088569604</v>
      </c>
      <c r="E45" s="9">
        <v>587.58059824590896</v>
      </c>
      <c r="F45" s="9">
        <v>509.44884846252182</v>
      </c>
      <c r="G45" s="9">
        <v>527.46755766355977</v>
      </c>
      <c r="H45" s="9">
        <v>457.07749640892661</v>
      </c>
      <c r="I45" s="9">
        <v>592.76776401869381</v>
      </c>
      <c r="J45" s="9">
        <v>569.24518625712972</v>
      </c>
      <c r="K45" s="9">
        <v>483.92952813351388</v>
      </c>
      <c r="L45" s="9">
        <v>303.67364214581391</v>
      </c>
      <c r="M45" s="9">
        <v>296.66168858737217</v>
      </c>
      <c r="N45" s="9">
        <v>328.14400445376725</v>
      </c>
      <c r="O45" s="9">
        <v>279.91931354771413</v>
      </c>
      <c r="P45" s="9">
        <v>256.59448149902886</v>
      </c>
      <c r="Q45" s="9">
        <v>256.02328160304097</v>
      </c>
      <c r="R45" s="9">
        <v>294.91313643710191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615.21631913992837</v>
      </c>
      <c r="D49" s="10">
        <v>603.61794088569604</v>
      </c>
      <c r="E49" s="10">
        <v>587.58059824590896</v>
      </c>
      <c r="F49" s="10">
        <v>509.44884846252182</v>
      </c>
      <c r="G49" s="10">
        <v>527.46755766355977</v>
      </c>
      <c r="H49" s="10">
        <v>457.07749640892661</v>
      </c>
      <c r="I49" s="10">
        <v>592.76776401869381</v>
      </c>
      <c r="J49" s="10">
        <v>569.24518625712972</v>
      </c>
      <c r="K49" s="10">
        <v>483.92952813351388</v>
      </c>
      <c r="L49" s="10">
        <v>303.67364214581391</v>
      </c>
      <c r="M49" s="10">
        <v>296.66168858737217</v>
      </c>
      <c r="N49" s="10">
        <v>328.14400445376725</v>
      </c>
      <c r="O49" s="10">
        <v>279.91931354771413</v>
      </c>
      <c r="P49" s="10">
        <v>256.59448149902886</v>
      </c>
      <c r="Q49" s="10">
        <v>256.02328160304097</v>
      </c>
      <c r="R49" s="10">
        <v>294.91313643710191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1.3613402386305475</v>
      </c>
      <c r="D52" s="79">
        <v>1.286242924994857</v>
      </c>
      <c r="E52" s="79">
        <v>1.27477875427976</v>
      </c>
      <c r="F52" s="79">
        <v>0.29936048066903598</v>
      </c>
      <c r="G52" s="79">
        <v>0.30994856907818097</v>
      </c>
      <c r="H52" s="79">
        <v>0.26858621712645192</v>
      </c>
      <c r="I52" s="79">
        <v>0.34832003899367003</v>
      </c>
      <c r="J52" s="79">
        <v>1.085267562049584</v>
      </c>
      <c r="K52" s="79">
        <v>0.28436491041091444</v>
      </c>
      <c r="L52" s="79">
        <v>0.17844360185255256</v>
      </c>
      <c r="M52" s="79">
        <v>0.2187964367020882</v>
      </c>
      <c r="N52" s="79">
        <v>0.19282278721092974</v>
      </c>
      <c r="O52" s="79">
        <v>0.16448516962023299</v>
      </c>
      <c r="P52" s="79">
        <v>0.15077911658921389</v>
      </c>
      <c r="Q52" s="79">
        <v>0.15044347018244097</v>
      </c>
      <c r="R52" s="79">
        <v>0.17329578532930687</v>
      </c>
    </row>
    <row r="53" spans="1:18" ht="11.25" customHeight="1" x14ac:dyDescent="0.25">
      <c r="A53" s="56" t="s">
        <v>143</v>
      </c>
      <c r="B53" s="57" t="s">
        <v>142</v>
      </c>
      <c r="C53" s="8">
        <v>0.36386723592865589</v>
      </c>
      <c r="D53" s="8">
        <v>0.35669896742685686</v>
      </c>
      <c r="E53" s="8">
        <v>0.34527197549575994</v>
      </c>
      <c r="F53" s="8">
        <v>0.29936048066903598</v>
      </c>
      <c r="G53" s="8">
        <v>0.30994856907818097</v>
      </c>
      <c r="H53" s="8">
        <v>0.26858621712645192</v>
      </c>
      <c r="I53" s="8">
        <v>0.34832003899367003</v>
      </c>
      <c r="J53" s="8">
        <v>0.33449778734558394</v>
      </c>
      <c r="K53" s="8">
        <v>0.28436491041091444</v>
      </c>
      <c r="L53" s="8">
        <v>0.17844360185255256</v>
      </c>
      <c r="M53" s="8">
        <v>0.17432326318848654</v>
      </c>
      <c r="N53" s="8">
        <v>0.19282278721092974</v>
      </c>
      <c r="O53" s="8">
        <v>0.16448516962023299</v>
      </c>
      <c r="P53" s="8">
        <v>0.15077911658921389</v>
      </c>
      <c r="Q53" s="8">
        <v>0.15044347018244097</v>
      </c>
      <c r="R53" s="8">
        <v>0.17329578532930687</v>
      </c>
    </row>
    <row r="54" spans="1:18" ht="11.25" customHeight="1" x14ac:dyDescent="0.25">
      <c r="A54" s="56" t="s">
        <v>141</v>
      </c>
      <c r="B54" s="57" t="s">
        <v>140</v>
      </c>
      <c r="C54" s="8">
        <v>0.99747300270189165</v>
      </c>
      <c r="D54" s="8">
        <v>0.92954395756800012</v>
      </c>
      <c r="E54" s="8">
        <v>0.92950677878400001</v>
      </c>
      <c r="F54" s="8">
        <v>0</v>
      </c>
      <c r="G54" s="8">
        <v>0</v>
      </c>
      <c r="H54" s="8">
        <v>0</v>
      </c>
      <c r="I54" s="8">
        <v>0</v>
      </c>
      <c r="J54" s="8">
        <v>0.75076977470399997</v>
      </c>
      <c r="K54" s="8">
        <v>0</v>
      </c>
      <c r="L54" s="8">
        <v>0</v>
      </c>
      <c r="M54" s="8">
        <v>4.4473173513601673E-2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0.99747300270189165</v>
      </c>
      <c r="D57" s="9">
        <v>0.92954395756800012</v>
      </c>
      <c r="E57" s="9">
        <v>0.92950677878400001</v>
      </c>
      <c r="F57" s="9">
        <v>0</v>
      </c>
      <c r="G57" s="9">
        <v>0</v>
      </c>
      <c r="H57" s="9">
        <v>0</v>
      </c>
      <c r="I57" s="9">
        <v>0</v>
      </c>
      <c r="J57" s="9">
        <v>0.75076977470399997</v>
      </c>
      <c r="K57" s="9">
        <v>0</v>
      </c>
      <c r="L57" s="9">
        <v>0</v>
      </c>
      <c r="M57" s="9">
        <v>4.4473173513601673E-2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909.06681092666884</v>
      </c>
      <c r="D2" s="78">
        <v>906.01886513991747</v>
      </c>
      <c r="E2" s="78">
        <v>848.43578319570611</v>
      </c>
      <c r="F2" s="78">
        <v>1057.0793078681054</v>
      </c>
      <c r="G2" s="78">
        <v>1162.3921685527191</v>
      </c>
      <c r="H2" s="78">
        <v>1209.9460355935373</v>
      </c>
      <c r="I2" s="78">
        <v>1143.7890072237417</v>
      </c>
      <c r="J2" s="78">
        <v>1213.2676596961421</v>
      </c>
      <c r="K2" s="78">
        <v>766.19245872854003</v>
      </c>
      <c r="L2" s="78">
        <v>687.97728581039064</v>
      </c>
      <c r="M2" s="78">
        <v>653.05183047771197</v>
      </c>
      <c r="N2" s="78">
        <v>793.22313997795004</v>
      </c>
      <c r="O2" s="78">
        <v>848.06107708033153</v>
      </c>
      <c r="P2" s="78">
        <v>791.97811063207939</v>
      </c>
      <c r="Q2" s="78">
        <v>820.4665771362462</v>
      </c>
      <c r="R2" s="78">
        <v>801.33488404212255</v>
      </c>
    </row>
    <row r="3" spans="1:18" ht="11.25" customHeight="1" x14ac:dyDescent="0.25">
      <c r="A3" s="53" t="s">
        <v>242</v>
      </c>
      <c r="B3" s="54" t="s">
        <v>241</v>
      </c>
      <c r="C3" s="79">
        <v>631.8582707967447</v>
      </c>
      <c r="D3" s="79">
        <v>521.29263474097672</v>
      </c>
      <c r="E3" s="79">
        <v>449.04618806844763</v>
      </c>
      <c r="F3" s="79">
        <v>523.62176033800517</v>
      </c>
      <c r="G3" s="79">
        <v>589.55581849135012</v>
      </c>
      <c r="H3" s="79">
        <v>580.22366317999433</v>
      </c>
      <c r="I3" s="79">
        <v>627.09402507932805</v>
      </c>
      <c r="J3" s="79">
        <v>635.51147297359603</v>
      </c>
      <c r="K3" s="79">
        <v>396.96879896866403</v>
      </c>
      <c r="L3" s="79">
        <v>201.67208310532237</v>
      </c>
      <c r="M3" s="79">
        <v>221.96705373473483</v>
      </c>
      <c r="N3" s="79">
        <v>218.7483800028165</v>
      </c>
      <c r="O3" s="79">
        <v>147.31475619560152</v>
      </c>
      <c r="P3" s="79">
        <v>179.42866155717638</v>
      </c>
      <c r="Q3" s="79">
        <v>216.16209980637029</v>
      </c>
      <c r="R3" s="79">
        <v>208.89722934210437</v>
      </c>
    </row>
    <row r="4" spans="1:18" ht="11.25" customHeight="1" x14ac:dyDescent="0.25">
      <c r="A4" s="56" t="s">
        <v>240</v>
      </c>
      <c r="B4" s="57" t="s">
        <v>239</v>
      </c>
      <c r="C4" s="8">
        <v>631.8582707967447</v>
      </c>
      <c r="D4" s="8">
        <v>521.29263474097672</v>
      </c>
      <c r="E4" s="8">
        <v>449.04618806844763</v>
      </c>
      <c r="F4" s="8">
        <v>523.62176033800517</v>
      </c>
      <c r="G4" s="8">
        <v>589.55581849135012</v>
      </c>
      <c r="H4" s="8">
        <v>580.22366317999433</v>
      </c>
      <c r="I4" s="8">
        <v>627.09402507932805</v>
      </c>
      <c r="J4" s="8">
        <v>635.51147297359603</v>
      </c>
      <c r="K4" s="8">
        <v>396.96879896866403</v>
      </c>
      <c r="L4" s="8">
        <v>201.67208310532237</v>
      </c>
      <c r="M4" s="8">
        <v>221.96705373473483</v>
      </c>
      <c r="N4" s="8">
        <v>218.7483800028165</v>
      </c>
      <c r="O4" s="8">
        <v>147.31475619560152</v>
      </c>
      <c r="P4" s="8">
        <v>179.42866155717638</v>
      </c>
      <c r="Q4" s="8">
        <v>216.16209980637029</v>
      </c>
      <c r="R4" s="8">
        <v>208.89722934210437</v>
      </c>
    </row>
    <row r="5" spans="1:18" ht="11.25" customHeight="1" x14ac:dyDescent="0.25">
      <c r="A5" s="59" t="s">
        <v>238</v>
      </c>
      <c r="B5" s="60" t="s">
        <v>237</v>
      </c>
      <c r="C5" s="9">
        <v>536.88956743979429</v>
      </c>
      <c r="D5" s="9">
        <v>430.1777001436742</v>
      </c>
      <c r="E5" s="9">
        <v>361.5972734195347</v>
      </c>
      <c r="F5" s="9">
        <v>443.48405447764867</v>
      </c>
      <c r="G5" s="9">
        <v>497.57737784065364</v>
      </c>
      <c r="H5" s="9">
        <v>496.0459036719742</v>
      </c>
      <c r="I5" s="9">
        <v>540.9790402744419</v>
      </c>
      <c r="J5" s="9">
        <v>534.15759680744463</v>
      </c>
      <c r="K5" s="9">
        <v>312.30778981085416</v>
      </c>
      <c r="L5" s="9">
        <v>140.53861645375508</v>
      </c>
      <c r="M5" s="9">
        <v>165.89837262085004</v>
      </c>
      <c r="N5" s="9">
        <v>165.93801706735076</v>
      </c>
      <c r="O5" s="9">
        <v>103.92643018825623</v>
      </c>
      <c r="P5" s="9">
        <v>134.74694152931681</v>
      </c>
      <c r="Q5" s="9">
        <v>179.39212785115575</v>
      </c>
      <c r="R5" s="9">
        <v>172.61836709025243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536.88956743979429</v>
      </c>
      <c r="D8" s="10">
        <v>430.1777001436742</v>
      </c>
      <c r="E8" s="10">
        <v>361.5972734195347</v>
      </c>
      <c r="F8" s="10">
        <v>443.48405447764867</v>
      </c>
      <c r="G8" s="10">
        <v>497.57737784065364</v>
      </c>
      <c r="H8" s="10">
        <v>496.0459036719742</v>
      </c>
      <c r="I8" s="10">
        <v>540.9790402744419</v>
      </c>
      <c r="J8" s="10">
        <v>534.15759680744463</v>
      </c>
      <c r="K8" s="10">
        <v>312.30778981085416</v>
      </c>
      <c r="L8" s="10">
        <v>140.53861645375508</v>
      </c>
      <c r="M8" s="10">
        <v>165.89837262085004</v>
      </c>
      <c r="N8" s="10">
        <v>165.93801706735076</v>
      </c>
      <c r="O8" s="10">
        <v>103.92643018825623</v>
      </c>
      <c r="P8" s="10">
        <v>134.74694152931681</v>
      </c>
      <c r="Q8" s="10">
        <v>179.39212785115575</v>
      </c>
      <c r="R8" s="10">
        <v>172.61836709025243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94.968703356950385</v>
      </c>
      <c r="D11" s="9">
        <v>91.114934597302536</v>
      </c>
      <c r="E11" s="9">
        <v>87.448914648912947</v>
      </c>
      <c r="F11" s="9">
        <v>80.137705860356533</v>
      </c>
      <c r="G11" s="9">
        <v>91.978440650696456</v>
      </c>
      <c r="H11" s="9">
        <v>84.177759508020102</v>
      </c>
      <c r="I11" s="9">
        <v>86.11498480488612</v>
      </c>
      <c r="J11" s="9">
        <v>101.35387616615138</v>
      </c>
      <c r="K11" s="9">
        <v>84.661009157809843</v>
      </c>
      <c r="L11" s="9">
        <v>61.133466651567282</v>
      </c>
      <c r="M11" s="9">
        <v>56.068681113884786</v>
      </c>
      <c r="N11" s="9">
        <v>52.810362935465754</v>
      </c>
      <c r="O11" s="9">
        <v>43.388326007345285</v>
      </c>
      <c r="P11" s="9">
        <v>44.681720027859583</v>
      </c>
      <c r="Q11" s="9">
        <v>36.769971955214551</v>
      </c>
      <c r="R11" s="9">
        <v>36.27886225185194</v>
      </c>
    </row>
    <row r="12" spans="1:18" ht="11.25" customHeight="1" x14ac:dyDescent="0.25">
      <c r="A12" s="61" t="s">
        <v>224</v>
      </c>
      <c r="B12" s="62" t="s">
        <v>223</v>
      </c>
      <c r="C12" s="10">
        <v>94.968703356950385</v>
      </c>
      <c r="D12" s="10">
        <v>91.114934597302536</v>
      </c>
      <c r="E12" s="10">
        <v>87.448914648912947</v>
      </c>
      <c r="F12" s="10">
        <v>80.137705860356533</v>
      </c>
      <c r="G12" s="10">
        <v>91.978440650696456</v>
      </c>
      <c r="H12" s="10">
        <v>84.177759508020102</v>
      </c>
      <c r="I12" s="10">
        <v>86.11498480488612</v>
      </c>
      <c r="J12" s="10">
        <v>101.35387616615138</v>
      </c>
      <c r="K12" s="10">
        <v>84.661009157809843</v>
      </c>
      <c r="L12" s="10">
        <v>61.133466651567282</v>
      </c>
      <c r="M12" s="10">
        <v>56.068681113884786</v>
      </c>
      <c r="N12" s="10">
        <v>52.810362935465754</v>
      </c>
      <c r="O12" s="10">
        <v>43.388326007345285</v>
      </c>
      <c r="P12" s="10">
        <v>44.681720027859583</v>
      </c>
      <c r="Q12" s="10">
        <v>36.769971955214551</v>
      </c>
      <c r="R12" s="10">
        <v>36.27886225185194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213.34422789953419</v>
      </c>
      <c r="D21" s="79">
        <v>306.58183818738064</v>
      </c>
      <c r="E21" s="79">
        <v>317.65891644991649</v>
      </c>
      <c r="F21" s="79">
        <v>413.02110581346562</v>
      </c>
      <c r="G21" s="79">
        <v>450.24194140175109</v>
      </c>
      <c r="H21" s="79">
        <v>474.52496523327329</v>
      </c>
      <c r="I21" s="79">
        <v>423.05479047839776</v>
      </c>
      <c r="J21" s="79">
        <v>491.24200746117361</v>
      </c>
      <c r="K21" s="79">
        <v>266.71714784520611</v>
      </c>
      <c r="L21" s="79">
        <v>330.23108276578222</v>
      </c>
      <c r="M21" s="79">
        <v>282.46603237825138</v>
      </c>
      <c r="N21" s="79">
        <v>404.29497096522903</v>
      </c>
      <c r="O21" s="79">
        <v>476.31236689654526</v>
      </c>
      <c r="P21" s="79">
        <v>420.47255569810102</v>
      </c>
      <c r="Q21" s="79">
        <v>429.61196602146345</v>
      </c>
      <c r="R21" s="79">
        <v>390.75386661384033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213.34422789953419</v>
      </c>
      <c r="D30" s="8">
        <v>306.58183818738064</v>
      </c>
      <c r="E30" s="8">
        <v>317.65891644991649</v>
      </c>
      <c r="F30" s="8">
        <v>413.02110581346562</v>
      </c>
      <c r="G30" s="8">
        <v>450.24194140175109</v>
      </c>
      <c r="H30" s="8">
        <v>474.52496523327329</v>
      </c>
      <c r="I30" s="8">
        <v>423.05479047839776</v>
      </c>
      <c r="J30" s="8">
        <v>491.24200746117361</v>
      </c>
      <c r="K30" s="8">
        <v>266.71714784520611</v>
      </c>
      <c r="L30" s="8">
        <v>330.23108276578222</v>
      </c>
      <c r="M30" s="8">
        <v>282.46603237825138</v>
      </c>
      <c r="N30" s="8">
        <v>404.29497096522903</v>
      </c>
      <c r="O30" s="8">
        <v>476.31236689654526</v>
      </c>
      <c r="P30" s="8">
        <v>420.47255569810102</v>
      </c>
      <c r="Q30" s="8">
        <v>429.61196602146345</v>
      </c>
      <c r="R30" s="8">
        <v>390.75386661384033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21.073854617066768</v>
      </c>
      <c r="D34" s="9">
        <v>16.547547994974792</v>
      </c>
      <c r="E34" s="9">
        <v>15.178490841480473</v>
      </c>
      <c r="F34" s="9">
        <v>23.327031603284894</v>
      </c>
      <c r="G34" s="9">
        <v>26.118934920324005</v>
      </c>
      <c r="H34" s="9">
        <v>22.771426909611314</v>
      </c>
      <c r="I34" s="9">
        <v>24.154570816229381</v>
      </c>
      <c r="J34" s="9">
        <v>17.415767106468003</v>
      </c>
      <c r="K34" s="9">
        <v>11.601352918872001</v>
      </c>
      <c r="L34" s="9">
        <v>11.617072050132002</v>
      </c>
      <c r="M34" s="9">
        <v>11.617805573760133</v>
      </c>
      <c r="N34" s="9">
        <v>4.7076965869629337</v>
      </c>
      <c r="O34" s="9">
        <v>0</v>
      </c>
      <c r="P34" s="9">
        <v>4.6223396887822297</v>
      </c>
      <c r="Q34" s="9">
        <v>11.610257234487532</v>
      </c>
      <c r="R34" s="9">
        <v>11.60990404447892</v>
      </c>
    </row>
    <row r="35" spans="1:18" ht="11.25" customHeight="1" x14ac:dyDescent="0.25">
      <c r="A35" s="59" t="s">
        <v>179</v>
      </c>
      <c r="B35" s="60" t="s">
        <v>178</v>
      </c>
      <c r="C35" s="9">
        <v>0.19920102872164408</v>
      </c>
      <c r="D35" s="9">
        <v>0.62490208358410881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0.19920102872164408</v>
      </c>
      <c r="D36" s="10">
        <v>0.62490208358410881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59.284958302407986</v>
      </c>
      <c r="D43" s="9">
        <v>65.651576468189759</v>
      </c>
      <c r="E43" s="9">
        <v>59.451859739604934</v>
      </c>
      <c r="F43" s="9">
        <v>72.257328452014406</v>
      </c>
      <c r="G43" s="9">
        <v>75.380989791730741</v>
      </c>
      <c r="H43" s="9">
        <v>81.729276356617007</v>
      </c>
      <c r="I43" s="9">
        <v>75.317632930042066</v>
      </c>
      <c r="J43" s="9">
        <v>62.585773700515219</v>
      </c>
      <c r="K43" s="9">
        <v>43.736568942939954</v>
      </c>
      <c r="L43" s="9">
        <v>34.389219257663981</v>
      </c>
      <c r="M43" s="9">
        <v>37.536357175568014</v>
      </c>
      <c r="N43" s="9">
        <v>72.3103204404769</v>
      </c>
      <c r="O43" s="9">
        <v>82.556933254293938</v>
      </c>
      <c r="P43" s="9">
        <v>69.209454478383819</v>
      </c>
      <c r="Q43" s="9">
        <v>21.752079116693743</v>
      </c>
      <c r="R43" s="9">
        <v>24.977243210099967</v>
      </c>
    </row>
    <row r="44" spans="1:18" ht="11.25" customHeight="1" x14ac:dyDescent="0.25">
      <c r="A44" s="59" t="s">
        <v>161</v>
      </c>
      <c r="B44" s="60" t="s">
        <v>160</v>
      </c>
      <c r="C44" s="9">
        <v>89.78322866472223</v>
      </c>
      <c r="D44" s="9">
        <v>68.083162363728022</v>
      </c>
      <c r="E44" s="9">
        <v>74.196230918040015</v>
      </c>
      <c r="F44" s="9">
        <v>52.503410513088014</v>
      </c>
      <c r="G44" s="9">
        <v>58.964290862256007</v>
      </c>
      <c r="H44" s="9">
        <v>49.536627270270955</v>
      </c>
      <c r="I44" s="9">
        <v>92.979137232720021</v>
      </c>
      <c r="J44" s="9">
        <v>95.883509925720006</v>
      </c>
      <c r="K44" s="9">
        <v>33.992713187208004</v>
      </c>
      <c r="L44" s="9">
        <v>21.691653795000004</v>
      </c>
      <c r="M44" s="9">
        <v>30.968601165406987</v>
      </c>
      <c r="N44" s="9">
        <v>21.670958391557928</v>
      </c>
      <c r="O44" s="9">
        <v>18.575084388020532</v>
      </c>
      <c r="P44" s="9">
        <v>12.385243029962018</v>
      </c>
      <c r="Q44" s="9">
        <v>12.38273229771718</v>
      </c>
      <c r="R44" s="9">
        <v>9.2873637282660511</v>
      </c>
    </row>
    <row r="45" spans="1:18" ht="11.25" customHeight="1" x14ac:dyDescent="0.25">
      <c r="A45" s="59" t="s">
        <v>159</v>
      </c>
      <c r="B45" s="60" t="s">
        <v>158</v>
      </c>
      <c r="C45" s="9">
        <v>43.002985286615555</v>
      </c>
      <c r="D45" s="9">
        <v>155.67464927690392</v>
      </c>
      <c r="E45" s="9">
        <v>168.83233495079105</v>
      </c>
      <c r="F45" s="9">
        <v>264.9333352450783</v>
      </c>
      <c r="G45" s="9">
        <v>289.77772582744035</v>
      </c>
      <c r="H45" s="9">
        <v>320.48763469677402</v>
      </c>
      <c r="I45" s="9">
        <v>230.60344949940631</v>
      </c>
      <c r="J45" s="9">
        <v>315.35695672847038</v>
      </c>
      <c r="K45" s="9">
        <v>177.38651279618617</v>
      </c>
      <c r="L45" s="9">
        <v>262.53313766298623</v>
      </c>
      <c r="M45" s="9">
        <v>202.34326846351624</v>
      </c>
      <c r="N45" s="9">
        <v>305.60599554623127</v>
      </c>
      <c r="O45" s="9">
        <v>375.1803492542308</v>
      </c>
      <c r="P45" s="9">
        <v>334.25551850097298</v>
      </c>
      <c r="Q45" s="9">
        <v>383.86689737256501</v>
      </c>
      <c r="R45" s="9">
        <v>344.87935563099541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43.002985286615555</v>
      </c>
      <c r="D49" s="10">
        <v>155.67464927690392</v>
      </c>
      <c r="E49" s="10">
        <v>168.83233495079105</v>
      </c>
      <c r="F49" s="10">
        <v>264.9333352450783</v>
      </c>
      <c r="G49" s="10">
        <v>289.77772582744035</v>
      </c>
      <c r="H49" s="10">
        <v>320.48763469677402</v>
      </c>
      <c r="I49" s="10">
        <v>230.60344949940631</v>
      </c>
      <c r="J49" s="10">
        <v>315.35695672847038</v>
      </c>
      <c r="K49" s="10">
        <v>177.38651279618617</v>
      </c>
      <c r="L49" s="10">
        <v>262.53313766298623</v>
      </c>
      <c r="M49" s="10">
        <v>202.34326846351624</v>
      </c>
      <c r="N49" s="10">
        <v>305.60599554623127</v>
      </c>
      <c r="O49" s="10">
        <v>375.1803492542308</v>
      </c>
      <c r="P49" s="10">
        <v>334.25551850097298</v>
      </c>
      <c r="Q49" s="10">
        <v>383.86689737256501</v>
      </c>
      <c r="R49" s="10">
        <v>344.87935563099541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63.864312230389928</v>
      </c>
      <c r="D52" s="79">
        <v>57.501229236524082</v>
      </c>
      <c r="E52" s="79">
        <v>64.244338116449995</v>
      </c>
      <c r="F52" s="79">
        <v>88.663851870406674</v>
      </c>
      <c r="G52" s="79">
        <v>81.22054676986599</v>
      </c>
      <c r="H52" s="79">
        <v>113.9313506702039</v>
      </c>
      <c r="I52" s="79">
        <v>68.585178938151728</v>
      </c>
      <c r="J52" s="79">
        <v>55.280933661032421</v>
      </c>
      <c r="K52" s="79">
        <v>44.077692717641817</v>
      </c>
      <c r="L52" s="79">
        <v>100.34202197169793</v>
      </c>
      <c r="M52" s="79">
        <v>95.89034075008243</v>
      </c>
      <c r="N52" s="79">
        <v>115.1603384126734</v>
      </c>
      <c r="O52" s="79">
        <v>166.47937528143058</v>
      </c>
      <c r="P52" s="79">
        <v>133.66414051807891</v>
      </c>
      <c r="Q52" s="79">
        <v>115.72964231923586</v>
      </c>
      <c r="R52" s="79">
        <v>142.72069331808029</v>
      </c>
    </row>
    <row r="53" spans="1:18" ht="11.25" customHeight="1" x14ac:dyDescent="0.25">
      <c r="A53" s="56" t="s">
        <v>143</v>
      </c>
      <c r="B53" s="57" t="s">
        <v>142</v>
      </c>
      <c r="C53" s="8">
        <v>63.864312230389928</v>
      </c>
      <c r="D53" s="8">
        <v>57.501229236524082</v>
      </c>
      <c r="E53" s="8">
        <v>64.244338116449995</v>
      </c>
      <c r="F53" s="8">
        <v>88.663851870406674</v>
      </c>
      <c r="G53" s="8">
        <v>81.22054676986599</v>
      </c>
      <c r="H53" s="8">
        <v>113.9313506702039</v>
      </c>
      <c r="I53" s="8">
        <v>68.585178938151728</v>
      </c>
      <c r="J53" s="8">
        <v>55.280933661032421</v>
      </c>
      <c r="K53" s="8">
        <v>44.077692717641817</v>
      </c>
      <c r="L53" s="8">
        <v>100.34202197169793</v>
      </c>
      <c r="M53" s="8">
        <v>95.89034075008243</v>
      </c>
      <c r="N53" s="8">
        <v>115.1603384126734</v>
      </c>
      <c r="O53" s="8">
        <v>166.47937528143058</v>
      </c>
      <c r="P53" s="8">
        <v>133.66414051807891</v>
      </c>
      <c r="Q53" s="8">
        <v>115.72964231923586</v>
      </c>
      <c r="R53" s="8">
        <v>142.72069331808029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20.643162975036002</v>
      </c>
      <c r="E59" s="79">
        <v>17.486340560891996</v>
      </c>
      <c r="F59" s="79">
        <v>31.772589846228001</v>
      </c>
      <c r="G59" s="79">
        <v>41.373861889752</v>
      </c>
      <c r="H59" s="79">
        <v>41.266056510065702</v>
      </c>
      <c r="I59" s="79">
        <v>25.055012727863996</v>
      </c>
      <c r="J59" s="79">
        <v>31.233245600339998</v>
      </c>
      <c r="K59" s="79">
        <v>58.428819197027998</v>
      </c>
      <c r="L59" s="79">
        <v>55.732097967588004</v>
      </c>
      <c r="M59" s="79">
        <v>52.728403614643419</v>
      </c>
      <c r="N59" s="79">
        <v>55.019450597231149</v>
      </c>
      <c r="O59" s="79">
        <v>57.95457870675417</v>
      </c>
      <c r="P59" s="79">
        <v>58.412752858723117</v>
      </c>
      <c r="Q59" s="79">
        <v>58.96286898917662</v>
      </c>
      <c r="R59" s="79">
        <v>58.963094768097548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20.643162975036002</v>
      </c>
      <c r="E61" s="8">
        <v>17.486340560891996</v>
      </c>
      <c r="F61" s="8">
        <v>31.772589846228001</v>
      </c>
      <c r="G61" s="8">
        <v>41.373861889752</v>
      </c>
      <c r="H61" s="8">
        <v>41.266056510065702</v>
      </c>
      <c r="I61" s="8">
        <v>25.055012727863996</v>
      </c>
      <c r="J61" s="8">
        <v>31.233245600339998</v>
      </c>
      <c r="K61" s="8">
        <v>58.428819197027998</v>
      </c>
      <c r="L61" s="8">
        <v>55.732097967588004</v>
      </c>
      <c r="M61" s="8">
        <v>52.728403614643419</v>
      </c>
      <c r="N61" s="8">
        <v>55.019450597231149</v>
      </c>
      <c r="O61" s="8">
        <v>57.95457870675417</v>
      </c>
      <c r="P61" s="8">
        <v>58.412752858723117</v>
      </c>
      <c r="Q61" s="8">
        <v>58.96286898917662</v>
      </c>
      <c r="R61" s="8">
        <v>58.963094768097548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1.2320240869191863</v>
      </c>
      <c r="D64" s="81">
        <v>27.807216677280085</v>
      </c>
      <c r="E64" s="81">
        <v>23.08495175279991</v>
      </c>
      <c r="F64" s="81">
        <v>42.815327139360136</v>
      </c>
      <c r="G64" s="81">
        <v>55.063631344319653</v>
      </c>
      <c r="H64" s="81">
        <v>55.673511324518671</v>
      </c>
      <c r="I64" s="81">
        <v>34.201321083359808</v>
      </c>
      <c r="J64" s="81">
        <v>46.393259237279899</v>
      </c>
      <c r="K64" s="81">
        <v>78.761763403199623</v>
      </c>
      <c r="L64" s="81">
        <v>74.955123168480014</v>
      </c>
      <c r="M64" s="81">
        <v>70.679803845249737</v>
      </c>
      <c r="N64" s="81">
        <v>79.457612469717205</v>
      </c>
      <c r="O64" s="81">
        <v>86.832805157568856</v>
      </c>
      <c r="P64" s="81">
        <v>84.395357986361034</v>
      </c>
      <c r="Q64" s="81">
        <v>85.206800857433194</v>
      </c>
      <c r="R64" s="81">
        <v>86.552107771266733</v>
      </c>
    </row>
    <row r="65" spans="1:18" ht="11.25" customHeight="1" x14ac:dyDescent="0.25">
      <c r="A65" s="71" t="s">
        <v>123</v>
      </c>
      <c r="B65" s="72" t="s">
        <v>122</v>
      </c>
      <c r="C65" s="82">
        <v>1.2320240869191863</v>
      </c>
      <c r="D65" s="82">
        <v>0.9370460332800935</v>
      </c>
      <c r="E65" s="82">
        <v>0.46915606079991451</v>
      </c>
      <c r="F65" s="82">
        <v>0.47342324736013613</v>
      </c>
      <c r="G65" s="82">
        <v>0.47253229631965338</v>
      </c>
      <c r="H65" s="82">
        <v>0.67209518627069897</v>
      </c>
      <c r="I65" s="82">
        <v>0.92710489535980345</v>
      </c>
      <c r="J65" s="82">
        <v>5.1608573452799034</v>
      </c>
      <c r="K65" s="82">
        <v>0.4686871391996324</v>
      </c>
      <c r="L65" s="82">
        <v>0.46906227648001803</v>
      </c>
      <c r="M65" s="82">
        <v>0.33607257586651113</v>
      </c>
      <c r="N65" s="82">
        <v>6.1597296085310651</v>
      </c>
      <c r="O65" s="82">
        <v>9.6325547542253176</v>
      </c>
      <c r="P65" s="82">
        <v>6.4955588266599742</v>
      </c>
      <c r="Q65" s="82">
        <v>6.6071340471672491</v>
      </c>
      <c r="R65" s="82">
        <v>7.9521421166519364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26.870170643999991</v>
      </c>
      <c r="E68" s="82">
        <v>22.615795691999995</v>
      </c>
      <c r="F68" s="82">
        <v>42.341903891999998</v>
      </c>
      <c r="G68" s="82">
        <v>54.591099047999997</v>
      </c>
      <c r="H68" s="82">
        <v>55.001416138247968</v>
      </c>
      <c r="I68" s="82">
        <v>33.274216188000004</v>
      </c>
      <c r="J68" s="82">
        <v>41.232401891999999</v>
      </c>
      <c r="K68" s="82">
        <v>78.293076263999993</v>
      </c>
      <c r="L68" s="82">
        <v>74.486060891999998</v>
      </c>
      <c r="M68" s="82">
        <v>70.343731269383227</v>
      </c>
      <c r="N68" s="82">
        <v>73.297882861186139</v>
      </c>
      <c r="O68" s="82">
        <v>77.200250403343546</v>
      </c>
      <c r="P68" s="82">
        <v>77.899799159701061</v>
      </c>
      <c r="Q68" s="82">
        <v>78.599666810265944</v>
      </c>
      <c r="R68" s="82">
        <v>78.599965654614792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256.93565619059495</v>
      </c>
      <c r="D2" s="78">
        <v>243.14174987086128</v>
      </c>
      <c r="E2" s="78">
        <v>213.39368745778719</v>
      </c>
      <c r="F2" s="78">
        <v>185.65866929128586</v>
      </c>
      <c r="G2" s="78">
        <v>180.73129312367055</v>
      </c>
      <c r="H2" s="78">
        <v>141.14813752923894</v>
      </c>
      <c r="I2" s="78">
        <v>201.29490041476552</v>
      </c>
      <c r="J2" s="78">
        <v>232.80479080371379</v>
      </c>
      <c r="K2" s="78">
        <v>188.03200780203028</v>
      </c>
      <c r="L2" s="78">
        <v>111.61609631389156</v>
      </c>
      <c r="M2" s="78">
        <v>121.03913756506891</v>
      </c>
      <c r="N2" s="78">
        <v>136.18350921232891</v>
      </c>
      <c r="O2" s="78">
        <v>129.831376212512</v>
      </c>
      <c r="P2" s="78">
        <v>125.6813833575219</v>
      </c>
      <c r="Q2" s="78">
        <v>130.19047246255906</v>
      </c>
      <c r="R2" s="78">
        <v>94.39469057827425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17.159226335166522</v>
      </c>
      <c r="D21" s="79">
        <v>7.1514028019081666</v>
      </c>
      <c r="E21" s="79">
        <v>8.4731635305849338</v>
      </c>
      <c r="F21" s="79">
        <v>3.1458533515095182</v>
      </c>
      <c r="G21" s="79">
        <v>0.34807960973070273</v>
      </c>
      <c r="H21" s="79">
        <v>6.5425584239012293</v>
      </c>
      <c r="I21" s="79">
        <v>5.2991903350468892</v>
      </c>
      <c r="J21" s="79">
        <v>0.44609487040375878</v>
      </c>
      <c r="K21" s="79">
        <v>0.38248736883096607</v>
      </c>
      <c r="L21" s="79">
        <v>0.23672720477402487</v>
      </c>
      <c r="M21" s="79">
        <v>0.25558986256010735</v>
      </c>
      <c r="N21" s="79">
        <v>7.1708455457952427</v>
      </c>
      <c r="O21" s="79">
        <v>33.04066959248042</v>
      </c>
      <c r="P21" s="79">
        <v>7.2529984256279274</v>
      </c>
      <c r="Q21" s="79">
        <v>0.27164364946740693</v>
      </c>
      <c r="R21" s="79">
        <v>0.21170992188396148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17.159226335166522</v>
      </c>
      <c r="D30" s="8">
        <v>7.1514028019081666</v>
      </c>
      <c r="E30" s="8">
        <v>8.4731635305849338</v>
      </c>
      <c r="F30" s="8">
        <v>3.1458533515095182</v>
      </c>
      <c r="G30" s="8">
        <v>0.34807960973070273</v>
      </c>
      <c r="H30" s="8">
        <v>6.5425584239012293</v>
      </c>
      <c r="I30" s="8">
        <v>5.2991903350468892</v>
      </c>
      <c r="J30" s="8">
        <v>0.44609487040375878</v>
      </c>
      <c r="K30" s="8">
        <v>0.38248736883096607</v>
      </c>
      <c r="L30" s="8">
        <v>0.23672720477402487</v>
      </c>
      <c r="M30" s="8">
        <v>0.25558986256010735</v>
      </c>
      <c r="N30" s="8">
        <v>7.1708455457952427</v>
      </c>
      <c r="O30" s="8">
        <v>33.04066959248042</v>
      </c>
      <c r="P30" s="8">
        <v>7.2529984256279274</v>
      </c>
      <c r="Q30" s="8">
        <v>0.27164364946740693</v>
      </c>
      <c r="R30" s="8">
        <v>0.21170992188396148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16.668245243918346</v>
      </c>
      <c r="D34" s="9">
        <v>6.6864111743332133</v>
      </c>
      <c r="E34" s="9">
        <v>8.0456405684515282</v>
      </c>
      <c r="F34" s="9">
        <v>2.7865667380231125</v>
      </c>
      <c r="G34" s="9">
        <v>0</v>
      </c>
      <c r="H34" s="9">
        <v>6.2555219251946657</v>
      </c>
      <c r="I34" s="9">
        <v>4.9039209058386231</v>
      </c>
      <c r="J34" s="9">
        <v>0</v>
      </c>
      <c r="K34" s="9">
        <v>0</v>
      </c>
      <c r="L34" s="9">
        <v>0</v>
      </c>
      <c r="M34" s="9">
        <v>0</v>
      </c>
      <c r="N34" s="9">
        <v>6.9022459056731051</v>
      </c>
      <c r="O34" s="9">
        <v>14.512528688265769</v>
      </c>
      <c r="P34" s="9">
        <v>6.9892002664411335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0.49098109124817535</v>
      </c>
      <c r="D43" s="9">
        <v>0.46499162757495344</v>
      </c>
      <c r="E43" s="9">
        <v>0.42752296213340557</v>
      </c>
      <c r="F43" s="9">
        <v>0.35928661348640578</v>
      </c>
      <c r="G43" s="9">
        <v>0.34807960973070273</v>
      </c>
      <c r="H43" s="9">
        <v>0.28703649870656384</v>
      </c>
      <c r="I43" s="9">
        <v>0.39526942920826585</v>
      </c>
      <c r="J43" s="9">
        <v>0.44609487040375878</v>
      </c>
      <c r="K43" s="9">
        <v>0.38248736883096607</v>
      </c>
      <c r="L43" s="9">
        <v>0.23672720477402487</v>
      </c>
      <c r="M43" s="9">
        <v>0.25558986256010735</v>
      </c>
      <c r="N43" s="9">
        <v>0.26859964012213738</v>
      </c>
      <c r="O43" s="9">
        <v>18.528140904214652</v>
      </c>
      <c r="P43" s="9">
        <v>0.26379815918679372</v>
      </c>
      <c r="Q43" s="9">
        <v>0.27164364946740693</v>
      </c>
      <c r="R43" s="9">
        <v>0.21170992188396148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239.77642985542846</v>
      </c>
      <c r="D52" s="79">
        <v>235.9903470689531</v>
      </c>
      <c r="E52" s="79">
        <v>204.92052392720225</v>
      </c>
      <c r="F52" s="79">
        <v>182.51281593977635</v>
      </c>
      <c r="G52" s="79">
        <v>180.38321351393986</v>
      </c>
      <c r="H52" s="79">
        <v>134.60557910533771</v>
      </c>
      <c r="I52" s="79">
        <v>195.99571007971863</v>
      </c>
      <c r="J52" s="79">
        <v>232.35869593331003</v>
      </c>
      <c r="K52" s="79">
        <v>187.64952043319931</v>
      </c>
      <c r="L52" s="79">
        <v>111.37936910911753</v>
      </c>
      <c r="M52" s="79">
        <v>120.78354770250881</v>
      </c>
      <c r="N52" s="79">
        <v>129.01266366653368</v>
      </c>
      <c r="O52" s="79">
        <v>96.790706620031571</v>
      </c>
      <c r="P52" s="79">
        <v>118.42838493189397</v>
      </c>
      <c r="Q52" s="79">
        <v>129.91882881309166</v>
      </c>
      <c r="R52" s="79">
        <v>94.182980656390285</v>
      </c>
    </row>
    <row r="53" spans="1:18" ht="11.25" customHeight="1" x14ac:dyDescent="0.25">
      <c r="A53" s="56" t="s">
        <v>143</v>
      </c>
      <c r="B53" s="57" t="s">
        <v>142</v>
      </c>
      <c r="C53" s="8">
        <v>239.77642985542846</v>
      </c>
      <c r="D53" s="8">
        <v>235.9903470689531</v>
      </c>
      <c r="E53" s="8">
        <v>204.92052392720225</v>
      </c>
      <c r="F53" s="8">
        <v>182.51281593977635</v>
      </c>
      <c r="G53" s="8">
        <v>180.38321351393986</v>
      </c>
      <c r="H53" s="8">
        <v>134.60557910533771</v>
      </c>
      <c r="I53" s="8">
        <v>195.99571007971863</v>
      </c>
      <c r="J53" s="8">
        <v>232.35869593331003</v>
      </c>
      <c r="K53" s="8">
        <v>187.64952043319931</v>
      </c>
      <c r="L53" s="8">
        <v>111.37936910911753</v>
      </c>
      <c r="M53" s="8">
        <v>120.78354770250881</v>
      </c>
      <c r="N53" s="8">
        <v>129.01266366653368</v>
      </c>
      <c r="O53" s="8">
        <v>96.790706620031571</v>
      </c>
      <c r="P53" s="8">
        <v>118.42838493189397</v>
      </c>
      <c r="Q53" s="8">
        <v>129.91882881309166</v>
      </c>
      <c r="R53" s="8">
        <v>94.182980656390285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156.65959498842543</v>
      </c>
      <c r="D2" s="78">
        <v>172.68565858732799</v>
      </c>
      <c r="E2" s="78">
        <v>159.06065093197202</v>
      </c>
      <c r="F2" s="78">
        <v>170.26524128829601</v>
      </c>
      <c r="G2" s="78">
        <v>167.50876182058801</v>
      </c>
      <c r="H2" s="78">
        <v>163.46367009968705</v>
      </c>
      <c r="I2" s="78">
        <v>161.53852222202403</v>
      </c>
      <c r="J2" s="78">
        <v>140.39547182298</v>
      </c>
      <c r="K2" s="78">
        <v>122.72189790103201</v>
      </c>
      <c r="L2" s="78">
        <v>108.76717798722001</v>
      </c>
      <c r="M2" s="78">
        <v>120.98700337001749</v>
      </c>
      <c r="N2" s="78">
        <v>115.12786584271547</v>
      </c>
      <c r="O2" s="78">
        <v>101.9966475812988</v>
      </c>
      <c r="P2" s="78">
        <v>97.417324186303304</v>
      </c>
      <c r="Q2" s="78">
        <v>94.624978738613237</v>
      </c>
      <c r="R2" s="78">
        <v>91.601628619915616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28.043634942865651</v>
      </c>
      <c r="D21" s="79">
        <v>28.105362599004</v>
      </c>
      <c r="E21" s="79">
        <v>28.115547659892002</v>
      </c>
      <c r="F21" s="79">
        <v>28.001931012576005</v>
      </c>
      <c r="G21" s="79">
        <v>27.985093796376002</v>
      </c>
      <c r="H21" s="79">
        <v>18.666592765041155</v>
      </c>
      <c r="I21" s="79">
        <v>24.713667236268002</v>
      </c>
      <c r="J21" s="79">
        <v>33.936209390447999</v>
      </c>
      <c r="K21" s="79">
        <v>21.757345147548001</v>
      </c>
      <c r="L21" s="79">
        <v>15.462210957552003</v>
      </c>
      <c r="M21" s="79">
        <v>18.577379640644722</v>
      </c>
      <c r="N21" s="79">
        <v>15.481672085466343</v>
      </c>
      <c r="O21" s="79">
        <v>9.2042964967029803</v>
      </c>
      <c r="P21" s="79">
        <v>9.2048453453284864</v>
      </c>
      <c r="Q21" s="79">
        <v>9.2016484829193139</v>
      </c>
      <c r="R21" s="79">
        <v>9.2020914989422611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28.043634942865651</v>
      </c>
      <c r="D30" s="8">
        <v>28.105362599004</v>
      </c>
      <c r="E30" s="8">
        <v>28.115547659892002</v>
      </c>
      <c r="F30" s="8">
        <v>28.001931012576005</v>
      </c>
      <c r="G30" s="8">
        <v>27.985093796376002</v>
      </c>
      <c r="H30" s="8">
        <v>18.666592765041155</v>
      </c>
      <c r="I30" s="8">
        <v>24.713667236268002</v>
      </c>
      <c r="J30" s="8">
        <v>33.936209390447999</v>
      </c>
      <c r="K30" s="8">
        <v>21.757345147548001</v>
      </c>
      <c r="L30" s="8">
        <v>15.462210957552003</v>
      </c>
      <c r="M30" s="8">
        <v>18.577379640644722</v>
      </c>
      <c r="N30" s="8">
        <v>15.481672085466343</v>
      </c>
      <c r="O30" s="8">
        <v>9.2042964967029803</v>
      </c>
      <c r="P30" s="8">
        <v>9.2048453453284864</v>
      </c>
      <c r="Q30" s="8">
        <v>9.2016484829193139</v>
      </c>
      <c r="R30" s="8">
        <v>9.2020914989422611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2.9026946714011204</v>
      </c>
      <c r="D34" s="9">
        <v>2.9008798132320002</v>
      </c>
      <c r="E34" s="9">
        <v>2.9025177731280003</v>
      </c>
      <c r="F34" s="9">
        <v>2.9040764769000007</v>
      </c>
      <c r="G34" s="9">
        <v>2.9025706105440006</v>
      </c>
      <c r="H34" s="9">
        <v>2.9021473085167329</v>
      </c>
      <c r="I34" s="9">
        <v>2.8699699248720005</v>
      </c>
      <c r="J34" s="9">
        <v>5.8035560986080004</v>
      </c>
      <c r="K34" s="9">
        <v>2.8982907798480002</v>
      </c>
      <c r="L34" s="9">
        <v>2.8477253727360003</v>
      </c>
      <c r="M34" s="9">
        <v>2.903333230209185</v>
      </c>
      <c r="N34" s="9">
        <v>2.9026383293000855</v>
      </c>
      <c r="O34" s="9">
        <v>2.9033609249653853</v>
      </c>
      <c r="P34" s="9">
        <v>2.9032305248091119</v>
      </c>
      <c r="Q34" s="9">
        <v>2.9027217913579442</v>
      </c>
      <c r="R34" s="9">
        <v>2.90287868537211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15.854759701443918</v>
      </c>
      <c r="D43" s="9">
        <v>15.813369889668</v>
      </c>
      <c r="E43" s="9">
        <v>15.818644001628002</v>
      </c>
      <c r="F43" s="9">
        <v>18.934589347596003</v>
      </c>
      <c r="G43" s="9">
        <v>18.925933599144003</v>
      </c>
      <c r="H43" s="9">
        <v>12.668990300275174</v>
      </c>
      <c r="I43" s="9">
        <v>12.564578970684</v>
      </c>
      <c r="J43" s="9">
        <v>15.826927459823999</v>
      </c>
      <c r="K43" s="9">
        <v>12.71231615394</v>
      </c>
      <c r="L43" s="9">
        <v>9.4399778762640008</v>
      </c>
      <c r="M43" s="9">
        <v>9.4827106518343989</v>
      </c>
      <c r="N43" s="9">
        <v>9.4830196778437514</v>
      </c>
      <c r="O43" s="9">
        <v>6.3009355717375941</v>
      </c>
      <c r="P43" s="9">
        <v>6.301614820519374</v>
      </c>
      <c r="Q43" s="9">
        <v>6.2989266915613706</v>
      </c>
      <c r="R43" s="9">
        <v>6.2992128135701515</v>
      </c>
    </row>
    <row r="44" spans="1:18" ht="11.25" customHeight="1" x14ac:dyDescent="0.25">
      <c r="A44" s="59" t="s">
        <v>161</v>
      </c>
      <c r="B44" s="60" t="s">
        <v>160</v>
      </c>
      <c r="C44" s="9">
        <v>9.2861805700206119</v>
      </c>
      <c r="D44" s="9">
        <v>9.3911128961040014</v>
      </c>
      <c r="E44" s="9">
        <v>9.3943858851360016</v>
      </c>
      <c r="F44" s="9">
        <v>6.1632651880800005</v>
      </c>
      <c r="G44" s="9">
        <v>6.1565895866880007</v>
      </c>
      <c r="H44" s="9">
        <v>3.0954551562492476</v>
      </c>
      <c r="I44" s="9">
        <v>9.2791183407120013</v>
      </c>
      <c r="J44" s="9">
        <v>12.305725832016002</v>
      </c>
      <c r="K44" s="9">
        <v>6.1467382137600008</v>
      </c>
      <c r="L44" s="9">
        <v>3.1745077085520004</v>
      </c>
      <c r="M44" s="9">
        <v>6.1913357586011371</v>
      </c>
      <c r="N44" s="9">
        <v>3.0960140783225061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127.42402766523426</v>
      </c>
      <c r="D52" s="79">
        <v>143.412689410452</v>
      </c>
      <c r="E52" s="79">
        <v>130.150407475836</v>
      </c>
      <c r="F52" s="79">
        <v>140.32423563998401</v>
      </c>
      <c r="G52" s="79">
        <v>137.20327454948401</v>
      </c>
      <c r="H52" s="79">
        <v>143.42180160363071</v>
      </c>
      <c r="I52" s="79">
        <v>135.28299387279603</v>
      </c>
      <c r="J52" s="79">
        <v>104.91732453366001</v>
      </c>
      <c r="K52" s="79">
        <v>100.20130078820401</v>
      </c>
      <c r="L52" s="79">
        <v>92.536455229416006</v>
      </c>
      <c r="M52" s="79">
        <v>101.58449455327143</v>
      </c>
      <c r="N52" s="79">
        <v>99.187674213154764</v>
      </c>
      <c r="O52" s="79">
        <v>92.70062378348112</v>
      </c>
      <c r="P52" s="79">
        <v>87.937309319729621</v>
      </c>
      <c r="Q52" s="79">
        <v>84.873102559552876</v>
      </c>
      <c r="R52" s="79">
        <v>81.849337169793586</v>
      </c>
    </row>
    <row r="53" spans="1:18" ht="11.25" customHeight="1" x14ac:dyDescent="0.25">
      <c r="A53" s="56" t="s">
        <v>143</v>
      </c>
      <c r="B53" s="57" t="s">
        <v>142</v>
      </c>
      <c r="C53" s="8">
        <v>127.3786964754607</v>
      </c>
      <c r="D53" s="8">
        <v>143.412689410452</v>
      </c>
      <c r="E53" s="8">
        <v>130.150407475836</v>
      </c>
      <c r="F53" s="8">
        <v>140.32423563998401</v>
      </c>
      <c r="G53" s="8">
        <v>137.20327454948401</v>
      </c>
      <c r="H53" s="8">
        <v>143.42180160363071</v>
      </c>
      <c r="I53" s="8">
        <v>135.28299387279603</v>
      </c>
      <c r="J53" s="8">
        <v>104.72968321081201</v>
      </c>
      <c r="K53" s="8">
        <v>100.20130078820401</v>
      </c>
      <c r="L53" s="8">
        <v>92.536455229416006</v>
      </c>
      <c r="M53" s="8">
        <v>101.58449455327143</v>
      </c>
      <c r="N53" s="8">
        <v>99.187674213154764</v>
      </c>
      <c r="O53" s="8">
        <v>92.70062378348112</v>
      </c>
      <c r="P53" s="8">
        <v>87.937309319729621</v>
      </c>
      <c r="Q53" s="8">
        <v>84.873102559552876</v>
      </c>
      <c r="R53" s="8">
        <v>81.849337169793586</v>
      </c>
    </row>
    <row r="54" spans="1:18" ht="11.25" customHeight="1" x14ac:dyDescent="0.25">
      <c r="A54" s="56" t="s">
        <v>141</v>
      </c>
      <c r="B54" s="57" t="s">
        <v>140</v>
      </c>
      <c r="C54" s="8">
        <v>4.5331189773559821E-2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0.187641322848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4.5331189773559821E-2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0.187641322848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1.1919323803255035</v>
      </c>
      <c r="D59" s="79">
        <v>1.1676065778720002</v>
      </c>
      <c r="E59" s="79">
        <v>0.79469579624400011</v>
      </c>
      <c r="F59" s="79">
        <v>1.939074635736</v>
      </c>
      <c r="G59" s="79">
        <v>2.3203934747280002</v>
      </c>
      <c r="H59" s="79">
        <v>1.3752757310151944</v>
      </c>
      <c r="I59" s="79">
        <v>1.5418611129600002</v>
      </c>
      <c r="J59" s="79">
        <v>1.5419378988720001</v>
      </c>
      <c r="K59" s="79">
        <v>0.76325196528000006</v>
      </c>
      <c r="L59" s="79">
        <v>0.76851180025200005</v>
      </c>
      <c r="M59" s="79">
        <v>0.82512917610133696</v>
      </c>
      <c r="N59" s="79">
        <v>0.45851954409436196</v>
      </c>
      <c r="O59" s="79">
        <v>9.1727301114697235E-2</v>
      </c>
      <c r="P59" s="79">
        <v>0.27516952124518862</v>
      </c>
      <c r="Q59" s="79">
        <v>0.55022769614104694</v>
      </c>
      <c r="R59" s="79">
        <v>0.55019995117976839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1.1919323803255035</v>
      </c>
      <c r="D61" s="8">
        <v>1.1676065778720002</v>
      </c>
      <c r="E61" s="8">
        <v>0.79469579624400011</v>
      </c>
      <c r="F61" s="8">
        <v>1.939074635736</v>
      </c>
      <c r="G61" s="8">
        <v>2.3203934747280002</v>
      </c>
      <c r="H61" s="8">
        <v>1.3752757310151944</v>
      </c>
      <c r="I61" s="8">
        <v>1.5418611129600002</v>
      </c>
      <c r="J61" s="8">
        <v>1.5419378988720001</v>
      </c>
      <c r="K61" s="8">
        <v>0.76325196528000006</v>
      </c>
      <c r="L61" s="8">
        <v>0.76851180025200005</v>
      </c>
      <c r="M61" s="8">
        <v>0.82512917610133696</v>
      </c>
      <c r="N61" s="8">
        <v>0.45851954409436196</v>
      </c>
      <c r="O61" s="8">
        <v>9.1727301114697235E-2</v>
      </c>
      <c r="P61" s="8">
        <v>0.27516952124518862</v>
      </c>
      <c r="Q61" s="8">
        <v>0.55022769614104694</v>
      </c>
      <c r="R61" s="8">
        <v>0.55019995117976839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2.2716585753207545</v>
      </c>
      <c r="D64" s="81">
        <v>2.1584930169600001</v>
      </c>
      <c r="E64" s="81">
        <v>1.7252228563199998</v>
      </c>
      <c r="F64" s="81">
        <v>3.4561280375999996</v>
      </c>
      <c r="G64" s="81">
        <v>4.2726126528000004</v>
      </c>
      <c r="H64" s="81">
        <v>2.7956483553452838</v>
      </c>
      <c r="I64" s="81">
        <v>3.0438789624</v>
      </c>
      <c r="J64" s="81">
        <v>3.0199220927999999</v>
      </c>
      <c r="K64" s="81">
        <v>147.44534654879999</v>
      </c>
      <c r="L64" s="81">
        <v>205.79598600624001</v>
      </c>
      <c r="M64" s="81">
        <v>214.35865542302702</v>
      </c>
      <c r="N64" s="81">
        <v>134.32917969835265</v>
      </c>
      <c r="O64" s="81">
        <v>24.636669763477041</v>
      </c>
      <c r="P64" s="81">
        <v>64.140037335664957</v>
      </c>
      <c r="Q64" s="81">
        <v>11.563200691283194</v>
      </c>
      <c r="R64" s="81">
        <v>13.804233886354323</v>
      </c>
    </row>
    <row r="65" spans="1:18" ht="11.25" customHeight="1" x14ac:dyDescent="0.25">
      <c r="A65" s="71" t="s">
        <v>123</v>
      </c>
      <c r="B65" s="72" t="s">
        <v>122</v>
      </c>
      <c r="C65" s="82">
        <v>0.671887269591673</v>
      </c>
      <c r="D65" s="82">
        <v>0.58526104895999997</v>
      </c>
      <c r="E65" s="82">
        <v>0.46901538432000001</v>
      </c>
      <c r="F65" s="82">
        <v>0.93831212159999999</v>
      </c>
      <c r="G65" s="82">
        <v>0.93807766079999999</v>
      </c>
      <c r="H65" s="82">
        <v>0.89595786637355057</v>
      </c>
      <c r="I65" s="82">
        <v>0.9385465824</v>
      </c>
      <c r="J65" s="82">
        <v>0.93807766079999999</v>
      </c>
      <c r="K65" s="82">
        <v>146.60857270079998</v>
      </c>
      <c r="L65" s="82">
        <v>204.95925402624002</v>
      </c>
      <c r="M65" s="82">
        <v>213.35825761363085</v>
      </c>
      <c r="N65" s="82">
        <v>133.72916546186917</v>
      </c>
      <c r="O65" s="82">
        <v>24.536639975265235</v>
      </c>
      <c r="P65" s="82">
        <v>63.739936274296014</v>
      </c>
      <c r="Q65" s="82">
        <v>10.863165679291702</v>
      </c>
      <c r="R65" s="82">
        <v>13.104234192229244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1.5997713057290817</v>
      </c>
      <c r="D68" s="82">
        <v>1.573231968</v>
      </c>
      <c r="E68" s="82">
        <v>1.2562074719999998</v>
      </c>
      <c r="F68" s="82">
        <v>2.5178159159999995</v>
      </c>
      <c r="G68" s="82">
        <v>3.334534992</v>
      </c>
      <c r="H68" s="82">
        <v>1.8996904889717332</v>
      </c>
      <c r="I68" s="82">
        <v>2.1053323800000001</v>
      </c>
      <c r="J68" s="82">
        <v>2.081844432</v>
      </c>
      <c r="K68" s="82">
        <v>0.83677384799999999</v>
      </c>
      <c r="L68" s="82">
        <v>0.83673197999999993</v>
      </c>
      <c r="M68" s="82">
        <v>1.000397809396151</v>
      </c>
      <c r="N68" s="82">
        <v>0.60001423648347063</v>
      </c>
      <c r="O68" s="82">
        <v>0.10002978821180769</v>
      </c>
      <c r="P68" s="82">
        <v>0.40010106136894197</v>
      </c>
      <c r="Q68" s="82">
        <v>0.70003501199149243</v>
      </c>
      <c r="R68" s="82">
        <v>0.69999969412507923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0.18401382923964502</v>
      </c>
      <c r="L2" s="78">
        <v>0.15359985654580366</v>
      </c>
      <c r="M2" s="78">
        <v>0.22705210577133647</v>
      </c>
      <c r="N2" s="78">
        <v>0.12569587864134246</v>
      </c>
      <c r="O2" s="78">
        <v>0.13012322644845542</v>
      </c>
      <c r="P2" s="78">
        <v>8.8167490166329632E-2</v>
      </c>
      <c r="Q2" s="78">
        <v>0.47779937944040257</v>
      </c>
      <c r="R2" s="78">
        <v>0.39983585936139104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4.7250432067285197E-3</v>
      </c>
      <c r="L21" s="79">
        <v>4.0334501162856799E-3</v>
      </c>
      <c r="M21" s="79">
        <v>5.5767652606183013E-3</v>
      </c>
      <c r="N21" s="79">
        <v>3.6080443804129671E-3</v>
      </c>
      <c r="O21" s="79">
        <v>2.8450044887855614E-3</v>
      </c>
      <c r="P21" s="79">
        <v>1.7796192212320774E-3</v>
      </c>
      <c r="Q21" s="79">
        <v>1.4585423783360022E-3</v>
      </c>
      <c r="R21" s="79">
        <v>1.4642215139663757E-3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4.7250432067285197E-3</v>
      </c>
      <c r="L30" s="8">
        <v>4.0334501162856799E-3</v>
      </c>
      <c r="M30" s="8">
        <v>5.5767652606183013E-3</v>
      </c>
      <c r="N30" s="8">
        <v>3.6080443804129671E-3</v>
      </c>
      <c r="O30" s="8">
        <v>2.8450044887855614E-3</v>
      </c>
      <c r="P30" s="8">
        <v>1.7796192212320774E-3</v>
      </c>
      <c r="Q30" s="8">
        <v>1.4585423783360022E-3</v>
      </c>
      <c r="R30" s="8">
        <v>1.4642215139663757E-3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4.7250432067285197E-3</v>
      </c>
      <c r="L43" s="9">
        <v>4.0334501162856799E-3</v>
      </c>
      <c r="M43" s="9">
        <v>5.5767652606183013E-3</v>
      </c>
      <c r="N43" s="9">
        <v>3.6080443804129671E-3</v>
      </c>
      <c r="O43" s="9">
        <v>2.8450044887855614E-3</v>
      </c>
      <c r="P43" s="9">
        <v>1.7796192212320774E-3</v>
      </c>
      <c r="Q43" s="9">
        <v>1.4585423783360022E-3</v>
      </c>
      <c r="R43" s="9">
        <v>1.4642215139663757E-3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3.7243840529243268E-2</v>
      </c>
      <c r="L52" s="79">
        <v>3.9538352843414483E-2</v>
      </c>
      <c r="M52" s="79">
        <v>5.9741660485292052E-2</v>
      </c>
      <c r="N52" s="79">
        <v>3.7738351570348994E-2</v>
      </c>
      <c r="O52" s="79">
        <v>4.1856274798330637E-2</v>
      </c>
      <c r="P52" s="79">
        <v>2.4834098939091182E-2</v>
      </c>
      <c r="Q52" s="79">
        <v>1.9652715919016434E-2</v>
      </c>
      <c r="R52" s="79">
        <v>1.9025482061777753E-2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3.7243840529243268E-2</v>
      </c>
      <c r="L53" s="8">
        <v>3.9538352843414483E-2</v>
      </c>
      <c r="M53" s="8">
        <v>5.9741660485292052E-2</v>
      </c>
      <c r="N53" s="8">
        <v>3.7738351570348994E-2</v>
      </c>
      <c r="O53" s="8">
        <v>4.1856274798330637E-2</v>
      </c>
      <c r="P53" s="8">
        <v>2.4834098939091182E-2</v>
      </c>
      <c r="Q53" s="8">
        <v>1.9652715919016434E-2</v>
      </c>
      <c r="R53" s="8">
        <v>1.9025482061777753E-2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0.14204494550367322</v>
      </c>
      <c r="L59" s="79">
        <v>0.11002805358610351</v>
      </c>
      <c r="M59" s="79">
        <v>0.16173368002542612</v>
      </c>
      <c r="N59" s="79">
        <v>8.4349482690580485E-2</v>
      </c>
      <c r="O59" s="79">
        <v>8.5421947161339218E-2</v>
      </c>
      <c r="P59" s="79">
        <v>6.1553772006006376E-2</v>
      </c>
      <c r="Q59" s="79">
        <v>0.45668812114305013</v>
      </c>
      <c r="R59" s="79">
        <v>0.3793461557856469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0.14204494550367322</v>
      </c>
      <c r="L61" s="8">
        <v>0.11002805358610351</v>
      </c>
      <c r="M61" s="8">
        <v>0.16173368002542612</v>
      </c>
      <c r="N61" s="8">
        <v>8.4349482690580485E-2</v>
      </c>
      <c r="O61" s="8">
        <v>8.5421947161339218E-2</v>
      </c>
      <c r="P61" s="8">
        <v>6.1553772006006376E-2</v>
      </c>
      <c r="Q61" s="8">
        <v>0.45668812114305013</v>
      </c>
      <c r="R61" s="8">
        <v>0.3793461557856469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27.440304339879717</v>
      </c>
      <c r="L64" s="81">
        <v>29.463870000011308</v>
      </c>
      <c r="M64" s="81">
        <v>42.016468682729744</v>
      </c>
      <c r="N64" s="81">
        <v>24.71126250503789</v>
      </c>
      <c r="O64" s="81">
        <v>22.943139907011815</v>
      </c>
      <c r="P64" s="81">
        <v>14.347741772964579</v>
      </c>
      <c r="Q64" s="81">
        <v>9.5974383607699227</v>
      </c>
      <c r="R64" s="81">
        <v>9.5176000054633061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27.284576610316051</v>
      </c>
      <c r="L65" s="82">
        <v>29.344074843837443</v>
      </c>
      <c r="M65" s="82">
        <v>41.820380574480446</v>
      </c>
      <c r="N65" s="82">
        <v>24.600883588574629</v>
      </c>
      <c r="O65" s="82">
        <v>22.849986187461031</v>
      </c>
      <c r="P65" s="82">
        <v>14.258241564513366</v>
      </c>
      <c r="Q65" s="82">
        <v>9.0164104034298855</v>
      </c>
      <c r="R65" s="82">
        <v>9.0349714766019567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0.15572772956366404</v>
      </c>
      <c r="L68" s="82">
        <v>0.11979515617386501</v>
      </c>
      <c r="M68" s="82">
        <v>0.19608810824929956</v>
      </c>
      <c r="N68" s="82">
        <v>0.1103789164632616</v>
      </c>
      <c r="O68" s="82">
        <v>9.3153719550785816E-2</v>
      </c>
      <c r="P68" s="82">
        <v>8.950020845121355E-2</v>
      </c>
      <c r="Q68" s="82">
        <v>0.58102795734003732</v>
      </c>
      <c r="R68" s="82">
        <v>0.48262852886134877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289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149.11288169772297</v>
      </c>
      <c r="D2" s="78">
        <v>167.15474792584325</v>
      </c>
      <c r="E2" s="78">
        <v>154.11183376167946</v>
      </c>
      <c r="F2" s="78">
        <v>165.0753510741192</v>
      </c>
      <c r="G2" s="78">
        <v>162.33042207309526</v>
      </c>
      <c r="H2" s="78">
        <v>158.78306913825517</v>
      </c>
      <c r="I2" s="78">
        <v>157.07401786040828</v>
      </c>
      <c r="J2" s="78">
        <v>136.62837383997487</v>
      </c>
      <c r="K2" s="78">
        <v>118.19613938341148</v>
      </c>
      <c r="L2" s="78">
        <v>104.72669527946115</v>
      </c>
      <c r="M2" s="78">
        <v>118.00903212183165</v>
      </c>
      <c r="N2" s="78">
        <v>112.56074267066953</v>
      </c>
      <c r="O2" s="78">
        <v>100.42824094623833</v>
      </c>
      <c r="P2" s="78">
        <v>95.872514348956571</v>
      </c>
      <c r="Q2" s="78">
        <v>93.166306672403849</v>
      </c>
      <c r="R2" s="78">
        <v>90.184771880073129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27.208276159007205</v>
      </c>
      <c r="D21" s="79">
        <v>27.556065979460641</v>
      </c>
      <c r="E21" s="79">
        <v>27.579245092644804</v>
      </c>
      <c r="F21" s="79">
        <v>27.384894939553309</v>
      </c>
      <c r="G21" s="79">
        <v>27.357377077787639</v>
      </c>
      <c r="H21" s="79">
        <v>18.286695351128714</v>
      </c>
      <c r="I21" s="79">
        <v>24.3342587918976</v>
      </c>
      <c r="J21" s="79">
        <v>33.441656780023678</v>
      </c>
      <c r="K21" s="79">
        <v>21.263807216816218</v>
      </c>
      <c r="L21" s="79">
        <v>15.098368020031344</v>
      </c>
      <c r="M21" s="79">
        <v>18.336934534131288</v>
      </c>
      <c r="N21" s="79">
        <v>15.265015773550219</v>
      </c>
      <c r="O21" s="79">
        <v>9.1099122159584844</v>
      </c>
      <c r="P21" s="79">
        <v>9.1056622478000602</v>
      </c>
      <c r="Q21" s="79">
        <v>9.1324230475754256</v>
      </c>
      <c r="R21" s="79">
        <v>9.1279496104308926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27.208276159007205</v>
      </c>
      <c r="D30" s="8">
        <v>27.556065979460641</v>
      </c>
      <c r="E30" s="8">
        <v>27.579245092644804</v>
      </c>
      <c r="F30" s="8">
        <v>27.384894939553309</v>
      </c>
      <c r="G30" s="8">
        <v>27.357377077787639</v>
      </c>
      <c r="H30" s="8">
        <v>18.286695351128714</v>
      </c>
      <c r="I30" s="8">
        <v>24.3342587918976</v>
      </c>
      <c r="J30" s="8">
        <v>33.441656780023678</v>
      </c>
      <c r="K30" s="8">
        <v>21.263807216816218</v>
      </c>
      <c r="L30" s="8">
        <v>15.098368020031344</v>
      </c>
      <c r="M30" s="8">
        <v>18.336934534131288</v>
      </c>
      <c r="N30" s="8">
        <v>15.265015773550219</v>
      </c>
      <c r="O30" s="8">
        <v>9.1099122159584844</v>
      </c>
      <c r="P30" s="8">
        <v>9.1056622478000602</v>
      </c>
      <c r="Q30" s="8">
        <v>9.1324230475754256</v>
      </c>
      <c r="R30" s="8">
        <v>9.1279496104308926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2.9026946714011204</v>
      </c>
      <c r="D34" s="9">
        <v>2.9008798132320002</v>
      </c>
      <c r="E34" s="9">
        <v>2.9025177731280003</v>
      </c>
      <c r="F34" s="9">
        <v>2.9040764769000007</v>
      </c>
      <c r="G34" s="9">
        <v>2.9025706105440006</v>
      </c>
      <c r="H34" s="9">
        <v>2.9021473085167329</v>
      </c>
      <c r="I34" s="9">
        <v>2.8699699248720005</v>
      </c>
      <c r="J34" s="9">
        <v>5.8035560986080004</v>
      </c>
      <c r="K34" s="9">
        <v>2.8982907798480002</v>
      </c>
      <c r="L34" s="9">
        <v>2.8477253727360003</v>
      </c>
      <c r="M34" s="9">
        <v>2.903333230209185</v>
      </c>
      <c r="N34" s="9">
        <v>2.9026383293000855</v>
      </c>
      <c r="O34" s="9">
        <v>2.9033609249653853</v>
      </c>
      <c r="P34" s="9">
        <v>2.9032305248091119</v>
      </c>
      <c r="Q34" s="9">
        <v>2.9027217913579442</v>
      </c>
      <c r="R34" s="9">
        <v>2.90287868537211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15.019400917585473</v>
      </c>
      <c r="D43" s="9">
        <v>15.264073270124639</v>
      </c>
      <c r="E43" s="9">
        <v>15.282341434380802</v>
      </c>
      <c r="F43" s="9">
        <v>18.317553274573307</v>
      </c>
      <c r="G43" s="9">
        <v>18.298216880555639</v>
      </c>
      <c r="H43" s="9">
        <v>12.289092886362731</v>
      </c>
      <c r="I43" s="9">
        <v>12.185170526313598</v>
      </c>
      <c r="J43" s="9">
        <v>15.332374849399677</v>
      </c>
      <c r="K43" s="9">
        <v>12.218778223208215</v>
      </c>
      <c r="L43" s="9">
        <v>9.0761349387433423</v>
      </c>
      <c r="M43" s="9">
        <v>9.2422655453209668</v>
      </c>
      <c r="N43" s="9">
        <v>9.2663633659276279</v>
      </c>
      <c r="O43" s="9">
        <v>6.2065512909930982</v>
      </c>
      <c r="P43" s="9">
        <v>6.2024317229909478</v>
      </c>
      <c r="Q43" s="9">
        <v>6.2297012562174814</v>
      </c>
      <c r="R43" s="9">
        <v>6.2250709250587821</v>
      </c>
    </row>
    <row r="44" spans="1:18" ht="11.25" customHeight="1" x14ac:dyDescent="0.25">
      <c r="A44" s="59" t="s">
        <v>161</v>
      </c>
      <c r="B44" s="60" t="s">
        <v>160</v>
      </c>
      <c r="C44" s="9">
        <v>9.2861805700206119</v>
      </c>
      <c r="D44" s="9">
        <v>9.3911128961040014</v>
      </c>
      <c r="E44" s="9">
        <v>9.3943858851360016</v>
      </c>
      <c r="F44" s="9">
        <v>6.1632651880800005</v>
      </c>
      <c r="G44" s="9">
        <v>6.1565895866880007</v>
      </c>
      <c r="H44" s="9">
        <v>3.0954551562492476</v>
      </c>
      <c r="I44" s="9">
        <v>9.2791183407120013</v>
      </c>
      <c r="J44" s="9">
        <v>12.305725832016002</v>
      </c>
      <c r="K44" s="9">
        <v>6.1467382137600008</v>
      </c>
      <c r="L44" s="9">
        <v>3.1745077085520004</v>
      </c>
      <c r="M44" s="9">
        <v>6.1913357586011371</v>
      </c>
      <c r="N44" s="9">
        <v>3.0960140783225061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120.71267315839025</v>
      </c>
      <c r="D52" s="79">
        <v>138.43107536851062</v>
      </c>
      <c r="E52" s="79">
        <v>125.73789287279064</v>
      </c>
      <c r="F52" s="79">
        <v>135.75138149882989</v>
      </c>
      <c r="G52" s="79">
        <v>132.65265152057961</v>
      </c>
      <c r="H52" s="79">
        <v>139.12109805611126</v>
      </c>
      <c r="I52" s="79">
        <v>131.19789795555067</v>
      </c>
      <c r="J52" s="79">
        <v>101.6447791610792</v>
      </c>
      <c r="K52" s="79">
        <v>96.311125146818938</v>
      </c>
      <c r="L52" s="79">
        <v>88.969843512763916</v>
      </c>
      <c r="M52" s="79">
        <v>99.008702091624457</v>
      </c>
      <c r="N52" s="79">
        <v>96.921556835715521</v>
      </c>
      <c r="O52" s="79">
        <v>91.312023376326493</v>
      </c>
      <c r="P52" s="79">
        <v>86.553236351917334</v>
      </c>
      <c r="Q52" s="79">
        <v>83.940344049830429</v>
      </c>
      <c r="R52" s="79">
        <v>80.885968474248116</v>
      </c>
    </row>
    <row r="53" spans="1:18" ht="11.25" customHeight="1" x14ac:dyDescent="0.25">
      <c r="A53" s="56" t="s">
        <v>143</v>
      </c>
      <c r="B53" s="57" t="s">
        <v>142</v>
      </c>
      <c r="C53" s="8">
        <v>120.66734196861668</v>
      </c>
      <c r="D53" s="8">
        <v>138.43107536851062</v>
      </c>
      <c r="E53" s="8">
        <v>125.73789287279064</v>
      </c>
      <c r="F53" s="8">
        <v>135.75138149882989</v>
      </c>
      <c r="G53" s="8">
        <v>132.65265152057961</v>
      </c>
      <c r="H53" s="8">
        <v>139.12109805611126</v>
      </c>
      <c r="I53" s="8">
        <v>131.19789795555067</v>
      </c>
      <c r="J53" s="8">
        <v>101.4571378382312</v>
      </c>
      <c r="K53" s="8">
        <v>96.311125146818938</v>
      </c>
      <c r="L53" s="8">
        <v>88.969843512763916</v>
      </c>
      <c r="M53" s="8">
        <v>99.008702091624457</v>
      </c>
      <c r="N53" s="8">
        <v>96.921556835715521</v>
      </c>
      <c r="O53" s="8">
        <v>91.312023376326493</v>
      </c>
      <c r="P53" s="8">
        <v>86.553236351917334</v>
      </c>
      <c r="Q53" s="8">
        <v>83.940344049830429</v>
      </c>
      <c r="R53" s="8">
        <v>80.885968474248116</v>
      </c>
    </row>
    <row r="54" spans="1:18" ht="11.25" customHeight="1" x14ac:dyDescent="0.25">
      <c r="A54" s="56" t="s">
        <v>141</v>
      </c>
      <c r="B54" s="57" t="s">
        <v>140</v>
      </c>
      <c r="C54" s="8">
        <v>4.5331189773559821E-2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0.187641322848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4.5331189773559821E-2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0.187641322848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1.1919323803255035</v>
      </c>
      <c r="D59" s="79">
        <v>1.1676065778720002</v>
      </c>
      <c r="E59" s="79">
        <v>0.79469579624400011</v>
      </c>
      <c r="F59" s="79">
        <v>1.939074635736</v>
      </c>
      <c r="G59" s="79">
        <v>2.3203934747280002</v>
      </c>
      <c r="H59" s="79">
        <v>1.3752757310151944</v>
      </c>
      <c r="I59" s="79">
        <v>1.5418611129600002</v>
      </c>
      <c r="J59" s="79">
        <v>1.5419378988720001</v>
      </c>
      <c r="K59" s="79">
        <v>0.62120701977632675</v>
      </c>
      <c r="L59" s="79">
        <v>0.65848374666589649</v>
      </c>
      <c r="M59" s="79">
        <v>0.66339549607591075</v>
      </c>
      <c r="N59" s="79">
        <v>0.3741700614037814</v>
      </c>
      <c r="O59" s="79">
        <v>6.3053539533580059E-3</v>
      </c>
      <c r="P59" s="79">
        <v>0.2136157492391822</v>
      </c>
      <c r="Q59" s="79">
        <v>9.3539574997996824E-2</v>
      </c>
      <c r="R59" s="79">
        <v>0.17085379539412138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1.1919323803255035</v>
      </c>
      <c r="D61" s="8">
        <v>1.1676065778720002</v>
      </c>
      <c r="E61" s="8">
        <v>0.79469579624400011</v>
      </c>
      <c r="F61" s="8">
        <v>1.939074635736</v>
      </c>
      <c r="G61" s="8">
        <v>2.3203934747280002</v>
      </c>
      <c r="H61" s="8">
        <v>1.3752757310151944</v>
      </c>
      <c r="I61" s="8">
        <v>1.5418611129600002</v>
      </c>
      <c r="J61" s="8">
        <v>1.5419378988720001</v>
      </c>
      <c r="K61" s="8">
        <v>0.62120701977632675</v>
      </c>
      <c r="L61" s="8">
        <v>0.65848374666589649</v>
      </c>
      <c r="M61" s="8">
        <v>0.66339549607591075</v>
      </c>
      <c r="N61" s="8">
        <v>0.3741700614037814</v>
      </c>
      <c r="O61" s="8">
        <v>6.3053539533580059E-3</v>
      </c>
      <c r="P61" s="8">
        <v>0.2136157492391822</v>
      </c>
      <c r="Q61" s="8">
        <v>9.3539574997996824E-2</v>
      </c>
      <c r="R61" s="8">
        <v>0.17085379539412138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2.2716585753207545</v>
      </c>
      <c r="D64" s="81">
        <v>2.1584930169600001</v>
      </c>
      <c r="E64" s="81">
        <v>1.7252228563199998</v>
      </c>
      <c r="F64" s="81">
        <v>3.4561280375999996</v>
      </c>
      <c r="G64" s="81">
        <v>4.2726126528000004</v>
      </c>
      <c r="H64" s="81">
        <v>2.7956483553452838</v>
      </c>
      <c r="I64" s="81">
        <v>3.0438789624</v>
      </c>
      <c r="J64" s="81">
        <v>3.0199220927999999</v>
      </c>
      <c r="K64" s="81">
        <v>120.00504220892029</v>
      </c>
      <c r="L64" s="81">
        <v>176.33211600622872</v>
      </c>
      <c r="M64" s="81">
        <v>172.34218674029725</v>
      </c>
      <c r="N64" s="81">
        <v>109.61791719331475</v>
      </c>
      <c r="O64" s="81">
        <v>1.6935298564652241</v>
      </c>
      <c r="P64" s="81">
        <v>49.792295562700367</v>
      </c>
      <c r="Q64" s="81">
        <v>1.9657623305132725</v>
      </c>
      <c r="R64" s="81">
        <v>4.2866338808910172</v>
      </c>
    </row>
    <row r="65" spans="1:18" ht="11.25" customHeight="1" x14ac:dyDescent="0.25">
      <c r="A65" s="71" t="s">
        <v>123</v>
      </c>
      <c r="B65" s="72" t="s">
        <v>122</v>
      </c>
      <c r="C65" s="82">
        <v>0.671887269591673</v>
      </c>
      <c r="D65" s="82">
        <v>0.58526104895999997</v>
      </c>
      <c r="E65" s="82">
        <v>0.46901538432000001</v>
      </c>
      <c r="F65" s="82">
        <v>0.93831212159999999</v>
      </c>
      <c r="G65" s="82">
        <v>0.93807766079999999</v>
      </c>
      <c r="H65" s="82">
        <v>0.89595786637355057</v>
      </c>
      <c r="I65" s="82">
        <v>0.9385465824</v>
      </c>
      <c r="J65" s="82">
        <v>0.93807766079999999</v>
      </c>
      <c r="K65" s="82">
        <v>119.32399609048394</v>
      </c>
      <c r="L65" s="82">
        <v>175.61517918240258</v>
      </c>
      <c r="M65" s="82">
        <v>171.5378770391504</v>
      </c>
      <c r="N65" s="82">
        <v>109.12828187329454</v>
      </c>
      <c r="O65" s="82">
        <v>1.6866537878042023</v>
      </c>
      <c r="P65" s="82">
        <v>49.481694709782637</v>
      </c>
      <c r="Q65" s="82">
        <v>1.8467552758618173</v>
      </c>
      <c r="R65" s="82">
        <v>4.0692627156272865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1.5997713057290817</v>
      </c>
      <c r="D68" s="82">
        <v>1.573231968</v>
      </c>
      <c r="E68" s="82">
        <v>1.2562074719999998</v>
      </c>
      <c r="F68" s="82">
        <v>2.5178159159999995</v>
      </c>
      <c r="G68" s="82">
        <v>3.334534992</v>
      </c>
      <c r="H68" s="82">
        <v>1.8996904889717332</v>
      </c>
      <c r="I68" s="82">
        <v>2.1053323800000001</v>
      </c>
      <c r="J68" s="82">
        <v>2.081844432</v>
      </c>
      <c r="K68" s="82">
        <v>0.68104611843633589</v>
      </c>
      <c r="L68" s="82">
        <v>0.71693682382613499</v>
      </c>
      <c r="M68" s="82">
        <v>0.80430970114685141</v>
      </c>
      <c r="N68" s="82">
        <v>0.48963532002020899</v>
      </c>
      <c r="O68" s="82">
        <v>6.8760686610218657E-3</v>
      </c>
      <c r="P68" s="82">
        <v>0.31060085291772832</v>
      </c>
      <c r="Q68" s="82">
        <v>0.11900705465145511</v>
      </c>
      <c r="R68" s="82">
        <v>0.2173711652637304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7.5467132907024679</v>
      </c>
      <c r="D2" s="78">
        <v>5.5309106614847652</v>
      </c>
      <c r="E2" s="78">
        <v>4.9488171702925854</v>
      </c>
      <c r="F2" s="78">
        <v>5.1898902141768177</v>
      </c>
      <c r="G2" s="78">
        <v>5.1783397474927648</v>
      </c>
      <c r="H2" s="78">
        <v>4.6806009614318818</v>
      </c>
      <c r="I2" s="78">
        <v>4.464504361615746</v>
      </c>
      <c r="J2" s="78">
        <v>3.7670979830051392</v>
      </c>
      <c r="K2" s="78">
        <v>4.3417446883808859</v>
      </c>
      <c r="L2" s="78">
        <v>3.8868828512130498</v>
      </c>
      <c r="M2" s="78">
        <v>2.7509191424144914</v>
      </c>
      <c r="N2" s="78">
        <v>2.4414272934046028</v>
      </c>
      <c r="O2" s="78">
        <v>1.438283408612</v>
      </c>
      <c r="P2" s="78">
        <v>1.4566423471803873</v>
      </c>
      <c r="Q2" s="78">
        <v>0.98087268676897976</v>
      </c>
      <c r="R2" s="78">
        <v>1.0170208804810779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0.83535878385844331</v>
      </c>
      <c r="D21" s="79">
        <v>0.54929661954336251</v>
      </c>
      <c r="E21" s="79">
        <v>0.53630256724719871</v>
      </c>
      <c r="F21" s="79">
        <v>0.61703607302269547</v>
      </c>
      <c r="G21" s="79">
        <v>0.62771671858836231</v>
      </c>
      <c r="H21" s="79">
        <v>0.37989741391244314</v>
      </c>
      <c r="I21" s="79">
        <v>0.37940844437040033</v>
      </c>
      <c r="J21" s="79">
        <v>0.49455261042432125</v>
      </c>
      <c r="K21" s="79">
        <v>0.48881288752505614</v>
      </c>
      <c r="L21" s="79">
        <v>0.35980948740437374</v>
      </c>
      <c r="M21" s="79">
        <v>0.23486834125281333</v>
      </c>
      <c r="N21" s="79">
        <v>0.21304826753570966</v>
      </c>
      <c r="O21" s="79">
        <v>9.1539276255709123E-2</v>
      </c>
      <c r="P21" s="79">
        <v>9.7403478307194147E-2</v>
      </c>
      <c r="Q21" s="79">
        <v>6.7766892965554298E-2</v>
      </c>
      <c r="R21" s="79">
        <v>7.2677666997402565E-2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0.83535878385844331</v>
      </c>
      <c r="D30" s="8">
        <v>0.54929661954336251</v>
      </c>
      <c r="E30" s="8">
        <v>0.53630256724719871</v>
      </c>
      <c r="F30" s="8">
        <v>0.61703607302269547</v>
      </c>
      <c r="G30" s="8">
        <v>0.62771671858836231</v>
      </c>
      <c r="H30" s="8">
        <v>0.37989741391244314</v>
      </c>
      <c r="I30" s="8">
        <v>0.37940844437040033</v>
      </c>
      <c r="J30" s="8">
        <v>0.49455261042432125</v>
      </c>
      <c r="K30" s="8">
        <v>0.48881288752505614</v>
      </c>
      <c r="L30" s="8">
        <v>0.35980948740437374</v>
      </c>
      <c r="M30" s="8">
        <v>0.23486834125281333</v>
      </c>
      <c r="N30" s="8">
        <v>0.21304826753570966</v>
      </c>
      <c r="O30" s="8">
        <v>9.1539276255709123E-2</v>
      </c>
      <c r="P30" s="8">
        <v>9.7403478307194147E-2</v>
      </c>
      <c r="Q30" s="8">
        <v>6.7766892965554298E-2</v>
      </c>
      <c r="R30" s="8">
        <v>7.2677666997402565E-2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0.83535878385844331</v>
      </c>
      <c r="D43" s="9">
        <v>0.54929661954336251</v>
      </c>
      <c r="E43" s="9">
        <v>0.53630256724719871</v>
      </c>
      <c r="F43" s="9">
        <v>0.61703607302269547</v>
      </c>
      <c r="G43" s="9">
        <v>0.62771671858836231</v>
      </c>
      <c r="H43" s="9">
        <v>0.37989741391244314</v>
      </c>
      <c r="I43" s="9">
        <v>0.37940844437040033</v>
      </c>
      <c r="J43" s="9">
        <v>0.49455261042432125</v>
      </c>
      <c r="K43" s="9">
        <v>0.48881288752505614</v>
      </c>
      <c r="L43" s="9">
        <v>0.35980948740437374</v>
      </c>
      <c r="M43" s="9">
        <v>0.23486834125281333</v>
      </c>
      <c r="N43" s="9">
        <v>0.21304826753570966</v>
      </c>
      <c r="O43" s="9">
        <v>9.1539276255709123E-2</v>
      </c>
      <c r="P43" s="9">
        <v>9.7403478307194147E-2</v>
      </c>
      <c r="Q43" s="9">
        <v>6.7766892965554298E-2</v>
      </c>
      <c r="R43" s="9">
        <v>7.2677666997402565E-2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6.7113545068440246</v>
      </c>
      <c r="D52" s="79">
        <v>4.9816140419414028</v>
      </c>
      <c r="E52" s="79">
        <v>4.4125146030453868</v>
      </c>
      <c r="F52" s="79">
        <v>4.5728541411541226</v>
      </c>
      <c r="G52" s="79">
        <v>4.5506230289044023</v>
      </c>
      <c r="H52" s="79">
        <v>4.3007035475194391</v>
      </c>
      <c r="I52" s="79">
        <v>4.0850959172453454</v>
      </c>
      <c r="J52" s="79">
        <v>3.2725453725808178</v>
      </c>
      <c r="K52" s="79">
        <v>3.8529318008558295</v>
      </c>
      <c r="L52" s="79">
        <v>3.5270733638086762</v>
      </c>
      <c r="M52" s="79">
        <v>2.5160508011616782</v>
      </c>
      <c r="N52" s="79">
        <v>2.2283790258688931</v>
      </c>
      <c r="O52" s="79">
        <v>1.3467441323562908</v>
      </c>
      <c r="P52" s="79">
        <v>1.3592388688731931</v>
      </c>
      <c r="Q52" s="79">
        <v>0.91310579380342549</v>
      </c>
      <c r="R52" s="79">
        <v>0.94434321348367534</v>
      </c>
    </row>
    <row r="53" spans="1:18" ht="11.25" customHeight="1" x14ac:dyDescent="0.25">
      <c r="A53" s="56" t="s">
        <v>143</v>
      </c>
      <c r="B53" s="57" t="s">
        <v>142</v>
      </c>
      <c r="C53" s="8">
        <v>6.7113545068440246</v>
      </c>
      <c r="D53" s="8">
        <v>4.9816140419414028</v>
      </c>
      <c r="E53" s="8">
        <v>4.4125146030453868</v>
      </c>
      <c r="F53" s="8">
        <v>4.5728541411541226</v>
      </c>
      <c r="G53" s="8">
        <v>4.5506230289044023</v>
      </c>
      <c r="H53" s="8">
        <v>4.3007035475194391</v>
      </c>
      <c r="I53" s="8">
        <v>4.0850959172453454</v>
      </c>
      <c r="J53" s="8">
        <v>3.2725453725808178</v>
      </c>
      <c r="K53" s="8">
        <v>3.8529318008558295</v>
      </c>
      <c r="L53" s="8">
        <v>3.5270733638086762</v>
      </c>
      <c r="M53" s="8">
        <v>2.5160508011616782</v>
      </c>
      <c r="N53" s="8">
        <v>2.2283790258688931</v>
      </c>
      <c r="O53" s="8">
        <v>1.3467441323562908</v>
      </c>
      <c r="P53" s="8">
        <v>1.3592388688731931</v>
      </c>
      <c r="Q53" s="8">
        <v>0.91310579380342549</v>
      </c>
      <c r="R53" s="8">
        <v>0.94434321348367534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1392.2478748433991</v>
      </c>
      <c r="D2" s="78">
        <v>1460.5071077860921</v>
      </c>
      <c r="E2" s="78">
        <v>1365.0116775440042</v>
      </c>
      <c r="F2" s="78">
        <v>1258.8958215972361</v>
      </c>
      <c r="G2" s="78">
        <v>1284.0623083356481</v>
      </c>
      <c r="H2" s="78">
        <v>1284.1772579394112</v>
      </c>
      <c r="I2" s="78">
        <v>1368.0730743288123</v>
      </c>
      <c r="J2" s="78">
        <v>1219.2987722715361</v>
      </c>
      <c r="K2" s="78">
        <v>1304.3834096337359</v>
      </c>
      <c r="L2" s="78">
        <v>1088.1398834133481</v>
      </c>
      <c r="M2" s="78">
        <v>1212.9355756702405</v>
      </c>
      <c r="N2" s="78">
        <v>1106.9912342110867</v>
      </c>
      <c r="O2" s="78">
        <v>969.78183222192195</v>
      </c>
      <c r="P2" s="78">
        <v>905.90534641650106</v>
      </c>
      <c r="Q2" s="78">
        <v>933.00818437031364</v>
      </c>
      <c r="R2" s="78">
        <v>897.82978409201701</v>
      </c>
    </row>
    <row r="3" spans="1:18" ht="11.25" customHeight="1" x14ac:dyDescent="0.25">
      <c r="A3" s="53" t="s">
        <v>242</v>
      </c>
      <c r="B3" s="54" t="s">
        <v>241</v>
      </c>
      <c r="C3" s="79">
        <v>258.98035992518845</v>
      </c>
      <c r="D3" s="79">
        <v>271.06654773715201</v>
      </c>
      <c r="E3" s="79">
        <v>233.325889734312</v>
      </c>
      <c r="F3" s="79">
        <v>198.21842723066399</v>
      </c>
      <c r="G3" s="79">
        <v>223.94122886448</v>
      </c>
      <c r="H3" s="79">
        <v>190.74876093409327</v>
      </c>
      <c r="I3" s="79">
        <v>190.224474782832</v>
      </c>
      <c r="J3" s="79">
        <v>187.12752452978398</v>
      </c>
      <c r="K3" s="79">
        <v>247.34762176859999</v>
      </c>
      <c r="L3" s="79">
        <v>149.90845036723198</v>
      </c>
      <c r="M3" s="79">
        <v>171.71439567151873</v>
      </c>
      <c r="N3" s="79">
        <v>172.07050677256191</v>
      </c>
      <c r="O3" s="79">
        <v>113.7818230179837</v>
      </c>
      <c r="P3" s="79">
        <v>116.4292636709669</v>
      </c>
      <c r="Q3" s="79">
        <v>118.73490394277657</v>
      </c>
      <c r="R3" s="79">
        <v>116.16552065446191</v>
      </c>
    </row>
    <row r="4" spans="1:18" ht="11.25" customHeight="1" x14ac:dyDescent="0.25">
      <c r="A4" s="56" t="s">
        <v>240</v>
      </c>
      <c r="B4" s="57" t="s">
        <v>239</v>
      </c>
      <c r="C4" s="8">
        <v>258.98035992518845</v>
      </c>
      <c r="D4" s="8">
        <v>271.06654773715201</v>
      </c>
      <c r="E4" s="8">
        <v>233.325889734312</v>
      </c>
      <c r="F4" s="8">
        <v>198.21842723066399</v>
      </c>
      <c r="G4" s="8">
        <v>223.94122886448</v>
      </c>
      <c r="H4" s="8">
        <v>190.74876093409327</v>
      </c>
      <c r="I4" s="8">
        <v>190.224474782832</v>
      </c>
      <c r="J4" s="8">
        <v>187.12752452978398</v>
      </c>
      <c r="K4" s="8">
        <v>247.34762176859999</v>
      </c>
      <c r="L4" s="8">
        <v>149.90845036723198</v>
      </c>
      <c r="M4" s="8">
        <v>171.71439567151873</v>
      </c>
      <c r="N4" s="8">
        <v>172.07050677256191</v>
      </c>
      <c r="O4" s="8">
        <v>113.7818230179837</v>
      </c>
      <c r="P4" s="8">
        <v>116.4292636709669</v>
      </c>
      <c r="Q4" s="8">
        <v>118.73490394277657</v>
      </c>
      <c r="R4" s="8">
        <v>116.16552065446191</v>
      </c>
    </row>
    <row r="5" spans="1:18" ht="11.25" customHeight="1" x14ac:dyDescent="0.25">
      <c r="A5" s="59" t="s">
        <v>238</v>
      </c>
      <c r="B5" s="60" t="s">
        <v>237</v>
      </c>
      <c r="C5" s="9">
        <v>240.66688110140871</v>
      </c>
      <c r="D5" s="9">
        <v>255.82596478639201</v>
      </c>
      <c r="E5" s="9">
        <v>218.10116554459199</v>
      </c>
      <c r="F5" s="9">
        <v>183.05198622770399</v>
      </c>
      <c r="G5" s="9">
        <v>205.63466357807999</v>
      </c>
      <c r="H5" s="9">
        <v>175.53254262776369</v>
      </c>
      <c r="I5" s="9">
        <v>178.114205187072</v>
      </c>
      <c r="J5" s="9">
        <v>178.12010664914399</v>
      </c>
      <c r="K5" s="9">
        <v>232.11796971528</v>
      </c>
      <c r="L5" s="9">
        <v>137.81533869655198</v>
      </c>
      <c r="M5" s="9">
        <v>159.5244754969516</v>
      </c>
      <c r="N5" s="9">
        <v>156.87587334495333</v>
      </c>
      <c r="O5" s="9">
        <v>98.579566924248141</v>
      </c>
      <c r="P5" s="9">
        <v>101.21158620283752</v>
      </c>
      <c r="Q5" s="9">
        <v>106.53919452963572</v>
      </c>
      <c r="R5" s="9">
        <v>103.96871695933997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240.66688110140871</v>
      </c>
      <c r="D8" s="10">
        <v>255.82596478639201</v>
      </c>
      <c r="E8" s="10">
        <v>218.10116554459199</v>
      </c>
      <c r="F8" s="10">
        <v>183.05198622770399</v>
      </c>
      <c r="G8" s="10">
        <v>205.63466357807999</v>
      </c>
      <c r="H8" s="10">
        <v>175.53254262776369</v>
      </c>
      <c r="I8" s="10">
        <v>178.114205187072</v>
      </c>
      <c r="J8" s="10">
        <v>178.12010664914399</v>
      </c>
      <c r="K8" s="10">
        <v>232.11796971528</v>
      </c>
      <c r="L8" s="10">
        <v>137.81533869655198</v>
      </c>
      <c r="M8" s="10">
        <v>159.5244754969516</v>
      </c>
      <c r="N8" s="10">
        <v>156.87587334495333</v>
      </c>
      <c r="O8" s="10">
        <v>98.579566924248141</v>
      </c>
      <c r="P8" s="10">
        <v>101.21158620283752</v>
      </c>
      <c r="Q8" s="10">
        <v>106.53919452963572</v>
      </c>
      <c r="R8" s="10">
        <v>103.96871695933997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18.313478823779761</v>
      </c>
      <c r="D11" s="9">
        <v>15.24058295076</v>
      </c>
      <c r="E11" s="9">
        <v>15.22472418972</v>
      </c>
      <c r="F11" s="9">
        <v>15.166441002960001</v>
      </c>
      <c r="G11" s="9">
        <v>18.306565286400001</v>
      </c>
      <c r="H11" s="9">
        <v>15.216218306329571</v>
      </c>
      <c r="I11" s="9">
        <v>12.11026959576</v>
      </c>
      <c r="J11" s="9">
        <v>9.0074178806400003</v>
      </c>
      <c r="K11" s="9">
        <v>15.229652053320001</v>
      </c>
      <c r="L11" s="9">
        <v>12.093111670679999</v>
      </c>
      <c r="M11" s="9">
        <v>12.189920174567137</v>
      </c>
      <c r="N11" s="9">
        <v>15.194633427608592</v>
      </c>
      <c r="O11" s="9">
        <v>15.202256093735551</v>
      </c>
      <c r="P11" s="9">
        <v>15.217677468129384</v>
      </c>
      <c r="Q11" s="9">
        <v>12.195709413140845</v>
      </c>
      <c r="R11" s="9">
        <v>12.19680369512194</v>
      </c>
    </row>
    <row r="12" spans="1:18" ht="11.25" customHeight="1" x14ac:dyDescent="0.25">
      <c r="A12" s="61" t="s">
        <v>224</v>
      </c>
      <c r="B12" s="62" t="s">
        <v>223</v>
      </c>
      <c r="C12" s="10">
        <v>18.313478823779761</v>
      </c>
      <c r="D12" s="10">
        <v>15.24058295076</v>
      </c>
      <c r="E12" s="10">
        <v>15.22472418972</v>
      </c>
      <c r="F12" s="10">
        <v>15.166441002960001</v>
      </c>
      <c r="G12" s="10">
        <v>18.306565286400001</v>
      </c>
      <c r="H12" s="10">
        <v>15.216218306329571</v>
      </c>
      <c r="I12" s="10">
        <v>12.11026959576</v>
      </c>
      <c r="J12" s="10">
        <v>9.0074178806400003</v>
      </c>
      <c r="K12" s="10">
        <v>15.229652053320001</v>
      </c>
      <c r="L12" s="10">
        <v>12.093111670679999</v>
      </c>
      <c r="M12" s="10">
        <v>12.189920174567137</v>
      </c>
      <c r="N12" s="10">
        <v>15.194633427608592</v>
      </c>
      <c r="O12" s="10">
        <v>15.202256093735551</v>
      </c>
      <c r="P12" s="10">
        <v>15.217677468129384</v>
      </c>
      <c r="Q12" s="10">
        <v>12.195709413140845</v>
      </c>
      <c r="R12" s="10">
        <v>12.19680369512194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562.55103222497701</v>
      </c>
      <c r="D21" s="79">
        <v>566.20716398956802</v>
      </c>
      <c r="E21" s="79">
        <v>565.87054694428809</v>
      </c>
      <c r="F21" s="79">
        <v>543.74616007135205</v>
      </c>
      <c r="G21" s="79">
        <v>553.0296221751961</v>
      </c>
      <c r="H21" s="79">
        <v>519.87065462006024</v>
      </c>
      <c r="I21" s="79">
        <v>606.02578969881608</v>
      </c>
      <c r="J21" s="79">
        <v>456.72923617412414</v>
      </c>
      <c r="K21" s="79">
        <v>413.21992382362805</v>
      </c>
      <c r="L21" s="79">
        <v>335.46206307643206</v>
      </c>
      <c r="M21" s="79">
        <v>385.27769171366702</v>
      </c>
      <c r="N21" s="79">
        <v>291.69074855759357</v>
      </c>
      <c r="O21" s="79">
        <v>250.49673379307168</v>
      </c>
      <c r="P21" s="79">
        <v>167.01553963355047</v>
      </c>
      <c r="Q21" s="79">
        <v>163.89607786990931</v>
      </c>
      <c r="R21" s="79">
        <v>154.43972265374379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562.55103222497701</v>
      </c>
      <c r="D30" s="8">
        <v>566.20716398956802</v>
      </c>
      <c r="E30" s="8">
        <v>565.87054694428809</v>
      </c>
      <c r="F30" s="8">
        <v>543.74616007135205</v>
      </c>
      <c r="G30" s="8">
        <v>553.0296221751961</v>
      </c>
      <c r="H30" s="8">
        <v>519.87065462006024</v>
      </c>
      <c r="I30" s="8">
        <v>606.02578969881608</v>
      </c>
      <c r="J30" s="8">
        <v>456.72923617412414</v>
      </c>
      <c r="K30" s="8">
        <v>413.21992382362805</v>
      </c>
      <c r="L30" s="8">
        <v>335.46206307643206</v>
      </c>
      <c r="M30" s="8">
        <v>385.27769171366702</v>
      </c>
      <c r="N30" s="8">
        <v>291.69074855759357</v>
      </c>
      <c r="O30" s="8">
        <v>250.49673379307168</v>
      </c>
      <c r="P30" s="8">
        <v>167.01553963355047</v>
      </c>
      <c r="Q30" s="8">
        <v>163.89607786990931</v>
      </c>
      <c r="R30" s="8">
        <v>154.43972265374379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17.420004448711737</v>
      </c>
      <c r="D34" s="9">
        <v>17.408422705644004</v>
      </c>
      <c r="E34" s="9">
        <v>14.504425484868003</v>
      </c>
      <c r="F34" s="9">
        <v>20.313952211484004</v>
      </c>
      <c r="G34" s="9">
        <v>20.309196844044003</v>
      </c>
      <c r="H34" s="9">
        <v>14.513474417403016</v>
      </c>
      <c r="I34" s="9">
        <v>14.527277667288001</v>
      </c>
      <c r="J34" s="9">
        <v>20.315352403008003</v>
      </c>
      <c r="K34" s="9">
        <v>11.599741377684001</v>
      </c>
      <c r="L34" s="9">
        <v>11.614218829668001</v>
      </c>
      <c r="M34" s="9">
        <v>11.615236121905387</v>
      </c>
      <c r="N34" s="9">
        <v>11.610553317200342</v>
      </c>
      <c r="O34" s="9">
        <v>17.415721057406753</v>
      </c>
      <c r="P34" s="9">
        <v>14.513049558295245</v>
      </c>
      <c r="Q34" s="9">
        <v>14.514195317849719</v>
      </c>
      <c r="R34" s="9">
        <v>17.417272112232684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155.02553061679049</v>
      </c>
      <c r="D43" s="9">
        <v>186.69205341025202</v>
      </c>
      <c r="E43" s="9">
        <v>167.70754614416401</v>
      </c>
      <c r="F43" s="9">
        <v>145.47443410422002</v>
      </c>
      <c r="G43" s="9">
        <v>155.063669348952</v>
      </c>
      <c r="H43" s="9">
        <v>177.1770245371122</v>
      </c>
      <c r="I43" s="9">
        <v>161.325901696752</v>
      </c>
      <c r="J43" s="9">
        <v>145.56713437796401</v>
      </c>
      <c r="K43" s="9">
        <v>113.85535729932</v>
      </c>
      <c r="L43" s="9">
        <v>95.008876645644008</v>
      </c>
      <c r="M43" s="9">
        <v>98.102862835935568</v>
      </c>
      <c r="N43" s="9">
        <v>66.45522383613941</v>
      </c>
      <c r="O43" s="9">
        <v>41.130906242606073</v>
      </c>
      <c r="P43" s="9">
        <v>37.949848075914907</v>
      </c>
      <c r="Q43" s="9">
        <v>34.830766486474047</v>
      </c>
      <c r="R43" s="9">
        <v>37.943493653504852</v>
      </c>
    </row>
    <row r="44" spans="1:18" ht="11.25" customHeight="1" x14ac:dyDescent="0.25">
      <c r="A44" s="59" t="s">
        <v>161</v>
      </c>
      <c r="B44" s="60" t="s">
        <v>160</v>
      </c>
      <c r="C44" s="9">
        <v>390.10549715947479</v>
      </c>
      <c r="D44" s="9">
        <v>362.10668787367206</v>
      </c>
      <c r="E44" s="9">
        <v>383.65857531525609</v>
      </c>
      <c r="F44" s="9">
        <v>377.95777375564802</v>
      </c>
      <c r="G44" s="9">
        <v>377.65675598220008</v>
      </c>
      <c r="H44" s="9">
        <v>328.18015566554499</v>
      </c>
      <c r="I44" s="9">
        <v>430.1726103347761</v>
      </c>
      <c r="J44" s="9">
        <v>290.84674939315209</v>
      </c>
      <c r="K44" s="9">
        <v>287.76482514662405</v>
      </c>
      <c r="L44" s="9">
        <v>228.83896760112006</v>
      </c>
      <c r="M44" s="9">
        <v>275.55959275582609</v>
      </c>
      <c r="N44" s="9">
        <v>213.62497140425381</v>
      </c>
      <c r="O44" s="9">
        <v>191.95010649305885</v>
      </c>
      <c r="P44" s="9">
        <v>114.55264199934034</v>
      </c>
      <c r="Q44" s="9">
        <v>114.55111606558553</v>
      </c>
      <c r="R44" s="9">
        <v>99.078956888006246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567.87355630193247</v>
      </c>
      <c r="D52" s="79">
        <v>621.28591336627198</v>
      </c>
      <c r="E52" s="79">
        <v>563.82852057127207</v>
      </c>
      <c r="F52" s="79">
        <v>514.99354180590001</v>
      </c>
      <c r="G52" s="79">
        <v>504.38394764589606</v>
      </c>
      <c r="H52" s="79">
        <v>571.90720012485485</v>
      </c>
      <c r="I52" s="79">
        <v>569.89575220665608</v>
      </c>
      <c r="J52" s="79">
        <v>573.51433963982402</v>
      </c>
      <c r="K52" s="79">
        <v>637.70650813209602</v>
      </c>
      <c r="L52" s="79">
        <v>597.00539709244811</v>
      </c>
      <c r="M52" s="79">
        <v>648.97458891703843</v>
      </c>
      <c r="N52" s="79">
        <v>639.19500689290089</v>
      </c>
      <c r="O52" s="79">
        <v>604.12771693669811</v>
      </c>
      <c r="P52" s="79">
        <v>620.90158248292278</v>
      </c>
      <c r="Q52" s="79">
        <v>648.6347444593664</v>
      </c>
      <c r="R52" s="79">
        <v>625.48224093840872</v>
      </c>
    </row>
    <row r="53" spans="1:18" ht="11.25" customHeight="1" x14ac:dyDescent="0.25">
      <c r="A53" s="56" t="s">
        <v>143</v>
      </c>
      <c r="B53" s="57" t="s">
        <v>142</v>
      </c>
      <c r="C53" s="8">
        <v>567.69220951508998</v>
      </c>
      <c r="D53" s="8">
        <v>621.28591336627198</v>
      </c>
      <c r="E53" s="8">
        <v>563.82852057127207</v>
      </c>
      <c r="F53" s="8">
        <v>514.62180973407601</v>
      </c>
      <c r="G53" s="8">
        <v>504.01232711042405</v>
      </c>
      <c r="H53" s="8">
        <v>571.71973246477785</v>
      </c>
      <c r="I53" s="8">
        <v>569.70835254590406</v>
      </c>
      <c r="J53" s="8">
        <v>573.51433963982402</v>
      </c>
      <c r="K53" s="8">
        <v>635.82946286428808</v>
      </c>
      <c r="L53" s="8">
        <v>595.1464578924481</v>
      </c>
      <c r="M53" s="8">
        <v>647.19515536250697</v>
      </c>
      <c r="N53" s="8">
        <v>638.7170084370847</v>
      </c>
      <c r="O53" s="8">
        <v>604.08331788838291</v>
      </c>
      <c r="P53" s="8">
        <v>619.9741860972108</v>
      </c>
      <c r="Q53" s="8">
        <v>647.0362949810808</v>
      </c>
      <c r="R53" s="8">
        <v>623.88380991451163</v>
      </c>
    </row>
    <row r="54" spans="1:18" ht="11.25" customHeight="1" x14ac:dyDescent="0.25">
      <c r="A54" s="56" t="s">
        <v>141</v>
      </c>
      <c r="B54" s="57" t="s">
        <v>140</v>
      </c>
      <c r="C54" s="8">
        <v>0.18134678684246894</v>
      </c>
      <c r="D54" s="8">
        <v>0</v>
      </c>
      <c r="E54" s="8">
        <v>0</v>
      </c>
      <c r="F54" s="8">
        <v>0.37173207182400003</v>
      </c>
      <c r="G54" s="8">
        <v>0.37162053547200002</v>
      </c>
      <c r="H54" s="8">
        <v>0.18746766007702151</v>
      </c>
      <c r="I54" s="8">
        <v>0.18739966075199999</v>
      </c>
      <c r="J54" s="8">
        <v>0</v>
      </c>
      <c r="K54" s="8">
        <v>1.8770452678079981</v>
      </c>
      <c r="L54" s="8">
        <v>1.8589392</v>
      </c>
      <c r="M54" s="8">
        <v>1.779433554531519</v>
      </c>
      <c r="N54" s="8">
        <v>0.4779984558161644</v>
      </c>
      <c r="O54" s="8">
        <v>4.4399048315250586E-2</v>
      </c>
      <c r="P54" s="8">
        <v>0.92739638571197025</v>
      </c>
      <c r="Q54" s="8">
        <v>1.5984494782856209</v>
      </c>
      <c r="R54" s="8">
        <v>1.5984310238971249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0.18134678684246894</v>
      </c>
      <c r="D57" s="9">
        <v>0</v>
      </c>
      <c r="E57" s="9">
        <v>0</v>
      </c>
      <c r="F57" s="9">
        <v>0.37173207182400003</v>
      </c>
      <c r="G57" s="9">
        <v>0.37162053547200002</v>
      </c>
      <c r="H57" s="9">
        <v>0.18746766007702151</v>
      </c>
      <c r="I57" s="9">
        <v>0.18739966075199999</v>
      </c>
      <c r="J57" s="9">
        <v>0</v>
      </c>
      <c r="K57" s="9">
        <v>1.8770452678079981</v>
      </c>
      <c r="L57" s="9">
        <v>1.8589392</v>
      </c>
      <c r="M57" s="9">
        <v>1.779433554531519</v>
      </c>
      <c r="N57" s="9">
        <v>0.4779984558161644</v>
      </c>
      <c r="O57" s="9">
        <v>4.4399048315250586E-2</v>
      </c>
      <c r="P57" s="9">
        <v>0.92739638571197025</v>
      </c>
      <c r="Q57" s="9">
        <v>1.5984494782856209</v>
      </c>
      <c r="R57" s="9">
        <v>1.5984310238971249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2.8429263913012939</v>
      </c>
      <c r="D59" s="79">
        <v>1.9474826931</v>
      </c>
      <c r="E59" s="79">
        <v>1.9867202941320001</v>
      </c>
      <c r="F59" s="79">
        <v>1.9376924893200003</v>
      </c>
      <c r="G59" s="79">
        <v>2.7075096500760001</v>
      </c>
      <c r="H59" s="79">
        <v>1.6506422604026203</v>
      </c>
      <c r="I59" s="79">
        <v>1.927057640508</v>
      </c>
      <c r="J59" s="79">
        <v>1.9276719278040002</v>
      </c>
      <c r="K59" s="79">
        <v>6.1093559094120007</v>
      </c>
      <c r="L59" s="79">
        <v>5.7639728772360002</v>
      </c>
      <c r="M59" s="79">
        <v>6.9688993680164018</v>
      </c>
      <c r="N59" s="79">
        <v>4.0349719880303079</v>
      </c>
      <c r="O59" s="79">
        <v>1.3755584741684619</v>
      </c>
      <c r="P59" s="79">
        <v>1.558960629061003</v>
      </c>
      <c r="Q59" s="79">
        <v>1.7424580982614306</v>
      </c>
      <c r="R59" s="79">
        <v>1.7422998454025613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2.8429263913012939</v>
      </c>
      <c r="D61" s="8">
        <v>1.9474826931</v>
      </c>
      <c r="E61" s="8">
        <v>1.9867202941320001</v>
      </c>
      <c r="F61" s="8">
        <v>1.9376924893200003</v>
      </c>
      <c r="G61" s="8">
        <v>2.7075096500760001</v>
      </c>
      <c r="H61" s="8">
        <v>1.6506422604026203</v>
      </c>
      <c r="I61" s="8">
        <v>1.927057640508</v>
      </c>
      <c r="J61" s="8">
        <v>1.9276719278040002</v>
      </c>
      <c r="K61" s="8">
        <v>6.1093559094120007</v>
      </c>
      <c r="L61" s="8">
        <v>5.7639728772360002</v>
      </c>
      <c r="M61" s="8">
        <v>6.9688993680164018</v>
      </c>
      <c r="N61" s="8">
        <v>4.0349719880303079</v>
      </c>
      <c r="O61" s="8">
        <v>1.3755584741684619</v>
      </c>
      <c r="P61" s="8">
        <v>1.558960629061003</v>
      </c>
      <c r="Q61" s="8">
        <v>1.7424580982614306</v>
      </c>
      <c r="R61" s="8">
        <v>1.7422998454025613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13.191946134103071</v>
      </c>
      <c r="D64" s="81">
        <v>11.589775160831998</v>
      </c>
      <c r="E64" s="81">
        <v>9.7146204844319968</v>
      </c>
      <c r="F64" s="81">
        <v>10.163592401112</v>
      </c>
      <c r="G64" s="81">
        <v>12.356611194384003</v>
      </c>
      <c r="H64" s="81">
        <v>11.410246553814385</v>
      </c>
      <c r="I64" s="81">
        <v>11.451713756111994</v>
      </c>
      <c r="J64" s="81">
        <v>12.688563642048003</v>
      </c>
      <c r="K64" s="81">
        <v>15.718139155872004</v>
      </c>
      <c r="L64" s="81">
        <v>18.068820779159996</v>
      </c>
      <c r="M64" s="81">
        <v>19.114186635110936</v>
      </c>
      <c r="N64" s="81">
        <v>15.79913556165512</v>
      </c>
      <c r="O64" s="81">
        <v>11.374824506847069</v>
      </c>
      <c r="P64" s="81">
        <v>15.278260768513059</v>
      </c>
      <c r="Q64" s="81">
        <v>21.076222035849739</v>
      </c>
      <c r="R64" s="81">
        <v>31.395441069127958</v>
      </c>
    </row>
    <row r="65" spans="1:18" ht="11.25" customHeight="1" x14ac:dyDescent="0.25">
      <c r="A65" s="71" t="s">
        <v>123</v>
      </c>
      <c r="B65" s="72" t="s">
        <v>122</v>
      </c>
      <c r="C65" s="82">
        <v>8.7364585413381057</v>
      </c>
      <c r="D65" s="82">
        <v>7.9649616211199996</v>
      </c>
      <c r="E65" s="82">
        <v>5.1591223353599993</v>
      </c>
      <c r="F65" s="82">
        <v>1.3673284934400001</v>
      </c>
      <c r="G65" s="82">
        <v>1.3753470528</v>
      </c>
      <c r="H65" s="82">
        <v>1.1201586437844777</v>
      </c>
      <c r="I65" s="82">
        <v>1.4076557510400001</v>
      </c>
      <c r="J65" s="82">
        <v>1.8355936032000002</v>
      </c>
      <c r="K65" s="82">
        <v>0.93732738624000012</v>
      </c>
      <c r="L65" s="82">
        <v>0.93803076864000001</v>
      </c>
      <c r="M65" s="82">
        <v>1.0081569586447796</v>
      </c>
      <c r="N65" s="82">
        <v>1.0080087848884787</v>
      </c>
      <c r="O65" s="82">
        <v>0.78407606736384461</v>
      </c>
      <c r="P65" s="82">
        <v>0.78397921919363467</v>
      </c>
      <c r="Q65" s="82">
        <v>0.11199592329496652</v>
      </c>
      <c r="R65" s="82">
        <v>0.112002001642987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0.65519380018034457</v>
      </c>
      <c r="D67" s="82">
        <v>0.6858892797119982</v>
      </c>
      <c r="E67" s="82">
        <v>2.0430832050719987</v>
      </c>
      <c r="F67" s="82">
        <v>5.9424154236719993</v>
      </c>
      <c r="G67" s="82">
        <v>7.3146740415840021</v>
      </c>
      <c r="H67" s="82">
        <v>8.1900338392968131</v>
      </c>
      <c r="I67" s="82">
        <v>7.5180359610719947</v>
      </c>
      <c r="J67" s="82">
        <v>8.0013405588480033</v>
      </c>
      <c r="K67" s="82">
        <v>6.8269803376320048</v>
      </c>
      <c r="L67" s="82">
        <v>9.6003696625199968</v>
      </c>
      <c r="M67" s="82">
        <v>8.9008615278508945</v>
      </c>
      <c r="N67" s="82">
        <v>9.3909986484154917</v>
      </c>
      <c r="O67" s="82">
        <v>8.7906716313105822</v>
      </c>
      <c r="P67" s="82">
        <v>12.394200000000007</v>
      </c>
      <c r="Q67" s="82">
        <v>18.564009104729706</v>
      </c>
      <c r="R67" s="82">
        <v>28.883440116199026</v>
      </c>
    </row>
    <row r="68" spans="1:18" ht="11.25" customHeight="1" x14ac:dyDescent="0.25">
      <c r="A68" s="71" t="s">
        <v>117</v>
      </c>
      <c r="B68" s="72" t="s">
        <v>116</v>
      </c>
      <c r="C68" s="82">
        <v>3.8002937925846214</v>
      </c>
      <c r="D68" s="82">
        <v>2.9389242599999998</v>
      </c>
      <c r="E68" s="82">
        <v>2.5124149439999997</v>
      </c>
      <c r="F68" s="82">
        <v>2.8538484839999998</v>
      </c>
      <c r="G68" s="82">
        <v>3.6665901000000001</v>
      </c>
      <c r="H68" s="82">
        <v>2.1000540707330941</v>
      </c>
      <c r="I68" s="82">
        <v>2.5260220439999999</v>
      </c>
      <c r="J68" s="82">
        <v>2.8516294800000002</v>
      </c>
      <c r="K68" s="82">
        <v>7.9538314319999994</v>
      </c>
      <c r="L68" s="82">
        <v>7.5304203479999998</v>
      </c>
      <c r="M68" s="82">
        <v>9.2051681486152628</v>
      </c>
      <c r="N68" s="82">
        <v>5.4001281283511506</v>
      </c>
      <c r="O68" s="82">
        <v>1.8000768081726433</v>
      </c>
      <c r="P68" s="82">
        <v>2.1000815493194178</v>
      </c>
      <c r="Q68" s="82">
        <v>2.4002170078250673</v>
      </c>
      <c r="R68" s="82">
        <v>2.3999989512859439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38.869952359294558</v>
      </c>
      <c r="D2" s="78">
        <v>46.410102608076002</v>
      </c>
      <c r="E2" s="78">
        <v>40.721059718136004</v>
      </c>
      <c r="F2" s="78">
        <v>47.002613980464005</v>
      </c>
      <c r="G2" s="78">
        <v>46.071693905472003</v>
      </c>
      <c r="H2" s="78">
        <v>50.108552279852269</v>
      </c>
      <c r="I2" s="78">
        <v>48.804940317564004</v>
      </c>
      <c r="J2" s="78">
        <v>53.029818384336011</v>
      </c>
      <c r="K2" s="78">
        <v>38.612006403372007</v>
      </c>
      <c r="L2" s="78">
        <v>36.037483882020005</v>
      </c>
      <c r="M2" s="78">
        <v>39.030797677974007</v>
      </c>
      <c r="N2" s="78">
        <v>26.860587962590767</v>
      </c>
      <c r="O2" s="78">
        <v>13.239045534236677</v>
      </c>
      <c r="P2" s="78">
        <v>13.072217518685301</v>
      </c>
      <c r="Q2" s="78">
        <v>16.312957361967261</v>
      </c>
      <c r="R2" s="78">
        <v>15.865173417059889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12.671363587702674</v>
      </c>
      <c r="D21" s="79">
        <v>18.927888122988001</v>
      </c>
      <c r="E21" s="79">
        <v>15.818644001628002</v>
      </c>
      <c r="F21" s="79">
        <v>18.973834945416002</v>
      </c>
      <c r="G21" s="79">
        <v>18.978674718743999</v>
      </c>
      <c r="H21" s="79">
        <v>25.327289580330124</v>
      </c>
      <c r="I21" s="79">
        <v>22.030182826236</v>
      </c>
      <c r="J21" s="79">
        <v>22.033595486916003</v>
      </c>
      <c r="K21" s="79">
        <v>6.2055201321360007</v>
      </c>
      <c r="L21" s="79">
        <v>6.2097394217040005</v>
      </c>
      <c r="M21" s="79">
        <v>6.3021895684837199</v>
      </c>
      <c r="N21" s="79">
        <v>3.1857019230256247</v>
      </c>
      <c r="O21" s="79">
        <v>0</v>
      </c>
      <c r="P21" s="79">
        <v>0</v>
      </c>
      <c r="Q21" s="79">
        <v>3.1865158557310314</v>
      </c>
      <c r="R21" s="79">
        <v>3.1866605998060615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12.671363587702674</v>
      </c>
      <c r="D30" s="8">
        <v>18.927888122988001</v>
      </c>
      <c r="E30" s="8">
        <v>15.818644001628002</v>
      </c>
      <c r="F30" s="8">
        <v>18.973834945416002</v>
      </c>
      <c r="G30" s="8">
        <v>18.978674718743999</v>
      </c>
      <c r="H30" s="8">
        <v>25.327289580330124</v>
      </c>
      <c r="I30" s="8">
        <v>22.030182826236</v>
      </c>
      <c r="J30" s="8">
        <v>22.033595486916003</v>
      </c>
      <c r="K30" s="8">
        <v>6.2055201321360007</v>
      </c>
      <c r="L30" s="8">
        <v>6.2097394217040005</v>
      </c>
      <c r="M30" s="8">
        <v>6.3021895684837199</v>
      </c>
      <c r="N30" s="8">
        <v>3.1857019230256247</v>
      </c>
      <c r="O30" s="8">
        <v>0</v>
      </c>
      <c r="P30" s="8">
        <v>0</v>
      </c>
      <c r="Q30" s="8">
        <v>3.1865158557310314</v>
      </c>
      <c r="R30" s="8">
        <v>3.1866605998060615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12.671363587702674</v>
      </c>
      <c r="D43" s="9">
        <v>18.927888122988001</v>
      </c>
      <c r="E43" s="9">
        <v>15.818644001628002</v>
      </c>
      <c r="F43" s="9">
        <v>18.973834945416002</v>
      </c>
      <c r="G43" s="9">
        <v>18.978674718743999</v>
      </c>
      <c r="H43" s="9">
        <v>25.327289580330124</v>
      </c>
      <c r="I43" s="9">
        <v>22.030182826236</v>
      </c>
      <c r="J43" s="9">
        <v>22.033595486916003</v>
      </c>
      <c r="K43" s="9">
        <v>6.2055201321360007</v>
      </c>
      <c r="L43" s="9">
        <v>6.2097394217040005</v>
      </c>
      <c r="M43" s="9">
        <v>6.3021895684837199</v>
      </c>
      <c r="N43" s="9">
        <v>3.1857019230256247</v>
      </c>
      <c r="O43" s="9">
        <v>0</v>
      </c>
      <c r="P43" s="9">
        <v>0</v>
      </c>
      <c r="Q43" s="9">
        <v>3.1865158557310314</v>
      </c>
      <c r="R43" s="9">
        <v>3.1866605998060615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26.198588771591883</v>
      </c>
      <c r="D52" s="79">
        <v>27.482214485088001</v>
      </c>
      <c r="E52" s="79">
        <v>24.902415716508003</v>
      </c>
      <c r="F52" s="79">
        <v>28.028779035048004</v>
      </c>
      <c r="G52" s="79">
        <v>27.093019186728004</v>
      </c>
      <c r="H52" s="79">
        <v>24.781262699522145</v>
      </c>
      <c r="I52" s="79">
        <v>26.774757491328003</v>
      </c>
      <c r="J52" s="79">
        <v>30.996222897420004</v>
      </c>
      <c r="K52" s="79">
        <v>32.406486271236005</v>
      </c>
      <c r="L52" s="79">
        <v>29.827744460316005</v>
      </c>
      <c r="M52" s="79">
        <v>32.728608109490288</v>
      </c>
      <c r="N52" s="79">
        <v>23.674886039565141</v>
      </c>
      <c r="O52" s="79">
        <v>13.239045534236677</v>
      </c>
      <c r="P52" s="79">
        <v>13.072217518685301</v>
      </c>
      <c r="Q52" s="79">
        <v>13.126441506236228</v>
      </c>
      <c r="R52" s="79">
        <v>12.678512817253827</v>
      </c>
    </row>
    <row r="53" spans="1:18" ht="11.25" customHeight="1" x14ac:dyDescent="0.25">
      <c r="A53" s="56" t="s">
        <v>143</v>
      </c>
      <c r="B53" s="57" t="s">
        <v>142</v>
      </c>
      <c r="C53" s="8">
        <v>26.198588771591883</v>
      </c>
      <c r="D53" s="8">
        <v>27.482214485088001</v>
      </c>
      <c r="E53" s="8">
        <v>24.902415716508003</v>
      </c>
      <c r="F53" s="8">
        <v>28.028779035048004</v>
      </c>
      <c r="G53" s="8">
        <v>27.093019186728004</v>
      </c>
      <c r="H53" s="8">
        <v>24.781262699522145</v>
      </c>
      <c r="I53" s="8">
        <v>26.774757491328003</v>
      </c>
      <c r="J53" s="8">
        <v>30.996222897420004</v>
      </c>
      <c r="K53" s="8">
        <v>32.406486271236005</v>
      </c>
      <c r="L53" s="8">
        <v>29.827744460316005</v>
      </c>
      <c r="M53" s="8">
        <v>32.728608109490288</v>
      </c>
      <c r="N53" s="8">
        <v>23.674886039565141</v>
      </c>
      <c r="O53" s="8">
        <v>13.239045534236677</v>
      </c>
      <c r="P53" s="8">
        <v>13.072217518685301</v>
      </c>
      <c r="Q53" s="8">
        <v>13.126441506236228</v>
      </c>
      <c r="R53" s="8">
        <v>12.678512817253827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2.3520459841185049</v>
      </c>
      <c r="D64" s="81">
        <v>3.27968456256</v>
      </c>
      <c r="E64" s="81">
        <v>3.2830607980800002</v>
      </c>
      <c r="F64" s="81">
        <v>2.3506570886400002</v>
      </c>
      <c r="G64" s="81">
        <v>2.3517356083199998</v>
      </c>
      <c r="H64" s="81">
        <v>4.8137415808688493</v>
      </c>
      <c r="I64" s="81">
        <v>6.1007169081599999</v>
      </c>
      <c r="J64" s="81">
        <v>5.1593099039999997</v>
      </c>
      <c r="K64" s="81">
        <v>4.6872934214399997</v>
      </c>
      <c r="L64" s="81">
        <v>4.2211384588799996</v>
      </c>
      <c r="M64" s="81">
        <v>4.2593966016987306</v>
      </c>
      <c r="N64" s="81">
        <v>4.0320351395538676</v>
      </c>
      <c r="O64" s="81">
        <v>2.6881548151326524</v>
      </c>
      <c r="P64" s="81">
        <v>4.7036805296502999</v>
      </c>
      <c r="Q64" s="81">
        <v>3.9196989564454805</v>
      </c>
      <c r="R64" s="81">
        <v>4.816086070648347</v>
      </c>
    </row>
    <row r="65" spans="1:18" ht="11.25" customHeight="1" x14ac:dyDescent="0.25">
      <c r="A65" s="71" t="s">
        <v>123</v>
      </c>
      <c r="B65" s="72" t="s">
        <v>122</v>
      </c>
      <c r="C65" s="82">
        <v>2.3520459841185049</v>
      </c>
      <c r="D65" s="82">
        <v>3.27968456256</v>
      </c>
      <c r="E65" s="82">
        <v>3.2830607980800002</v>
      </c>
      <c r="F65" s="82">
        <v>2.3506570886400002</v>
      </c>
      <c r="G65" s="82">
        <v>2.3517356083199998</v>
      </c>
      <c r="H65" s="82">
        <v>4.8137415808688493</v>
      </c>
      <c r="I65" s="82">
        <v>6.1007169081599999</v>
      </c>
      <c r="J65" s="82">
        <v>5.1593099039999997</v>
      </c>
      <c r="K65" s="82">
        <v>4.6872934214399997</v>
      </c>
      <c r="L65" s="82">
        <v>4.2211384588799996</v>
      </c>
      <c r="M65" s="82">
        <v>4.2593966016987306</v>
      </c>
      <c r="N65" s="82">
        <v>4.0320351395538676</v>
      </c>
      <c r="O65" s="82">
        <v>2.6881548151326524</v>
      </c>
      <c r="P65" s="82">
        <v>4.7036805296502999</v>
      </c>
      <c r="Q65" s="82">
        <v>3.9196989564454805</v>
      </c>
      <c r="R65" s="82">
        <v>4.816086070648347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25520.770713059315</v>
      </c>
      <c r="D2" s="78">
        <v>26633.825853542752</v>
      </c>
      <c r="E2" s="78">
        <v>26520.684591031775</v>
      </c>
      <c r="F2" s="78">
        <v>30541.783081276626</v>
      </c>
      <c r="G2" s="78">
        <v>24528.259414633692</v>
      </c>
      <c r="H2" s="78">
        <v>21231.022101903</v>
      </c>
      <c r="I2" s="78">
        <v>28904.681022161785</v>
      </c>
      <c r="J2" s="78">
        <v>24209.166439765184</v>
      </c>
      <c r="K2" s="78">
        <v>22168.21950559926</v>
      </c>
      <c r="L2" s="78">
        <v>22147.203718805875</v>
      </c>
      <c r="M2" s="78">
        <v>22161.861507667236</v>
      </c>
      <c r="N2" s="78">
        <v>17955.478525983774</v>
      </c>
      <c r="O2" s="78">
        <v>14607.258753780714</v>
      </c>
      <c r="P2" s="78">
        <v>16325.809535437098</v>
      </c>
      <c r="Q2" s="78">
        <v>12969.637649884848</v>
      </c>
      <c r="R2" s="78">
        <v>10205.815639821732</v>
      </c>
    </row>
    <row r="3" spans="1:18" ht="11.25" customHeight="1" x14ac:dyDescent="0.25">
      <c r="A3" s="53" t="s">
        <v>242</v>
      </c>
      <c r="B3" s="54" t="s">
        <v>241</v>
      </c>
      <c r="C3" s="79">
        <v>14535.668399999991</v>
      </c>
      <c r="D3" s="79">
        <v>15560.848448639999</v>
      </c>
      <c r="E3" s="79">
        <v>15747.701134870584</v>
      </c>
      <c r="F3" s="79">
        <v>21774.018618000006</v>
      </c>
      <c r="G3" s="79">
        <v>16327.544656720975</v>
      </c>
      <c r="H3" s="79">
        <v>13645.903198002768</v>
      </c>
      <c r="I3" s="79">
        <v>20982.786982336864</v>
      </c>
      <c r="J3" s="79">
        <v>17421.087559018964</v>
      </c>
      <c r="K3" s="79">
        <v>15370.634424277438</v>
      </c>
      <c r="L3" s="79">
        <v>15444.403492320005</v>
      </c>
      <c r="M3" s="79">
        <v>14942.732200000055</v>
      </c>
      <c r="N3" s="79">
        <v>12313.32519999999</v>
      </c>
      <c r="O3" s="79">
        <v>9591.2101999999923</v>
      </c>
      <c r="P3" s="79">
        <v>11697.310150960475</v>
      </c>
      <c r="Q3" s="79">
        <v>9183.2775599642209</v>
      </c>
      <c r="R3" s="79">
        <v>6422.594038741855</v>
      </c>
    </row>
    <row r="4" spans="1:18" ht="11.25" customHeight="1" x14ac:dyDescent="0.25">
      <c r="A4" s="56" t="s">
        <v>240</v>
      </c>
      <c r="B4" s="57" t="s">
        <v>239</v>
      </c>
      <c r="C4" s="8">
        <v>14535.668399999991</v>
      </c>
      <c r="D4" s="8">
        <v>15560.848448639999</v>
      </c>
      <c r="E4" s="8">
        <v>15747.701134870584</v>
      </c>
      <c r="F4" s="8">
        <v>21774.018618000006</v>
      </c>
      <c r="G4" s="8">
        <v>16327.544656720975</v>
      </c>
      <c r="H4" s="8">
        <v>13645.903198002768</v>
      </c>
      <c r="I4" s="8">
        <v>20982.786982336864</v>
      </c>
      <c r="J4" s="8">
        <v>17421.087559018964</v>
      </c>
      <c r="K4" s="8">
        <v>15370.634424277438</v>
      </c>
      <c r="L4" s="8">
        <v>15444.403492320005</v>
      </c>
      <c r="M4" s="8">
        <v>14942.732200000055</v>
      </c>
      <c r="N4" s="8">
        <v>12313.32519999999</v>
      </c>
      <c r="O4" s="8">
        <v>9591.2101999999923</v>
      </c>
      <c r="P4" s="8">
        <v>11697.310150960475</v>
      </c>
      <c r="Q4" s="8">
        <v>9183.2775599642209</v>
      </c>
      <c r="R4" s="8">
        <v>6422.594038741855</v>
      </c>
    </row>
    <row r="5" spans="1:18" ht="11.25" customHeight="1" x14ac:dyDescent="0.25">
      <c r="A5" s="59" t="s">
        <v>238</v>
      </c>
      <c r="B5" s="60" t="s">
        <v>237</v>
      </c>
      <c r="C5" s="9">
        <v>14535.668399999991</v>
      </c>
      <c r="D5" s="9">
        <v>15560.848448639999</v>
      </c>
      <c r="E5" s="9">
        <v>15747.701134870584</v>
      </c>
      <c r="F5" s="9">
        <v>21774.018618000006</v>
      </c>
      <c r="G5" s="9">
        <v>16327.544656720975</v>
      </c>
      <c r="H5" s="9">
        <v>13645.903198002768</v>
      </c>
      <c r="I5" s="9">
        <v>20982.786982336864</v>
      </c>
      <c r="J5" s="9">
        <v>17421.087559018964</v>
      </c>
      <c r="K5" s="9">
        <v>15370.634424277438</v>
      </c>
      <c r="L5" s="9">
        <v>15444.403492320005</v>
      </c>
      <c r="M5" s="9">
        <v>14942.732200000055</v>
      </c>
      <c r="N5" s="9">
        <v>12313.32519999999</v>
      </c>
      <c r="O5" s="9">
        <v>9591.2101999999923</v>
      </c>
      <c r="P5" s="9">
        <v>11697.310150960475</v>
      </c>
      <c r="Q5" s="9">
        <v>9183.2775599642209</v>
      </c>
      <c r="R5" s="9">
        <v>6422.594038741855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14535.668399999991</v>
      </c>
      <c r="D8" s="10">
        <v>15560.848448639999</v>
      </c>
      <c r="E8" s="10">
        <v>15747.701134870584</v>
      </c>
      <c r="F8" s="10">
        <v>21774.018618000006</v>
      </c>
      <c r="G8" s="10">
        <v>16327.544656720975</v>
      </c>
      <c r="H8" s="10">
        <v>13645.903198002768</v>
      </c>
      <c r="I8" s="10">
        <v>20982.786982336864</v>
      </c>
      <c r="J8" s="10">
        <v>17421.087559018964</v>
      </c>
      <c r="K8" s="10">
        <v>15370.634424277438</v>
      </c>
      <c r="L8" s="10">
        <v>15444.403492320005</v>
      </c>
      <c r="M8" s="10">
        <v>14942.732200000055</v>
      </c>
      <c r="N8" s="10">
        <v>12313.32519999999</v>
      </c>
      <c r="O8" s="10">
        <v>9591.2101999999923</v>
      </c>
      <c r="P8" s="10">
        <v>11697.310150960475</v>
      </c>
      <c r="Q8" s="10">
        <v>9183.2775599642209</v>
      </c>
      <c r="R8" s="10">
        <v>6422.594038741855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4686.705746898454</v>
      </c>
      <c r="D21" s="79">
        <v>4497.2510199965636</v>
      </c>
      <c r="E21" s="79">
        <v>3989.0545193913845</v>
      </c>
      <c r="F21" s="79">
        <v>1951.8652259999999</v>
      </c>
      <c r="G21" s="79">
        <v>1354.848116669496</v>
      </c>
      <c r="H21" s="79">
        <v>1203.0639747706696</v>
      </c>
      <c r="I21" s="79">
        <v>1329.5558631064323</v>
      </c>
      <c r="J21" s="79">
        <v>1076.1939816403321</v>
      </c>
      <c r="K21" s="79">
        <v>957.73531636911616</v>
      </c>
      <c r="L21" s="79">
        <v>1114.9639236856083</v>
      </c>
      <c r="M21" s="79">
        <v>926.18710000000056</v>
      </c>
      <c r="N21" s="79">
        <v>512.79550000000017</v>
      </c>
      <c r="O21" s="79">
        <v>462.56349999999975</v>
      </c>
      <c r="P21" s="79">
        <v>449.69503166461453</v>
      </c>
      <c r="Q21" s="79">
        <v>298.45081302690801</v>
      </c>
      <c r="R21" s="79">
        <v>292.46114330138965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4686.705746898454</v>
      </c>
      <c r="D30" s="8">
        <v>4497.2510199965636</v>
      </c>
      <c r="E30" s="8">
        <v>3989.0545193913845</v>
      </c>
      <c r="F30" s="8">
        <v>1951.8652259999999</v>
      </c>
      <c r="G30" s="8">
        <v>1354.848116669496</v>
      </c>
      <c r="H30" s="8">
        <v>1203.0639747706696</v>
      </c>
      <c r="I30" s="8">
        <v>1329.5558631064323</v>
      </c>
      <c r="J30" s="8">
        <v>1076.1939816403321</v>
      </c>
      <c r="K30" s="8">
        <v>957.73531636911616</v>
      </c>
      <c r="L30" s="8">
        <v>1114.9639236856083</v>
      </c>
      <c r="M30" s="8">
        <v>926.18710000000056</v>
      </c>
      <c r="N30" s="8">
        <v>512.79550000000017</v>
      </c>
      <c r="O30" s="8">
        <v>462.56349999999975</v>
      </c>
      <c r="P30" s="8">
        <v>449.69503166461453</v>
      </c>
      <c r="Q30" s="8">
        <v>298.45081302690801</v>
      </c>
      <c r="R30" s="8">
        <v>292.46114330138965</v>
      </c>
    </row>
    <row r="31" spans="1:18" ht="11.25" customHeight="1" x14ac:dyDescent="0.25">
      <c r="A31" s="59" t="s">
        <v>187</v>
      </c>
      <c r="B31" s="60" t="s">
        <v>186</v>
      </c>
      <c r="C31" s="9">
        <v>110.82239999999997</v>
      </c>
      <c r="D31" s="9">
        <v>113.82736896000002</v>
      </c>
      <c r="E31" s="9">
        <v>113.82736896000002</v>
      </c>
      <c r="F31" s="9">
        <v>125.88535296000002</v>
      </c>
      <c r="G31" s="9">
        <v>113.82736896000002</v>
      </c>
      <c r="H31" s="9">
        <v>89.856000000000094</v>
      </c>
      <c r="I31" s="9">
        <v>101.76938496000002</v>
      </c>
      <c r="J31" s="9">
        <v>104.90446080000001</v>
      </c>
      <c r="K31" s="9">
        <v>83.911655351808008</v>
      </c>
      <c r="L31" s="9">
        <v>86.829253392384018</v>
      </c>
      <c r="M31" s="9">
        <v>92.851199999999892</v>
      </c>
      <c r="N31" s="9">
        <v>71.884800000000027</v>
      </c>
      <c r="O31" s="9">
        <v>80.870399999999947</v>
      </c>
      <c r="P31" s="9">
        <v>80.870399999999947</v>
      </c>
      <c r="Q31" s="9">
        <v>95.84639999999996</v>
      </c>
      <c r="R31" s="9">
        <v>89.856000000000094</v>
      </c>
    </row>
    <row r="32" spans="1:18" ht="11.25" customHeight="1" x14ac:dyDescent="0.25">
      <c r="A32" s="61" t="s">
        <v>185</v>
      </c>
      <c r="B32" s="62" t="s">
        <v>184</v>
      </c>
      <c r="C32" s="10">
        <v>110.82239999999997</v>
      </c>
      <c r="D32" s="10">
        <v>113.82736896000002</v>
      </c>
      <c r="E32" s="10">
        <v>113.82736896000002</v>
      </c>
      <c r="F32" s="10">
        <v>125.88535296000002</v>
      </c>
      <c r="G32" s="10">
        <v>113.82736896000002</v>
      </c>
      <c r="H32" s="10">
        <v>89.856000000000094</v>
      </c>
      <c r="I32" s="10">
        <v>101.76938496000002</v>
      </c>
      <c r="J32" s="10">
        <v>104.90446080000001</v>
      </c>
      <c r="K32" s="10">
        <v>83.911655351808008</v>
      </c>
      <c r="L32" s="10">
        <v>86.829253392384018</v>
      </c>
      <c r="M32" s="10">
        <v>92.851199999999892</v>
      </c>
      <c r="N32" s="10">
        <v>71.884800000000027</v>
      </c>
      <c r="O32" s="10">
        <v>80.870399999999947</v>
      </c>
      <c r="P32" s="10">
        <v>80.870399999999947</v>
      </c>
      <c r="Q32" s="10">
        <v>95.84639999999996</v>
      </c>
      <c r="R32" s="10">
        <v>89.856000000000094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2.9025999999999974</v>
      </c>
      <c r="N34" s="9">
        <v>2.9025999999999974</v>
      </c>
      <c r="O34" s="9">
        <v>2.9025999999999974</v>
      </c>
      <c r="P34" s="9">
        <v>2.9025955272842219</v>
      </c>
      <c r="Q34" s="9">
        <v>2.9025944560637411</v>
      </c>
      <c r="R34" s="9">
        <v>2.9026049182774196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120.26400687262347</v>
      </c>
      <c r="D43" s="9">
        <v>139.297145983164</v>
      </c>
      <c r="E43" s="9">
        <v>79.110345359915996</v>
      </c>
      <c r="F43" s="9">
        <v>196.07286816000001</v>
      </c>
      <c r="G43" s="9">
        <v>116.960475203676</v>
      </c>
      <c r="H43" s="9">
        <v>88.623876630830893</v>
      </c>
      <c r="I43" s="9">
        <v>94.935690586152006</v>
      </c>
      <c r="J43" s="9">
        <v>110.75703369213602</v>
      </c>
      <c r="K43" s="9">
        <v>174.04243714026001</v>
      </c>
      <c r="L43" s="9">
        <v>300.62419557487203</v>
      </c>
      <c r="M43" s="9">
        <v>319.59330000000062</v>
      </c>
      <c r="N43" s="9">
        <v>212.00010000000006</v>
      </c>
      <c r="O43" s="9">
        <v>193.03049999999985</v>
      </c>
      <c r="P43" s="9">
        <v>170.87433669347527</v>
      </c>
      <c r="Q43" s="9">
        <v>72.766061017303656</v>
      </c>
      <c r="R43" s="9">
        <v>72.766323297856601</v>
      </c>
    </row>
    <row r="44" spans="1:18" ht="11.25" customHeight="1" x14ac:dyDescent="0.25">
      <c r="A44" s="59" t="s">
        <v>161</v>
      </c>
      <c r="B44" s="60" t="s">
        <v>160</v>
      </c>
      <c r="C44" s="9">
        <v>442.72692091254805</v>
      </c>
      <c r="D44" s="9">
        <v>681.16345935696017</v>
      </c>
      <c r="E44" s="9">
        <v>981.55622152317619</v>
      </c>
      <c r="F44" s="9">
        <v>1377.5719183200003</v>
      </c>
      <c r="G44" s="9">
        <v>1099.1992106502723</v>
      </c>
      <c r="H44" s="9">
        <v>1003.1071311015701</v>
      </c>
      <c r="I44" s="9">
        <v>1108.2989627108643</v>
      </c>
      <c r="J44" s="9">
        <v>857.46353205895207</v>
      </c>
      <c r="K44" s="9">
        <v>696.71236085553619</v>
      </c>
      <c r="L44" s="9">
        <v>727.51047471835227</v>
      </c>
      <c r="M44" s="9">
        <v>510.84000000000009</v>
      </c>
      <c r="N44" s="9">
        <v>226.00800000000001</v>
      </c>
      <c r="O44" s="9">
        <v>185.75999999999993</v>
      </c>
      <c r="P44" s="9">
        <v>195.04769944385509</v>
      </c>
      <c r="Q44" s="9">
        <v>126.93575755354067</v>
      </c>
      <c r="R44" s="9">
        <v>126.93621508525551</v>
      </c>
    </row>
    <row r="45" spans="1:18" ht="11.25" customHeight="1" x14ac:dyDescent="0.25">
      <c r="A45" s="59" t="s">
        <v>159</v>
      </c>
      <c r="B45" s="60" t="s">
        <v>158</v>
      </c>
      <c r="C45" s="9">
        <v>4012.8924191132819</v>
      </c>
      <c r="D45" s="9">
        <v>3562.9630456964401</v>
      </c>
      <c r="E45" s="9">
        <v>2814.5605835482925</v>
      </c>
      <c r="F45" s="9">
        <v>252.33508656000001</v>
      </c>
      <c r="G45" s="9">
        <v>24.861061855548002</v>
      </c>
      <c r="H45" s="9">
        <v>21.476967038268509</v>
      </c>
      <c r="I45" s="9">
        <v>24.551824849416001</v>
      </c>
      <c r="J45" s="9">
        <v>3.0689550892440005</v>
      </c>
      <c r="K45" s="9">
        <v>3.0688630215120001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3969.8654239858079</v>
      </c>
      <c r="D48" s="10">
        <v>3513.8607770135882</v>
      </c>
      <c r="E48" s="10">
        <v>2765.4586217578803</v>
      </c>
      <c r="F48" s="10">
        <v>221.64584256000001</v>
      </c>
      <c r="G48" s="10">
        <v>3.3787138125240008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43.026995127473832</v>
      </c>
      <c r="D51" s="10">
        <v>49.102268682851999</v>
      </c>
      <c r="E51" s="10">
        <v>49.101961790412005</v>
      </c>
      <c r="F51" s="10">
        <v>30.689244000000002</v>
      </c>
      <c r="G51" s="10">
        <v>21.482348043024</v>
      </c>
      <c r="H51" s="10">
        <v>21.476967038268509</v>
      </c>
      <c r="I51" s="10">
        <v>24.551824849416001</v>
      </c>
      <c r="J51" s="10">
        <v>3.0689550892440005</v>
      </c>
      <c r="K51" s="10">
        <v>3.0688630215120001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5109.1392661608725</v>
      </c>
      <c r="D52" s="79">
        <v>5321.4285123861846</v>
      </c>
      <c r="E52" s="79">
        <v>5480.8796887210092</v>
      </c>
      <c r="F52" s="79">
        <v>5420.3152866766195</v>
      </c>
      <c r="G52" s="79">
        <v>5419.5768490794489</v>
      </c>
      <c r="H52" s="79">
        <v>4934.2908309072482</v>
      </c>
      <c r="I52" s="79">
        <v>5105.3705827811282</v>
      </c>
      <c r="J52" s="79">
        <v>4158.5154975848882</v>
      </c>
      <c r="K52" s="79">
        <v>4228.5078445167364</v>
      </c>
      <c r="L52" s="79">
        <v>4050.9662741202606</v>
      </c>
      <c r="M52" s="79">
        <v>4806.7603076671767</v>
      </c>
      <c r="N52" s="79">
        <v>3634.8312259837835</v>
      </c>
      <c r="O52" s="79">
        <v>3094.8131537807217</v>
      </c>
      <c r="P52" s="79">
        <v>2714.6279304747504</v>
      </c>
      <c r="Q52" s="79">
        <v>1982.2898362276269</v>
      </c>
      <c r="R52" s="79">
        <v>1931.582726516911</v>
      </c>
    </row>
    <row r="53" spans="1:18" ht="11.25" customHeight="1" x14ac:dyDescent="0.25">
      <c r="A53" s="56" t="s">
        <v>143</v>
      </c>
      <c r="B53" s="57" t="s">
        <v>142</v>
      </c>
      <c r="C53" s="8">
        <v>5109.1392661608725</v>
      </c>
      <c r="D53" s="8">
        <v>5321.4285123861846</v>
      </c>
      <c r="E53" s="8">
        <v>5480.8796887210092</v>
      </c>
      <c r="F53" s="8">
        <v>5420.3152866766195</v>
      </c>
      <c r="G53" s="8">
        <v>5419.5768490794489</v>
      </c>
      <c r="H53" s="8">
        <v>4934.2908309072482</v>
      </c>
      <c r="I53" s="8">
        <v>5105.3705827811282</v>
      </c>
      <c r="J53" s="8">
        <v>4158.5154975848882</v>
      </c>
      <c r="K53" s="8">
        <v>4228.5078445167364</v>
      </c>
      <c r="L53" s="8">
        <v>4050.9662741202606</v>
      </c>
      <c r="M53" s="8">
        <v>4806.7603076671767</v>
      </c>
      <c r="N53" s="8">
        <v>3634.8312259837835</v>
      </c>
      <c r="O53" s="8">
        <v>3094.8131537807217</v>
      </c>
      <c r="P53" s="8">
        <v>2714.6279304747504</v>
      </c>
      <c r="Q53" s="8">
        <v>1982.2898362276269</v>
      </c>
      <c r="R53" s="8">
        <v>1931.582726516911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1189.2572999999982</v>
      </c>
      <c r="D59" s="79">
        <v>1254.2978725200001</v>
      </c>
      <c r="E59" s="79">
        <v>1303.0492480488001</v>
      </c>
      <c r="F59" s="79">
        <v>1395.5839506000002</v>
      </c>
      <c r="G59" s="79">
        <v>1426.2897921637682</v>
      </c>
      <c r="H59" s="79">
        <v>1447.7640982223168</v>
      </c>
      <c r="I59" s="79">
        <v>1486.9675939373642</v>
      </c>
      <c r="J59" s="79">
        <v>1553.3694015210001</v>
      </c>
      <c r="K59" s="79">
        <v>1611.3419204359679</v>
      </c>
      <c r="L59" s="79">
        <v>1536.8700286800004</v>
      </c>
      <c r="M59" s="79">
        <v>1486.1819000000012</v>
      </c>
      <c r="N59" s="79">
        <v>1494.5266000000006</v>
      </c>
      <c r="O59" s="79">
        <v>1458.6718999999989</v>
      </c>
      <c r="P59" s="79">
        <v>1464.176422337257</v>
      </c>
      <c r="Q59" s="79">
        <v>1505.6194406660916</v>
      </c>
      <c r="R59" s="79">
        <v>1559.1777312615752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1189.2572999999982</v>
      </c>
      <c r="D61" s="8">
        <v>1254.2978725200001</v>
      </c>
      <c r="E61" s="8">
        <v>1303.0492480488001</v>
      </c>
      <c r="F61" s="8">
        <v>1395.5839506000002</v>
      </c>
      <c r="G61" s="8">
        <v>1426.2897921637682</v>
      </c>
      <c r="H61" s="8">
        <v>1447.7640982223168</v>
      </c>
      <c r="I61" s="8">
        <v>1486.9675939373642</v>
      </c>
      <c r="J61" s="8">
        <v>1553.3694015210001</v>
      </c>
      <c r="K61" s="8">
        <v>1611.3419204359679</v>
      </c>
      <c r="L61" s="8">
        <v>1536.8700286800004</v>
      </c>
      <c r="M61" s="8">
        <v>1486.1819000000012</v>
      </c>
      <c r="N61" s="8">
        <v>1494.5266000000006</v>
      </c>
      <c r="O61" s="8">
        <v>1458.6718999999989</v>
      </c>
      <c r="P61" s="8">
        <v>1464.176422337257</v>
      </c>
      <c r="Q61" s="8">
        <v>1505.6194406660916</v>
      </c>
      <c r="R61" s="8">
        <v>1559.1777312615752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3355.5045999999984</v>
      </c>
      <c r="D64" s="81">
        <v>3733.5358632966481</v>
      </c>
      <c r="E64" s="81">
        <v>4179.4960668588719</v>
      </c>
      <c r="F64" s="81">
        <v>4999.6362376799998</v>
      </c>
      <c r="G64" s="81">
        <v>5608.0157796012245</v>
      </c>
      <c r="H64" s="81">
        <v>5889.3055710618628</v>
      </c>
      <c r="I64" s="81">
        <v>5854.5831247034394</v>
      </c>
      <c r="J64" s="81">
        <v>6139.2048239659689</v>
      </c>
      <c r="K64" s="81">
        <v>6305.1549127038006</v>
      </c>
      <c r="L64" s="81">
        <v>6686.4048606650886</v>
      </c>
      <c r="M64" s="81">
        <v>8747.1182000000299</v>
      </c>
      <c r="N64" s="81">
        <v>8328.1769999999779</v>
      </c>
      <c r="O64" s="81">
        <v>8807.2893999999778</v>
      </c>
      <c r="P64" s="81">
        <v>8876.1810198974345</v>
      </c>
      <c r="Q64" s="81">
        <v>8854.8740099008519</v>
      </c>
      <c r="R64" s="81">
        <v>8885.081370116106</v>
      </c>
    </row>
    <row r="65" spans="1:18" ht="11.25" customHeight="1" x14ac:dyDescent="0.25">
      <c r="A65" s="71" t="s">
        <v>123</v>
      </c>
      <c r="B65" s="72" t="s">
        <v>122</v>
      </c>
      <c r="C65" s="82">
        <v>1633.2959999999985</v>
      </c>
      <c r="D65" s="82">
        <v>1907.3229929107201</v>
      </c>
      <c r="E65" s="82">
        <v>2281.7590006579203</v>
      </c>
      <c r="F65" s="82">
        <v>2944.827648</v>
      </c>
      <c r="G65" s="82">
        <v>3494.3828024044797</v>
      </c>
      <c r="H65" s="82">
        <v>3729.3876334277602</v>
      </c>
      <c r="I65" s="82">
        <v>3624.7846005503998</v>
      </c>
      <c r="J65" s="82">
        <v>3804.8062287513612</v>
      </c>
      <c r="K65" s="82">
        <v>3850.7590918943997</v>
      </c>
      <c r="L65" s="82">
        <v>4319.8927382419206</v>
      </c>
      <c r="M65" s="82">
        <v>6416.1440000000293</v>
      </c>
      <c r="N65" s="82">
        <v>6085.7439999999779</v>
      </c>
      <c r="O65" s="82">
        <v>6583.919999999981</v>
      </c>
      <c r="P65" s="82">
        <v>6653.0355578001036</v>
      </c>
      <c r="Q65" s="82">
        <v>6531.8274671964718</v>
      </c>
      <c r="R65" s="82">
        <v>6485.1470725417112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133.38780000000014</v>
      </c>
      <c r="D67" s="82">
        <v>139.23294060967203</v>
      </c>
      <c r="E67" s="82">
        <v>150.64603398280801</v>
      </c>
      <c r="F67" s="82">
        <v>161.61969096000004</v>
      </c>
      <c r="G67" s="82">
        <v>161.84730726309601</v>
      </c>
      <c r="H67" s="82">
        <v>170.35253139658906</v>
      </c>
      <c r="I67" s="82">
        <v>159.10601327712001</v>
      </c>
      <c r="J67" s="82">
        <v>169.39101492331204</v>
      </c>
      <c r="K67" s="82">
        <v>165.27620502338402</v>
      </c>
      <c r="L67" s="82">
        <v>190.41076443916799</v>
      </c>
      <c r="M67" s="82">
        <v>196.50540000000038</v>
      </c>
      <c r="N67" s="82">
        <v>188.64299999999994</v>
      </c>
      <c r="O67" s="82">
        <v>205.24139999999986</v>
      </c>
      <c r="P67" s="82">
        <v>206.16995816299871</v>
      </c>
      <c r="Q67" s="82">
        <v>253.94411275019166</v>
      </c>
      <c r="R67" s="82">
        <v>277.09547310433311</v>
      </c>
    </row>
    <row r="68" spans="1:18" ht="11.25" customHeight="1" x14ac:dyDescent="0.25">
      <c r="A68" s="71" t="s">
        <v>117</v>
      </c>
      <c r="B68" s="72" t="s">
        <v>116</v>
      </c>
      <c r="C68" s="82">
        <v>1584.9999999999998</v>
      </c>
      <c r="D68" s="82">
        <v>1671.9810791760001</v>
      </c>
      <c r="E68" s="82">
        <v>1737.0930204719998</v>
      </c>
      <c r="F68" s="82">
        <v>1860.1952399999998</v>
      </c>
      <c r="G68" s="82">
        <v>1900.795770036</v>
      </c>
      <c r="H68" s="82">
        <v>1929.7060195125277</v>
      </c>
      <c r="I68" s="82">
        <v>1982.0423824919999</v>
      </c>
      <c r="J68" s="82">
        <v>2070.3597046559998</v>
      </c>
      <c r="K68" s="82">
        <v>2147.81437422</v>
      </c>
      <c r="L68" s="82">
        <v>2048.4675554760001</v>
      </c>
      <c r="M68" s="82">
        <v>1981.0000000000007</v>
      </c>
      <c r="N68" s="82">
        <v>1992.1000000000017</v>
      </c>
      <c r="O68" s="82">
        <v>1944.0999999999976</v>
      </c>
      <c r="P68" s="82">
        <v>1951.7033905421774</v>
      </c>
      <c r="Q68" s="82">
        <v>2006.6961496948979</v>
      </c>
      <c r="R68" s="82">
        <v>2078.1035480904206</v>
      </c>
    </row>
    <row r="69" spans="1:18" ht="11.25" customHeight="1" x14ac:dyDescent="0.25">
      <c r="A69" s="71" t="s">
        <v>115</v>
      </c>
      <c r="B69" s="72" t="s">
        <v>114</v>
      </c>
      <c r="C69" s="82">
        <v>3.8207999999999984</v>
      </c>
      <c r="D69" s="82">
        <v>14.998850600255999</v>
      </c>
      <c r="E69" s="82">
        <v>9.9980117461439981</v>
      </c>
      <c r="F69" s="82">
        <v>32.993658719999999</v>
      </c>
      <c r="G69" s="82">
        <v>50.989899897648002</v>
      </c>
      <c r="H69" s="82">
        <v>59.859386724985377</v>
      </c>
      <c r="I69" s="82">
        <v>88.650128383919991</v>
      </c>
      <c r="J69" s="82">
        <v>94.647875635295989</v>
      </c>
      <c r="K69" s="82">
        <v>141.30524156601601</v>
      </c>
      <c r="L69" s="82">
        <v>127.63380250799999</v>
      </c>
      <c r="M69" s="82">
        <v>153.46879999999993</v>
      </c>
      <c r="N69" s="82">
        <v>61.689999999999877</v>
      </c>
      <c r="O69" s="82">
        <v>74.027999999999921</v>
      </c>
      <c r="P69" s="82">
        <v>65.272113392155134</v>
      </c>
      <c r="Q69" s="82">
        <v>62.406280259291293</v>
      </c>
      <c r="R69" s="82">
        <v>44.735276379642379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3.8207999999999984</v>
      </c>
      <c r="D73" s="83">
        <v>14.998850600255999</v>
      </c>
      <c r="E73" s="83">
        <v>9.9980117461439981</v>
      </c>
      <c r="F73" s="83">
        <v>32.993658719999999</v>
      </c>
      <c r="G73" s="83">
        <v>50.989899897648002</v>
      </c>
      <c r="H73" s="83">
        <v>59.859386724985377</v>
      </c>
      <c r="I73" s="83">
        <v>88.650128383919991</v>
      </c>
      <c r="J73" s="83">
        <v>94.647875635295989</v>
      </c>
      <c r="K73" s="83">
        <v>141.30524156601601</v>
      </c>
      <c r="L73" s="83">
        <v>127.63380250799999</v>
      </c>
      <c r="M73" s="83">
        <v>153.46879999999993</v>
      </c>
      <c r="N73" s="83">
        <v>61.689999999999877</v>
      </c>
      <c r="O73" s="83">
        <v>74.027999999999921</v>
      </c>
      <c r="P73" s="83">
        <v>65.272113392155134</v>
      </c>
      <c r="Q73" s="83">
        <v>62.406280259291293</v>
      </c>
      <c r="R73" s="83">
        <v>44.735276379642379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369.61026565537355</v>
      </c>
      <c r="D2" s="78">
        <v>389.99175315652798</v>
      </c>
      <c r="E2" s="78">
        <v>360.83358565883998</v>
      </c>
      <c r="F2" s="78">
        <v>390.29626079524803</v>
      </c>
      <c r="G2" s="78">
        <v>393.50211306573607</v>
      </c>
      <c r="H2" s="78">
        <v>340.97142772382017</v>
      </c>
      <c r="I2" s="78">
        <v>358.63666175347203</v>
      </c>
      <c r="J2" s="78">
        <v>362.23638660594003</v>
      </c>
      <c r="K2" s="78">
        <v>424.99823339361603</v>
      </c>
      <c r="L2" s="78">
        <v>368.93934697748426</v>
      </c>
      <c r="M2" s="78">
        <v>390.60424695031173</v>
      </c>
      <c r="N2" s="78">
        <v>311.27541938633016</v>
      </c>
      <c r="O2" s="78">
        <v>280.17868669524682</v>
      </c>
      <c r="P2" s="78">
        <v>228.33076654840772</v>
      </c>
      <c r="Q2" s="78">
        <v>172.59863743634611</v>
      </c>
      <c r="R2" s="78">
        <v>174.24957357152311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190.51280686779901</v>
      </c>
      <c r="D21" s="79">
        <v>197.25028742476803</v>
      </c>
      <c r="E21" s="79">
        <v>184.35324178364399</v>
      </c>
      <c r="F21" s="79">
        <v>197.18214918069603</v>
      </c>
      <c r="G21" s="79">
        <v>206.53614023328001</v>
      </c>
      <c r="H21" s="79">
        <v>178.04530034931349</v>
      </c>
      <c r="I21" s="79">
        <v>193.55652616507203</v>
      </c>
      <c r="J21" s="79">
        <v>184.50557615703602</v>
      </c>
      <c r="K21" s="79">
        <v>218.8740218616</v>
      </c>
      <c r="L21" s="79">
        <v>184.29844381480822</v>
      </c>
      <c r="M21" s="79">
        <v>193.58523764186759</v>
      </c>
      <c r="N21" s="79">
        <v>136.74434814198801</v>
      </c>
      <c r="O21" s="79">
        <v>136.32702705785715</v>
      </c>
      <c r="P21" s="79">
        <v>95.895297777156543</v>
      </c>
      <c r="Q21" s="79">
        <v>48.946582086053454</v>
      </c>
      <c r="R21" s="79">
        <v>54.964334212616038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190.51280686779901</v>
      </c>
      <c r="D30" s="8">
        <v>197.25028742476803</v>
      </c>
      <c r="E30" s="8">
        <v>184.35324178364399</v>
      </c>
      <c r="F30" s="8">
        <v>197.18214918069603</v>
      </c>
      <c r="G30" s="8">
        <v>206.53614023328001</v>
      </c>
      <c r="H30" s="8">
        <v>178.04530034931349</v>
      </c>
      <c r="I30" s="8">
        <v>193.55652616507203</v>
      </c>
      <c r="J30" s="8">
        <v>184.50557615703602</v>
      </c>
      <c r="K30" s="8">
        <v>218.8740218616</v>
      </c>
      <c r="L30" s="8">
        <v>184.29844381480822</v>
      </c>
      <c r="M30" s="8">
        <v>193.58523764186759</v>
      </c>
      <c r="N30" s="8">
        <v>136.74434814198801</v>
      </c>
      <c r="O30" s="8">
        <v>136.32702705785715</v>
      </c>
      <c r="P30" s="8">
        <v>95.895297777156543</v>
      </c>
      <c r="Q30" s="8">
        <v>48.946582086053454</v>
      </c>
      <c r="R30" s="8">
        <v>54.964334212616038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26.127078387583804</v>
      </c>
      <c r="D34" s="9">
        <v>23.224237084764003</v>
      </c>
      <c r="E34" s="9">
        <v>23.189337971496006</v>
      </c>
      <c r="F34" s="9">
        <v>23.215941610452003</v>
      </c>
      <c r="G34" s="9">
        <v>23.220485628228005</v>
      </c>
      <c r="H34" s="9">
        <v>23.221559067844812</v>
      </c>
      <c r="I34" s="9">
        <v>26.127573837840004</v>
      </c>
      <c r="J34" s="9">
        <v>20.312393507712002</v>
      </c>
      <c r="K34" s="9">
        <v>26.110665864720005</v>
      </c>
      <c r="L34" s="9">
        <v>23.235887734992001</v>
      </c>
      <c r="M34" s="9">
        <v>23.221745544996455</v>
      </c>
      <c r="N34" s="9">
        <v>23.221106634400705</v>
      </c>
      <c r="O34" s="9">
        <v>29.022448382610026</v>
      </c>
      <c r="P34" s="9">
        <v>23.219917726363072</v>
      </c>
      <c r="Q34" s="9">
        <v>17.414421062758649</v>
      </c>
      <c r="R34" s="9">
        <v>20.31798030510344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2.9021487485762214</v>
      </c>
      <c r="M35" s="9">
        <v>3.0490660253138868</v>
      </c>
      <c r="N35" s="9">
        <v>3.0492004016009093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2.9021487485762214</v>
      </c>
      <c r="M36" s="10">
        <v>3.0490660253138868</v>
      </c>
      <c r="N36" s="10">
        <v>3.0492004016009093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158.19427166125485</v>
      </c>
      <c r="D43" s="9">
        <v>167.86874782501201</v>
      </c>
      <c r="E43" s="9">
        <v>151.78196176649999</v>
      </c>
      <c r="F43" s="9">
        <v>167.80738198114801</v>
      </c>
      <c r="G43" s="9">
        <v>177.159065018364</v>
      </c>
      <c r="H43" s="9">
        <v>145.53562366829286</v>
      </c>
      <c r="I43" s="9">
        <v>151.89336962560802</v>
      </c>
      <c r="J43" s="9">
        <v>148.649077213884</v>
      </c>
      <c r="K43" s="9">
        <v>177.21928296727199</v>
      </c>
      <c r="L43" s="9">
        <v>148.770785103408</v>
      </c>
      <c r="M43" s="9">
        <v>151.83936557967286</v>
      </c>
      <c r="N43" s="9">
        <v>98.089984792696356</v>
      </c>
      <c r="O43" s="9">
        <v>94.922302196904624</v>
      </c>
      <c r="P43" s="9">
        <v>66.483601757696277</v>
      </c>
      <c r="Q43" s="9">
        <v>25.341137867800597</v>
      </c>
      <c r="R43" s="9">
        <v>28.45458054559322</v>
      </c>
    </row>
    <row r="44" spans="1:18" ht="11.25" customHeight="1" x14ac:dyDescent="0.25">
      <c r="A44" s="59" t="s">
        <v>161</v>
      </c>
      <c r="B44" s="60" t="s">
        <v>160</v>
      </c>
      <c r="C44" s="9">
        <v>6.191456818960372</v>
      </c>
      <c r="D44" s="9">
        <v>6.1573025149920015</v>
      </c>
      <c r="E44" s="9">
        <v>9.3819420456480014</v>
      </c>
      <c r="F44" s="9">
        <v>6.1588255890960015</v>
      </c>
      <c r="G44" s="9">
        <v>6.1565895866880007</v>
      </c>
      <c r="H44" s="9">
        <v>9.2881176131758227</v>
      </c>
      <c r="I44" s="9">
        <v>15.535582701624001</v>
      </c>
      <c r="J44" s="9">
        <v>15.544105435440004</v>
      </c>
      <c r="K44" s="9">
        <v>15.544073029608002</v>
      </c>
      <c r="L44" s="9">
        <v>9.3896222278320014</v>
      </c>
      <c r="M44" s="9">
        <v>15.475060491884388</v>
      </c>
      <c r="N44" s="9">
        <v>12.384056313290056</v>
      </c>
      <c r="O44" s="9">
        <v>12.38227647834249</v>
      </c>
      <c r="P44" s="9">
        <v>6.1917782930971947</v>
      </c>
      <c r="Q44" s="9">
        <v>6.1910231554942081</v>
      </c>
      <c r="R44" s="9">
        <v>6.1917733619193731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178.36388258218221</v>
      </c>
      <c r="D52" s="79">
        <v>191.57297611589999</v>
      </c>
      <c r="E52" s="79">
        <v>175.685417721216</v>
      </c>
      <c r="F52" s="79">
        <v>191.563957623096</v>
      </c>
      <c r="G52" s="79">
        <v>185.03231160351604</v>
      </c>
      <c r="H52" s="79">
        <v>162.46761563550595</v>
      </c>
      <c r="I52" s="79">
        <v>164.69443995242401</v>
      </c>
      <c r="J52" s="79">
        <v>176.95984149946801</v>
      </c>
      <c r="K52" s="79">
        <v>204.59621027617203</v>
      </c>
      <c r="L52" s="79">
        <v>183.48773233626002</v>
      </c>
      <c r="M52" s="79">
        <v>195.46017655507202</v>
      </c>
      <c r="N52" s="79">
        <v>173.52232824733457</v>
      </c>
      <c r="O52" s="79">
        <v>143.48489147722245</v>
      </c>
      <c r="P52" s="79">
        <v>132.06866969521525</v>
      </c>
      <c r="Q52" s="79">
        <v>123.28527710752145</v>
      </c>
      <c r="R52" s="79">
        <v>118.91847857111287</v>
      </c>
    </row>
    <row r="53" spans="1:18" ht="11.25" customHeight="1" x14ac:dyDescent="0.25">
      <c r="A53" s="56" t="s">
        <v>143</v>
      </c>
      <c r="B53" s="57" t="s">
        <v>142</v>
      </c>
      <c r="C53" s="8">
        <v>178.04643012712361</v>
      </c>
      <c r="D53" s="8">
        <v>191.201597242524</v>
      </c>
      <c r="E53" s="8">
        <v>175.31357411304</v>
      </c>
      <c r="F53" s="8">
        <v>191.192225551272</v>
      </c>
      <c r="G53" s="8">
        <v>184.66057953169204</v>
      </c>
      <c r="H53" s="8">
        <v>162.18641414539042</v>
      </c>
      <c r="I53" s="8">
        <v>164.50691016592802</v>
      </c>
      <c r="J53" s="8">
        <v>176.58457744316402</v>
      </c>
      <c r="K53" s="8">
        <v>204.59621027617203</v>
      </c>
      <c r="L53" s="8">
        <v>183.48773233626002</v>
      </c>
      <c r="M53" s="8">
        <v>195.46017655507202</v>
      </c>
      <c r="N53" s="8">
        <v>173.52232824733457</v>
      </c>
      <c r="O53" s="8">
        <v>143.48489147722245</v>
      </c>
      <c r="P53" s="8">
        <v>132.06866969521525</v>
      </c>
      <c r="Q53" s="8">
        <v>123.28527710752145</v>
      </c>
      <c r="R53" s="8">
        <v>118.91847857111287</v>
      </c>
    </row>
    <row r="54" spans="1:18" ht="11.25" customHeight="1" x14ac:dyDescent="0.25">
      <c r="A54" s="56" t="s">
        <v>141</v>
      </c>
      <c r="B54" s="57" t="s">
        <v>140</v>
      </c>
      <c r="C54" s="8">
        <v>0.31745245505859709</v>
      </c>
      <c r="D54" s="8">
        <v>0.37137887337600001</v>
      </c>
      <c r="E54" s="8">
        <v>0.37184360817600004</v>
      </c>
      <c r="F54" s="8">
        <v>0.37173207182400003</v>
      </c>
      <c r="G54" s="8">
        <v>0.37173207182400003</v>
      </c>
      <c r="H54" s="8">
        <v>0.2812014901155323</v>
      </c>
      <c r="I54" s="8">
        <v>0.18752978649599999</v>
      </c>
      <c r="J54" s="8">
        <v>0.375264056304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0.31745245505859709</v>
      </c>
      <c r="D57" s="9">
        <v>0.37137887337600001</v>
      </c>
      <c r="E57" s="9">
        <v>0.37184360817600004</v>
      </c>
      <c r="F57" s="9">
        <v>0.37173207182400003</v>
      </c>
      <c r="G57" s="9">
        <v>0.37173207182400003</v>
      </c>
      <c r="H57" s="9">
        <v>0.2812014901155323</v>
      </c>
      <c r="I57" s="9">
        <v>0.18752978649599999</v>
      </c>
      <c r="J57" s="9">
        <v>0.375264056304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0.73357620539236323</v>
      </c>
      <c r="D59" s="79">
        <v>1.1684896158600002</v>
      </c>
      <c r="E59" s="79">
        <v>0.79492615398000011</v>
      </c>
      <c r="F59" s="79">
        <v>1.5501539914560001</v>
      </c>
      <c r="G59" s="79">
        <v>1.9336612289400004</v>
      </c>
      <c r="H59" s="79">
        <v>0.45851173900073844</v>
      </c>
      <c r="I59" s="79">
        <v>0.38569563597599998</v>
      </c>
      <c r="J59" s="79">
        <v>0.77096894943600003</v>
      </c>
      <c r="K59" s="79">
        <v>1.5280012558440002</v>
      </c>
      <c r="L59" s="79">
        <v>1.1531708264160001</v>
      </c>
      <c r="M59" s="79">
        <v>1.5588327533720774</v>
      </c>
      <c r="N59" s="79">
        <v>1.0087429970075961</v>
      </c>
      <c r="O59" s="79">
        <v>0.36676816016722841</v>
      </c>
      <c r="P59" s="79">
        <v>0.36679907603594392</v>
      </c>
      <c r="Q59" s="79">
        <v>0.36677824277121451</v>
      </c>
      <c r="R59" s="79">
        <v>0.36676078779419002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0.73357620539236323</v>
      </c>
      <c r="D61" s="8">
        <v>1.1684896158600002</v>
      </c>
      <c r="E61" s="8">
        <v>0.79492615398000011</v>
      </c>
      <c r="F61" s="8">
        <v>1.5501539914560001</v>
      </c>
      <c r="G61" s="8">
        <v>1.9336612289400004</v>
      </c>
      <c r="H61" s="8">
        <v>0.45851173900073844</v>
      </c>
      <c r="I61" s="8">
        <v>0.38569563597599998</v>
      </c>
      <c r="J61" s="8">
        <v>0.77096894943600003</v>
      </c>
      <c r="K61" s="8">
        <v>1.5280012558440002</v>
      </c>
      <c r="L61" s="8">
        <v>1.1531708264160001</v>
      </c>
      <c r="M61" s="8">
        <v>1.5588327533720774</v>
      </c>
      <c r="N61" s="8">
        <v>1.0087429970075961</v>
      </c>
      <c r="O61" s="8">
        <v>0.36676816016722841</v>
      </c>
      <c r="P61" s="8">
        <v>0.36679907603594392</v>
      </c>
      <c r="Q61" s="8">
        <v>0.36677824277121451</v>
      </c>
      <c r="R61" s="8">
        <v>0.36676078779419002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36.401853273961599</v>
      </c>
      <c r="D64" s="81">
        <v>51.343322925600006</v>
      </c>
      <c r="E64" s="81">
        <v>49.11129462816001</v>
      </c>
      <c r="F64" s="81">
        <v>50.853492446400004</v>
      </c>
      <c r="G64" s="81">
        <v>52.167079175039994</v>
      </c>
      <c r="H64" s="81">
        <v>79.683215699963625</v>
      </c>
      <c r="I64" s="81">
        <v>105.1357312584</v>
      </c>
      <c r="J64" s="81">
        <v>105.89592518496001</v>
      </c>
      <c r="K64" s="81">
        <v>84.664545154560003</v>
      </c>
      <c r="L64" s="81">
        <v>80.493638247359996</v>
      </c>
      <c r="M64" s="81">
        <v>81.969614298732225</v>
      </c>
      <c r="N64" s="81">
        <v>74.548669214275563</v>
      </c>
      <c r="O64" s="81">
        <v>40.258672513229818</v>
      </c>
      <c r="P64" s="81">
        <v>67.023480487392703</v>
      </c>
      <c r="Q64" s="81">
        <v>65.123906925246274</v>
      </c>
      <c r="R64" s="81">
        <v>78.569003744398529</v>
      </c>
    </row>
    <row r="65" spans="1:18" ht="11.25" customHeight="1" x14ac:dyDescent="0.25">
      <c r="A65" s="71" t="s">
        <v>123</v>
      </c>
      <c r="B65" s="72" t="s">
        <v>122</v>
      </c>
      <c r="C65" s="82">
        <v>35.501884558710522</v>
      </c>
      <c r="D65" s="82">
        <v>49.663955577600007</v>
      </c>
      <c r="E65" s="82">
        <v>47.854668476160008</v>
      </c>
      <c r="F65" s="82">
        <v>48.756826742400001</v>
      </c>
      <c r="G65" s="82">
        <v>49.249381991039996</v>
      </c>
      <c r="H65" s="82">
        <v>79.083200251182731</v>
      </c>
      <c r="I65" s="82">
        <v>104.7144135744</v>
      </c>
      <c r="J65" s="82">
        <v>105.06685504896001</v>
      </c>
      <c r="K65" s="82">
        <v>82.989322738560006</v>
      </c>
      <c r="L65" s="82">
        <v>78.819671871360001</v>
      </c>
      <c r="M65" s="82">
        <v>79.868434612635269</v>
      </c>
      <c r="N65" s="82">
        <v>73.248638368561373</v>
      </c>
      <c r="O65" s="82">
        <v>39.758715835412502</v>
      </c>
      <c r="P65" s="82">
        <v>66.523481776483194</v>
      </c>
      <c r="Q65" s="82">
        <v>64.723930780236856</v>
      </c>
      <c r="R65" s="82">
        <v>78.169046645078794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0.89996871525107636</v>
      </c>
      <c r="D68" s="82">
        <v>1.679367348</v>
      </c>
      <c r="E68" s="82">
        <v>1.2566261519999999</v>
      </c>
      <c r="F68" s="82">
        <v>2.0966657039999999</v>
      </c>
      <c r="G68" s="82">
        <v>2.9176971840000001</v>
      </c>
      <c r="H68" s="82">
        <v>0.60001544878089608</v>
      </c>
      <c r="I68" s="82">
        <v>0.42131768399999997</v>
      </c>
      <c r="J68" s="82">
        <v>0.82907013600000001</v>
      </c>
      <c r="K68" s="82">
        <v>1.6752224159999998</v>
      </c>
      <c r="L68" s="82">
        <v>1.6739663760000001</v>
      </c>
      <c r="M68" s="82">
        <v>2.1011796860969585</v>
      </c>
      <c r="N68" s="82">
        <v>1.300030845714186</v>
      </c>
      <c r="O68" s="82">
        <v>0.49995667781731734</v>
      </c>
      <c r="P68" s="82">
        <v>0.49999871090951559</v>
      </c>
      <c r="Q68" s="82">
        <v>0.3999761450094253</v>
      </c>
      <c r="R68" s="82">
        <v>0.39995709931973422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81.804541005242271</v>
      </c>
      <c r="D2" s="78">
        <v>84.298049262288018</v>
      </c>
      <c r="E2" s="78">
        <v>78.580310421960007</v>
      </c>
      <c r="F2" s="78">
        <v>71.299187720856011</v>
      </c>
      <c r="G2" s="78">
        <v>69.573022625196003</v>
      </c>
      <c r="H2" s="78">
        <v>42.247675562058994</v>
      </c>
      <c r="I2" s="78">
        <v>39.800179045260009</v>
      </c>
      <c r="J2" s="78">
        <v>28.640713307580008</v>
      </c>
      <c r="K2" s="78">
        <v>29.033439962400006</v>
      </c>
      <c r="L2" s="78">
        <v>26.121555522180003</v>
      </c>
      <c r="M2" s="78">
        <v>28.319920137974496</v>
      </c>
      <c r="N2" s="78">
        <v>24.223811555340685</v>
      </c>
      <c r="O2" s="78">
        <v>15.931732761539052</v>
      </c>
      <c r="P2" s="78">
        <v>14.362608089199298</v>
      </c>
      <c r="Q2" s="78">
        <v>13.18253741010901</v>
      </c>
      <c r="R2" s="78">
        <v>12.734612431489467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12.382907482816313</v>
      </c>
      <c r="D21" s="79">
        <v>15.597304590960002</v>
      </c>
      <c r="E21" s="79">
        <v>15.619456531079999</v>
      </c>
      <c r="F21" s="79">
        <v>18.920969729064002</v>
      </c>
      <c r="G21" s="79">
        <v>18.962883407052001</v>
      </c>
      <c r="H21" s="79">
        <v>9.4850100965078941</v>
      </c>
      <c r="I21" s="79">
        <v>9.5907554299440001</v>
      </c>
      <c r="J21" s="79">
        <v>9.6202904569200012</v>
      </c>
      <c r="K21" s="79">
        <v>3.11343238674</v>
      </c>
      <c r="L21" s="79">
        <v>3.1048697108520003</v>
      </c>
      <c r="M21" s="79">
        <v>3.1861201676323363</v>
      </c>
      <c r="N21" s="79">
        <v>3.1857019230256247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12.382907482816313</v>
      </c>
      <c r="D30" s="8">
        <v>15.597304590960002</v>
      </c>
      <c r="E30" s="8">
        <v>15.619456531079999</v>
      </c>
      <c r="F30" s="8">
        <v>18.920969729064002</v>
      </c>
      <c r="G30" s="8">
        <v>18.962883407052001</v>
      </c>
      <c r="H30" s="8">
        <v>9.4850100965078941</v>
      </c>
      <c r="I30" s="8">
        <v>9.5907554299440001</v>
      </c>
      <c r="J30" s="8">
        <v>9.6202904569200012</v>
      </c>
      <c r="K30" s="8">
        <v>3.11343238674</v>
      </c>
      <c r="L30" s="8">
        <v>3.1048697108520003</v>
      </c>
      <c r="M30" s="8">
        <v>3.1861201676323363</v>
      </c>
      <c r="N30" s="8">
        <v>3.1857019230256247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2.9019897461349546</v>
      </c>
      <c r="D34" s="9">
        <v>2.8978944992280007</v>
      </c>
      <c r="E34" s="9">
        <v>2.9025177731280003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9.4809177366813575</v>
      </c>
      <c r="D43" s="9">
        <v>12.699410091732002</v>
      </c>
      <c r="E43" s="9">
        <v>12.716938757951999</v>
      </c>
      <c r="F43" s="9">
        <v>18.920969729064002</v>
      </c>
      <c r="G43" s="9">
        <v>18.962883407052001</v>
      </c>
      <c r="H43" s="9">
        <v>9.4850100965078941</v>
      </c>
      <c r="I43" s="9">
        <v>9.5907554299440001</v>
      </c>
      <c r="J43" s="9">
        <v>9.6202904569200012</v>
      </c>
      <c r="K43" s="9">
        <v>3.11343238674</v>
      </c>
      <c r="L43" s="9">
        <v>3.1048697108520003</v>
      </c>
      <c r="M43" s="9">
        <v>3.1861201676323363</v>
      </c>
      <c r="N43" s="9">
        <v>3.1857019230256247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69.421633522425964</v>
      </c>
      <c r="D52" s="79">
        <v>68.70074467132801</v>
      </c>
      <c r="E52" s="79">
        <v>62.960853890880003</v>
      </c>
      <c r="F52" s="79">
        <v>52.378217991792006</v>
      </c>
      <c r="G52" s="79">
        <v>50.610139218144006</v>
      </c>
      <c r="H52" s="79">
        <v>32.762665465551102</v>
      </c>
      <c r="I52" s="79">
        <v>30.209423615316005</v>
      </c>
      <c r="J52" s="79">
        <v>19.020422850660005</v>
      </c>
      <c r="K52" s="79">
        <v>25.920007575660005</v>
      </c>
      <c r="L52" s="79">
        <v>23.016685811328003</v>
      </c>
      <c r="M52" s="79">
        <v>25.13379997034216</v>
      </c>
      <c r="N52" s="79">
        <v>21.038109632315059</v>
      </c>
      <c r="O52" s="79">
        <v>15.931732761539052</v>
      </c>
      <c r="P52" s="79">
        <v>14.362608089199298</v>
      </c>
      <c r="Q52" s="79">
        <v>13.18253741010901</v>
      </c>
      <c r="R52" s="79">
        <v>12.734612431489467</v>
      </c>
    </row>
    <row r="53" spans="1:18" ht="11.25" customHeight="1" x14ac:dyDescent="0.25">
      <c r="A53" s="56" t="s">
        <v>143</v>
      </c>
      <c r="B53" s="57" t="s">
        <v>142</v>
      </c>
      <c r="C53" s="8">
        <v>69.421633522425964</v>
      </c>
      <c r="D53" s="8">
        <v>68.70074467132801</v>
      </c>
      <c r="E53" s="8">
        <v>62.960853890880003</v>
      </c>
      <c r="F53" s="8">
        <v>52.378217991792006</v>
      </c>
      <c r="G53" s="8">
        <v>50.610139218144006</v>
      </c>
      <c r="H53" s="8">
        <v>32.762665465551102</v>
      </c>
      <c r="I53" s="8">
        <v>30.209423615316005</v>
      </c>
      <c r="J53" s="8">
        <v>19.020422850660005</v>
      </c>
      <c r="K53" s="8">
        <v>25.920007575660005</v>
      </c>
      <c r="L53" s="8">
        <v>23.016685811328003</v>
      </c>
      <c r="M53" s="8">
        <v>25.13379997034216</v>
      </c>
      <c r="N53" s="8">
        <v>21.038109632315059</v>
      </c>
      <c r="O53" s="8">
        <v>15.931732761539052</v>
      </c>
      <c r="P53" s="8">
        <v>14.362608089199298</v>
      </c>
      <c r="Q53" s="8">
        <v>13.18253741010901</v>
      </c>
      <c r="R53" s="8">
        <v>12.734612431489467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0.78367811714573754</v>
      </c>
      <c r="D64" s="81">
        <v>1.4031072115199998</v>
      </c>
      <c r="E64" s="81">
        <v>1.40704615296</v>
      </c>
      <c r="F64" s="81">
        <v>4.68813748032</v>
      </c>
      <c r="G64" s="81">
        <v>4.22962593984</v>
      </c>
      <c r="H64" s="81">
        <v>2.4643490163258042</v>
      </c>
      <c r="I64" s="81">
        <v>3.275417376</v>
      </c>
      <c r="J64" s="81">
        <v>1.8761084294400001</v>
      </c>
      <c r="K64" s="81">
        <v>1.8813603513600001</v>
      </c>
      <c r="L64" s="81">
        <v>1.87606153728</v>
      </c>
      <c r="M64" s="81">
        <v>2.0163139172895126</v>
      </c>
      <c r="N64" s="81">
        <v>2.0160175697769107</v>
      </c>
      <c r="O64" s="81">
        <v>1.7921032100884191</v>
      </c>
      <c r="P64" s="81">
        <v>2.1278554776989411</v>
      </c>
      <c r="Q64" s="81">
        <v>0.78393979128910551</v>
      </c>
      <c r="R64" s="81">
        <v>0.89601601314389601</v>
      </c>
    </row>
    <row r="65" spans="1:18" ht="11.25" customHeight="1" x14ac:dyDescent="0.25">
      <c r="A65" s="71" t="s">
        <v>123</v>
      </c>
      <c r="B65" s="72" t="s">
        <v>122</v>
      </c>
      <c r="C65" s="82">
        <v>0.78367811714573754</v>
      </c>
      <c r="D65" s="82">
        <v>1.4031072115199998</v>
      </c>
      <c r="E65" s="82">
        <v>1.40704615296</v>
      </c>
      <c r="F65" s="82">
        <v>4.68813748032</v>
      </c>
      <c r="G65" s="82">
        <v>4.22962593984</v>
      </c>
      <c r="H65" s="82">
        <v>2.4643490163258042</v>
      </c>
      <c r="I65" s="82">
        <v>3.275417376</v>
      </c>
      <c r="J65" s="82">
        <v>1.8761084294400001</v>
      </c>
      <c r="K65" s="82">
        <v>1.8813603513600001</v>
      </c>
      <c r="L65" s="82">
        <v>1.87606153728</v>
      </c>
      <c r="M65" s="82">
        <v>2.0163139172895126</v>
      </c>
      <c r="N65" s="82">
        <v>2.0160175697769107</v>
      </c>
      <c r="O65" s="82">
        <v>1.7921032100884191</v>
      </c>
      <c r="P65" s="82">
        <v>2.1278554776989411</v>
      </c>
      <c r="Q65" s="82">
        <v>0.78393979128910551</v>
      </c>
      <c r="R65" s="82">
        <v>0.89601601314389601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65.062945750205571</v>
      </c>
      <c r="D2" s="78">
        <v>56.496618282059998</v>
      </c>
      <c r="E2" s="78">
        <v>52.393876456320001</v>
      </c>
      <c r="F2" s="78">
        <v>52.426919519280005</v>
      </c>
      <c r="G2" s="78">
        <v>55.299235852476009</v>
      </c>
      <c r="H2" s="78">
        <v>43.903121806240826</v>
      </c>
      <c r="I2" s="78">
        <v>51.341890914396011</v>
      </c>
      <c r="J2" s="78">
        <v>41.622027928344004</v>
      </c>
      <c r="K2" s="78">
        <v>46.455851478600003</v>
      </c>
      <c r="L2" s="78">
        <v>36.437859987912006</v>
      </c>
      <c r="M2" s="78">
        <v>43.325890783915582</v>
      </c>
      <c r="N2" s="78">
        <v>29.910671286594212</v>
      </c>
      <c r="O2" s="78">
        <v>16.359615088709933</v>
      </c>
      <c r="P2" s="78">
        <v>12.132848698875998</v>
      </c>
      <c r="Q2" s="78">
        <v>14.219025459719958</v>
      </c>
      <c r="R2" s="78">
        <v>14.051698197878164</v>
      </c>
    </row>
    <row r="3" spans="1:18" ht="11.25" customHeight="1" x14ac:dyDescent="0.25">
      <c r="A3" s="53" t="s">
        <v>242</v>
      </c>
      <c r="B3" s="54" t="s">
        <v>241</v>
      </c>
      <c r="C3" s="79">
        <v>10.027456438310891</v>
      </c>
      <c r="D3" s="79">
        <v>0</v>
      </c>
      <c r="E3" s="79">
        <v>0</v>
      </c>
      <c r="F3" s="79">
        <v>2.3772990368159999</v>
      </c>
      <c r="G3" s="79">
        <v>2.3769425726640003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10.027456438310891</v>
      </c>
      <c r="D4" s="8">
        <v>0</v>
      </c>
      <c r="E4" s="8">
        <v>0</v>
      </c>
      <c r="F4" s="8">
        <v>2.3772990368159999</v>
      </c>
      <c r="G4" s="8">
        <v>2.3769425726640003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10.027456438310891</v>
      </c>
      <c r="D5" s="9">
        <v>0</v>
      </c>
      <c r="E5" s="9">
        <v>0</v>
      </c>
      <c r="F5" s="9">
        <v>2.3772990368159999</v>
      </c>
      <c r="G5" s="9">
        <v>2.3769425726640003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10.027456438310891</v>
      </c>
      <c r="D8" s="10">
        <v>0</v>
      </c>
      <c r="E8" s="10">
        <v>0</v>
      </c>
      <c r="F8" s="10">
        <v>2.3772990368159999</v>
      </c>
      <c r="G8" s="10">
        <v>2.3769425726640003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46.641020279529172</v>
      </c>
      <c r="D21" s="79">
        <v>46.858056964884</v>
      </c>
      <c r="E21" s="79">
        <v>43.701527124324002</v>
      </c>
      <c r="F21" s="79">
        <v>40.654417794516007</v>
      </c>
      <c r="G21" s="79">
        <v>43.759738716804009</v>
      </c>
      <c r="H21" s="79">
        <v>34.231219859449538</v>
      </c>
      <c r="I21" s="79">
        <v>40.567719214836004</v>
      </c>
      <c r="J21" s="79">
        <v>28.321456074876004</v>
      </c>
      <c r="K21" s="79">
        <v>37.053273574980004</v>
      </c>
      <c r="L21" s="79">
        <v>27.758335075524002</v>
      </c>
      <c r="M21" s="79">
        <v>33.847204783846358</v>
      </c>
      <c r="N21" s="79">
        <v>21.480324493088968</v>
      </c>
      <c r="O21" s="79">
        <v>9.3754244192073823</v>
      </c>
      <c r="P21" s="79">
        <v>6.2829514381661182</v>
      </c>
      <c r="Q21" s="79">
        <v>9.3947777266587966</v>
      </c>
      <c r="R21" s="79">
        <v>9.3954302163203334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46.641020279529172</v>
      </c>
      <c r="D30" s="8">
        <v>46.858056964884</v>
      </c>
      <c r="E30" s="8">
        <v>43.701527124324002</v>
      </c>
      <c r="F30" s="8">
        <v>40.654417794516007</v>
      </c>
      <c r="G30" s="8">
        <v>43.759738716804009</v>
      </c>
      <c r="H30" s="8">
        <v>34.231219859449538</v>
      </c>
      <c r="I30" s="8">
        <v>40.567719214836004</v>
      </c>
      <c r="J30" s="8">
        <v>28.321456074876004</v>
      </c>
      <c r="K30" s="8">
        <v>37.053273574980004</v>
      </c>
      <c r="L30" s="8">
        <v>27.758335075524002</v>
      </c>
      <c r="M30" s="8">
        <v>33.847204783846358</v>
      </c>
      <c r="N30" s="8">
        <v>21.480324493088968</v>
      </c>
      <c r="O30" s="8">
        <v>9.3754244192073823</v>
      </c>
      <c r="P30" s="8">
        <v>6.2829514381661182</v>
      </c>
      <c r="Q30" s="8">
        <v>9.3947777266587966</v>
      </c>
      <c r="R30" s="8">
        <v>9.3954302163203334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2.9032384508449964</v>
      </c>
      <c r="D34" s="9">
        <v>2.9054502497160004</v>
      </c>
      <c r="E34" s="9">
        <v>2.9233885524480003</v>
      </c>
      <c r="F34" s="9">
        <v>2.9019893989680003</v>
      </c>
      <c r="G34" s="9">
        <v>2.9025706105440006</v>
      </c>
      <c r="H34" s="9">
        <v>2.9018961231934504</v>
      </c>
      <c r="I34" s="9">
        <v>2.9251850245920004</v>
      </c>
      <c r="J34" s="9">
        <v>0</v>
      </c>
      <c r="K34" s="9">
        <v>8.7096932347320024</v>
      </c>
      <c r="L34" s="9">
        <v>5.8001480852760006</v>
      </c>
      <c r="M34" s="9">
        <v>8.7090462695948112</v>
      </c>
      <c r="N34" s="9">
        <v>5.8052766586001709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18.969994610829744</v>
      </c>
      <c r="D43" s="9">
        <v>25.46527399416</v>
      </c>
      <c r="E43" s="9">
        <v>22.180463992907999</v>
      </c>
      <c r="F43" s="9">
        <v>25.434777217356004</v>
      </c>
      <c r="G43" s="9">
        <v>28.544021338716004</v>
      </c>
      <c r="H43" s="9">
        <v>15.853387537087238</v>
      </c>
      <c r="I43" s="9">
        <v>19.053349939260002</v>
      </c>
      <c r="J43" s="9">
        <v>18.930245961276</v>
      </c>
      <c r="K43" s="9">
        <v>18.945727031088001</v>
      </c>
      <c r="L43" s="9">
        <v>15.815758752144001</v>
      </c>
      <c r="M43" s="9">
        <v>15.852171457855491</v>
      </c>
      <c r="N43" s="9">
        <v>9.4830196778437514</v>
      </c>
      <c r="O43" s="9">
        <v>3.1856202170314019</v>
      </c>
      <c r="P43" s="9">
        <v>3.1870622916175368</v>
      </c>
      <c r="Q43" s="9">
        <v>6.2989266915613706</v>
      </c>
      <c r="R43" s="9">
        <v>6.2992128135701515</v>
      </c>
    </row>
    <row r="44" spans="1:18" ht="11.25" customHeight="1" x14ac:dyDescent="0.25">
      <c r="A44" s="59" t="s">
        <v>161</v>
      </c>
      <c r="B44" s="60" t="s">
        <v>160</v>
      </c>
      <c r="C44" s="9">
        <v>24.76778721785443</v>
      </c>
      <c r="D44" s="9">
        <v>18.487332721008002</v>
      </c>
      <c r="E44" s="9">
        <v>18.597674578968004</v>
      </c>
      <c r="F44" s="9">
        <v>12.317651178192003</v>
      </c>
      <c r="G44" s="9">
        <v>12.313146767544001</v>
      </c>
      <c r="H44" s="9">
        <v>15.475936199168849</v>
      </c>
      <c r="I44" s="9">
        <v>18.589184250984005</v>
      </c>
      <c r="J44" s="9">
        <v>9.3912101136000015</v>
      </c>
      <c r="K44" s="9">
        <v>9.3978533091600003</v>
      </c>
      <c r="L44" s="9">
        <v>6.1424282381040012</v>
      </c>
      <c r="M44" s="9">
        <v>9.2859870563960563</v>
      </c>
      <c r="N44" s="9">
        <v>6.192028156645045</v>
      </c>
      <c r="O44" s="9">
        <v>6.1898042021759805</v>
      </c>
      <c r="P44" s="9">
        <v>3.0958891465485814</v>
      </c>
      <c r="Q44" s="9">
        <v>3.095851035097426</v>
      </c>
      <c r="R44" s="9">
        <v>3.0962174027501814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8.3027647498834796</v>
      </c>
      <c r="D52" s="79">
        <v>9.6385613171760021</v>
      </c>
      <c r="E52" s="79">
        <v>8.6923493319960006</v>
      </c>
      <c r="F52" s="79">
        <v>9.3952026879480002</v>
      </c>
      <c r="G52" s="79">
        <v>9.1625545630080012</v>
      </c>
      <c r="H52" s="79">
        <v>8.5717765877667276</v>
      </c>
      <c r="I52" s="79">
        <v>9.6190428323880006</v>
      </c>
      <c r="J52" s="79">
        <v>12.915106575228002</v>
      </c>
      <c r="K52" s="79">
        <v>9.402577903620001</v>
      </c>
      <c r="L52" s="79">
        <v>8.6795249123880005</v>
      </c>
      <c r="M52" s="79">
        <v>9.4786860000692279</v>
      </c>
      <c r="N52" s="79">
        <v>8.2469389758675007</v>
      </c>
      <c r="O52" s="79">
        <v>6.6175015387924976</v>
      </c>
      <c r="P52" s="79">
        <v>5.6664977226919087</v>
      </c>
      <c r="Q52" s="79">
        <v>4.8242477330611608</v>
      </c>
      <c r="R52" s="79">
        <v>4.6562679815578294</v>
      </c>
    </row>
    <row r="53" spans="1:18" ht="11.25" customHeight="1" x14ac:dyDescent="0.25">
      <c r="A53" s="56" t="s">
        <v>143</v>
      </c>
      <c r="B53" s="57" t="s">
        <v>142</v>
      </c>
      <c r="C53" s="8">
        <v>8.3027647498834796</v>
      </c>
      <c r="D53" s="8">
        <v>9.6385613171760021</v>
      </c>
      <c r="E53" s="8">
        <v>8.6923493319960006</v>
      </c>
      <c r="F53" s="8">
        <v>9.3952026879480002</v>
      </c>
      <c r="G53" s="8">
        <v>9.1625545630080012</v>
      </c>
      <c r="H53" s="8">
        <v>8.5249225695320128</v>
      </c>
      <c r="I53" s="8">
        <v>9.6190428323880006</v>
      </c>
      <c r="J53" s="8">
        <v>12.915106575228002</v>
      </c>
      <c r="K53" s="8">
        <v>9.402577903620001</v>
      </c>
      <c r="L53" s="8">
        <v>8.6795249123880005</v>
      </c>
      <c r="M53" s="8">
        <v>9.4786860000692279</v>
      </c>
      <c r="N53" s="8">
        <v>8.2469389758675007</v>
      </c>
      <c r="O53" s="8">
        <v>6.6175015387924976</v>
      </c>
      <c r="P53" s="8">
        <v>5.6664977226919087</v>
      </c>
      <c r="Q53" s="8">
        <v>4.8242477330611608</v>
      </c>
      <c r="R53" s="8">
        <v>4.6562679815578294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4.6854018234715133E-2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4.6854018234715133E-2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9.1704282482028443E-2</v>
      </c>
      <c r="D59" s="79">
        <v>0</v>
      </c>
      <c r="E59" s="79">
        <v>0</v>
      </c>
      <c r="F59" s="79">
        <v>0</v>
      </c>
      <c r="G59" s="79">
        <v>0</v>
      </c>
      <c r="H59" s="79">
        <v>1.100125359024557</v>
      </c>
      <c r="I59" s="79">
        <v>1.1551288671720001</v>
      </c>
      <c r="J59" s="79">
        <v>0.38546527824000004</v>
      </c>
      <c r="K59" s="79">
        <v>0</v>
      </c>
      <c r="L59" s="79">
        <v>0</v>
      </c>
      <c r="M59" s="79">
        <v>0</v>
      </c>
      <c r="N59" s="79">
        <v>0.18340781763774477</v>
      </c>
      <c r="O59" s="79">
        <v>0.36668913071005282</v>
      </c>
      <c r="P59" s="79">
        <v>0.18339953801797196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9.1704282482028443E-2</v>
      </c>
      <c r="D61" s="8">
        <v>0</v>
      </c>
      <c r="E61" s="8">
        <v>0</v>
      </c>
      <c r="F61" s="8">
        <v>0</v>
      </c>
      <c r="G61" s="8">
        <v>0</v>
      </c>
      <c r="H61" s="8">
        <v>1.100125359024557</v>
      </c>
      <c r="I61" s="8">
        <v>1.1551288671720001</v>
      </c>
      <c r="J61" s="8">
        <v>0.38546527824000004</v>
      </c>
      <c r="K61" s="8">
        <v>0</v>
      </c>
      <c r="L61" s="8">
        <v>0</v>
      </c>
      <c r="M61" s="8">
        <v>0</v>
      </c>
      <c r="N61" s="8">
        <v>0.18340781763774477</v>
      </c>
      <c r="O61" s="8">
        <v>0.36668913071005282</v>
      </c>
      <c r="P61" s="8">
        <v>0.18339953801797196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342.60270060108206</v>
      </c>
      <c r="D64" s="81">
        <v>328.66331433120001</v>
      </c>
      <c r="E64" s="81">
        <v>220.85407681200002</v>
      </c>
      <c r="F64" s="81">
        <v>164.5542023328</v>
      </c>
      <c r="G64" s="81">
        <v>158.06709402624003</v>
      </c>
      <c r="H64" s="81">
        <v>180.91166987457532</v>
      </c>
      <c r="I64" s="81">
        <v>193.87988260992</v>
      </c>
      <c r="J64" s="81">
        <v>259.73758677024</v>
      </c>
      <c r="K64" s="81">
        <v>265.09676110848</v>
      </c>
      <c r="L64" s="81">
        <v>222.98216193792001</v>
      </c>
      <c r="M64" s="81">
        <v>232.14868952475857</v>
      </c>
      <c r="N64" s="81">
        <v>273.37038545026775</v>
      </c>
      <c r="O64" s="81">
        <v>227.91548908052084</v>
      </c>
      <c r="P64" s="81">
        <v>152.84563191087281</v>
      </c>
      <c r="Q64" s="81">
        <v>179.41022080644632</v>
      </c>
      <c r="R64" s="81">
        <v>216.8358751808191</v>
      </c>
    </row>
    <row r="65" spans="1:18" ht="11.25" customHeight="1" x14ac:dyDescent="0.25">
      <c r="A65" s="71" t="s">
        <v>123</v>
      </c>
      <c r="B65" s="72" t="s">
        <v>122</v>
      </c>
      <c r="C65" s="82">
        <v>342.50269616354359</v>
      </c>
      <c r="D65" s="82">
        <v>328.2437132352</v>
      </c>
      <c r="E65" s="82">
        <v>220.43535494400001</v>
      </c>
      <c r="F65" s="82">
        <v>164.5542023328</v>
      </c>
      <c r="G65" s="82">
        <v>158.06709402624003</v>
      </c>
      <c r="H65" s="82">
        <v>179.51201908775212</v>
      </c>
      <c r="I65" s="82">
        <v>192.19745889792</v>
      </c>
      <c r="J65" s="82">
        <v>258.90633949824002</v>
      </c>
      <c r="K65" s="82">
        <v>265.09676110848</v>
      </c>
      <c r="L65" s="82">
        <v>222.98216193792001</v>
      </c>
      <c r="M65" s="82">
        <v>232.14868952475857</v>
      </c>
      <c r="N65" s="82">
        <v>273.17038070477327</v>
      </c>
      <c r="O65" s="82">
        <v>227.41564013098844</v>
      </c>
      <c r="P65" s="82">
        <v>152.645632426509</v>
      </c>
      <c r="Q65" s="82">
        <v>179.41022080644632</v>
      </c>
      <c r="R65" s="82">
        <v>216.8358751808191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0.10000443753849539</v>
      </c>
      <c r="D68" s="82">
        <v>0.41960109600000001</v>
      </c>
      <c r="E68" s="82">
        <v>0.418721868</v>
      </c>
      <c r="F68" s="82">
        <v>0</v>
      </c>
      <c r="G68" s="82">
        <v>0</v>
      </c>
      <c r="H68" s="82">
        <v>1.3996507868231989</v>
      </c>
      <c r="I68" s="82">
        <v>1.6824237119999998</v>
      </c>
      <c r="J68" s="82">
        <v>0.83124727199999993</v>
      </c>
      <c r="K68" s="82">
        <v>0</v>
      </c>
      <c r="L68" s="82">
        <v>0</v>
      </c>
      <c r="M68" s="82">
        <v>0</v>
      </c>
      <c r="N68" s="82">
        <v>0.20000474549449018</v>
      </c>
      <c r="O68" s="82">
        <v>0.49984894953239528</v>
      </c>
      <c r="P68" s="82">
        <v>0.19999948436380621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278.85994090221448</v>
      </c>
      <c r="D2" s="78">
        <v>319.27867967073604</v>
      </c>
      <c r="E2" s="78">
        <v>291.861630634248</v>
      </c>
      <c r="F2" s="78">
        <v>256.71916225393204</v>
      </c>
      <c r="G2" s="78">
        <v>267.58986360012</v>
      </c>
      <c r="H2" s="78">
        <v>280.18146519183216</v>
      </c>
      <c r="I2" s="78">
        <v>241.58871357958802</v>
      </c>
      <c r="J2" s="78">
        <v>187.49651856001202</v>
      </c>
      <c r="K2" s="78">
        <v>174.21908957848802</v>
      </c>
      <c r="L2" s="78">
        <v>137.466378546192</v>
      </c>
      <c r="M2" s="78">
        <v>152.96570349900938</v>
      </c>
      <c r="N2" s="78">
        <v>128.72153074842925</v>
      </c>
      <c r="O2" s="78">
        <v>102.53338098656489</v>
      </c>
      <c r="P2" s="78">
        <v>105.82232530525476</v>
      </c>
      <c r="Q2" s="78">
        <v>106.44977430163092</v>
      </c>
      <c r="R2" s="78">
        <v>111.10447236618631</v>
      </c>
    </row>
    <row r="3" spans="1:18" ht="11.25" customHeight="1" x14ac:dyDescent="0.25">
      <c r="A3" s="53" t="s">
        <v>242</v>
      </c>
      <c r="B3" s="54" t="s">
        <v>241</v>
      </c>
      <c r="C3" s="79">
        <v>72.651759854931697</v>
      </c>
      <c r="D3" s="79">
        <v>52.670034099936004</v>
      </c>
      <c r="E3" s="79">
        <v>45.124361323271998</v>
      </c>
      <c r="F3" s="79">
        <v>5.1458372840160003</v>
      </c>
      <c r="G3" s="79">
        <v>7.5269782122480002</v>
      </c>
      <c r="H3" s="79">
        <v>7.5647209304163736</v>
      </c>
      <c r="I3" s="79">
        <v>7.5147000025680004</v>
      </c>
      <c r="J3" s="79">
        <v>7.5019465073520006</v>
      </c>
      <c r="K3" s="79">
        <v>21.813150460464001</v>
      </c>
      <c r="L3" s="79">
        <v>9.5045225061600007</v>
      </c>
      <c r="M3" s="79">
        <v>11.543289448771116</v>
      </c>
      <c r="N3" s="79">
        <v>11.543339293175102</v>
      </c>
      <c r="O3" s="79">
        <v>9.1795040461511945</v>
      </c>
      <c r="P3" s="79">
        <v>8.7965305998324421</v>
      </c>
      <c r="Q3" s="79">
        <v>11.073603331065035</v>
      </c>
      <c r="R3" s="79">
        <v>10.784744070395579</v>
      </c>
    </row>
    <row r="4" spans="1:18" ht="11.25" customHeight="1" x14ac:dyDescent="0.25">
      <c r="A4" s="56" t="s">
        <v>240</v>
      </c>
      <c r="B4" s="57" t="s">
        <v>239</v>
      </c>
      <c r="C4" s="8">
        <v>72.651759854931697</v>
      </c>
      <c r="D4" s="8">
        <v>52.670034099936004</v>
      </c>
      <c r="E4" s="8">
        <v>45.124361323271998</v>
      </c>
      <c r="F4" s="8">
        <v>5.1458372840160003</v>
      </c>
      <c r="G4" s="8">
        <v>7.5269782122480002</v>
      </c>
      <c r="H4" s="8">
        <v>7.5647209304163736</v>
      </c>
      <c r="I4" s="8">
        <v>7.5147000025680004</v>
      </c>
      <c r="J4" s="8">
        <v>7.5019465073520006</v>
      </c>
      <c r="K4" s="8">
        <v>21.813150460464001</v>
      </c>
      <c r="L4" s="8">
        <v>9.5045225061600007</v>
      </c>
      <c r="M4" s="8">
        <v>11.543289448771116</v>
      </c>
      <c r="N4" s="8">
        <v>11.543339293175102</v>
      </c>
      <c r="O4" s="8">
        <v>9.1795040461511945</v>
      </c>
      <c r="P4" s="8">
        <v>8.7965305998324421</v>
      </c>
      <c r="Q4" s="8">
        <v>11.073603331065035</v>
      </c>
      <c r="R4" s="8">
        <v>10.784744070395579</v>
      </c>
    </row>
    <row r="5" spans="1:18" ht="11.25" customHeight="1" x14ac:dyDescent="0.25">
      <c r="A5" s="59" t="s">
        <v>238</v>
      </c>
      <c r="B5" s="60" t="s">
        <v>237</v>
      </c>
      <c r="C5" s="9">
        <v>72.651759854931697</v>
      </c>
      <c r="D5" s="9">
        <v>52.670034099936004</v>
      </c>
      <c r="E5" s="9">
        <v>45.124361323271998</v>
      </c>
      <c r="F5" s="9">
        <v>5.1458372840160003</v>
      </c>
      <c r="G5" s="9">
        <v>7.5269782122480002</v>
      </c>
      <c r="H5" s="9">
        <v>7.5647209304163736</v>
      </c>
      <c r="I5" s="9">
        <v>7.5147000025680004</v>
      </c>
      <c r="J5" s="9">
        <v>7.5019465073520006</v>
      </c>
      <c r="K5" s="9">
        <v>21.813150460464001</v>
      </c>
      <c r="L5" s="9">
        <v>9.5045225061600007</v>
      </c>
      <c r="M5" s="9">
        <v>11.543289448771116</v>
      </c>
      <c r="N5" s="9">
        <v>11.543339293175102</v>
      </c>
      <c r="O5" s="9">
        <v>9.1795040461511945</v>
      </c>
      <c r="P5" s="9">
        <v>8.7965305998324421</v>
      </c>
      <c r="Q5" s="9">
        <v>11.073603331065035</v>
      </c>
      <c r="R5" s="9">
        <v>10.784744070395579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72.651759854931697</v>
      </c>
      <c r="D8" s="10">
        <v>52.670034099936004</v>
      </c>
      <c r="E8" s="10">
        <v>45.124361323271998</v>
      </c>
      <c r="F8" s="10">
        <v>5.1458372840160003</v>
      </c>
      <c r="G8" s="10">
        <v>7.5269782122480002</v>
      </c>
      <c r="H8" s="10">
        <v>7.5647209304163736</v>
      </c>
      <c r="I8" s="10">
        <v>7.5147000025680004</v>
      </c>
      <c r="J8" s="10">
        <v>7.5019465073520006</v>
      </c>
      <c r="K8" s="10">
        <v>21.813150460464001</v>
      </c>
      <c r="L8" s="10">
        <v>9.5045225061600007</v>
      </c>
      <c r="M8" s="10">
        <v>11.543289448771116</v>
      </c>
      <c r="N8" s="10">
        <v>11.543339293175102</v>
      </c>
      <c r="O8" s="10">
        <v>9.1795040461511945</v>
      </c>
      <c r="P8" s="10">
        <v>8.7965305998324421</v>
      </c>
      <c r="Q8" s="10">
        <v>11.073603331065035</v>
      </c>
      <c r="R8" s="10">
        <v>10.784744070395579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122.78783521568334</v>
      </c>
      <c r="D21" s="79">
        <v>157.61935252634402</v>
      </c>
      <c r="E21" s="79">
        <v>148.06728878058001</v>
      </c>
      <c r="F21" s="79">
        <v>154.29768110053203</v>
      </c>
      <c r="G21" s="79">
        <v>163.78214075416798</v>
      </c>
      <c r="H21" s="79">
        <v>179.73761257881606</v>
      </c>
      <c r="I21" s="79">
        <v>151.00352013268801</v>
      </c>
      <c r="J21" s="79">
        <v>103.85929182902402</v>
      </c>
      <c r="K21" s="79">
        <v>113.37606516319201</v>
      </c>
      <c r="L21" s="79">
        <v>91.665547238376007</v>
      </c>
      <c r="M21" s="79">
        <v>100.72098781174903</v>
      </c>
      <c r="N21" s="79">
        <v>75.460202477381529</v>
      </c>
      <c r="O21" s="79">
        <v>56.541493968094059</v>
      </c>
      <c r="P21" s="79">
        <v>59.716676036213194</v>
      </c>
      <c r="Q21" s="79">
        <v>56.825005242216363</v>
      </c>
      <c r="R21" s="79">
        <v>63.181783671799515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122.78783521568334</v>
      </c>
      <c r="D30" s="8">
        <v>157.61935252634402</v>
      </c>
      <c r="E30" s="8">
        <v>148.06728878058001</v>
      </c>
      <c r="F30" s="8">
        <v>154.29768110053203</v>
      </c>
      <c r="G30" s="8">
        <v>163.78214075416798</v>
      </c>
      <c r="H30" s="8">
        <v>179.73761257881606</v>
      </c>
      <c r="I30" s="8">
        <v>151.00352013268801</v>
      </c>
      <c r="J30" s="8">
        <v>103.85929182902402</v>
      </c>
      <c r="K30" s="8">
        <v>113.37606516319201</v>
      </c>
      <c r="L30" s="8">
        <v>91.665547238376007</v>
      </c>
      <c r="M30" s="8">
        <v>100.72098781174903</v>
      </c>
      <c r="N30" s="8">
        <v>75.460202477381529</v>
      </c>
      <c r="O30" s="8">
        <v>56.541493968094059</v>
      </c>
      <c r="P30" s="8">
        <v>59.716676036213194</v>
      </c>
      <c r="Q30" s="8">
        <v>56.825005242216363</v>
      </c>
      <c r="R30" s="8">
        <v>63.181783671799515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2.9050275503880005</v>
      </c>
      <c r="G34" s="9">
        <v>2.9025706105440006</v>
      </c>
      <c r="H34" s="9">
        <v>2.9020707822371197</v>
      </c>
      <c r="I34" s="9">
        <v>2.9028876350400004</v>
      </c>
      <c r="J34" s="9">
        <v>0</v>
      </c>
      <c r="K34" s="9">
        <v>2.9035745214480002</v>
      </c>
      <c r="L34" s="9">
        <v>0</v>
      </c>
      <c r="M34" s="9">
        <v>2.9038090304763466</v>
      </c>
      <c r="N34" s="9">
        <v>2.9026383293000855</v>
      </c>
      <c r="O34" s="9">
        <v>2.9034777757434633</v>
      </c>
      <c r="P34" s="9">
        <v>2.9024897157953813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94.924074595597119</v>
      </c>
      <c r="D43" s="9">
        <v>135.94960507377601</v>
      </c>
      <c r="E43" s="9">
        <v>123.44750881772401</v>
      </c>
      <c r="F43" s="9">
        <v>132.896700877824</v>
      </c>
      <c r="G43" s="9">
        <v>142.409833789392</v>
      </c>
      <c r="H43" s="9">
        <v>161.35867413325641</v>
      </c>
      <c r="I43" s="9">
        <v>120.267684668664</v>
      </c>
      <c r="J43" s="9">
        <v>85.390106373936007</v>
      </c>
      <c r="K43" s="9">
        <v>98.156621784311994</v>
      </c>
      <c r="L43" s="9">
        <v>82.278938752920013</v>
      </c>
      <c r="M43" s="9">
        <v>85.432477983258039</v>
      </c>
      <c r="N43" s="9">
        <v>63.269521913113891</v>
      </c>
      <c r="O43" s="9">
        <v>47.444247821395301</v>
      </c>
      <c r="P43" s="9">
        <v>50.622408027320617</v>
      </c>
      <c r="Q43" s="9">
        <v>50.631169573789172</v>
      </c>
      <c r="R43" s="9">
        <v>56.989348866299117</v>
      </c>
    </row>
    <row r="44" spans="1:18" ht="11.25" customHeight="1" x14ac:dyDescent="0.25">
      <c r="A44" s="59" t="s">
        <v>161</v>
      </c>
      <c r="B44" s="60" t="s">
        <v>160</v>
      </c>
      <c r="C44" s="9">
        <v>27.863760620086225</v>
      </c>
      <c r="D44" s="9">
        <v>21.669747452568004</v>
      </c>
      <c r="E44" s="9">
        <v>24.619779962856004</v>
      </c>
      <c r="F44" s="9">
        <v>18.495952672320005</v>
      </c>
      <c r="G44" s="9">
        <v>18.469736354232005</v>
      </c>
      <c r="H44" s="9">
        <v>15.476867663322505</v>
      </c>
      <c r="I44" s="9">
        <v>27.832947828984004</v>
      </c>
      <c r="J44" s="9">
        <v>18.469185455088002</v>
      </c>
      <c r="K44" s="9">
        <v>12.315868857432003</v>
      </c>
      <c r="L44" s="9">
        <v>9.3866084854560015</v>
      </c>
      <c r="M44" s="9">
        <v>12.384700798014633</v>
      </c>
      <c r="N44" s="9">
        <v>9.2880422349675502</v>
      </c>
      <c r="O44" s="9">
        <v>6.1937683709552971</v>
      </c>
      <c r="P44" s="9">
        <v>6.1917782930971947</v>
      </c>
      <c r="Q44" s="9">
        <v>6.1938356684271891</v>
      </c>
      <c r="R44" s="9">
        <v>6.1924348055003948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83.420345831599434</v>
      </c>
      <c r="D52" s="79">
        <v>108.98929304445602</v>
      </c>
      <c r="E52" s="79">
        <v>98.669980530396003</v>
      </c>
      <c r="F52" s="79">
        <v>94.56548510534401</v>
      </c>
      <c r="G52" s="79">
        <v>92.800154421612007</v>
      </c>
      <c r="H52" s="79">
        <v>89.853604856125301</v>
      </c>
      <c r="I52" s="79">
        <v>78.834713787720005</v>
      </c>
      <c r="J52" s="79">
        <v>70.367122514196012</v>
      </c>
      <c r="K52" s="79">
        <v>32.912839454220006</v>
      </c>
      <c r="L52" s="79">
        <v>30.532335924420003</v>
      </c>
      <c r="M52" s="79">
        <v>33.549134781840813</v>
      </c>
      <c r="N52" s="79">
        <v>35.848938813464876</v>
      </c>
      <c r="O52" s="79">
        <v>36.812382972319639</v>
      </c>
      <c r="P52" s="79">
        <v>37.309118669209134</v>
      </c>
      <c r="Q52" s="79">
        <v>38.551165728349524</v>
      </c>
      <c r="R52" s="79">
        <v>37.137944623991217</v>
      </c>
    </row>
    <row r="53" spans="1:18" ht="11.25" customHeight="1" x14ac:dyDescent="0.25">
      <c r="A53" s="56" t="s">
        <v>143</v>
      </c>
      <c r="B53" s="57" t="s">
        <v>142</v>
      </c>
      <c r="C53" s="8">
        <v>83.420345831599434</v>
      </c>
      <c r="D53" s="8">
        <v>108.98929304445602</v>
      </c>
      <c r="E53" s="8">
        <v>98.669980530396003</v>
      </c>
      <c r="F53" s="8">
        <v>94.56548510534401</v>
      </c>
      <c r="G53" s="8">
        <v>92.800154421612007</v>
      </c>
      <c r="H53" s="8">
        <v>89.853604856125301</v>
      </c>
      <c r="I53" s="8">
        <v>78.834713787720005</v>
      </c>
      <c r="J53" s="8">
        <v>69.80371522146001</v>
      </c>
      <c r="K53" s="8">
        <v>32.912839454220006</v>
      </c>
      <c r="L53" s="8">
        <v>30.532335924420003</v>
      </c>
      <c r="M53" s="8">
        <v>33.549134781840813</v>
      </c>
      <c r="N53" s="8">
        <v>35.848938813464876</v>
      </c>
      <c r="O53" s="8">
        <v>36.812382972319639</v>
      </c>
      <c r="P53" s="8">
        <v>37.309118669209134</v>
      </c>
      <c r="Q53" s="8">
        <v>38.551165728349524</v>
      </c>
      <c r="R53" s="8">
        <v>37.137944623991217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0.56340729273599999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0.56340729273599999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2.71015876404</v>
      </c>
      <c r="G59" s="79">
        <v>3.4805902120920003</v>
      </c>
      <c r="H59" s="79">
        <v>3.0255268264744228</v>
      </c>
      <c r="I59" s="79">
        <v>4.2357796566120003</v>
      </c>
      <c r="J59" s="79">
        <v>5.7681577094400005</v>
      </c>
      <c r="K59" s="79">
        <v>6.1170345006120002</v>
      </c>
      <c r="L59" s="79">
        <v>5.7639728772360002</v>
      </c>
      <c r="M59" s="79">
        <v>7.152291456648415</v>
      </c>
      <c r="N59" s="79">
        <v>5.8690501644077173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2.71015876404</v>
      </c>
      <c r="G61" s="8">
        <v>3.4805902120920003</v>
      </c>
      <c r="H61" s="8">
        <v>3.0255268264744228</v>
      </c>
      <c r="I61" s="8">
        <v>4.2357796566120003</v>
      </c>
      <c r="J61" s="8">
        <v>5.7681577094400005</v>
      </c>
      <c r="K61" s="8">
        <v>6.1170345006120002</v>
      </c>
      <c r="L61" s="8">
        <v>5.7639728772360002</v>
      </c>
      <c r="M61" s="8">
        <v>7.152291456648415</v>
      </c>
      <c r="N61" s="8">
        <v>5.8690501644077173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5.488107296276528</v>
      </c>
      <c r="D64" s="81">
        <v>8.4335080838399996</v>
      </c>
      <c r="E64" s="81">
        <v>8.4421831334400004</v>
      </c>
      <c r="F64" s="81">
        <v>11.782003541759998</v>
      </c>
      <c r="G64" s="81">
        <v>13.027710519359999</v>
      </c>
      <c r="H64" s="81">
        <v>17.314254067827633</v>
      </c>
      <c r="I64" s="81">
        <v>22.826348189280001</v>
      </c>
      <c r="J64" s="81">
        <v>34.613940271680001</v>
      </c>
      <c r="K64" s="81">
        <v>113.96480820623999</v>
      </c>
      <c r="L64" s="81">
        <v>98.004075140159998</v>
      </c>
      <c r="M64" s="81">
        <v>103.37595126901309</v>
      </c>
      <c r="N64" s="81">
        <v>132.1212685438617</v>
      </c>
      <c r="O64" s="81">
        <v>116.30163168742587</v>
      </c>
      <c r="P64" s="81">
        <v>92.057747508870577</v>
      </c>
      <c r="Q64" s="81">
        <v>111.6938998951411</v>
      </c>
      <c r="R64" s="81">
        <v>134.96241197979725</v>
      </c>
    </row>
    <row r="65" spans="1:18" ht="11.25" customHeight="1" x14ac:dyDescent="0.25">
      <c r="A65" s="71" t="s">
        <v>123</v>
      </c>
      <c r="B65" s="72" t="s">
        <v>122</v>
      </c>
      <c r="C65" s="82">
        <v>5.488107296276528</v>
      </c>
      <c r="D65" s="82">
        <v>8.4335080838399996</v>
      </c>
      <c r="E65" s="82">
        <v>8.4421831334400004</v>
      </c>
      <c r="F65" s="82">
        <v>8.4305538777599995</v>
      </c>
      <c r="G65" s="82">
        <v>8.4427458393600006</v>
      </c>
      <c r="H65" s="82">
        <v>13.215030054709441</v>
      </c>
      <c r="I65" s="82">
        <v>17.46536012928</v>
      </c>
      <c r="J65" s="82">
        <v>27.137571511680001</v>
      </c>
      <c r="K65" s="82">
        <v>105.58187164223999</v>
      </c>
      <c r="L65" s="82">
        <v>90.092781596159995</v>
      </c>
      <c r="M65" s="82">
        <v>93.870614593812533</v>
      </c>
      <c r="N65" s="82">
        <v>124.32108346957671</v>
      </c>
      <c r="O65" s="82">
        <v>116.30163168742587</v>
      </c>
      <c r="P65" s="82">
        <v>92.057747508870577</v>
      </c>
      <c r="Q65" s="82">
        <v>111.6938998951411</v>
      </c>
      <c r="R65" s="82">
        <v>134.96241197979725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3.3514496639999996</v>
      </c>
      <c r="G68" s="82">
        <v>4.5849646799999997</v>
      </c>
      <c r="H68" s="82">
        <v>4.0992240131181914</v>
      </c>
      <c r="I68" s="82">
        <v>5.3609880600000004</v>
      </c>
      <c r="J68" s="82">
        <v>7.4763687599999997</v>
      </c>
      <c r="K68" s="82">
        <v>8.3829365639999995</v>
      </c>
      <c r="L68" s="82">
        <v>7.9112935440000003</v>
      </c>
      <c r="M68" s="82">
        <v>9.5053366752005495</v>
      </c>
      <c r="N68" s="82">
        <v>7.8001850742849923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468.65837180658662</v>
      </c>
      <c r="D2" s="78">
        <v>501.26360297796009</v>
      </c>
      <c r="E2" s="78">
        <v>494.50089073208335</v>
      </c>
      <c r="F2" s="78">
        <v>493.12730209341629</v>
      </c>
      <c r="G2" s="78">
        <v>493.2543363042958</v>
      </c>
      <c r="H2" s="78">
        <v>500.7344047641742</v>
      </c>
      <c r="I2" s="78">
        <v>496.7745433158957</v>
      </c>
      <c r="J2" s="78">
        <v>512.64800831375953</v>
      </c>
      <c r="K2" s="78">
        <v>502.03705490913552</v>
      </c>
      <c r="L2" s="78">
        <v>429.02488620021603</v>
      </c>
      <c r="M2" s="78">
        <v>423.15211958079607</v>
      </c>
      <c r="N2" s="78">
        <v>437.88111802761614</v>
      </c>
      <c r="O2" s="78">
        <v>384.02149115159528</v>
      </c>
      <c r="P2" s="78">
        <v>381.26942639295567</v>
      </c>
      <c r="Q2" s="78">
        <v>373.43622381213731</v>
      </c>
      <c r="R2" s="78">
        <v>380.6393851042688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457.55061896552627</v>
      </c>
      <c r="D21" s="79">
        <v>489.29043358137608</v>
      </c>
      <c r="E21" s="79">
        <v>482.74829665516734</v>
      </c>
      <c r="F21" s="79">
        <v>479.26938928546826</v>
      </c>
      <c r="G21" s="79">
        <v>479.39304123183581</v>
      </c>
      <c r="H21" s="79">
        <v>485.81168385007049</v>
      </c>
      <c r="I21" s="79">
        <v>476.34117946534769</v>
      </c>
      <c r="J21" s="79">
        <v>492.21868439026753</v>
      </c>
      <c r="K21" s="79">
        <v>483.0158569561915</v>
      </c>
      <c r="L21" s="79">
        <v>407.88711878914802</v>
      </c>
      <c r="M21" s="79">
        <v>401.27529132208321</v>
      </c>
      <c r="N21" s="79">
        <v>404.38844749297061</v>
      </c>
      <c r="O21" s="79">
        <v>350.75060816283315</v>
      </c>
      <c r="P21" s="79">
        <v>350.74888420340716</v>
      </c>
      <c r="Q21" s="79">
        <v>347.52393238710283</v>
      </c>
      <c r="R21" s="79">
        <v>357.02504945366053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457.55061896552627</v>
      </c>
      <c r="D30" s="8">
        <v>489.29043358137608</v>
      </c>
      <c r="E30" s="8">
        <v>482.74829665516734</v>
      </c>
      <c r="F30" s="8">
        <v>479.26938928546826</v>
      </c>
      <c r="G30" s="8">
        <v>479.39304123183581</v>
      </c>
      <c r="H30" s="8">
        <v>485.81168385007049</v>
      </c>
      <c r="I30" s="8">
        <v>476.34117946534769</v>
      </c>
      <c r="J30" s="8">
        <v>492.21868439026753</v>
      </c>
      <c r="K30" s="8">
        <v>483.0158569561915</v>
      </c>
      <c r="L30" s="8">
        <v>407.88711878914802</v>
      </c>
      <c r="M30" s="8">
        <v>401.27529132208321</v>
      </c>
      <c r="N30" s="8">
        <v>404.38844749297061</v>
      </c>
      <c r="O30" s="8">
        <v>350.75060816283315</v>
      </c>
      <c r="P30" s="8">
        <v>350.74888420340716</v>
      </c>
      <c r="Q30" s="8">
        <v>347.52393238710283</v>
      </c>
      <c r="R30" s="8">
        <v>357.02504945366053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11.612953803379986</v>
      </c>
      <c r="D34" s="9">
        <v>11.606081867604003</v>
      </c>
      <c r="E34" s="9">
        <v>14.520197453544002</v>
      </c>
      <c r="F34" s="9">
        <v>14.509973413548002</v>
      </c>
      <c r="G34" s="9">
        <v>14.512800215304003</v>
      </c>
      <c r="H34" s="9">
        <v>14.511273405207479</v>
      </c>
      <c r="I34" s="9">
        <v>14.529232651680003</v>
      </c>
      <c r="J34" s="9">
        <v>14.508863827812002</v>
      </c>
      <c r="K34" s="9">
        <v>11.608750157112002</v>
      </c>
      <c r="L34" s="9">
        <v>5.8070962054800015</v>
      </c>
      <c r="M34" s="9">
        <v>5.8068105500988239</v>
      </c>
      <c r="N34" s="9">
        <v>5.8052766586001709</v>
      </c>
      <c r="O34" s="9">
        <v>5.8058798390273463</v>
      </c>
      <c r="P34" s="9">
        <v>5.8049794315907626</v>
      </c>
      <c r="Q34" s="9">
        <v>5.8045439323853572</v>
      </c>
      <c r="R34" s="9">
        <v>5.8048719418330057</v>
      </c>
    </row>
    <row r="35" spans="1:18" ht="11.25" customHeight="1" x14ac:dyDescent="0.25">
      <c r="A35" s="59" t="s">
        <v>179</v>
      </c>
      <c r="B35" s="60" t="s">
        <v>178</v>
      </c>
      <c r="C35" s="9">
        <v>3.0490432627481407</v>
      </c>
      <c r="D35" s="9">
        <v>3.0450742938000004</v>
      </c>
      <c r="E35" s="9">
        <v>2.9019746614313413</v>
      </c>
      <c r="F35" s="9">
        <v>2.901336341904293</v>
      </c>
      <c r="G35" s="9">
        <v>2.9015394435717803</v>
      </c>
      <c r="H35" s="9">
        <v>3.0490594310776649</v>
      </c>
      <c r="I35" s="9">
        <v>2.9015684580957073</v>
      </c>
      <c r="J35" s="9">
        <v>2.9016555016674874</v>
      </c>
      <c r="K35" s="9">
        <v>2.9011332402354864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3.0490432627481407</v>
      </c>
      <c r="D36" s="10">
        <v>3.0450742938000004</v>
      </c>
      <c r="E36" s="10">
        <v>2.9019746614313413</v>
      </c>
      <c r="F36" s="10">
        <v>2.901336341904293</v>
      </c>
      <c r="G36" s="10">
        <v>2.9015394435717803</v>
      </c>
      <c r="H36" s="10">
        <v>3.0490594310776649</v>
      </c>
      <c r="I36" s="10">
        <v>2.9015684580957073</v>
      </c>
      <c r="J36" s="10">
        <v>2.9016555016674874</v>
      </c>
      <c r="K36" s="10">
        <v>2.9011332402354864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439.79264849716634</v>
      </c>
      <c r="D43" s="9">
        <v>471.40028210574008</v>
      </c>
      <c r="E43" s="9">
        <v>462.08499044104798</v>
      </c>
      <c r="F43" s="9">
        <v>461.85807953001597</v>
      </c>
      <c r="G43" s="9">
        <v>461.97870157296001</v>
      </c>
      <c r="H43" s="9">
        <v>468.25135101378532</v>
      </c>
      <c r="I43" s="9">
        <v>458.91037835557199</v>
      </c>
      <c r="J43" s="9">
        <v>474.80816506078804</v>
      </c>
      <c r="K43" s="9">
        <v>468.505973558844</v>
      </c>
      <c r="L43" s="9">
        <v>402.08002258366804</v>
      </c>
      <c r="M43" s="9">
        <v>395.46848077198439</v>
      </c>
      <c r="N43" s="9">
        <v>398.58317083437043</v>
      </c>
      <c r="O43" s="9">
        <v>344.9447283238058</v>
      </c>
      <c r="P43" s="9">
        <v>344.94390477181639</v>
      </c>
      <c r="Q43" s="9">
        <v>341.71938845471749</v>
      </c>
      <c r="R43" s="9">
        <v>351.2201775118275</v>
      </c>
    </row>
    <row r="44" spans="1:18" ht="11.25" customHeight="1" x14ac:dyDescent="0.25">
      <c r="A44" s="59" t="s">
        <v>161</v>
      </c>
      <c r="B44" s="60" t="s">
        <v>160</v>
      </c>
      <c r="C44" s="9">
        <v>3.0959734022317917</v>
      </c>
      <c r="D44" s="9">
        <v>3.2389953142320005</v>
      </c>
      <c r="E44" s="9">
        <v>3.2411340991440007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11.10775284106033</v>
      </c>
      <c r="D52" s="79">
        <v>11.973169396584002</v>
      </c>
      <c r="E52" s="79">
        <v>11.752594076916001</v>
      </c>
      <c r="F52" s="79">
        <v>13.857912807948003</v>
      </c>
      <c r="G52" s="79">
        <v>13.861295072460001</v>
      </c>
      <c r="H52" s="79">
        <v>14.922720914103714</v>
      </c>
      <c r="I52" s="79">
        <v>20.433363850548002</v>
      </c>
      <c r="J52" s="79">
        <v>20.429323923492003</v>
      </c>
      <c r="K52" s="79">
        <v>19.021197952944004</v>
      </c>
      <c r="L52" s="79">
        <v>21.137767411068001</v>
      </c>
      <c r="M52" s="79">
        <v>21.876828258712862</v>
      </c>
      <c r="N52" s="79">
        <v>33.492670534645548</v>
      </c>
      <c r="O52" s="79">
        <v>33.270882988762118</v>
      </c>
      <c r="P52" s="79">
        <v>30.520542189548532</v>
      </c>
      <c r="Q52" s="79">
        <v>25.9122914250345</v>
      </c>
      <c r="R52" s="79">
        <v>23.614335650608254</v>
      </c>
    </row>
    <row r="53" spans="1:18" ht="11.25" customHeight="1" x14ac:dyDescent="0.25">
      <c r="A53" s="56" t="s">
        <v>143</v>
      </c>
      <c r="B53" s="57" t="s">
        <v>142</v>
      </c>
      <c r="C53" s="8">
        <v>11.10775284106033</v>
      </c>
      <c r="D53" s="8">
        <v>11.973169396584002</v>
      </c>
      <c r="E53" s="8">
        <v>11.752594076916001</v>
      </c>
      <c r="F53" s="8">
        <v>13.857912807948003</v>
      </c>
      <c r="G53" s="8">
        <v>13.861295072460001</v>
      </c>
      <c r="H53" s="8">
        <v>14.922720914103714</v>
      </c>
      <c r="I53" s="8">
        <v>20.433363850548002</v>
      </c>
      <c r="J53" s="8">
        <v>20.429323923492003</v>
      </c>
      <c r="K53" s="8">
        <v>19.021197952944004</v>
      </c>
      <c r="L53" s="8">
        <v>21.137767411068001</v>
      </c>
      <c r="M53" s="8">
        <v>21.876828258712862</v>
      </c>
      <c r="N53" s="8">
        <v>33.492670534645548</v>
      </c>
      <c r="O53" s="8">
        <v>33.270882988762118</v>
      </c>
      <c r="P53" s="8">
        <v>30.520542189548532</v>
      </c>
      <c r="Q53" s="8">
        <v>25.9122914250345</v>
      </c>
      <c r="R53" s="8">
        <v>23.614335650608254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0.10917872028225471</v>
      </c>
      <c r="R64" s="81">
        <v>0.21836699537463575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0.10917872028225471</v>
      </c>
      <c r="R67" s="82">
        <v>0.21836699537463575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186.96185426468278</v>
      </c>
      <c r="D2" s="78">
        <v>190.90132752463202</v>
      </c>
      <c r="E2" s="78">
        <v>177.09261196129202</v>
      </c>
      <c r="F2" s="78">
        <v>192.78968347450802</v>
      </c>
      <c r="G2" s="78">
        <v>195.58840846597204</v>
      </c>
      <c r="H2" s="78">
        <v>173.63689943186327</v>
      </c>
      <c r="I2" s="78">
        <v>155.635199452368</v>
      </c>
      <c r="J2" s="78">
        <v>144.56045244038401</v>
      </c>
      <c r="K2" s="78">
        <v>105.42411850294801</v>
      </c>
      <c r="L2" s="78">
        <v>81.207861696072001</v>
      </c>
      <c r="M2" s="78">
        <v>88.066809103375206</v>
      </c>
      <c r="N2" s="78">
        <v>73.154250412503785</v>
      </c>
      <c r="O2" s="78">
        <v>55.528226331888192</v>
      </c>
      <c r="P2" s="78">
        <v>46.444425883328179</v>
      </c>
      <c r="Q2" s="78">
        <v>41.368513790933378</v>
      </c>
      <c r="R2" s="78">
        <v>40.249079796416069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68.975061173691003</v>
      </c>
      <c r="D21" s="79">
        <v>65.864070566532007</v>
      </c>
      <c r="E21" s="79">
        <v>62.733112360595996</v>
      </c>
      <c r="F21" s="79">
        <v>75.314476673027997</v>
      </c>
      <c r="G21" s="79">
        <v>81.786637140624009</v>
      </c>
      <c r="H21" s="79">
        <v>74.609905575745898</v>
      </c>
      <c r="I21" s="79">
        <v>62.424115634916006</v>
      </c>
      <c r="J21" s="79">
        <v>56.724257152008001</v>
      </c>
      <c r="K21" s="79">
        <v>40.574528249544002</v>
      </c>
      <c r="L21" s="79">
        <v>28.363454912376</v>
      </c>
      <c r="M21" s="79">
        <v>31.143534480585078</v>
      </c>
      <c r="N21" s="79">
        <v>21.849696764062514</v>
      </c>
      <c r="O21" s="79">
        <v>12.297432761717602</v>
      </c>
      <c r="P21" s="79">
        <v>9.2043639610448587</v>
      </c>
      <c r="Q21" s="79">
        <v>9.2016484829193139</v>
      </c>
      <c r="R21" s="79">
        <v>9.2020914989422611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68.975061173691003</v>
      </c>
      <c r="D30" s="8">
        <v>65.864070566532007</v>
      </c>
      <c r="E30" s="8">
        <v>62.733112360595996</v>
      </c>
      <c r="F30" s="8">
        <v>75.314476673027997</v>
      </c>
      <c r="G30" s="8">
        <v>81.786637140624009</v>
      </c>
      <c r="H30" s="8">
        <v>74.609905575745898</v>
      </c>
      <c r="I30" s="8">
        <v>62.424115634916006</v>
      </c>
      <c r="J30" s="8">
        <v>56.724257152008001</v>
      </c>
      <c r="K30" s="8">
        <v>40.574528249544002</v>
      </c>
      <c r="L30" s="8">
        <v>28.363454912376</v>
      </c>
      <c r="M30" s="8">
        <v>31.143534480585078</v>
      </c>
      <c r="N30" s="8">
        <v>21.849696764062514</v>
      </c>
      <c r="O30" s="8">
        <v>12.297432761717602</v>
      </c>
      <c r="P30" s="8">
        <v>9.2043639610448587</v>
      </c>
      <c r="Q30" s="8">
        <v>9.2016484829193139</v>
      </c>
      <c r="R30" s="8">
        <v>9.2020914989422611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5.8058499877511434</v>
      </c>
      <c r="D34" s="9">
        <v>5.7817606645080009</v>
      </c>
      <c r="E34" s="9">
        <v>5.8077302544720011</v>
      </c>
      <c r="F34" s="9">
        <v>5.8063036442400007</v>
      </c>
      <c r="G34" s="9">
        <v>5.8028163747840011</v>
      </c>
      <c r="H34" s="9">
        <v>14.513474417403016</v>
      </c>
      <c r="I34" s="9">
        <v>8.7213703036680013</v>
      </c>
      <c r="J34" s="9">
        <v>2.9017780493040002</v>
      </c>
      <c r="K34" s="9">
        <v>5.8039523792280008</v>
      </c>
      <c r="L34" s="9">
        <v>2.9035481027400007</v>
      </c>
      <c r="M34" s="9">
        <v>5.8067131656486852</v>
      </c>
      <c r="N34" s="9">
        <v>2.902189490838766</v>
      </c>
      <c r="O34" s="9">
        <v>2.9025057376531489</v>
      </c>
      <c r="P34" s="9">
        <v>2.9030786950396856</v>
      </c>
      <c r="Q34" s="9">
        <v>2.9027217913579442</v>
      </c>
      <c r="R34" s="9">
        <v>2.90287868537211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56.977932913845535</v>
      </c>
      <c r="D43" s="9">
        <v>56.855175122304004</v>
      </c>
      <c r="E43" s="9">
        <v>53.684410036140001</v>
      </c>
      <c r="F43" s="9">
        <v>69.508173028787994</v>
      </c>
      <c r="G43" s="9">
        <v>75.983820765840008</v>
      </c>
      <c r="H43" s="9">
        <v>60.096431158342881</v>
      </c>
      <c r="I43" s="9">
        <v>53.702745331248003</v>
      </c>
      <c r="J43" s="9">
        <v>50.584131905112002</v>
      </c>
      <c r="K43" s="9">
        <v>34.770575870316001</v>
      </c>
      <c r="L43" s="9">
        <v>25.459906809635999</v>
      </c>
      <c r="M43" s="9">
        <v>25.336821314936394</v>
      </c>
      <c r="N43" s="9">
        <v>15.851971935287571</v>
      </c>
      <c r="O43" s="9">
        <v>6.299079626061042</v>
      </c>
      <c r="P43" s="9">
        <v>6.3012852660051726</v>
      </c>
      <c r="Q43" s="9">
        <v>6.2989266915613706</v>
      </c>
      <c r="R43" s="9">
        <v>6.2992128135701515</v>
      </c>
    </row>
    <row r="44" spans="1:18" ht="11.25" customHeight="1" x14ac:dyDescent="0.25">
      <c r="A44" s="59" t="s">
        <v>161</v>
      </c>
      <c r="B44" s="60" t="s">
        <v>160</v>
      </c>
      <c r="C44" s="9">
        <v>6.1912782720943271</v>
      </c>
      <c r="D44" s="9">
        <v>3.2271347797200005</v>
      </c>
      <c r="E44" s="9">
        <v>3.2409720699840001</v>
      </c>
      <c r="F44" s="9">
        <v>0</v>
      </c>
      <c r="G44" s="9">
        <v>0</v>
      </c>
      <c r="H44" s="9">
        <v>0</v>
      </c>
      <c r="I44" s="9">
        <v>0</v>
      </c>
      <c r="J44" s="9">
        <v>3.2383471975920006</v>
      </c>
      <c r="K44" s="9">
        <v>0</v>
      </c>
      <c r="L44" s="9">
        <v>0</v>
      </c>
      <c r="M44" s="9">
        <v>0</v>
      </c>
      <c r="N44" s="9">
        <v>3.0955353379361763</v>
      </c>
      <c r="O44" s="9">
        <v>3.0958473980034111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116.51968298938775</v>
      </c>
      <c r="D52" s="79">
        <v>123.08892961996801</v>
      </c>
      <c r="E52" s="79">
        <v>112.76934014908801</v>
      </c>
      <c r="F52" s="79">
        <v>116.31213059241601</v>
      </c>
      <c r="G52" s="79">
        <v>112.255456629492</v>
      </c>
      <c r="H52" s="79">
        <v>93.799960031509031</v>
      </c>
      <c r="I52" s="79">
        <v>88.583504044860007</v>
      </c>
      <c r="J52" s="79">
        <v>83.595885262956003</v>
      </c>
      <c r="K52" s="79">
        <v>64.849590253404003</v>
      </c>
      <c r="L52" s="79">
        <v>52.844406783696002</v>
      </c>
      <c r="M52" s="79">
        <v>56.923274622790132</v>
      </c>
      <c r="N52" s="79">
        <v>51.212863919908287</v>
      </c>
      <c r="O52" s="79">
        <v>43.139093287406737</v>
      </c>
      <c r="P52" s="79">
        <v>37.148343545366657</v>
      </c>
      <c r="Q52" s="79">
        <v>32.075160691990561</v>
      </c>
      <c r="R52" s="79">
        <v>30.955288305610512</v>
      </c>
    </row>
    <row r="53" spans="1:18" ht="11.25" customHeight="1" x14ac:dyDescent="0.25">
      <c r="A53" s="56" t="s">
        <v>143</v>
      </c>
      <c r="B53" s="57" t="s">
        <v>142</v>
      </c>
      <c r="C53" s="8">
        <v>116.3383438425704</v>
      </c>
      <c r="D53" s="8">
        <v>122.90294275300802</v>
      </c>
      <c r="E53" s="8">
        <v>112.58337187152001</v>
      </c>
      <c r="F53" s="8">
        <v>116.31213059241601</v>
      </c>
      <c r="G53" s="8">
        <v>112.255456629492</v>
      </c>
      <c r="H53" s="8">
        <v>93.799960031509031</v>
      </c>
      <c r="I53" s="8">
        <v>88.583504044860007</v>
      </c>
      <c r="J53" s="8">
        <v>83.595885262956003</v>
      </c>
      <c r="K53" s="8">
        <v>64.849590253404003</v>
      </c>
      <c r="L53" s="8">
        <v>52.844406783696002</v>
      </c>
      <c r="M53" s="8">
        <v>56.87879955768279</v>
      </c>
      <c r="N53" s="8">
        <v>51.212863919908287</v>
      </c>
      <c r="O53" s="8">
        <v>43.139093287406737</v>
      </c>
      <c r="P53" s="8">
        <v>37.148343545366657</v>
      </c>
      <c r="Q53" s="8">
        <v>32.030761111371234</v>
      </c>
      <c r="R53" s="8">
        <v>30.910887443835591</v>
      </c>
    </row>
    <row r="54" spans="1:18" ht="11.25" customHeight="1" x14ac:dyDescent="0.25">
      <c r="A54" s="56" t="s">
        <v>141</v>
      </c>
      <c r="B54" s="57" t="s">
        <v>140</v>
      </c>
      <c r="C54" s="8">
        <v>0.18133914681734506</v>
      </c>
      <c r="D54" s="8">
        <v>0.18598686696</v>
      </c>
      <c r="E54" s="8">
        <v>0.185968277568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4.4475065107340624E-2</v>
      </c>
      <c r="N54" s="8">
        <v>0</v>
      </c>
      <c r="O54" s="8">
        <v>0</v>
      </c>
      <c r="P54" s="8">
        <v>0</v>
      </c>
      <c r="Q54" s="8">
        <v>4.4399580619325779E-2</v>
      </c>
      <c r="R54" s="8">
        <v>4.4400861774920655E-2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0.18133914681734506</v>
      </c>
      <c r="D57" s="9">
        <v>0.18598686696</v>
      </c>
      <c r="E57" s="9">
        <v>0.185968277568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4.4475065107340624E-2</v>
      </c>
      <c r="N57" s="9">
        <v>0</v>
      </c>
      <c r="O57" s="9">
        <v>0</v>
      </c>
      <c r="P57" s="9">
        <v>0</v>
      </c>
      <c r="Q57" s="9">
        <v>4.4399580619325779E-2</v>
      </c>
      <c r="R57" s="9">
        <v>4.4400861774920655E-2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1.4671101016040446</v>
      </c>
      <c r="D59" s="79">
        <v>1.9483273381320001</v>
      </c>
      <c r="E59" s="79">
        <v>1.590159451608</v>
      </c>
      <c r="F59" s="79">
        <v>1.1630762090640001</v>
      </c>
      <c r="G59" s="79">
        <v>1.5463146958560001</v>
      </c>
      <c r="H59" s="79">
        <v>5.2270338246083421</v>
      </c>
      <c r="I59" s="79">
        <v>4.627579772592</v>
      </c>
      <c r="J59" s="79">
        <v>4.2403100254200004</v>
      </c>
      <c r="K59" s="79">
        <v>0</v>
      </c>
      <c r="L59" s="79">
        <v>0</v>
      </c>
      <c r="M59" s="79">
        <v>0</v>
      </c>
      <c r="N59" s="79">
        <v>9.1689728532987375E-2</v>
      </c>
      <c r="O59" s="79">
        <v>9.170028276385335E-2</v>
      </c>
      <c r="P59" s="79">
        <v>9.1718376916658476E-2</v>
      </c>
      <c r="Q59" s="79">
        <v>9.1704616023507809E-2</v>
      </c>
      <c r="R59" s="79">
        <v>9.1699991863294722E-2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1.4671101016040446</v>
      </c>
      <c r="D61" s="8">
        <v>1.9483273381320001</v>
      </c>
      <c r="E61" s="8">
        <v>1.590159451608</v>
      </c>
      <c r="F61" s="8">
        <v>1.1630762090640001</v>
      </c>
      <c r="G61" s="8">
        <v>1.5463146958560001</v>
      </c>
      <c r="H61" s="8">
        <v>5.2270338246083421</v>
      </c>
      <c r="I61" s="8">
        <v>4.627579772592</v>
      </c>
      <c r="J61" s="8">
        <v>4.2403100254200004</v>
      </c>
      <c r="K61" s="8">
        <v>0</v>
      </c>
      <c r="L61" s="8">
        <v>0</v>
      </c>
      <c r="M61" s="8">
        <v>0</v>
      </c>
      <c r="N61" s="8">
        <v>9.1689728532987375E-2</v>
      </c>
      <c r="O61" s="8">
        <v>9.170028276385335E-2</v>
      </c>
      <c r="P61" s="8">
        <v>9.1718376916658476E-2</v>
      </c>
      <c r="Q61" s="8">
        <v>9.1704616023507809E-2</v>
      </c>
      <c r="R61" s="8">
        <v>9.1699991863294722E-2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103.12693045287251</v>
      </c>
      <c r="D64" s="81">
        <v>116.89107493248001</v>
      </c>
      <c r="E64" s="81">
        <v>85.617752235840001</v>
      </c>
      <c r="F64" s="81">
        <v>165.8291917896</v>
      </c>
      <c r="G64" s="81">
        <v>160.55654688432</v>
      </c>
      <c r="H64" s="81">
        <v>128.77343810472948</v>
      </c>
      <c r="I64" s="81">
        <v>147.63537032832002</v>
      </c>
      <c r="J64" s="81">
        <v>149.35232341727999</v>
      </c>
      <c r="K64" s="81">
        <v>121.00057655616001</v>
      </c>
      <c r="L64" s="81">
        <v>105.99724239552</v>
      </c>
      <c r="M64" s="81">
        <v>109.31198654368748</v>
      </c>
      <c r="N64" s="81">
        <v>149.37420202733594</v>
      </c>
      <c r="O64" s="81">
        <v>137.08388944549168</v>
      </c>
      <c r="P64" s="81">
        <v>77.50246746532784</v>
      </c>
      <c r="Q64" s="81">
        <v>44.000633313902227</v>
      </c>
      <c r="R64" s="81">
        <v>53.07694673343574</v>
      </c>
    </row>
    <row r="65" spans="1:18" ht="11.25" customHeight="1" x14ac:dyDescent="0.25">
      <c r="A65" s="71" t="s">
        <v>123</v>
      </c>
      <c r="B65" s="72" t="s">
        <v>122</v>
      </c>
      <c r="C65" s="82">
        <v>101.12705764776781</v>
      </c>
      <c r="D65" s="82">
        <v>114.36074048448</v>
      </c>
      <c r="E65" s="82">
        <v>83.523096195839997</v>
      </c>
      <c r="F65" s="82">
        <v>164.15116421760001</v>
      </c>
      <c r="G65" s="82">
        <v>158.47332080832001</v>
      </c>
      <c r="H65" s="82">
        <v>121.8732604437493</v>
      </c>
      <c r="I65" s="82">
        <v>141.31665176832001</v>
      </c>
      <c r="J65" s="82">
        <v>143.52320924928</v>
      </c>
      <c r="K65" s="82">
        <v>121.00057655616001</v>
      </c>
      <c r="L65" s="82">
        <v>105.99724239552</v>
      </c>
      <c r="M65" s="82">
        <v>109.31198654368748</v>
      </c>
      <c r="N65" s="82">
        <v>149.27421511807606</v>
      </c>
      <c r="O65" s="82">
        <v>136.98388912113501</v>
      </c>
      <c r="P65" s="82">
        <v>77.402447430990463</v>
      </c>
      <c r="Q65" s="82">
        <v>43.900628312189156</v>
      </c>
      <c r="R65" s="82">
        <v>52.976946777132156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1.9998728051046963</v>
      </c>
      <c r="D68" s="82">
        <v>2.5303344480000001</v>
      </c>
      <c r="E68" s="82">
        <v>2.0946560399999998</v>
      </c>
      <c r="F68" s="82">
        <v>1.678027572</v>
      </c>
      <c r="G68" s="82">
        <v>2.0832260759999999</v>
      </c>
      <c r="H68" s="82">
        <v>6.9001776609801784</v>
      </c>
      <c r="I68" s="82">
        <v>6.3187185599999998</v>
      </c>
      <c r="J68" s="82">
        <v>5.8291141680000003</v>
      </c>
      <c r="K68" s="82">
        <v>0</v>
      </c>
      <c r="L68" s="82">
        <v>0</v>
      </c>
      <c r="M68" s="82">
        <v>0</v>
      </c>
      <c r="N68" s="82">
        <v>9.9986909259886875E-2</v>
      </c>
      <c r="O68" s="82">
        <v>0.10000032435666423</v>
      </c>
      <c r="P68" s="82">
        <v>0.10002003433737829</v>
      </c>
      <c r="Q68" s="82">
        <v>0.10000500171307032</v>
      </c>
      <c r="R68" s="82">
        <v>9.9999956303582743E-2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299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6964.0947421796445</v>
      </c>
      <c r="D2" s="78">
        <v>7076.3593038651725</v>
      </c>
      <c r="E2" s="78">
        <v>6784.2279275459041</v>
      </c>
      <c r="F2" s="78">
        <v>6772.206989022191</v>
      </c>
      <c r="G2" s="78">
        <v>6498.7851159981365</v>
      </c>
      <c r="H2" s="78">
        <v>6373.8273862824699</v>
      </c>
      <c r="I2" s="78">
        <v>6210.5547780603356</v>
      </c>
      <c r="J2" s="78">
        <v>5740.9908726568683</v>
      </c>
      <c r="K2" s="78">
        <v>5638.0233051698051</v>
      </c>
      <c r="L2" s="78">
        <v>5536.0286301765236</v>
      </c>
      <c r="M2" s="78">
        <v>5912.7697590200787</v>
      </c>
      <c r="N2" s="78">
        <v>5185.5776364286003</v>
      </c>
      <c r="O2" s="78">
        <v>4943.7637311329481</v>
      </c>
      <c r="P2" s="78">
        <v>4909.5394020871954</v>
      </c>
      <c r="Q2" s="78">
        <v>4160.519404095101</v>
      </c>
      <c r="R2" s="78">
        <v>4327.3984734395926</v>
      </c>
    </row>
    <row r="3" spans="1:18" ht="11.25" customHeight="1" x14ac:dyDescent="0.25">
      <c r="A3" s="53" t="s">
        <v>242</v>
      </c>
      <c r="B3" s="54" t="s">
        <v>241</v>
      </c>
      <c r="C3" s="79">
        <v>101.09058509497132</v>
      </c>
      <c r="D3" s="79">
        <v>115.03581098925601</v>
      </c>
      <c r="E3" s="79">
        <v>80.854298829000001</v>
      </c>
      <c r="F3" s="79">
        <v>108.505751222592</v>
      </c>
      <c r="G3" s="79">
        <v>129.483952107552</v>
      </c>
      <c r="H3" s="79">
        <v>155.60241325442479</v>
      </c>
      <c r="I3" s="79">
        <v>179.02944670089602</v>
      </c>
      <c r="J3" s="79">
        <v>178.629612743736</v>
      </c>
      <c r="K3" s="79">
        <v>163.29170369138401</v>
      </c>
      <c r="L3" s="79">
        <v>118.48602131999999</v>
      </c>
      <c r="M3" s="79">
        <v>126.8131788070615</v>
      </c>
      <c r="N3" s="79">
        <v>114.92096672554233</v>
      </c>
      <c r="O3" s="79">
        <v>111.97672490561145</v>
      </c>
      <c r="P3" s="79">
        <v>145.53400628190042</v>
      </c>
      <c r="Q3" s="79">
        <v>98.110007315699931</v>
      </c>
      <c r="R3" s="79">
        <v>70.667423383623458</v>
      </c>
    </row>
    <row r="4" spans="1:18" ht="11.25" customHeight="1" x14ac:dyDescent="0.25">
      <c r="A4" s="56" t="s">
        <v>240</v>
      </c>
      <c r="B4" s="57" t="s">
        <v>239</v>
      </c>
      <c r="C4" s="8">
        <v>99.140583512719815</v>
      </c>
      <c r="D4" s="8">
        <v>110.954497415256</v>
      </c>
      <c r="E4" s="8">
        <v>78.813233828999998</v>
      </c>
      <c r="F4" s="8">
        <v>108.505751222592</v>
      </c>
      <c r="G4" s="8">
        <v>129.483952107552</v>
      </c>
      <c r="H4" s="8">
        <v>155.60241325442479</v>
      </c>
      <c r="I4" s="8">
        <v>179.02944670089602</v>
      </c>
      <c r="J4" s="8">
        <v>178.629612743736</v>
      </c>
      <c r="K4" s="8">
        <v>161.25063869138401</v>
      </c>
      <c r="L4" s="8">
        <v>116.44495631999999</v>
      </c>
      <c r="M4" s="8">
        <v>124.86447448812477</v>
      </c>
      <c r="N4" s="8">
        <v>112.97096672554234</v>
      </c>
      <c r="O4" s="8">
        <v>110.0257239739738</v>
      </c>
      <c r="P4" s="8">
        <v>143.58400628190043</v>
      </c>
      <c r="Q4" s="8">
        <v>98.110007315699931</v>
      </c>
      <c r="R4" s="8">
        <v>70.667423383623458</v>
      </c>
    </row>
    <row r="5" spans="1:18" ht="11.25" customHeight="1" x14ac:dyDescent="0.25">
      <c r="A5" s="59" t="s">
        <v>238</v>
      </c>
      <c r="B5" s="60" t="s">
        <v>237</v>
      </c>
      <c r="C5" s="9">
        <v>99.140583512719815</v>
      </c>
      <c r="D5" s="9">
        <v>110.954497415256</v>
      </c>
      <c r="E5" s="9">
        <v>78.813233828999998</v>
      </c>
      <c r="F5" s="9">
        <v>105.383636040672</v>
      </c>
      <c r="G5" s="9">
        <v>126.359372993832</v>
      </c>
      <c r="H5" s="9">
        <v>155.60241325442479</v>
      </c>
      <c r="I5" s="9">
        <v>179.02944670089602</v>
      </c>
      <c r="J5" s="9">
        <v>178.629612743736</v>
      </c>
      <c r="K5" s="9">
        <v>161.25063869138401</v>
      </c>
      <c r="L5" s="9">
        <v>116.44495631999999</v>
      </c>
      <c r="M5" s="9">
        <v>124.86447448812477</v>
      </c>
      <c r="N5" s="9">
        <v>112.97096672554234</v>
      </c>
      <c r="O5" s="9">
        <v>110.0257239739738</v>
      </c>
      <c r="P5" s="9">
        <v>143.58400628190043</v>
      </c>
      <c r="Q5" s="9">
        <v>98.110007315699931</v>
      </c>
      <c r="R5" s="9">
        <v>70.667423383623458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99.140583512719815</v>
      </c>
      <c r="D8" s="10">
        <v>110.954497415256</v>
      </c>
      <c r="E8" s="10">
        <v>78.813233828999998</v>
      </c>
      <c r="F8" s="10">
        <v>105.383636040672</v>
      </c>
      <c r="G8" s="10">
        <v>126.359372993832</v>
      </c>
      <c r="H8" s="10">
        <v>155.60241325442479</v>
      </c>
      <c r="I8" s="10">
        <v>179.02944670089602</v>
      </c>
      <c r="J8" s="10">
        <v>178.629612743736</v>
      </c>
      <c r="K8" s="10">
        <v>161.25063869138401</v>
      </c>
      <c r="L8" s="10">
        <v>116.44495631999999</v>
      </c>
      <c r="M8" s="10">
        <v>124.86447448812477</v>
      </c>
      <c r="N8" s="10">
        <v>112.97096672554234</v>
      </c>
      <c r="O8" s="10">
        <v>110.0257239739738</v>
      </c>
      <c r="P8" s="10">
        <v>143.58400628190043</v>
      </c>
      <c r="Q8" s="10">
        <v>98.110007315699931</v>
      </c>
      <c r="R8" s="10">
        <v>70.667423383623458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3.1221151819199999</v>
      </c>
      <c r="G11" s="9">
        <v>3.1245791137200003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3.1221151819199999</v>
      </c>
      <c r="G12" s="10">
        <v>3.1245791137200003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1.9500015822514998</v>
      </c>
      <c r="D15" s="8">
        <v>4.0813135740000002</v>
      </c>
      <c r="E15" s="8">
        <v>2.0410650000000001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2.0410650000000001</v>
      </c>
      <c r="L15" s="8">
        <v>2.0410650000000001</v>
      </c>
      <c r="M15" s="8">
        <v>1.9487043189367319</v>
      </c>
      <c r="N15" s="8">
        <v>1.9499999999999924</v>
      </c>
      <c r="O15" s="8">
        <v>1.9510009316376542</v>
      </c>
      <c r="P15" s="8">
        <v>1.9499999999999924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1.9500015822514998</v>
      </c>
      <c r="D18" s="9">
        <v>4.0813135740000002</v>
      </c>
      <c r="E18" s="9">
        <v>2.0410650000000001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2.0410650000000001</v>
      </c>
      <c r="L18" s="9">
        <v>2.0410650000000001</v>
      </c>
      <c r="M18" s="9">
        <v>1.9487043189367319</v>
      </c>
      <c r="N18" s="9">
        <v>1.9499999999999924</v>
      </c>
      <c r="O18" s="9">
        <v>1.9510009316376542</v>
      </c>
      <c r="P18" s="9">
        <v>1.9499999999999924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4722.665508696593</v>
      </c>
      <c r="D21" s="79">
        <v>4713.6503798759168</v>
      </c>
      <c r="E21" s="79">
        <v>4489.4499140688122</v>
      </c>
      <c r="F21" s="79">
        <v>4262.4888875850957</v>
      </c>
      <c r="G21" s="79">
        <v>3997.091565692388</v>
      </c>
      <c r="H21" s="79">
        <v>3834.4851914582923</v>
      </c>
      <c r="I21" s="79">
        <v>3640.7952642628438</v>
      </c>
      <c r="J21" s="79">
        <v>3359.9060943532922</v>
      </c>
      <c r="K21" s="79">
        <v>3304.0826936658004</v>
      </c>
      <c r="L21" s="79">
        <v>3241.9232938618557</v>
      </c>
      <c r="M21" s="79">
        <v>3347.7125023824701</v>
      </c>
      <c r="N21" s="79">
        <v>2991.1714714438158</v>
      </c>
      <c r="O21" s="79">
        <v>2706.9995116232585</v>
      </c>
      <c r="P21" s="79">
        <v>2625.8213958053007</v>
      </c>
      <c r="Q21" s="79">
        <v>2247.5398882658501</v>
      </c>
      <c r="R21" s="79">
        <v>2343.7987183345795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4722.665508696593</v>
      </c>
      <c r="D30" s="8">
        <v>4713.6503798759168</v>
      </c>
      <c r="E30" s="8">
        <v>4489.4499140688122</v>
      </c>
      <c r="F30" s="8">
        <v>4262.4888875850957</v>
      </c>
      <c r="G30" s="8">
        <v>3997.091565692388</v>
      </c>
      <c r="H30" s="8">
        <v>3834.4851914582923</v>
      </c>
      <c r="I30" s="8">
        <v>3640.7952642628438</v>
      </c>
      <c r="J30" s="8">
        <v>3359.9060943532922</v>
      </c>
      <c r="K30" s="8">
        <v>3304.0826936658004</v>
      </c>
      <c r="L30" s="8">
        <v>3241.9232938618557</v>
      </c>
      <c r="M30" s="8">
        <v>3347.7125023824701</v>
      </c>
      <c r="N30" s="8">
        <v>2991.1714714438158</v>
      </c>
      <c r="O30" s="8">
        <v>2706.9995116232585</v>
      </c>
      <c r="P30" s="8">
        <v>2625.8213958053007</v>
      </c>
      <c r="Q30" s="8">
        <v>2247.5398882658501</v>
      </c>
      <c r="R30" s="8">
        <v>2343.7987183345795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66.760319157536671</v>
      </c>
      <c r="D34" s="9">
        <v>69.655697606340013</v>
      </c>
      <c r="E34" s="9">
        <v>60.939743137812016</v>
      </c>
      <c r="F34" s="9">
        <v>66.752625040344014</v>
      </c>
      <c r="G34" s="9">
        <v>69.646477477248013</v>
      </c>
      <c r="H34" s="9">
        <v>75.467878556529314</v>
      </c>
      <c r="I34" s="9">
        <v>81.265795117560018</v>
      </c>
      <c r="J34" s="9">
        <v>81.245716899480016</v>
      </c>
      <c r="K34" s="9">
        <v>72.543156715908012</v>
      </c>
      <c r="L34" s="9">
        <v>69.610812221448015</v>
      </c>
      <c r="M34" s="9">
        <v>81.274351962394874</v>
      </c>
      <c r="N34" s="9">
        <v>78.370303246556588</v>
      </c>
      <c r="O34" s="9">
        <v>72.565956419767289</v>
      </c>
      <c r="P34" s="9">
        <v>72.564024677087076</v>
      </c>
      <c r="Q34" s="9">
        <v>55.149205752447614</v>
      </c>
      <c r="R34" s="9">
        <v>81.273338588392093</v>
      </c>
    </row>
    <row r="35" spans="1:18" ht="11.25" customHeight="1" x14ac:dyDescent="0.25">
      <c r="A35" s="59" t="s">
        <v>179</v>
      </c>
      <c r="B35" s="60" t="s">
        <v>178</v>
      </c>
      <c r="C35" s="9">
        <v>97.155985810706099</v>
      </c>
      <c r="D35" s="9">
        <v>94.006216338804009</v>
      </c>
      <c r="E35" s="9">
        <v>94.007115789047987</v>
      </c>
      <c r="F35" s="9">
        <v>94.005868164516031</v>
      </c>
      <c r="G35" s="9">
        <v>91.097220162564</v>
      </c>
      <c r="H35" s="9">
        <v>91.056805352712018</v>
      </c>
      <c r="I35" s="9">
        <v>87.917576506452008</v>
      </c>
      <c r="J35" s="9">
        <v>85.006897487819998</v>
      </c>
      <c r="K35" s="9">
        <v>81.821683043100009</v>
      </c>
      <c r="L35" s="9">
        <v>78.915791420928016</v>
      </c>
      <c r="M35" s="9">
        <v>75.883252287937466</v>
      </c>
      <c r="N35" s="9">
        <v>69.785341134020456</v>
      </c>
      <c r="O35" s="9">
        <v>66.804837698120636</v>
      </c>
      <c r="P35" s="9">
        <v>63.753761830212774</v>
      </c>
      <c r="Q35" s="9">
        <v>63.757441015954591</v>
      </c>
      <c r="R35" s="9">
        <v>63.755819884383612</v>
      </c>
    </row>
    <row r="36" spans="1:18" ht="11.25" customHeight="1" x14ac:dyDescent="0.25">
      <c r="A36" s="65" t="s">
        <v>177</v>
      </c>
      <c r="B36" s="62" t="s">
        <v>176</v>
      </c>
      <c r="C36" s="10">
        <v>97.155985810706099</v>
      </c>
      <c r="D36" s="10">
        <v>94.006216338804009</v>
      </c>
      <c r="E36" s="10">
        <v>94.007115789047987</v>
      </c>
      <c r="F36" s="10">
        <v>94.005868164516031</v>
      </c>
      <c r="G36" s="10">
        <v>91.097220162564</v>
      </c>
      <c r="H36" s="10">
        <v>91.056805352712018</v>
      </c>
      <c r="I36" s="10">
        <v>87.917576506452008</v>
      </c>
      <c r="J36" s="10">
        <v>85.006897487819998</v>
      </c>
      <c r="K36" s="10">
        <v>81.821683043100009</v>
      </c>
      <c r="L36" s="10">
        <v>78.915791420928016</v>
      </c>
      <c r="M36" s="10">
        <v>75.883252287937466</v>
      </c>
      <c r="N36" s="10">
        <v>69.785341134020456</v>
      </c>
      <c r="O36" s="10">
        <v>66.804837698120636</v>
      </c>
      <c r="P36" s="10">
        <v>63.753761830212774</v>
      </c>
      <c r="Q36" s="10">
        <v>63.757441015954591</v>
      </c>
      <c r="R36" s="10">
        <v>63.755819884383612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12.510569380560506</v>
      </c>
      <c r="D38" s="9">
        <v>15.872156287920001</v>
      </c>
      <c r="E38" s="9">
        <v>9.4077581056560007</v>
      </c>
      <c r="F38" s="9">
        <v>15.656497736832003</v>
      </c>
      <c r="G38" s="9">
        <v>12.641883794676003</v>
      </c>
      <c r="H38" s="9">
        <v>15.614387436152995</v>
      </c>
      <c r="I38" s="9">
        <v>12.643268536908</v>
      </c>
      <c r="J38" s="9">
        <v>6.3210773612520015</v>
      </c>
      <c r="K38" s="9">
        <v>6.321619216908001</v>
      </c>
      <c r="L38" s="9">
        <v>6.3213482890800003</v>
      </c>
      <c r="M38" s="9">
        <v>3.163599999999994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12.510569380560506</v>
      </c>
      <c r="D41" s="10">
        <v>15.872156287920001</v>
      </c>
      <c r="E41" s="10">
        <v>9.4077581056560007</v>
      </c>
      <c r="F41" s="10">
        <v>15.656497736832003</v>
      </c>
      <c r="G41" s="10">
        <v>12.641883794676003</v>
      </c>
      <c r="H41" s="10">
        <v>15.614387436152995</v>
      </c>
      <c r="I41" s="10">
        <v>12.643268536908</v>
      </c>
      <c r="J41" s="10">
        <v>6.3210773612520015</v>
      </c>
      <c r="K41" s="10">
        <v>6.321619216908001</v>
      </c>
      <c r="L41" s="10">
        <v>6.3213482890800003</v>
      </c>
      <c r="M41" s="10">
        <v>3.163599999999994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4379.0526540413885</v>
      </c>
      <c r="D43" s="9">
        <v>4391.7416432150039</v>
      </c>
      <c r="E43" s="9">
        <v>4170.2139562122002</v>
      </c>
      <c r="F43" s="9">
        <v>3996.3356990748362</v>
      </c>
      <c r="G43" s="9">
        <v>3752.4513927396602</v>
      </c>
      <c r="H43" s="9">
        <v>3559.566206815085</v>
      </c>
      <c r="I43" s="9">
        <v>3347.492108340276</v>
      </c>
      <c r="J43" s="9">
        <v>3109.966426505016</v>
      </c>
      <c r="K43" s="9">
        <v>3072.1985107594564</v>
      </c>
      <c r="L43" s="9">
        <v>3037.471151583024</v>
      </c>
      <c r="M43" s="9">
        <v>3097.6048626916963</v>
      </c>
      <c r="N43" s="9">
        <v>2774.9036698491977</v>
      </c>
      <c r="O43" s="9">
        <v>2496.4194031195557</v>
      </c>
      <c r="P43" s="9">
        <v>2461.6402311567522</v>
      </c>
      <c r="Q43" s="9">
        <v>2094.5775650530568</v>
      </c>
      <c r="R43" s="9">
        <v>2186.3849145956406</v>
      </c>
    </row>
    <row r="44" spans="1:18" ht="11.25" customHeight="1" x14ac:dyDescent="0.25">
      <c r="A44" s="59" t="s">
        <v>161</v>
      </c>
      <c r="B44" s="60" t="s">
        <v>160</v>
      </c>
      <c r="C44" s="9">
        <v>167.18598030640158</v>
      </c>
      <c r="D44" s="9">
        <v>142.37466642784804</v>
      </c>
      <c r="E44" s="9">
        <v>154.88134082409604</v>
      </c>
      <c r="F44" s="9">
        <v>89.738197568568012</v>
      </c>
      <c r="G44" s="9">
        <v>71.254591518240005</v>
      </c>
      <c r="H44" s="9">
        <v>80.496303619852739</v>
      </c>
      <c r="I44" s="9">
        <v>111.47651576164802</v>
      </c>
      <c r="J44" s="9">
        <v>71.243638347024003</v>
      </c>
      <c r="K44" s="9">
        <v>58.949578614528015</v>
      </c>
      <c r="L44" s="9">
        <v>49.604190347376012</v>
      </c>
      <c r="M44" s="9">
        <v>89.786435440441409</v>
      </c>
      <c r="N44" s="9">
        <v>68.11215721404109</v>
      </c>
      <c r="O44" s="9">
        <v>71.209314385814778</v>
      </c>
      <c r="P44" s="9">
        <v>27.863378141248589</v>
      </c>
      <c r="Q44" s="9">
        <v>34.055676444391267</v>
      </c>
      <c r="R44" s="9">
        <v>12.384645266162975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12.28360967796052</v>
      </c>
      <c r="I45" s="9">
        <v>0</v>
      </c>
      <c r="J45" s="9">
        <v>6.1223377527</v>
      </c>
      <c r="K45" s="9">
        <v>12.2481453159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12.28360967796052</v>
      </c>
      <c r="I49" s="10">
        <v>0</v>
      </c>
      <c r="J49" s="10">
        <v>6.1223377527</v>
      </c>
      <c r="K49" s="10">
        <v>12.2481453159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2082.0174932020568</v>
      </c>
      <c r="D52" s="79">
        <v>2198.9140588800005</v>
      </c>
      <c r="E52" s="79">
        <v>2142.1292708576525</v>
      </c>
      <c r="F52" s="79">
        <v>2328.2651579201643</v>
      </c>
      <c r="G52" s="79">
        <v>2314.6211624150524</v>
      </c>
      <c r="H52" s="79">
        <v>2326.1521837218975</v>
      </c>
      <c r="I52" s="79">
        <v>2330.9888998775759</v>
      </c>
      <c r="J52" s="79">
        <v>2161.5556870344244</v>
      </c>
      <c r="K52" s="79">
        <v>2142.6209365368959</v>
      </c>
      <c r="L52" s="79">
        <v>2158.8011654399997</v>
      </c>
      <c r="M52" s="79">
        <v>2421.5547183765934</v>
      </c>
      <c r="N52" s="79">
        <v>2055.0012386184144</v>
      </c>
      <c r="O52" s="79">
        <v>2102.5963583578732</v>
      </c>
      <c r="P52" s="79">
        <v>2117.2763999999938</v>
      </c>
      <c r="Q52" s="79">
        <v>1784.1499270468089</v>
      </c>
      <c r="R52" s="79">
        <v>1895.8762032228849</v>
      </c>
    </row>
    <row r="53" spans="1:18" ht="11.25" customHeight="1" x14ac:dyDescent="0.25">
      <c r="A53" s="56" t="s">
        <v>143</v>
      </c>
      <c r="B53" s="57" t="s">
        <v>142</v>
      </c>
      <c r="C53" s="8">
        <v>2055.0633248999907</v>
      </c>
      <c r="D53" s="8">
        <v>2170.2863952000002</v>
      </c>
      <c r="E53" s="8">
        <v>2117.4053237294765</v>
      </c>
      <c r="F53" s="8">
        <v>2302.982097648804</v>
      </c>
      <c r="G53" s="8">
        <v>2289.5252415529562</v>
      </c>
      <c r="H53" s="8">
        <v>2303.2420872315765</v>
      </c>
      <c r="I53" s="8">
        <v>2310.3613297599122</v>
      </c>
      <c r="J53" s="8">
        <v>2144.2855655952726</v>
      </c>
      <c r="K53" s="8">
        <v>2125.3510381704482</v>
      </c>
      <c r="L53" s="8">
        <v>2139.2823038400002</v>
      </c>
      <c r="M53" s="8">
        <v>2400.1131001697458</v>
      </c>
      <c r="N53" s="8">
        <v>2033.2042911843439</v>
      </c>
      <c r="O53" s="8">
        <v>2085.7241946814111</v>
      </c>
      <c r="P53" s="8">
        <v>2098.1399999999935</v>
      </c>
      <c r="Q53" s="8">
        <v>1764.5251039722377</v>
      </c>
      <c r="R53" s="8">
        <v>1879.4040269470017</v>
      </c>
    </row>
    <row r="54" spans="1:18" ht="11.25" customHeight="1" x14ac:dyDescent="0.25">
      <c r="A54" s="56" t="s">
        <v>141</v>
      </c>
      <c r="B54" s="57" t="s">
        <v>140</v>
      </c>
      <c r="C54" s="8">
        <v>26.954168302065991</v>
      </c>
      <c r="D54" s="8">
        <v>28.627663680000001</v>
      </c>
      <c r="E54" s="8">
        <v>24.723947128176</v>
      </c>
      <c r="F54" s="8">
        <v>25.28306027136</v>
      </c>
      <c r="G54" s="8">
        <v>25.095920862096001</v>
      </c>
      <c r="H54" s="8">
        <v>22.910096490320885</v>
      </c>
      <c r="I54" s="8">
        <v>20.627570117664</v>
      </c>
      <c r="J54" s="8">
        <v>17.270121439152</v>
      </c>
      <c r="K54" s="8">
        <v>17.269898366448</v>
      </c>
      <c r="L54" s="8">
        <v>19.518861599999997</v>
      </c>
      <c r="M54" s="8">
        <v>21.441618206847622</v>
      </c>
      <c r="N54" s="8">
        <v>21.796947434070393</v>
      </c>
      <c r="O54" s="8">
        <v>16.872163676462147</v>
      </c>
      <c r="P54" s="8">
        <v>19.13639999999997</v>
      </c>
      <c r="Q54" s="8">
        <v>19.62482307457125</v>
      </c>
      <c r="R54" s="8">
        <v>16.472176275883221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26.954168302065991</v>
      </c>
      <c r="D57" s="9">
        <v>28.627663680000001</v>
      </c>
      <c r="E57" s="9">
        <v>24.723947128176</v>
      </c>
      <c r="F57" s="9">
        <v>25.28306027136</v>
      </c>
      <c r="G57" s="9">
        <v>25.095920862096001</v>
      </c>
      <c r="H57" s="9">
        <v>22.910096490320885</v>
      </c>
      <c r="I57" s="9">
        <v>20.627570117664</v>
      </c>
      <c r="J57" s="9">
        <v>17.270121439152</v>
      </c>
      <c r="K57" s="9">
        <v>17.269898366448</v>
      </c>
      <c r="L57" s="9">
        <v>19.518861599999997</v>
      </c>
      <c r="M57" s="9">
        <v>21.441618206847622</v>
      </c>
      <c r="N57" s="9">
        <v>21.796947434070393</v>
      </c>
      <c r="O57" s="9">
        <v>16.872163676462147</v>
      </c>
      <c r="P57" s="9">
        <v>19.13639999999997</v>
      </c>
      <c r="Q57" s="9">
        <v>19.62482307457125</v>
      </c>
      <c r="R57" s="9">
        <v>16.472176275883221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58.321155186023283</v>
      </c>
      <c r="D59" s="79">
        <v>48.759054120000002</v>
      </c>
      <c r="E59" s="79">
        <v>71.794443790439999</v>
      </c>
      <c r="F59" s="79">
        <v>72.947192294340013</v>
      </c>
      <c r="G59" s="79">
        <v>57.588435783144</v>
      </c>
      <c r="H59" s="79">
        <v>57.587597847854994</v>
      </c>
      <c r="I59" s="79">
        <v>59.741167219019999</v>
      </c>
      <c r="J59" s="79">
        <v>40.899478525416008</v>
      </c>
      <c r="K59" s="79">
        <v>28.027971275724003</v>
      </c>
      <c r="L59" s="79">
        <v>16.818149554668</v>
      </c>
      <c r="M59" s="79">
        <v>16.689359453954459</v>
      </c>
      <c r="N59" s="79">
        <v>24.483959640827976</v>
      </c>
      <c r="O59" s="79">
        <v>22.191136246205406</v>
      </c>
      <c r="P59" s="79">
        <v>20.907600000000009</v>
      </c>
      <c r="Q59" s="79">
        <v>30.719581466741381</v>
      </c>
      <c r="R59" s="79">
        <v>17.056128498504965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58.321155186023283</v>
      </c>
      <c r="D61" s="8">
        <v>48.759054120000002</v>
      </c>
      <c r="E61" s="8">
        <v>71.794443790439999</v>
      </c>
      <c r="F61" s="8">
        <v>72.947192294340013</v>
      </c>
      <c r="G61" s="8">
        <v>57.588435783144</v>
      </c>
      <c r="H61" s="8">
        <v>57.587597847854994</v>
      </c>
      <c r="I61" s="8">
        <v>59.741167219019999</v>
      </c>
      <c r="J61" s="8">
        <v>40.899478525416008</v>
      </c>
      <c r="K61" s="8">
        <v>28.027971275724003</v>
      </c>
      <c r="L61" s="8">
        <v>16.818149554668</v>
      </c>
      <c r="M61" s="8">
        <v>16.689359453954459</v>
      </c>
      <c r="N61" s="8">
        <v>24.483959640827976</v>
      </c>
      <c r="O61" s="8">
        <v>22.191136246205406</v>
      </c>
      <c r="P61" s="8">
        <v>20.907600000000009</v>
      </c>
      <c r="Q61" s="8">
        <v>30.719581466741381</v>
      </c>
      <c r="R61" s="8">
        <v>17.056128498504965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2423.9293299927945</v>
      </c>
      <c r="D64" s="81">
        <v>2679.9118538690159</v>
      </c>
      <c r="E64" s="81">
        <v>2782.1821304151363</v>
      </c>
      <c r="F64" s="81">
        <v>3089.187788772168</v>
      </c>
      <c r="G64" s="81">
        <v>3233.9550921599516</v>
      </c>
      <c r="H64" s="81">
        <v>3706.6272534319696</v>
      </c>
      <c r="I64" s="81">
        <v>4079.7422146201684</v>
      </c>
      <c r="J64" s="81">
        <v>4731.9933049663678</v>
      </c>
      <c r="K64" s="81">
        <v>4619.282009775121</v>
      </c>
      <c r="L64" s="81">
        <v>4574.1091224350166</v>
      </c>
      <c r="M64" s="81">
        <v>4866.3277304525445</v>
      </c>
      <c r="N64" s="81">
        <v>4418.3521969009898</v>
      </c>
      <c r="O64" s="81">
        <v>4285.1733649482267</v>
      </c>
      <c r="P64" s="81">
        <v>4351.2696297044595</v>
      </c>
      <c r="Q64" s="81">
        <v>4139.7392497689416</v>
      </c>
      <c r="R64" s="81">
        <v>4935.3352162252313</v>
      </c>
    </row>
    <row r="65" spans="1:18" ht="11.25" customHeight="1" x14ac:dyDescent="0.25">
      <c r="A65" s="71" t="s">
        <v>123</v>
      </c>
      <c r="B65" s="72" t="s">
        <v>122</v>
      </c>
      <c r="C65" s="82">
        <v>2324.6716185769183</v>
      </c>
      <c r="D65" s="82">
        <v>2590.7720046163199</v>
      </c>
      <c r="E65" s="82">
        <v>2657.2436108870402</v>
      </c>
      <c r="F65" s="82">
        <v>2965.9883447980801</v>
      </c>
      <c r="G65" s="82">
        <v>3123.9564025824002</v>
      </c>
      <c r="H65" s="82">
        <v>3599.4604284862239</v>
      </c>
      <c r="I65" s="82">
        <v>3952.62110226816</v>
      </c>
      <c r="J65" s="82">
        <v>4640.9223740140806</v>
      </c>
      <c r="K65" s="82">
        <v>4533.865790832001</v>
      </c>
      <c r="L65" s="82">
        <v>4517.6728494643203</v>
      </c>
      <c r="M65" s="82">
        <v>4808.0460770579666</v>
      </c>
      <c r="N65" s="82">
        <v>4359.071697639336</v>
      </c>
      <c r="O65" s="82">
        <v>4209.7300755239648</v>
      </c>
      <c r="P65" s="82">
        <v>4285.4560000000065</v>
      </c>
      <c r="Q65" s="82">
        <v>4072.3214623209078</v>
      </c>
      <c r="R65" s="82">
        <v>4877.4780775665076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21.457772551425982</v>
      </c>
      <c r="D67" s="82">
        <v>24.235112688696006</v>
      </c>
      <c r="E67" s="82">
        <v>29.051128020096005</v>
      </c>
      <c r="F67" s="82">
        <v>26.059654982088006</v>
      </c>
      <c r="G67" s="82">
        <v>33.376272117552006</v>
      </c>
      <c r="H67" s="82">
        <v>30.466826588987541</v>
      </c>
      <c r="I67" s="82">
        <v>47.345448340008005</v>
      </c>
      <c r="J67" s="82">
        <v>36.347194080288006</v>
      </c>
      <c r="K67" s="82">
        <v>42.325705330272001</v>
      </c>
      <c r="L67" s="82">
        <v>28.115356867416004</v>
      </c>
      <c r="M67" s="82">
        <v>31.726288168148972</v>
      </c>
      <c r="N67" s="82">
        <v>26.043728161083806</v>
      </c>
      <c r="O67" s="82">
        <v>25.880250856696296</v>
      </c>
      <c r="P67" s="82">
        <v>31.995600000000117</v>
      </c>
      <c r="Q67" s="82">
        <v>25.880477909861064</v>
      </c>
      <c r="R67" s="82">
        <v>34.561688567335707</v>
      </c>
    </row>
    <row r="68" spans="1:18" ht="11.25" customHeight="1" x14ac:dyDescent="0.25">
      <c r="A68" s="71" t="s">
        <v>117</v>
      </c>
      <c r="B68" s="72" t="s">
        <v>116</v>
      </c>
      <c r="C68" s="82">
        <v>77.799938864449885</v>
      </c>
      <c r="D68" s="82">
        <v>64.904736564000004</v>
      </c>
      <c r="E68" s="82">
        <v>95.887391507999993</v>
      </c>
      <c r="F68" s="82">
        <v>97.139788992000007</v>
      </c>
      <c r="G68" s="82">
        <v>76.622417459999994</v>
      </c>
      <c r="H68" s="82">
        <v>76.699998356758087</v>
      </c>
      <c r="I68" s="82">
        <v>79.775664011999993</v>
      </c>
      <c r="J68" s="82">
        <v>54.427311431999996</v>
      </c>
      <c r="K68" s="82">
        <v>37.683209663999996</v>
      </c>
      <c r="L68" s="82">
        <v>22.688980956000002</v>
      </c>
      <c r="M68" s="82">
        <v>22.213381226429</v>
      </c>
      <c r="N68" s="82">
        <v>32.599463645760579</v>
      </c>
      <c r="O68" s="82">
        <v>29.599648366292985</v>
      </c>
      <c r="P68" s="82">
        <v>27.800000000000011</v>
      </c>
      <c r="Q68" s="82">
        <v>40.900100023195861</v>
      </c>
      <c r="R68" s="82">
        <v>22.799899103947119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0.29642544000000004</v>
      </c>
      <c r="K69" s="82">
        <v>5.4073039488480008</v>
      </c>
      <c r="L69" s="82">
        <v>5.6319351472799992</v>
      </c>
      <c r="M69" s="82">
        <v>4.3419839999999876</v>
      </c>
      <c r="N69" s="82">
        <v>0.63730745480938622</v>
      </c>
      <c r="O69" s="82">
        <v>19.963390201273516</v>
      </c>
      <c r="P69" s="82">
        <v>6.0180297044531335</v>
      </c>
      <c r="Q69" s="82">
        <v>0.63720951497744971</v>
      </c>
      <c r="R69" s="82">
        <v>0.49555098744088821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0.29642544000000004</v>
      </c>
      <c r="K71" s="83">
        <v>5.4073039488480008</v>
      </c>
      <c r="L71" s="83">
        <v>5.6319351472799992</v>
      </c>
      <c r="M71" s="83">
        <v>4.3419839999999876</v>
      </c>
      <c r="N71" s="83">
        <v>0.63730745480938622</v>
      </c>
      <c r="O71" s="83">
        <v>19.963390201273516</v>
      </c>
      <c r="P71" s="83">
        <v>6.0180297044531335</v>
      </c>
      <c r="Q71" s="83">
        <v>0.63720951497744971</v>
      </c>
      <c r="R71" s="83">
        <v>0.49555098744088821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3933.236678582562</v>
      </c>
      <c r="D2" s="78">
        <v>4119.8088121842247</v>
      </c>
      <c r="E2" s="78">
        <v>3868.2161633738524</v>
      </c>
      <c r="F2" s="78">
        <v>3831.3638683824597</v>
      </c>
      <c r="G2" s="78">
        <v>3686.1355448911081</v>
      </c>
      <c r="H2" s="78">
        <v>3575.4447494468068</v>
      </c>
      <c r="I2" s="78">
        <v>3333.3278481718198</v>
      </c>
      <c r="J2" s="78">
        <v>3072.7950030250204</v>
      </c>
      <c r="K2" s="78">
        <v>2965.9283397060844</v>
      </c>
      <c r="L2" s="78">
        <v>2893.5695035944718</v>
      </c>
      <c r="M2" s="78">
        <v>3223.0147538403585</v>
      </c>
      <c r="N2" s="78">
        <v>2749.6556962987229</v>
      </c>
      <c r="O2" s="78">
        <v>2559.4134231076141</v>
      </c>
      <c r="P2" s="78">
        <v>2502.4730573981265</v>
      </c>
      <c r="Q2" s="78">
        <v>2040.9864032806113</v>
      </c>
      <c r="R2" s="78">
        <v>2116.4336696405544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2393.1878126888009</v>
      </c>
      <c r="D21" s="79">
        <v>2485.1458071131406</v>
      </c>
      <c r="E21" s="79">
        <v>2298.8945226316682</v>
      </c>
      <c r="F21" s="79">
        <v>2153.1835949104438</v>
      </c>
      <c r="G21" s="79">
        <v>2017.1549880607677</v>
      </c>
      <c r="H21" s="79">
        <v>1924.7006234761106</v>
      </c>
      <c r="I21" s="79">
        <v>1734.4744133749919</v>
      </c>
      <c r="J21" s="79">
        <v>1586.1282164744041</v>
      </c>
      <c r="K21" s="79">
        <v>1482.2612440863841</v>
      </c>
      <c r="L21" s="79">
        <v>1400.7295384344718</v>
      </c>
      <c r="M21" s="79">
        <v>1463.7220518454546</v>
      </c>
      <c r="N21" s="79">
        <v>1229.7374091696856</v>
      </c>
      <c r="O21" s="79">
        <v>1037.078106106768</v>
      </c>
      <c r="P21" s="79">
        <v>980.6210773227325</v>
      </c>
      <c r="Q21" s="79">
        <v>715.38431788192986</v>
      </c>
      <c r="R21" s="79">
        <v>730.4953312382911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2393.1878126888009</v>
      </c>
      <c r="D30" s="8">
        <v>2485.1458071131406</v>
      </c>
      <c r="E30" s="8">
        <v>2298.8945226316682</v>
      </c>
      <c r="F30" s="8">
        <v>2153.1835949104438</v>
      </c>
      <c r="G30" s="8">
        <v>2017.1549880607677</v>
      </c>
      <c r="H30" s="8">
        <v>1924.7006234761106</v>
      </c>
      <c r="I30" s="8">
        <v>1734.4744133749919</v>
      </c>
      <c r="J30" s="8">
        <v>1586.1282164744041</v>
      </c>
      <c r="K30" s="8">
        <v>1482.2612440863841</v>
      </c>
      <c r="L30" s="8">
        <v>1400.7295384344718</v>
      </c>
      <c r="M30" s="8">
        <v>1463.7220518454546</v>
      </c>
      <c r="N30" s="8">
        <v>1229.7374091696856</v>
      </c>
      <c r="O30" s="8">
        <v>1037.078106106768</v>
      </c>
      <c r="P30" s="8">
        <v>980.6210773227325</v>
      </c>
      <c r="Q30" s="8">
        <v>715.38431788192986</v>
      </c>
      <c r="R30" s="8">
        <v>730.4953312382911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46.441961153069002</v>
      </c>
      <c r="D34" s="9">
        <v>46.427973252120012</v>
      </c>
      <c r="E34" s="9">
        <v>40.62542106441601</v>
      </c>
      <c r="F34" s="9">
        <v>43.529735309688014</v>
      </c>
      <c r="G34" s="9">
        <v>46.42736562183601</v>
      </c>
      <c r="H34" s="9">
        <v>49.345113261235241</v>
      </c>
      <c r="I34" s="9">
        <v>55.140942406644008</v>
      </c>
      <c r="J34" s="9">
        <v>55.13417921739601</v>
      </c>
      <c r="K34" s="9">
        <v>49.343885310204008</v>
      </c>
      <c r="L34" s="9">
        <v>43.501731479208011</v>
      </c>
      <c r="M34" s="9">
        <v>49.345315108379175</v>
      </c>
      <c r="N34" s="9">
        <v>49.343142855508354</v>
      </c>
      <c r="O34" s="9">
        <v>46.4425453808689</v>
      </c>
      <c r="P34" s="9">
        <v>43.538414806252227</v>
      </c>
      <c r="Q34" s="9">
        <v>34.83094517686672</v>
      </c>
      <c r="R34" s="9">
        <v>46.441737983747892</v>
      </c>
    </row>
    <row r="35" spans="1:18" ht="11.25" customHeight="1" x14ac:dyDescent="0.25">
      <c r="A35" s="59" t="s">
        <v>179</v>
      </c>
      <c r="B35" s="60" t="s">
        <v>178</v>
      </c>
      <c r="C35" s="9">
        <v>94.106867853736716</v>
      </c>
      <c r="D35" s="9">
        <v>91.103719415940006</v>
      </c>
      <c r="E35" s="9">
        <v>91.105257185711991</v>
      </c>
      <c r="F35" s="9">
        <v>91.103197154508024</v>
      </c>
      <c r="G35" s="9">
        <v>88.185525635592001</v>
      </c>
      <c r="H35" s="9">
        <v>88.007942413600688</v>
      </c>
      <c r="I35" s="9">
        <v>85.015514801448006</v>
      </c>
      <c r="J35" s="9">
        <v>82.095812265852004</v>
      </c>
      <c r="K35" s="9">
        <v>78.92020162857601</v>
      </c>
      <c r="L35" s="9">
        <v>76.01312041092001</v>
      </c>
      <c r="M35" s="9">
        <v>72.834157921975404</v>
      </c>
      <c r="N35" s="9">
        <v>66.738881254505714</v>
      </c>
      <c r="O35" s="9">
        <v>63.755757993326455</v>
      </c>
      <c r="P35" s="9">
        <v>60.704668873115644</v>
      </c>
      <c r="Q35" s="9">
        <v>60.708078967680493</v>
      </c>
      <c r="R35" s="9">
        <v>60.706628498608744</v>
      </c>
    </row>
    <row r="36" spans="1:18" ht="11.25" customHeight="1" x14ac:dyDescent="0.25">
      <c r="A36" s="65" t="s">
        <v>177</v>
      </c>
      <c r="B36" s="62" t="s">
        <v>176</v>
      </c>
      <c r="C36" s="10">
        <v>94.106867853736716</v>
      </c>
      <c r="D36" s="10">
        <v>91.103719415940006</v>
      </c>
      <c r="E36" s="10">
        <v>91.105257185711991</v>
      </c>
      <c r="F36" s="10">
        <v>91.103197154508024</v>
      </c>
      <c r="G36" s="10">
        <v>88.185525635592001</v>
      </c>
      <c r="H36" s="10">
        <v>88.007942413600688</v>
      </c>
      <c r="I36" s="10">
        <v>85.015514801448006</v>
      </c>
      <c r="J36" s="10">
        <v>82.095812265852004</v>
      </c>
      <c r="K36" s="10">
        <v>78.92020162857601</v>
      </c>
      <c r="L36" s="10">
        <v>76.01312041092001</v>
      </c>
      <c r="M36" s="10">
        <v>72.834157921975404</v>
      </c>
      <c r="N36" s="10">
        <v>66.738881254505714</v>
      </c>
      <c r="O36" s="10">
        <v>63.755757993326455</v>
      </c>
      <c r="P36" s="10">
        <v>60.704668873115644</v>
      </c>
      <c r="Q36" s="10">
        <v>60.708078967680493</v>
      </c>
      <c r="R36" s="10">
        <v>60.706628498608744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6.2195402063357941</v>
      </c>
      <c r="D38" s="9">
        <v>9.6453317077200005</v>
      </c>
      <c r="E38" s="9">
        <v>6.3730051949519995</v>
      </c>
      <c r="F38" s="9">
        <v>12.645225237888003</v>
      </c>
      <c r="G38" s="9">
        <v>6.3206258148720016</v>
      </c>
      <c r="H38" s="9">
        <v>9.3543399712147348</v>
      </c>
      <c r="I38" s="9">
        <v>9.5590261429560002</v>
      </c>
      <c r="J38" s="9">
        <v>6.3210773612520015</v>
      </c>
      <c r="K38" s="9">
        <v>6.321619216908001</v>
      </c>
      <c r="L38" s="9">
        <v>6.3213482890800003</v>
      </c>
      <c r="M38" s="9">
        <v>3.163599999999994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6.2195402063357941</v>
      </c>
      <c r="D41" s="10">
        <v>9.6453317077200005</v>
      </c>
      <c r="E41" s="10">
        <v>6.3730051949519995</v>
      </c>
      <c r="F41" s="10">
        <v>12.645225237888003</v>
      </c>
      <c r="G41" s="10">
        <v>6.3206258148720016</v>
      </c>
      <c r="H41" s="10">
        <v>9.3543399712147348</v>
      </c>
      <c r="I41" s="10">
        <v>9.5590261429560002</v>
      </c>
      <c r="J41" s="10">
        <v>6.3210773612520015</v>
      </c>
      <c r="K41" s="10">
        <v>6.321619216908001</v>
      </c>
      <c r="L41" s="10">
        <v>6.3213482890800003</v>
      </c>
      <c r="M41" s="10">
        <v>3.163599999999994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2243.3234068033189</v>
      </c>
      <c r="D43" s="9">
        <v>2334.7343890512725</v>
      </c>
      <c r="E43" s="9">
        <v>2148.4792803048122</v>
      </c>
      <c r="F43" s="9">
        <v>2002.6669927932719</v>
      </c>
      <c r="G43" s="9">
        <v>1872.9984517494117</v>
      </c>
      <c r="H43" s="9">
        <v>1768.7551359668746</v>
      </c>
      <c r="I43" s="9">
        <v>1569.2065935071757</v>
      </c>
      <c r="J43" s="9">
        <v>1439.5155909512041</v>
      </c>
      <c r="K43" s="9">
        <v>1341.5476893024961</v>
      </c>
      <c r="L43" s="9">
        <v>1274.8933382552639</v>
      </c>
      <c r="M43" s="9">
        <v>1338.3789788151</v>
      </c>
      <c r="N43" s="9">
        <v>1110.5596496172691</v>
      </c>
      <c r="O43" s="9">
        <v>917.59138140006201</v>
      </c>
      <c r="P43" s="9">
        <v>873.28206273878152</v>
      </c>
      <c r="Q43" s="9">
        <v>607.46149254339707</v>
      </c>
      <c r="R43" s="9">
        <v>623.34696475593444</v>
      </c>
    </row>
    <row r="44" spans="1:18" ht="11.25" customHeight="1" x14ac:dyDescent="0.25">
      <c r="A44" s="59" t="s">
        <v>161</v>
      </c>
      <c r="B44" s="60" t="s">
        <v>160</v>
      </c>
      <c r="C44" s="9">
        <v>3.0960366723407362</v>
      </c>
      <c r="D44" s="9">
        <v>3.2343936860879929</v>
      </c>
      <c r="E44" s="9">
        <v>12.311558881776001</v>
      </c>
      <c r="F44" s="9">
        <v>3.2384444150880007</v>
      </c>
      <c r="G44" s="9">
        <v>3.2230192390559975</v>
      </c>
      <c r="H44" s="9">
        <v>3.0962062456233683</v>
      </c>
      <c r="I44" s="9">
        <v>15.552336516768007</v>
      </c>
      <c r="J44" s="9">
        <v>0</v>
      </c>
      <c r="K44" s="9">
        <v>0</v>
      </c>
      <c r="L44" s="9">
        <v>0</v>
      </c>
      <c r="M44" s="9">
        <v>0</v>
      </c>
      <c r="N44" s="9">
        <v>3.0957354424025341</v>
      </c>
      <c r="O44" s="9">
        <v>9.2884213325108096</v>
      </c>
      <c r="P44" s="9">
        <v>3.0959309045831676</v>
      </c>
      <c r="Q44" s="9">
        <v>12.383801193985619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6.1418856175621768</v>
      </c>
      <c r="I45" s="9">
        <v>0</v>
      </c>
      <c r="J45" s="9">
        <v>3.0615566787000001</v>
      </c>
      <c r="K45" s="9">
        <v>6.1278486282000006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6.1418856175621768</v>
      </c>
      <c r="I49" s="10">
        <v>0</v>
      </c>
      <c r="J49" s="10">
        <v>3.0615566787000001</v>
      </c>
      <c r="K49" s="10">
        <v>6.1278486282000006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1540.0488658937611</v>
      </c>
      <c r="D52" s="79">
        <v>1634.6630050710842</v>
      </c>
      <c r="E52" s="79">
        <v>1569.3216407421842</v>
      </c>
      <c r="F52" s="79">
        <v>1678.1802734720159</v>
      </c>
      <c r="G52" s="79">
        <v>1668.9805568303402</v>
      </c>
      <c r="H52" s="79">
        <v>1650.7441259706964</v>
      </c>
      <c r="I52" s="79">
        <v>1598.853434796828</v>
      </c>
      <c r="J52" s="79">
        <v>1486.6667865506165</v>
      </c>
      <c r="K52" s="79">
        <v>1483.6670956197001</v>
      </c>
      <c r="L52" s="79">
        <v>1492.83996516</v>
      </c>
      <c r="M52" s="79">
        <v>1759.2927019949038</v>
      </c>
      <c r="N52" s="79">
        <v>1519.9182871290373</v>
      </c>
      <c r="O52" s="79">
        <v>1522.3353170008461</v>
      </c>
      <c r="P52" s="79">
        <v>1521.8519800753938</v>
      </c>
      <c r="Q52" s="79">
        <v>1325.6020853986815</v>
      </c>
      <c r="R52" s="79">
        <v>1385.9383384022631</v>
      </c>
    </row>
    <row r="53" spans="1:18" ht="11.25" customHeight="1" x14ac:dyDescent="0.25">
      <c r="A53" s="56" t="s">
        <v>143</v>
      </c>
      <c r="B53" s="57" t="s">
        <v>142</v>
      </c>
      <c r="C53" s="8">
        <v>1515.266990760776</v>
      </c>
      <c r="D53" s="8">
        <v>1608.2819251824601</v>
      </c>
      <c r="E53" s="8">
        <v>1546.6425267340082</v>
      </c>
      <c r="F53" s="8">
        <v>1654.942213625184</v>
      </c>
      <c r="G53" s="8">
        <v>1645.9293947306762</v>
      </c>
      <c r="H53" s="8">
        <v>1629.6579032417712</v>
      </c>
      <c r="I53" s="8">
        <v>1579.91365134702</v>
      </c>
      <c r="J53" s="8">
        <v>1470.7111581985685</v>
      </c>
      <c r="K53" s="8">
        <v>1467.7112070161641</v>
      </c>
      <c r="L53" s="8">
        <v>1474.8082549200001</v>
      </c>
      <c r="M53" s="8">
        <v>1739.5822781347222</v>
      </c>
      <c r="N53" s="8">
        <v>1499.89703842737</v>
      </c>
      <c r="O53" s="8">
        <v>1506.8395514161389</v>
      </c>
      <c r="P53" s="8">
        <v>1504.2251800753938</v>
      </c>
      <c r="Q53" s="8">
        <v>1307.5312555133169</v>
      </c>
      <c r="R53" s="8">
        <v>1370.7981597003632</v>
      </c>
    </row>
    <row r="54" spans="1:18" ht="11.25" customHeight="1" x14ac:dyDescent="0.25">
      <c r="A54" s="56" t="s">
        <v>141</v>
      </c>
      <c r="B54" s="57" t="s">
        <v>140</v>
      </c>
      <c r="C54" s="8">
        <v>24.781875132985011</v>
      </c>
      <c r="D54" s="8">
        <v>26.381079888624001</v>
      </c>
      <c r="E54" s="8">
        <v>22.679114008176001</v>
      </c>
      <c r="F54" s="8">
        <v>23.238059846831998</v>
      </c>
      <c r="G54" s="8">
        <v>23.051162099664001</v>
      </c>
      <c r="H54" s="8">
        <v>21.086222728925229</v>
      </c>
      <c r="I54" s="8">
        <v>18.939783449808001</v>
      </c>
      <c r="J54" s="8">
        <v>15.955628352048</v>
      </c>
      <c r="K54" s="8">
        <v>15.955888603536</v>
      </c>
      <c r="L54" s="8">
        <v>18.031710239999999</v>
      </c>
      <c r="M54" s="8">
        <v>19.710423860181766</v>
      </c>
      <c r="N54" s="8">
        <v>20.021248701667325</v>
      </c>
      <c r="O54" s="8">
        <v>15.49576558470717</v>
      </c>
      <c r="P54" s="8">
        <v>17.626799999999964</v>
      </c>
      <c r="Q54" s="8">
        <v>18.070829885364684</v>
      </c>
      <c r="R54" s="8">
        <v>15.14017870189986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24.781875132985011</v>
      </c>
      <c r="D57" s="9">
        <v>26.381079888624001</v>
      </c>
      <c r="E57" s="9">
        <v>22.679114008176001</v>
      </c>
      <c r="F57" s="9">
        <v>23.238059846831998</v>
      </c>
      <c r="G57" s="9">
        <v>23.051162099664001</v>
      </c>
      <c r="H57" s="9">
        <v>21.086222728925229</v>
      </c>
      <c r="I57" s="9">
        <v>18.939783449808001</v>
      </c>
      <c r="J57" s="9">
        <v>15.955628352048</v>
      </c>
      <c r="K57" s="9">
        <v>15.955888603536</v>
      </c>
      <c r="L57" s="9">
        <v>18.031710239999999</v>
      </c>
      <c r="M57" s="9">
        <v>19.710423860181766</v>
      </c>
      <c r="N57" s="9">
        <v>20.021248701667325</v>
      </c>
      <c r="O57" s="9">
        <v>15.49576558470717</v>
      </c>
      <c r="P57" s="9">
        <v>17.626799999999964</v>
      </c>
      <c r="Q57" s="9">
        <v>18.070829885364684</v>
      </c>
      <c r="R57" s="9">
        <v>15.14017870189986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1986.4316740740128</v>
      </c>
      <c r="D64" s="81">
        <v>2283.1617796243199</v>
      </c>
      <c r="E64" s="81">
        <v>2348.7574872384002</v>
      </c>
      <c r="F64" s="81">
        <v>2660.4276354432</v>
      </c>
      <c r="G64" s="81">
        <v>2819.62970731008</v>
      </c>
      <c r="H64" s="81">
        <v>3281.7078365814068</v>
      </c>
      <c r="I64" s="81">
        <v>3620.6134491340804</v>
      </c>
      <c r="J64" s="81">
        <v>4302.5976636422401</v>
      </c>
      <c r="K64" s="81">
        <v>4189.9009465536483</v>
      </c>
      <c r="L64" s="81">
        <v>4173.9881098096803</v>
      </c>
      <c r="M64" s="81">
        <v>4462.9554704828552</v>
      </c>
      <c r="N64" s="81">
        <v>4017.6608743723355</v>
      </c>
      <c r="O64" s="81">
        <v>3892.9195009993437</v>
      </c>
      <c r="P64" s="81">
        <v>3940.690029704459</v>
      </c>
      <c r="Q64" s="81">
        <v>3712.3668573507321</v>
      </c>
      <c r="R64" s="81">
        <v>4520.052945782596</v>
      </c>
    </row>
    <row r="65" spans="1:18" ht="11.25" customHeight="1" x14ac:dyDescent="0.25">
      <c r="A65" s="71" t="s">
        <v>123</v>
      </c>
      <c r="B65" s="72" t="s">
        <v>122</v>
      </c>
      <c r="C65" s="82">
        <v>1986.4316740740128</v>
      </c>
      <c r="D65" s="82">
        <v>2283.1617796243199</v>
      </c>
      <c r="E65" s="82">
        <v>2348.7574872384002</v>
      </c>
      <c r="F65" s="82">
        <v>2660.4276354432</v>
      </c>
      <c r="G65" s="82">
        <v>2819.62970731008</v>
      </c>
      <c r="H65" s="82">
        <v>3281.7078365814068</v>
      </c>
      <c r="I65" s="82">
        <v>3620.6134491340804</v>
      </c>
      <c r="J65" s="82">
        <v>4302.3012382022398</v>
      </c>
      <c r="K65" s="82">
        <v>4184.4936426048007</v>
      </c>
      <c r="L65" s="82">
        <v>4168.3561746624</v>
      </c>
      <c r="M65" s="82">
        <v>4458.6134864828555</v>
      </c>
      <c r="N65" s="82">
        <v>4017.0235669175263</v>
      </c>
      <c r="O65" s="82">
        <v>3872.9561107980703</v>
      </c>
      <c r="P65" s="82">
        <v>3934.6720000000059</v>
      </c>
      <c r="Q65" s="82">
        <v>3707.3070522146172</v>
      </c>
      <c r="R65" s="82">
        <v>4505.5253092453013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4.4225956211375657</v>
      </c>
      <c r="R67" s="82">
        <v>14.032085549853868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0.29642544000000004</v>
      </c>
      <c r="K69" s="82">
        <v>5.4073039488480008</v>
      </c>
      <c r="L69" s="82">
        <v>5.6319351472799992</v>
      </c>
      <c r="M69" s="82">
        <v>4.3419839999999876</v>
      </c>
      <c r="N69" s="82">
        <v>0.63730745480938622</v>
      </c>
      <c r="O69" s="82">
        <v>19.963390201273516</v>
      </c>
      <c r="P69" s="82">
        <v>6.0180297044531335</v>
      </c>
      <c r="Q69" s="82">
        <v>0.63720951497744971</v>
      </c>
      <c r="R69" s="82">
        <v>0.49555098744088821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0.29642544000000004</v>
      </c>
      <c r="K71" s="83">
        <v>5.4073039488480008</v>
      </c>
      <c r="L71" s="83">
        <v>5.6319351472799992</v>
      </c>
      <c r="M71" s="83">
        <v>4.3419839999999876</v>
      </c>
      <c r="N71" s="83">
        <v>0.63730745480938622</v>
      </c>
      <c r="O71" s="83">
        <v>19.963390201273516</v>
      </c>
      <c r="P71" s="83">
        <v>6.0180297044531335</v>
      </c>
      <c r="Q71" s="83">
        <v>0.63720951497744971</v>
      </c>
      <c r="R71" s="83">
        <v>0.49555098744088821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3127.3914864851095</v>
      </c>
      <c r="D2" s="78">
        <v>3313.1300718416251</v>
      </c>
      <c r="E2" s="78">
        <v>3085.1350844614758</v>
      </c>
      <c r="F2" s="78">
        <v>3057.1954821813592</v>
      </c>
      <c r="G2" s="78">
        <v>2929.8814214091453</v>
      </c>
      <c r="H2" s="78">
        <v>2840.4696285493774</v>
      </c>
      <c r="I2" s="78">
        <v>2636.8567582642477</v>
      </c>
      <c r="J2" s="78">
        <v>2422.7405057503056</v>
      </c>
      <c r="K2" s="78">
        <v>2323.9333330260488</v>
      </c>
      <c r="L2" s="78">
        <v>2266.7650165193058</v>
      </c>
      <c r="M2" s="78">
        <v>2593.268011334213</v>
      </c>
      <c r="N2" s="78">
        <v>2148.6177094797604</v>
      </c>
      <c r="O2" s="78">
        <v>1985.7311542936145</v>
      </c>
      <c r="P2" s="78">
        <v>1933.8744883618424</v>
      </c>
      <c r="Q2" s="78">
        <v>1524.6671935137024</v>
      </c>
      <c r="R2" s="78">
        <v>1612.5285181291447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1947.7142751796307</v>
      </c>
      <c r="D21" s="79">
        <v>2043.3606757842413</v>
      </c>
      <c r="E21" s="79">
        <v>1878.6278585082559</v>
      </c>
      <c r="F21" s="79">
        <v>1761.3127222762391</v>
      </c>
      <c r="G21" s="79">
        <v>1643.7728156459339</v>
      </c>
      <c r="H21" s="79">
        <v>1566.4279848631597</v>
      </c>
      <c r="I21" s="79">
        <v>1403.1212162675674</v>
      </c>
      <c r="J21" s="79">
        <v>1277.8603261900864</v>
      </c>
      <c r="K21" s="79">
        <v>1191.4602807980691</v>
      </c>
      <c r="L21" s="79">
        <v>1129.4332499016789</v>
      </c>
      <c r="M21" s="79">
        <v>1207.0528187735636</v>
      </c>
      <c r="N21" s="79">
        <v>986.24932876503237</v>
      </c>
      <c r="O21" s="79">
        <v>825.83979457795419</v>
      </c>
      <c r="P21" s="79">
        <v>778.41423905002637</v>
      </c>
      <c r="Q21" s="79">
        <v>552.17266291779197</v>
      </c>
      <c r="R21" s="79">
        <v>566.49990221994972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1947.7142751796307</v>
      </c>
      <c r="D30" s="8">
        <v>2043.3606757842413</v>
      </c>
      <c r="E30" s="8">
        <v>1878.6278585082559</v>
      </c>
      <c r="F30" s="8">
        <v>1761.3127222762391</v>
      </c>
      <c r="G30" s="8">
        <v>1643.7728156459339</v>
      </c>
      <c r="H30" s="8">
        <v>1566.4279848631597</v>
      </c>
      <c r="I30" s="8">
        <v>1403.1212162675674</v>
      </c>
      <c r="J30" s="8">
        <v>1277.8603261900864</v>
      </c>
      <c r="K30" s="8">
        <v>1191.4602807980691</v>
      </c>
      <c r="L30" s="8">
        <v>1129.4332499016789</v>
      </c>
      <c r="M30" s="8">
        <v>1207.0528187735636</v>
      </c>
      <c r="N30" s="8">
        <v>986.24932876503237</v>
      </c>
      <c r="O30" s="8">
        <v>825.83979457795419</v>
      </c>
      <c r="P30" s="8">
        <v>778.41423905002637</v>
      </c>
      <c r="Q30" s="8">
        <v>552.17266291779197</v>
      </c>
      <c r="R30" s="8">
        <v>566.49990221994972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5.7157469679591939</v>
      </c>
      <c r="D34" s="9">
        <v>6.4731960617315849</v>
      </c>
      <c r="E34" s="9">
        <v>6.5894577024448475</v>
      </c>
      <c r="F34" s="9">
        <v>7.1256083251120002</v>
      </c>
      <c r="G34" s="9">
        <v>7.4228224305801263</v>
      </c>
      <c r="H34" s="9">
        <v>7.8311391089740487</v>
      </c>
      <c r="I34" s="9">
        <v>8.1183243177598339</v>
      </c>
      <c r="J34" s="9">
        <v>8.3464105796639867</v>
      </c>
      <c r="K34" s="9">
        <v>8.47080636630543</v>
      </c>
      <c r="L34" s="9">
        <v>8.8015456122657199</v>
      </c>
      <c r="M34" s="9">
        <v>10.449283553060015</v>
      </c>
      <c r="N34" s="9">
        <v>9.1184153983125782</v>
      </c>
      <c r="O34" s="9">
        <v>8.5528520672222985</v>
      </c>
      <c r="P34" s="9">
        <v>7.9550936500507294</v>
      </c>
      <c r="Q34" s="9">
        <v>6.5707111969891274</v>
      </c>
      <c r="R34" s="9">
        <v>6.8276535023997607</v>
      </c>
    </row>
    <row r="35" spans="1:18" ht="11.25" customHeight="1" x14ac:dyDescent="0.25">
      <c r="A35" s="59" t="s">
        <v>179</v>
      </c>
      <c r="B35" s="60" t="s">
        <v>178</v>
      </c>
      <c r="C35" s="9">
        <v>77.876093291896154</v>
      </c>
      <c r="D35" s="9">
        <v>76.092454345440274</v>
      </c>
      <c r="E35" s="9">
        <v>75.523567961222128</v>
      </c>
      <c r="F35" s="9">
        <v>75.752737237392481</v>
      </c>
      <c r="G35" s="9">
        <v>73.22289627062095</v>
      </c>
      <c r="H35" s="9">
        <v>73.142879150117736</v>
      </c>
      <c r="I35" s="9">
        <v>70.621404895976724</v>
      </c>
      <c r="J35" s="9">
        <v>68.074580010493023</v>
      </c>
      <c r="K35" s="9">
        <v>65.155026055637961</v>
      </c>
      <c r="L35" s="9">
        <v>62.762280759292914</v>
      </c>
      <c r="M35" s="9">
        <v>61.619799442760197</v>
      </c>
      <c r="N35" s="9">
        <v>55.246476417508312</v>
      </c>
      <c r="O35" s="9">
        <v>52.599311576941695</v>
      </c>
      <c r="P35" s="9">
        <v>49.910716708993249</v>
      </c>
      <c r="Q35" s="9">
        <v>48.669873221452143</v>
      </c>
      <c r="R35" s="9">
        <v>49.668352916954163</v>
      </c>
    </row>
    <row r="36" spans="1:18" ht="11.25" customHeight="1" x14ac:dyDescent="0.25">
      <c r="A36" s="65" t="s">
        <v>177</v>
      </c>
      <c r="B36" s="62" t="s">
        <v>176</v>
      </c>
      <c r="C36" s="10">
        <v>77.876093291896154</v>
      </c>
      <c r="D36" s="10">
        <v>76.092454345440274</v>
      </c>
      <c r="E36" s="10">
        <v>75.523567961222128</v>
      </c>
      <c r="F36" s="10">
        <v>75.752737237392481</v>
      </c>
      <c r="G36" s="10">
        <v>73.22289627062095</v>
      </c>
      <c r="H36" s="10">
        <v>73.142879150117736</v>
      </c>
      <c r="I36" s="10">
        <v>70.621404895976724</v>
      </c>
      <c r="J36" s="10">
        <v>68.074580010493023</v>
      </c>
      <c r="K36" s="10">
        <v>65.155026055637961</v>
      </c>
      <c r="L36" s="10">
        <v>62.762280759292914</v>
      </c>
      <c r="M36" s="10">
        <v>61.619799442760197</v>
      </c>
      <c r="N36" s="10">
        <v>55.246476417508312</v>
      </c>
      <c r="O36" s="10">
        <v>52.599311576941695</v>
      </c>
      <c r="P36" s="10">
        <v>49.910716708993249</v>
      </c>
      <c r="Q36" s="10">
        <v>48.669873221452143</v>
      </c>
      <c r="R36" s="10">
        <v>49.668352916954163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5.1468453300783512</v>
      </c>
      <c r="D38" s="9">
        <v>8.0560592621413658</v>
      </c>
      <c r="E38" s="9">
        <v>5.2830331182431811</v>
      </c>
      <c r="F38" s="9">
        <v>10.51456430369605</v>
      </c>
      <c r="G38" s="9">
        <v>5.2481915265807286</v>
      </c>
      <c r="H38" s="9">
        <v>7.7743364891796274</v>
      </c>
      <c r="I38" s="9">
        <v>7.9405724617387641</v>
      </c>
      <c r="J38" s="9">
        <v>5.2414937462047853</v>
      </c>
      <c r="K38" s="9">
        <v>5.2190092814248965</v>
      </c>
      <c r="L38" s="9">
        <v>5.2193915201975987</v>
      </c>
      <c r="M38" s="9">
        <v>2.6764968948490946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5.1468453300783512</v>
      </c>
      <c r="D41" s="10">
        <v>8.0560592621413658</v>
      </c>
      <c r="E41" s="10">
        <v>5.2830331182431811</v>
      </c>
      <c r="F41" s="10">
        <v>10.51456430369605</v>
      </c>
      <c r="G41" s="10">
        <v>5.2481915265807286</v>
      </c>
      <c r="H41" s="10">
        <v>7.7743364891796274</v>
      </c>
      <c r="I41" s="10">
        <v>7.9405724617387641</v>
      </c>
      <c r="J41" s="10">
        <v>5.2414937462047853</v>
      </c>
      <c r="K41" s="10">
        <v>5.2190092814248965</v>
      </c>
      <c r="L41" s="10">
        <v>5.2193915201975987</v>
      </c>
      <c r="M41" s="10">
        <v>2.6764968948490946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1856.4135317268735</v>
      </c>
      <c r="D43" s="9">
        <v>1950.037507212134</v>
      </c>
      <c r="E43" s="9">
        <v>1781.0258809611857</v>
      </c>
      <c r="F43" s="9">
        <v>1665.227030636222</v>
      </c>
      <c r="G43" s="9">
        <v>1555.2027428425063</v>
      </c>
      <c r="H43" s="9">
        <v>1470.001906739069</v>
      </c>
      <c r="I43" s="9">
        <v>1303.5217685186458</v>
      </c>
      <c r="J43" s="9">
        <v>1193.6591717397619</v>
      </c>
      <c r="K43" s="9">
        <v>1107.5564031470428</v>
      </c>
      <c r="L43" s="9">
        <v>1052.6500320099226</v>
      </c>
      <c r="M43" s="9">
        <v>1132.3072388828944</v>
      </c>
      <c r="N43" s="9">
        <v>919.32178573452711</v>
      </c>
      <c r="O43" s="9">
        <v>757.02456514798632</v>
      </c>
      <c r="P43" s="9">
        <v>718.00298806511807</v>
      </c>
      <c r="Q43" s="9">
        <v>487.00394299646615</v>
      </c>
      <c r="R43" s="9">
        <v>510.00389580059584</v>
      </c>
    </row>
    <row r="44" spans="1:18" ht="11.25" customHeight="1" x14ac:dyDescent="0.25">
      <c r="A44" s="59" t="s">
        <v>161</v>
      </c>
      <c r="B44" s="60" t="s">
        <v>160</v>
      </c>
      <c r="C44" s="9">
        <v>2.5620578628232944</v>
      </c>
      <c r="D44" s="9">
        <v>2.7014589027939251</v>
      </c>
      <c r="E44" s="9">
        <v>10.20591876516013</v>
      </c>
      <c r="F44" s="9">
        <v>2.6927817738164133</v>
      </c>
      <c r="G44" s="9">
        <v>2.6761625756456686</v>
      </c>
      <c r="H44" s="9">
        <v>2.5732386536566954</v>
      </c>
      <c r="I44" s="9">
        <v>12.919146073446473</v>
      </c>
      <c r="J44" s="9">
        <v>0</v>
      </c>
      <c r="K44" s="9">
        <v>0</v>
      </c>
      <c r="L44" s="9">
        <v>0</v>
      </c>
      <c r="M44" s="9">
        <v>0</v>
      </c>
      <c r="N44" s="9">
        <v>2.5626512146843883</v>
      </c>
      <c r="O44" s="9">
        <v>7.6630657858038154</v>
      </c>
      <c r="P44" s="9">
        <v>2.5454406258642854</v>
      </c>
      <c r="Q44" s="9">
        <v>9.9281355028845546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5.1044847221626668</v>
      </c>
      <c r="I45" s="9">
        <v>0</v>
      </c>
      <c r="J45" s="9">
        <v>2.5386701139628398</v>
      </c>
      <c r="K45" s="9">
        <v>5.0590359476579101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5.1044847221626668</v>
      </c>
      <c r="I49" s="10">
        <v>0</v>
      </c>
      <c r="J49" s="10">
        <v>2.5386701139628398</v>
      </c>
      <c r="K49" s="10">
        <v>5.0590359476579101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1179.677211305479</v>
      </c>
      <c r="D52" s="79">
        <v>1269.7693960573838</v>
      </c>
      <c r="E52" s="79">
        <v>1206.5072259532199</v>
      </c>
      <c r="F52" s="79">
        <v>1295.8827599051201</v>
      </c>
      <c r="G52" s="79">
        <v>1286.1086057632112</v>
      </c>
      <c r="H52" s="79">
        <v>1274.0416436862176</v>
      </c>
      <c r="I52" s="79">
        <v>1233.7355419966802</v>
      </c>
      <c r="J52" s="79">
        <v>1144.8801795602192</v>
      </c>
      <c r="K52" s="79">
        <v>1132.4730522279797</v>
      </c>
      <c r="L52" s="79">
        <v>1137.331766617627</v>
      </c>
      <c r="M52" s="79">
        <v>1386.2151925606493</v>
      </c>
      <c r="N52" s="79">
        <v>1162.3683807147281</v>
      </c>
      <c r="O52" s="79">
        <v>1159.8913597156604</v>
      </c>
      <c r="P52" s="79">
        <v>1155.4602493118159</v>
      </c>
      <c r="Q52" s="79">
        <v>972.49453059591031</v>
      </c>
      <c r="R52" s="79">
        <v>1046.028615909195</v>
      </c>
    </row>
    <row r="53" spans="1:18" ht="11.25" customHeight="1" x14ac:dyDescent="0.25">
      <c r="A53" s="56" t="s">
        <v>143</v>
      </c>
      <c r="B53" s="57" t="s">
        <v>142</v>
      </c>
      <c r="C53" s="8">
        <v>1160.6942984932714</v>
      </c>
      <c r="D53" s="8">
        <v>1249.2771675224492</v>
      </c>
      <c r="E53" s="8">
        <v>1189.0713388675485</v>
      </c>
      <c r="F53" s="8">
        <v>1277.9384415233708</v>
      </c>
      <c r="G53" s="8">
        <v>1268.3454881355717</v>
      </c>
      <c r="H53" s="8">
        <v>1257.7673311249682</v>
      </c>
      <c r="I53" s="8">
        <v>1219.1208915908298</v>
      </c>
      <c r="J53" s="8">
        <v>1132.5927706950001</v>
      </c>
      <c r="K53" s="8">
        <v>1120.2940304506526</v>
      </c>
      <c r="L53" s="8">
        <v>1123.5941675842314</v>
      </c>
      <c r="M53" s="8">
        <v>1370.6845824604586</v>
      </c>
      <c r="N53" s="8">
        <v>1147.0569875758231</v>
      </c>
      <c r="O53" s="8">
        <v>1148.084890790476</v>
      </c>
      <c r="P53" s="8">
        <v>1142.0771693610573</v>
      </c>
      <c r="Q53" s="8">
        <v>959.23732210143146</v>
      </c>
      <c r="R53" s="8">
        <v>1034.6016571958489</v>
      </c>
    </row>
    <row r="54" spans="1:18" ht="11.25" customHeight="1" x14ac:dyDescent="0.25">
      <c r="A54" s="56" t="s">
        <v>141</v>
      </c>
      <c r="B54" s="57" t="s">
        <v>140</v>
      </c>
      <c r="C54" s="8">
        <v>18.98291281220753</v>
      </c>
      <c r="D54" s="8">
        <v>20.49222853493465</v>
      </c>
      <c r="E54" s="8">
        <v>17.435887085671357</v>
      </c>
      <c r="F54" s="8">
        <v>17.944318381749326</v>
      </c>
      <c r="G54" s="8">
        <v>17.763117627639524</v>
      </c>
      <c r="H54" s="8">
        <v>16.274312561249406</v>
      </c>
      <c r="I54" s="8">
        <v>14.614650405850307</v>
      </c>
      <c r="J54" s="8">
        <v>12.287408865219103</v>
      </c>
      <c r="K54" s="8">
        <v>12.179021777327149</v>
      </c>
      <c r="L54" s="8">
        <v>13.737599033395608</v>
      </c>
      <c r="M54" s="8">
        <v>15.530610100190723</v>
      </c>
      <c r="N54" s="8">
        <v>15.31139313890508</v>
      </c>
      <c r="O54" s="8">
        <v>11.806468925184339</v>
      </c>
      <c r="P54" s="8">
        <v>13.383079950758729</v>
      </c>
      <c r="Q54" s="8">
        <v>13.257208494478846</v>
      </c>
      <c r="R54" s="8">
        <v>11.426958713346121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18.98291281220753</v>
      </c>
      <c r="D57" s="9">
        <v>20.49222853493465</v>
      </c>
      <c r="E57" s="9">
        <v>17.435887085671357</v>
      </c>
      <c r="F57" s="9">
        <v>17.944318381749326</v>
      </c>
      <c r="G57" s="9">
        <v>17.763117627639524</v>
      </c>
      <c r="H57" s="9">
        <v>16.274312561249406</v>
      </c>
      <c r="I57" s="9">
        <v>14.614650405850307</v>
      </c>
      <c r="J57" s="9">
        <v>12.287408865219103</v>
      </c>
      <c r="K57" s="9">
        <v>12.179021777327149</v>
      </c>
      <c r="L57" s="9">
        <v>13.737599033395608</v>
      </c>
      <c r="M57" s="9">
        <v>15.530610100190723</v>
      </c>
      <c r="N57" s="9">
        <v>15.31139313890508</v>
      </c>
      <c r="O57" s="9">
        <v>11.806468925184339</v>
      </c>
      <c r="P57" s="9">
        <v>13.383079950758729</v>
      </c>
      <c r="Q57" s="9">
        <v>13.257208494478846</v>
      </c>
      <c r="R57" s="9">
        <v>11.426958713346121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1660.1418668662454</v>
      </c>
      <c r="D64" s="81">
        <v>1922.2571666093734</v>
      </c>
      <c r="E64" s="81">
        <v>1962.6824543839264</v>
      </c>
      <c r="F64" s="81">
        <v>2229.9747786311914</v>
      </c>
      <c r="G64" s="81">
        <v>2361.0626918038665</v>
      </c>
      <c r="H64" s="81">
        <v>2752.2448176164553</v>
      </c>
      <c r="I64" s="81">
        <v>3037.3635157723975</v>
      </c>
      <c r="J64" s="81">
        <v>3605.687000995872</v>
      </c>
      <c r="K64" s="81">
        <v>3490.9617281509404</v>
      </c>
      <c r="L64" s="81">
        <v>3476.2912600703294</v>
      </c>
      <c r="M64" s="81">
        <v>3803.2859813390619</v>
      </c>
      <c r="N64" s="81">
        <v>3353.530262823972</v>
      </c>
      <c r="O64" s="81">
        <v>3235.708667038105</v>
      </c>
      <c r="P64" s="81">
        <v>3261.4005849454879</v>
      </c>
      <c r="Q64" s="81">
        <v>2994.7706525030148</v>
      </c>
      <c r="R64" s="81">
        <v>3713.2545679850036</v>
      </c>
    </row>
    <row r="65" spans="1:18" ht="11.25" customHeight="1" x14ac:dyDescent="0.25">
      <c r="A65" s="71" t="s">
        <v>123</v>
      </c>
      <c r="B65" s="72" t="s">
        <v>122</v>
      </c>
      <c r="C65" s="82">
        <v>1660.1418668662454</v>
      </c>
      <c r="D65" s="82">
        <v>1922.2571666093734</v>
      </c>
      <c r="E65" s="82">
        <v>1962.6824543839264</v>
      </c>
      <c r="F65" s="82">
        <v>2229.9747786311914</v>
      </c>
      <c r="G65" s="82">
        <v>2361.0626918038665</v>
      </c>
      <c r="H65" s="82">
        <v>2752.2448176164553</v>
      </c>
      <c r="I65" s="82">
        <v>3037.3635157723975</v>
      </c>
      <c r="J65" s="82">
        <v>3605.4412023762411</v>
      </c>
      <c r="K65" s="82">
        <v>3486.497560264801</v>
      </c>
      <c r="L65" s="82">
        <v>3471.6411010843426</v>
      </c>
      <c r="M65" s="82">
        <v>3799.6125375745264</v>
      </c>
      <c r="N65" s="82">
        <v>3353.0026994214845</v>
      </c>
      <c r="O65" s="82">
        <v>3219.2386161065679</v>
      </c>
      <c r="P65" s="82">
        <v>3256.4526265544605</v>
      </c>
      <c r="Q65" s="82">
        <v>2991.0152737553467</v>
      </c>
      <c r="R65" s="82">
        <v>3702.2584908675617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3.2445257139891814</v>
      </c>
      <c r="R67" s="82">
        <v>10.590632078880292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0.24579861963092031</v>
      </c>
      <c r="K69" s="82">
        <v>4.4641678861395278</v>
      </c>
      <c r="L69" s="82">
        <v>4.6501589859865451</v>
      </c>
      <c r="M69" s="82">
        <v>3.6734437645354792</v>
      </c>
      <c r="N69" s="82">
        <v>0.52756340248739109</v>
      </c>
      <c r="O69" s="82">
        <v>16.470050931537259</v>
      </c>
      <c r="P69" s="82">
        <v>4.9479583910273064</v>
      </c>
      <c r="Q69" s="82">
        <v>0.51085303367886192</v>
      </c>
      <c r="R69" s="82">
        <v>0.40544503856153424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0.24579861963092031</v>
      </c>
      <c r="K71" s="83">
        <v>4.4641678861395278</v>
      </c>
      <c r="L71" s="83">
        <v>4.6501589859865451</v>
      </c>
      <c r="M71" s="83">
        <v>3.6734437645354792</v>
      </c>
      <c r="N71" s="83">
        <v>0.52756340248739109</v>
      </c>
      <c r="O71" s="83">
        <v>16.470050931537259</v>
      </c>
      <c r="P71" s="83">
        <v>4.9479583910273064</v>
      </c>
      <c r="Q71" s="83">
        <v>0.51085303367886192</v>
      </c>
      <c r="R71" s="83">
        <v>0.40544503856153424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249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24865.955671645432</v>
      </c>
      <c r="D2" s="78">
        <v>25945.677556959963</v>
      </c>
      <c r="E2" s="78">
        <v>25935.298464478139</v>
      </c>
      <c r="F2" s="78">
        <v>29850.702043290737</v>
      </c>
      <c r="G2" s="78">
        <v>23916.433223045784</v>
      </c>
      <c r="H2" s="78">
        <v>20700.459183908049</v>
      </c>
      <c r="I2" s="78">
        <v>28418.823170766565</v>
      </c>
      <c r="J2" s="78">
        <v>23539.622371108195</v>
      </c>
      <c r="K2" s="78">
        <v>21466.901493587338</v>
      </c>
      <c r="L2" s="78">
        <v>21385.413685444866</v>
      </c>
      <c r="M2" s="78">
        <v>21211.981023431934</v>
      </c>
      <c r="N2" s="78">
        <v>17189.72101396514</v>
      </c>
      <c r="O2" s="78">
        <v>13631.091247943297</v>
      </c>
      <c r="P2" s="78">
        <v>15352.604969687876</v>
      </c>
      <c r="Q2" s="78">
        <v>11972.592974270101</v>
      </c>
      <c r="R2" s="78">
        <v>9119.3161451512133</v>
      </c>
    </row>
    <row r="3" spans="1:18" ht="11.25" customHeight="1" x14ac:dyDescent="0.25">
      <c r="A3" s="53" t="s">
        <v>242</v>
      </c>
      <c r="B3" s="54" t="s">
        <v>241</v>
      </c>
      <c r="C3" s="79">
        <v>14530.9386309898</v>
      </c>
      <c r="D3" s="79">
        <v>15558.47162488872</v>
      </c>
      <c r="E3" s="79">
        <v>15745.325182476119</v>
      </c>
      <c r="F3" s="79">
        <v>21771.642190320006</v>
      </c>
      <c r="G3" s="79">
        <v>16325.167832969695</v>
      </c>
      <c r="H3" s="79">
        <v>13641.267815735286</v>
      </c>
      <c r="I3" s="79">
        <v>20973.283014330496</v>
      </c>
      <c r="J3" s="79">
        <v>17411.977959186093</v>
      </c>
      <c r="K3" s="79">
        <v>15361.524626408926</v>
      </c>
      <c r="L3" s="79">
        <v>15434.899405492253</v>
      </c>
      <c r="M3" s="79">
        <v>14931.190683065826</v>
      </c>
      <c r="N3" s="79">
        <v>12306.419156152797</v>
      </c>
      <c r="O3" s="79">
        <v>9582.0339999999924</v>
      </c>
      <c r="P3" s="79">
        <v>11688.512137022193</v>
      </c>
      <c r="Q3" s="79">
        <v>9176.6555373470528</v>
      </c>
      <c r="R3" s="79">
        <v>6413.8906121046621</v>
      </c>
    </row>
    <row r="4" spans="1:18" ht="11.25" customHeight="1" x14ac:dyDescent="0.25">
      <c r="A4" s="56" t="s">
        <v>240</v>
      </c>
      <c r="B4" s="57" t="s">
        <v>239</v>
      </c>
      <c r="C4" s="8">
        <v>14530.9386309898</v>
      </c>
      <c r="D4" s="8">
        <v>15558.47162488872</v>
      </c>
      <c r="E4" s="8">
        <v>15745.325182476119</v>
      </c>
      <c r="F4" s="8">
        <v>21771.642190320006</v>
      </c>
      <c r="G4" s="8">
        <v>16325.167832969695</v>
      </c>
      <c r="H4" s="8">
        <v>13641.267815735286</v>
      </c>
      <c r="I4" s="8">
        <v>20973.283014330496</v>
      </c>
      <c r="J4" s="8">
        <v>17411.977959186093</v>
      </c>
      <c r="K4" s="8">
        <v>15361.524626408926</v>
      </c>
      <c r="L4" s="8">
        <v>15434.899405492253</v>
      </c>
      <c r="M4" s="8">
        <v>14931.190683065826</v>
      </c>
      <c r="N4" s="8">
        <v>12306.419156152797</v>
      </c>
      <c r="O4" s="8">
        <v>9582.0339999999924</v>
      </c>
      <c r="P4" s="8">
        <v>11688.512137022193</v>
      </c>
      <c r="Q4" s="8">
        <v>9176.6555373470528</v>
      </c>
      <c r="R4" s="8">
        <v>6413.8906121046621</v>
      </c>
    </row>
    <row r="5" spans="1:18" ht="11.25" customHeight="1" x14ac:dyDescent="0.25">
      <c r="A5" s="59" t="s">
        <v>238</v>
      </c>
      <c r="B5" s="60" t="s">
        <v>237</v>
      </c>
      <c r="C5" s="9">
        <v>14530.9386309898</v>
      </c>
      <c r="D5" s="9">
        <v>15558.47162488872</v>
      </c>
      <c r="E5" s="9">
        <v>15745.325182476119</v>
      </c>
      <c r="F5" s="9">
        <v>21771.642190320006</v>
      </c>
      <c r="G5" s="9">
        <v>16325.167832969695</v>
      </c>
      <c r="H5" s="9">
        <v>13641.267815735286</v>
      </c>
      <c r="I5" s="9">
        <v>20973.283014330496</v>
      </c>
      <c r="J5" s="9">
        <v>17411.977959186093</v>
      </c>
      <c r="K5" s="9">
        <v>15361.524626408926</v>
      </c>
      <c r="L5" s="9">
        <v>15434.899405492253</v>
      </c>
      <c r="M5" s="9">
        <v>14931.190683065826</v>
      </c>
      <c r="N5" s="9">
        <v>12306.419156152797</v>
      </c>
      <c r="O5" s="9">
        <v>9582.0339999999924</v>
      </c>
      <c r="P5" s="9">
        <v>11688.512137022193</v>
      </c>
      <c r="Q5" s="9">
        <v>9176.6555373470528</v>
      </c>
      <c r="R5" s="9">
        <v>6413.8906121046621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14530.9386309898</v>
      </c>
      <c r="D8" s="10">
        <v>15558.47162488872</v>
      </c>
      <c r="E8" s="10">
        <v>15745.325182476119</v>
      </c>
      <c r="F8" s="10">
        <v>21771.642190320006</v>
      </c>
      <c r="G8" s="10">
        <v>16325.167832969695</v>
      </c>
      <c r="H8" s="10">
        <v>13641.267815735286</v>
      </c>
      <c r="I8" s="10">
        <v>20973.283014330496</v>
      </c>
      <c r="J8" s="10">
        <v>17411.977959186093</v>
      </c>
      <c r="K8" s="10">
        <v>15361.524626408926</v>
      </c>
      <c r="L8" s="10">
        <v>15434.899405492253</v>
      </c>
      <c r="M8" s="10">
        <v>14931.190683065826</v>
      </c>
      <c r="N8" s="10">
        <v>12306.419156152797</v>
      </c>
      <c r="O8" s="10">
        <v>9582.0339999999924</v>
      </c>
      <c r="P8" s="10">
        <v>11688.512137022193</v>
      </c>
      <c r="Q8" s="10">
        <v>9176.6555373470528</v>
      </c>
      <c r="R8" s="10">
        <v>6413.8906121046621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4511.6066604172429</v>
      </c>
      <c r="D21" s="79">
        <v>4318.9897029248159</v>
      </c>
      <c r="E21" s="79">
        <v>3867.7246364451603</v>
      </c>
      <c r="F21" s="79">
        <v>1776.39350724</v>
      </c>
      <c r="G21" s="79">
        <v>1223.2610341875361</v>
      </c>
      <c r="H21" s="79">
        <v>1087.4518138985284</v>
      </c>
      <c r="I21" s="79">
        <v>1245.0957559626963</v>
      </c>
      <c r="J21" s="79">
        <v>963.49464830415604</v>
      </c>
      <c r="K21" s="79">
        <v>844.44724769360414</v>
      </c>
      <c r="L21" s="79">
        <v>979.55782118748027</v>
      </c>
      <c r="M21" s="79">
        <v>677.22860091536086</v>
      </c>
      <c r="N21" s="79">
        <v>370.94686881979624</v>
      </c>
      <c r="O21" s="79">
        <v>330.14358640552967</v>
      </c>
      <c r="P21" s="79">
        <v>336.04549828494487</v>
      </c>
      <c r="Q21" s="79">
        <v>244.9415602417476</v>
      </c>
      <c r="R21" s="79">
        <v>235.74843451937477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4511.6066604172429</v>
      </c>
      <c r="D30" s="8">
        <v>4318.9897029248159</v>
      </c>
      <c r="E30" s="8">
        <v>3867.7246364451603</v>
      </c>
      <c r="F30" s="8">
        <v>1776.39350724</v>
      </c>
      <c r="G30" s="8">
        <v>1223.2610341875361</v>
      </c>
      <c r="H30" s="8">
        <v>1087.4518138985284</v>
      </c>
      <c r="I30" s="8">
        <v>1245.0957559626963</v>
      </c>
      <c r="J30" s="8">
        <v>963.49464830415604</v>
      </c>
      <c r="K30" s="8">
        <v>844.44724769360414</v>
      </c>
      <c r="L30" s="8">
        <v>979.55782118748027</v>
      </c>
      <c r="M30" s="8">
        <v>677.22860091536086</v>
      </c>
      <c r="N30" s="8">
        <v>370.94686881979624</v>
      </c>
      <c r="O30" s="8">
        <v>330.14358640552967</v>
      </c>
      <c r="P30" s="8">
        <v>336.04549828494487</v>
      </c>
      <c r="Q30" s="8">
        <v>244.9415602417476</v>
      </c>
      <c r="R30" s="8">
        <v>235.74843451937477</v>
      </c>
    </row>
    <row r="31" spans="1:18" ht="11.25" customHeight="1" x14ac:dyDescent="0.25">
      <c r="A31" s="59" t="s">
        <v>187</v>
      </c>
      <c r="B31" s="60" t="s">
        <v>186</v>
      </c>
      <c r="C31" s="9">
        <v>110.82239999999997</v>
      </c>
      <c r="D31" s="9">
        <v>113.82736896000002</v>
      </c>
      <c r="E31" s="9">
        <v>113.82736896000002</v>
      </c>
      <c r="F31" s="9">
        <v>125.88535296000002</v>
      </c>
      <c r="G31" s="9">
        <v>113.82736896000002</v>
      </c>
      <c r="H31" s="9">
        <v>89.856000000000094</v>
      </c>
      <c r="I31" s="9">
        <v>101.76938496000002</v>
      </c>
      <c r="J31" s="9">
        <v>104.90446080000001</v>
      </c>
      <c r="K31" s="9">
        <v>83.911655351808008</v>
      </c>
      <c r="L31" s="9">
        <v>86.829253392384018</v>
      </c>
      <c r="M31" s="9">
        <v>92.851199999999892</v>
      </c>
      <c r="N31" s="9">
        <v>71.884800000000027</v>
      </c>
      <c r="O31" s="9">
        <v>80.870399999999947</v>
      </c>
      <c r="P31" s="9">
        <v>80.870399999999947</v>
      </c>
      <c r="Q31" s="9">
        <v>95.84639999999996</v>
      </c>
      <c r="R31" s="9">
        <v>89.856000000000094</v>
      </c>
    </row>
    <row r="32" spans="1:18" ht="11.25" customHeight="1" x14ac:dyDescent="0.25">
      <c r="A32" s="61" t="s">
        <v>185</v>
      </c>
      <c r="B32" s="62" t="s">
        <v>184</v>
      </c>
      <c r="C32" s="10">
        <v>110.82239999999997</v>
      </c>
      <c r="D32" s="10">
        <v>113.82736896000002</v>
      </c>
      <c r="E32" s="10">
        <v>113.82736896000002</v>
      </c>
      <c r="F32" s="10">
        <v>125.88535296000002</v>
      </c>
      <c r="G32" s="10">
        <v>113.82736896000002</v>
      </c>
      <c r="H32" s="10">
        <v>89.856000000000094</v>
      </c>
      <c r="I32" s="10">
        <v>101.76938496000002</v>
      </c>
      <c r="J32" s="10">
        <v>104.90446080000001</v>
      </c>
      <c r="K32" s="10">
        <v>83.911655351808008</v>
      </c>
      <c r="L32" s="10">
        <v>86.829253392384018</v>
      </c>
      <c r="M32" s="10">
        <v>92.851199999999892</v>
      </c>
      <c r="N32" s="10">
        <v>71.884800000000027</v>
      </c>
      <c r="O32" s="10">
        <v>80.870399999999947</v>
      </c>
      <c r="P32" s="10">
        <v>80.870399999999947</v>
      </c>
      <c r="Q32" s="10">
        <v>95.84639999999996</v>
      </c>
      <c r="R32" s="10">
        <v>89.856000000000094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2.9025999999999974</v>
      </c>
      <c r="N34" s="9">
        <v>2.9025999999999974</v>
      </c>
      <c r="O34" s="9">
        <v>2.9025999999999974</v>
      </c>
      <c r="P34" s="9">
        <v>2.9025955272842219</v>
      </c>
      <c r="Q34" s="9">
        <v>2.9025944560637411</v>
      </c>
      <c r="R34" s="9">
        <v>2.9026049182774196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25.342762600500038</v>
      </c>
      <c r="D43" s="9">
        <v>41.254631162316002</v>
      </c>
      <c r="E43" s="9">
        <v>34.748393575895996</v>
      </c>
      <c r="F43" s="9">
        <v>85.316517000000005</v>
      </c>
      <c r="G43" s="9">
        <v>34.736325166763997</v>
      </c>
      <c r="H43" s="9">
        <v>31.640798763683023</v>
      </c>
      <c r="I43" s="9">
        <v>50.574948745464006</v>
      </c>
      <c r="J43" s="9">
        <v>47.46728685769201</v>
      </c>
      <c r="K43" s="9">
        <v>94.932246901284003</v>
      </c>
      <c r="L43" s="9">
        <v>196.24058492032802</v>
      </c>
      <c r="M43" s="9">
        <v>117.0759611669987</v>
      </c>
      <c r="N43" s="9">
        <v>94.920247980720447</v>
      </c>
      <c r="O43" s="9">
        <v>82.282586405529784</v>
      </c>
      <c r="P43" s="9">
        <v>69.609046471956461</v>
      </c>
      <c r="Q43" s="9">
        <v>31.640728807245537</v>
      </c>
      <c r="R43" s="9">
        <v>25.341840178665205</v>
      </c>
    </row>
    <row r="44" spans="1:18" ht="11.25" customHeight="1" x14ac:dyDescent="0.25">
      <c r="A44" s="59" t="s">
        <v>161</v>
      </c>
      <c r="B44" s="60" t="s">
        <v>160</v>
      </c>
      <c r="C44" s="9">
        <v>405.57607383093449</v>
      </c>
      <c r="D44" s="9">
        <v>650.04692578891218</v>
      </c>
      <c r="E44" s="9">
        <v>953.69025215138413</v>
      </c>
      <c r="F44" s="9">
        <v>1343.5457947200002</v>
      </c>
      <c r="G44" s="9">
        <v>1071.3186262482484</v>
      </c>
      <c r="H44" s="9">
        <v>965.95501513484533</v>
      </c>
      <c r="I44" s="9">
        <v>1092.7514222572322</v>
      </c>
      <c r="J44" s="9">
        <v>811.12290064646402</v>
      </c>
      <c r="K44" s="9">
        <v>665.60334544051216</v>
      </c>
      <c r="L44" s="9">
        <v>696.48798287476825</v>
      </c>
      <c r="M44" s="9">
        <v>464.39883974836238</v>
      </c>
      <c r="N44" s="9">
        <v>201.23922083907576</v>
      </c>
      <c r="O44" s="9">
        <v>164.08799999999991</v>
      </c>
      <c r="P44" s="9">
        <v>182.66345628570426</v>
      </c>
      <c r="Q44" s="9">
        <v>114.55183697843837</v>
      </c>
      <c r="R44" s="9">
        <v>117.64798942243203</v>
      </c>
    </row>
    <row r="45" spans="1:18" ht="11.25" customHeight="1" x14ac:dyDescent="0.25">
      <c r="A45" s="59" t="s">
        <v>159</v>
      </c>
      <c r="B45" s="60" t="s">
        <v>158</v>
      </c>
      <c r="C45" s="9">
        <v>3969.8654239858079</v>
      </c>
      <c r="D45" s="9">
        <v>3513.8607770135882</v>
      </c>
      <c r="E45" s="9">
        <v>2765.4586217578803</v>
      </c>
      <c r="F45" s="9">
        <v>221.64584256000001</v>
      </c>
      <c r="G45" s="9">
        <v>3.3787138125240008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3969.8654239858079</v>
      </c>
      <c r="D48" s="10">
        <v>3513.8607770135882</v>
      </c>
      <c r="E48" s="10">
        <v>2765.4586217578803</v>
      </c>
      <c r="F48" s="10">
        <v>221.64584256000001</v>
      </c>
      <c r="G48" s="10">
        <v>3.3787138125240008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4960.5935101905707</v>
      </c>
      <c r="D52" s="79">
        <v>5140.2990639809168</v>
      </c>
      <c r="E52" s="79">
        <v>5326.5919854347649</v>
      </c>
      <c r="F52" s="79">
        <v>5232.654662010732</v>
      </c>
      <c r="G52" s="79">
        <v>5246.6771078944212</v>
      </c>
      <c r="H52" s="79">
        <v>4688.8525683273019</v>
      </c>
      <c r="I52" s="79">
        <v>4847.0613344283238</v>
      </c>
      <c r="J52" s="79">
        <v>3788.5825949158443</v>
      </c>
      <c r="K52" s="79">
        <v>3855.7565290153802</v>
      </c>
      <c r="L52" s="79">
        <v>3573.0499262919125</v>
      </c>
      <c r="M52" s="79">
        <v>4256.1253964421676</v>
      </c>
      <c r="N52" s="79">
        <v>3161.8936880774281</v>
      </c>
      <c r="O52" s="79">
        <v>2386.7877615377756</v>
      </c>
      <c r="P52" s="79">
        <v>1995.1882411814331</v>
      </c>
      <c r="Q52" s="79">
        <v>1169.6291311442569</v>
      </c>
      <c r="R52" s="79">
        <v>1054.8386047959591</v>
      </c>
    </row>
    <row r="53" spans="1:18" ht="11.25" customHeight="1" x14ac:dyDescent="0.25">
      <c r="A53" s="56" t="s">
        <v>143</v>
      </c>
      <c r="B53" s="57" t="s">
        <v>142</v>
      </c>
      <c r="C53" s="8">
        <v>4960.5935101905707</v>
      </c>
      <c r="D53" s="8">
        <v>5140.2990639809168</v>
      </c>
      <c r="E53" s="8">
        <v>5326.5919854347649</v>
      </c>
      <c r="F53" s="8">
        <v>5232.654662010732</v>
      </c>
      <c r="G53" s="8">
        <v>5246.6771078944212</v>
      </c>
      <c r="H53" s="8">
        <v>4688.8525683273019</v>
      </c>
      <c r="I53" s="8">
        <v>4847.0613344283238</v>
      </c>
      <c r="J53" s="8">
        <v>3788.5825949158443</v>
      </c>
      <c r="K53" s="8">
        <v>3855.7565290153802</v>
      </c>
      <c r="L53" s="8">
        <v>3573.0499262919125</v>
      </c>
      <c r="M53" s="8">
        <v>4256.1253964421676</v>
      </c>
      <c r="N53" s="8">
        <v>3161.8936880774281</v>
      </c>
      <c r="O53" s="8">
        <v>2386.7877615377756</v>
      </c>
      <c r="P53" s="8">
        <v>1995.1882411814331</v>
      </c>
      <c r="Q53" s="8">
        <v>1169.6291311442569</v>
      </c>
      <c r="R53" s="8">
        <v>1054.8386047959591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862.81687004781656</v>
      </c>
      <c r="D59" s="79">
        <v>927.91716516550798</v>
      </c>
      <c r="E59" s="79">
        <v>995.65666012209613</v>
      </c>
      <c r="F59" s="79">
        <v>1070.0116837200001</v>
      </c>
      <c r="G59" s="79">
        <v>1121.3272479941281</v>
      </c>
      <c r="H59" s="79">
        <v>1282.8869859469351</v>
      </c>
      <c r="I59" s="79">
        <v>1353.3830660450521</v>
      </c>
      <c r="J59" s="79">
        <v>1375.567168702104</v>
      </c>
      <c r="K59" s="79">
        <v>1405.173090469428</v>
      </c>
      <c r="L59" s="79">
        <v>1397.9065324732203</v>
      </c>
      <c r="M59" s="79">
        <v>1347.436343008578</v>
      </c>
      <c r="N59" s="79">
        <v>1350.4613009151183</v>
      </c>
      <c r="O59" s="79">
        <v>1332.1258999999989</v>
      </c>
      <c r="P59" s="79">
        <v>1332.859093199304</v>
      </c>
      <c r="Q59" s="79">
        <v>1381.366745537043</v>
      </c>
      <c r="R59" s="79">
        <v>1414.838493731216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862.81687004781656</v>
      </c>
      <c r="D61" s="8">
        <v>927.91716516550798</v>
      </c>
      <c r="E61" s="8">
        <v>995.65666012209613</v>
      </c>
      <c r="F61" s="8">
        <v>1070.0116837200001</v>
      </c>
      <c r="G61" s="8">
        <v>1121.3272479941281</v>
      </c>
      <c r="H61" s="8">
        <v>1282.8869859469351</v>
      </c>
      <c r="I61" s="8">
        <v>1353.3830660450521</v>
      </c>
      <c r="J61" s="8">
        <v>1375.567168702104</v>
      </c>
      <c r="K61" s="8">
        <v>1405.173090469428</v>
      </c>
      <c r="L61" s="8">
        <v>1397.9065324732203</v>
      </c>
      <c r="M61" s="8">
        <v>1347.436343008578</v>
      </c>
      <c r="N61" s="8">
        <v>1350.4613009151183</v>
      </c>
      <c r="O61" s="8">
        <v>1332.1258999999989</v>
      </c>
      <c r="P61" s="8">
        <v>1332.859093199304</v>
      </c>
      <c r="Q61" s="8">
        <v>1381.366745537043</v>
      </c>
      <c r="R61" s="8">
        <v>1414.838493731216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1959.1830500206934</v>
      </c>
      <c r="D64" s="81">
        <v>2255.2289898456243</v>
      </c>
      <c r="E64" s="81">
        <v>2709.3703425403683</v>
      </c>
      <c r="F64" s="81">
        <v>3399.1029906039362</v>
      </c>
      <c r="G64" s="81">
        <v>3968.9593868068559</v>
      </c>
      <c r="H64" s="81">
        <v>4346.8205594440569</v>
      </c>
      <c r="I64" s="81">
        <v>4235.2142694652794</v>
      </c>
      <c r="J64" s="81">
        <v>4406.0090780678411</v>
      </c>
      <c r="K64" s="81">
        <v>4321.2159871001286</v>
      </c>
      <c r="L64" s="81">
        <v>4720.4949367767613</v>
      </c>
      <c r="M64" s="81">
        <v>6479.3865611701458</v>
      </c>
      <c r="N64" s="81">
        <v>6252.0079701735922</v>
      </c>
      <c r="O64" s="81">
        <v>6556.0015999999778</v>
      </c>
      <c r="P64" s="81">
        <v>6660.5927088921708</v>
      </c>
      <c r="Q64" s="81">
        <v>6684.3611950580716</v>
      </c>
      <c r="R64" s="81">
        <v>6594.9070149386935</v>
      </c>
    </row>
    <row r="65" spans="1:18" ht="11.25" customHeight="1" x14ac:dyDescent="0.25">
      <c r="A65" s="71" t="s">
        <v>123</v>
      </c>
      <c r="B65" s="72" t="s">
        <v>122</v>
      </c>
      <c r="C65" s="82">
        <v>688.81945869226331</v>
      </c>
      <c r="D65" s="82">
        <v>893.09870092799997</v>
      </c>
      <c r="E65" s="82">
        <v>1243.2944630534403</v>
      </c>
      <c r="F65" s="82">
        <v>1821.1941931680001</v>
      </c>
      <c r="G65" s="82">
        <v>2326.1692055212798</v>
      </c>
      <c r="H65" s="82">
        <v>2476.6637256888748</v>
      </c>
      <c r="I65" s="82">
        <v>2280.2273620358401</v>
      </c>
      <c r="J65" s="82">
        <v>2416.720592442241</v>
      </c>
      <c r="K65" s="82">
        <v>2297.0599124659198</v>
      </c>
      <c r="L65" s="82">
        <v>2678.7490588454407</v>
      </c>
      <c r="M65" s="82">
        <v>4496.987033918781</v>
      </c>
      <c r="N65" s="82">
        <v>4273.4270392647431</v>
      </c>
      <c r="O65" s="82">
        <v>4588.5279999999811</v>
      </c>
      <c r="P65" s="82">
        <v>4682.1367714223252</v>
      </c>
      <c r="Q65" s="82">
        <v>4609.3579261068498</v>
      </c>
      <c r="R65" s="82">
        <v>4461.269665702931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120.4481708185871</v>
      </c>
      <c r="D67" s="82">
        <v>125.26172985362403</v>
      </c>
      <c r="E67" s="82">
        <v>138.76264331092801</v>
      </c>
      <c r="F67" s="82">
        <v>151.79248223193605</v>
      </c>
      <c r="G67" s="82">
        <v>148.58649162957602</v>
      </c>
      <c r="H67" s="82">
        <v>160.25149988749646</v>
      </c>
      <c r="I67" s="82">
        <v>151.33226616144</v>
      </c>
      <c r="J67" s="82">
        <v>155.92071090960005</v>
      </c>
      <c r="K67" s="82">
        <v>151.33583231020802</v>
      </c>
      <c r="L67" s="82">
        <v>178.29749433132</v>
      </c>
      <c r="M67" s="82">
        <v>186.40413667070504</v>
      </c>
      <c r="N67" s="82">
        <v>178.48706051621164</v>
      </c>
      <c r="O67" s="82">
        <v>191.97359999999986</v>
      </c>
      <c r="P67" s="82">
        <v>201.85645517757033</v>
      </c>
      <c r="Q67" s="82">
        <v>233.9060433056878</v>
      </c>
      <c r="R67" s="82">
        <v>247.93838712742993</v>
      </c>
    </row>
    <row r="68" spans="1:18" ht="11.25" customHeight="1" x14ac:dyDescent="0.25">
      <c r="A68" s="71" t="s">
        <v>117</v>
      </c>
      <c r="B68" s="72" t="s">
        <v>116</v>
      </c>
      <c r="C68" s="82">
        <v>1149.915420509843</v>
      </c>
      <c r="D68" s="82">
        <v>1236.868559064</v>
      </c>
      <c r="E68" s="82">
        <v>1327.3132361759999</v>
      </c>
      <c r="F68" s="82">
        <v>1426.1163152039999</v>
      </c>
      <c r="G68" s="82">
        <v>1494.2036896560001</v>
      </c>
      <c r="H68" s="82">
        <v>1709.9053338676849</v>
      </c>
      <c r="I68" s="82">
        <v>1803.654641268</v>
      </c>
      <c r="J68" s="82">
        <v>1833.3677747159998</v>
      </c>
      <c r="K68" s="82">
        <v>1872.8202423240002</v>
      </c>
      <c r="L68" s="82">
        <v>1863.4483835999999</v>
      </c>
      <c r="M68" s="82">
        <v>1795.9953905806594</v>
      </c>
      <c r="N68" s="82">
        <v>1800.0938703926379</v>
      </c>
      <c r="O68" s="82">
        <v>1775.4999999999977</v>
      </c>
      <c r="P68" s="82">
        <v>1776.5994822922755</v>
      </c>
      <c r="Q68" s="82">
        <v>1841.0972256455341</v>
      </c>
      <c r="R68" s="82">
        <v>1885.6989621083328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669.28300724455937</v>
      </c>
      <c r="D2" s="78">
        <v>670.32790640361486</v>
      </c>
      <c r="E2" s="78">
        <v>652.53203309545961</v>
      </c>
      <c r="F2" s="78">
        <v>635.45067255893923</v>
      </c>
      <c r="G2" s="78">
        <v>613.59305330546192</v>
      </c>
      <c r="H2" s="78">
        <v>591.42521466589426</v>
      </c>
      <c r="I2" s="78">
        <v>550.58479631504008</v>
      </c>
      <c r="J2" s="78">
        <v>508.75619717751454</v>
      </c>
      <c r="K2" s="78">
        <v>502.40217415902214</v>
      </c>
      <c r="L2" s="78">
        <v>491.4726097699106</v>
      </c>
      <c r="M2" s="78">
        <v>484.45516736004777</v>
      </c>
      <c r="N2" s="78">
        <v>458.41749508103408</v>
      </c>
      <c r="O2" s="78">
        <v>431.88090067970097</v>
      </c>
      <c r="P2" s="78">
        <v>427.66329099052086</v>
      </c>
      <c r="Q2" s="78">
        <v>385.86956777338514</v>
      </c>
      <c r="R2" s="78">
        <v>366.30768886865906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420.34560307716038</v>
      </c>
      <c r="D21" s="79">
        <v>417.81639720612549</v>
      </c>
      <c r="E21" s="79">
        <v>402.10686146488246</v>
      </c>
      <c r="F21" s="79">
        <v>371.39543409441939</v>
      </c>
      <c r="G21" s="79">
        <v>350.20317213586264</v>
      </c>
      <c r="H21" s="79">
        <v>332.54310834716273</v>
      </c>
      <c r="I21" s="79">
        <v>300.13810441992439</v>
      </c>
      <c r="J21" s="79">
        <v>274.83068659479579</v>
      </c>
      <c r="K21" s="79">
        <v>261.50218868270071</v>
      </c>
      <c r="L21" s="79">
        <v>247.90503126857683</v>
      </c>
      <c r="M21" s="79">
        <v>228.667673288337</v>
      </c>
      <c r="N21" s="79">
        <v>213.90213774935646</v>
      </c>
      <c r="O21" s="79">
        <v>183.23687204439321</v>
      </c>
      <c r="P21" s="79">
        <v>175.26952251581642</v>
      </c>
      <c r="Q21" s="79">
        <v>143.1502556493102</v>
      </c>
      <c r="R21" s="79">
        <v>132.43931363502691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420.34560307716038</v>
      </c>
      <c r="D30" s="8">
        <v>417.81639720612549</v>
      </c>
      <c r="E30" s="8">
        <v>402.10686146488246</v>
      </c>
      <c r="F30" s="8">
        <v>371.39543409441939</v>
      </c>
      <c r="G30" s="8">
        <v>350.20317213586264</v>
      </c>
      <c r="H30" s="8">
        <v>332.54310834716273</v>
      </c>
      <c r="I30" s="8">
        <v>300.13810441992439</v>
      </c>
      <c r="J30" s="8">
        <v>274.83068659479579</v>
      </c>
      <c r="K30" s="8">
        <v>261.50218868270071</v>
      </c>
      <c r="L30" s="8">
        <v>247.90503126857683</v>
      </c>
      <c r="M30" s="8">
        <v>228.667673288337</v>
      </c>
      <c r="N30" s="8">
        <v>213.90213774935646</v>
      </c>
      <c r="O30" s="8">
        <v>183.23687204439321</v>
      </c>
      <c r="P30" s="8">
        <v>175.26952251581642</v>
      </c>
      <c r="Q30" s="8">
        <v>143.1502556493102</v>
      </c>
      <c r="R30" s="8">
        <v>132.43931363502691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15.59827975309968</v>
      </c>
      <c r="D34" s="9">
        <v>15.986043067614563</v>
      </c>
      <c r="E34" s="9">
        <v>15.876160703441743</v>
      </c>
      <c r="F34" s="9">
        <v>15.92868844479057</v>
      </c>
      <c r="G34" s="9">
        <v>15.825542912284453</v>
      </c>
      <c r="H34" s="9">
        <v>15.784443886472854</v>
      </c>
      <c r="I34" s="9">
        <v>15.807525401384295</v>
      </c>
      <c r="J34" s="9">
        <v>13.350564948209847</v>
      </c>
      <c r="K34" s="9">
        <v>11.574304338283948</v>
      </c>
      <c r="L34" s="9">
        <v>11.308928602726096</v>
      </c>
      <c r="M34" s="9">
        <v>10.894471771765083</v>
      </c>
      <c r="N34" s="9">
        <v>10.638784801898801</v>
      </c>
      <c r="O34" s="9">
        <v>9.8882538292257678</v>
      </c>
      <c r="P34" s="9">
        <v>8.6460053993116137</v>
      </c>
      <c r="Q34" s="9">
        <v>8.1988346650497803</v>
      </c>
      <c r="R34" s="9">
        <v>8.0579690980337961</v>
      </c>
    </row>
    <row r="35" spans="1:18" ht="11.25" customHeight="1" x14ac:dyDescent="0.25">
      <c r="A35" s="59" t="s">
        <v>179</v>
      </c>
      <c r="B35" s="60" t="s">
        <v>178</v>
      </c>
      <c r="C35" s="9">
        <v>16.230774561840562</v>
      </c>
      <c r="D35" s="9">
        <v>15.01126507049973</v>
      </c>
      <c r="E35" s="9">
        <v>15.581689224489851</v>
      </c>
      <c r="F35" s="9">
        <v>15.350459917115536</v>
      </c>
      <c r="G35" s="9">
        <v>14.962629364971047</v>
      </c>
      <c r="H35" s="9">
        <v>14.865063263482941</v>
      </c>
      <c r="I35" s="9">
        <v>14.394109905471288</v>
      </c>
      <c r="J35" s="9">
        <v>14.021232255359001</v>
      </c>
      <c r="K35" s="9">
        <v>13.765175572938059</v>
      </c>
      <c r="L35" s="9">
        <v>13.250839651627102</v>
      </c>
      <c r="M35" s="9">
        <v>11.214358479215218</v>
      </c>
      <c r="N35" s="9">
        <v>11.492404836997409</v>
      </c>
      <c r="O35" s="9">
        <v>11.156446416384751</v>
      </c>
      <c r="P35" s="9">
        <v>10.793952164122398</v>
      </c>
      <c r="Q35" s="9">
        <v>12.038205746228348</v>
      </c>
      <c r="R35" s="9">
        <v>11.038275581654581</v>
      </c>
    </row>
    <row r="36" spans="1:18" ht="11.25" customHeight="1" x14ac:dyDescent="0.25">
      <c r="A36" s="65" t="s">
        <v>177</v>
      </c>
      <c r="B36" s="62" t="s">
        <v>176</v>
      </c>
      <c r="C36" s="10">
        <v>16.230774561840562</v>
      </c>
      <c r="D36" s="10">
        <v>15.01126507049973</v>
      </c>
      <c r="E36" s="10">
        <v>15.581689224489851</v>
      </c>
      <c r="F36" s="10">
        <v>15.350459917115536</v>
      </c>
      <c r="G36" s="10">
        <v>14.962629364971047</v>
      </c>
      <c r="H36" s="10">
        <v>14.865063263482941</v>
      </c>
      <c r="I36" s="10">
        <v>14.394109905471288</v>
      </c>
      <c r="J36" s="10">
        <v>14.021232255359001</v>
      </c>
      <c r="K36" s="10">
        <v>13.765175572938059</v>
      </c>
      <c r="L36" s="10">
        <v>13.250839651627102</v>
      </c>
      <c r="M36" s="10">
        <v>11.214358479215218</v>
      </c>
      <c r="N36" s="10">
        <v>11.492404836997409</v>
      </c>
      <c r="O36" s="10">
        <v>11.156446416384751</v>
      </c>
      <c r="P36" s="10">
        <v>10.793952164122398</v>
      </c>
      <c r="Q36" s="10">
        <v>12.038205746228348</v>
      </c>
      <c r="R36" s="10">
        <v>11.038275581654581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1.0726948762574426</v>
      </c>
      <c r="D38" s="9">
        <v>1.5892724455786351</v>
      </c>
      <c r="E38" s="9">
        <v>1.0899720767088175</v>
      </c>
      <c r="F38" s="9">
        <v>2.1306609341919511</v>
      </c>
      <c r="G38" s="9">
        <v>1.0724342882912721</v>
      </c>
      <c r="H38" s="9">
        <v>1.5800034820351068</v>
      </c>
      <c r="I38" s="9">
        <v>1.6184536812172361</v>
      </c>
      <c r="J38" s="9">
        <v>1.0795836150472164</v>
      </c>
      <c r="K38" s="9">
        <v>1.1026099354831052</v>
      </c>
      <c r="L38" s="9">
        <v>1.1019567688824026</v>
      </c>
      <c r="M38" s="9">
        <v>0.48710310515089933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1.0726948762574426</v>
      </c>
      <c r="D41" s="10">
        <v>1.5892724455786351</v>
      </c>
      <c r="E41" s="10">
        <v>1.0899720767088175</v>
      </c>
      <c r="F41" s="10">
        <v>2.1306609341919511</v>
      </c>
      <c r="G41" s="10">
        <v>1.0724342882912721</v>
      </c>
      <c r="H41" s="10">
        <v>1.5800034820351068</v>
      </c>
      <c r="I41" s="10">
        <v>1.6184536812172361</v>
      </c>
      <c r="J41" s="10">
        <v>1.0795836150472164</v>
      </c>
      <c r="K41" s="10">
        <v>1.1026099354831052</v>
      </c>
      <c r="L41" s="10">
        <v>1.1019567688824026</v>
      </c>
      <c r="M41" s="10">
        <v>0.48710310515089933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386.90987507644525</v>
      </c>
      <c r="D43" s="9">
        <v>384.69688183913848</v>
      </c>
      <c r="E43" s="9">
        <v>367.45339934362619</v>
      </c>
      <c r="F43" s="9">
        <v>337.43996215704976</v>
      </c>
      <c r="G43" s="9">
        <v>317.79570890690553</v>
      </c>
      <c r="H43" s="9">
        <v>298.75322922780566</v>
      </c>
      <c r="I43" s="9">
        <v>265.68482498853001</v>
      </c>
      <c r="J43" s="9">
        <v>245.85641921144256</v>
      </c>
      <c r="K43" s="9">
        <v>233.99128615545354</v>
      </c>
      <c r="L43" s="9">
        <v>222.24330624534124</v>
      </c>
      <c r="M43" s="9">
        <v>206.07173993220579</v>
      </c>
      <c r="N43" s="9">
        <v>191.23786388274209</v>
      </c>
      <c r="O43" s="9">
        <v>160.56681625207568</v>
      </c>
      <c r="P43" s="9">
        <v>155.27907467366353</v>
      </c>
      <c r="Q43" s="9">
        <v>120.45754954693099</v>
      </c>
      <c r="R43" s="9">
        <v>113.34306895533852</v>
      </c>
    </row>
    <row r="44" spans="1:18" ht="11.25" customHeight="1" x14ac:dyDescent="0.25">
      <c r="A44" s="59" t="s">
        <v>161</v>
      </c>
      <c r="B44" s="60" t="s">
        <v>160</v>
      </c>
      <c r="C44" s="9">
        <v>0.53397880951744159</v>
      </c>
      <c r="D44" s="9">
        <v>0.53293478329406796</v>
      </c>
      <c r="E44" s="9">
        <v>2.10564011661587</v>
      </c>
      <c r="F44" s="9">
        <v>0.54566264127158759</v>
      </c>
      <c r="G44" s="9">
        <v>0.54685666341032935</v>
      </c>
      <c r="H44" s="9">
        <v>0.52296759196667297</v>
      </c>
      <c r="I44" s="9">
        <v>2.6331904433215323</v>
      </c>
      <c r="J44" s="9">
        <v>0</v>
      </c>
      <c r="K44" s="9">
        <v>0</v>
      </c>
      <c r="L44" s="9">
        <v>0</v>
      </c>
      <c r="M44" s="9">
        <v>0</v>
      </c>
      <c r="N44" s="9">
        <v>0.53308422771814545</v>
      </c>
      <c r="O44" s="9">
        <v>1.6253555467069933</v>
      </c>
      <c r="P44" s="9">
        <v>0.55049027871888234</v>
      </c>
      <c r="Q44" s="9">
        <v>2.455665691101065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1.0374008953995089</v>
      </c>
      <c r="I45" s="9">
        <v>0</v>
      </c>
      <c r="J45" s="9">
        <v>0.52288656473716066</v>
      </c>
      <c r="K45" s="9">
        <v>1.0688126805420914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1.0374008953995089</v>
      </c>
      <c r="I49" s="10">
        <v>0</v>
      </c>
      <c r="J49" s="10">
        <v>0.52288656473716066</v>
      </c>
      <c r="K49" s="10">
        <v>1.0688126805420914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248.93740416739897</v>
      </c>
      <c r="D52" s="79">
        <v>252.51150919748935</v>
      </c>
      <c r="E52" s="79">
        <v>250.42517163057713</v>
      </c>
      <c r="F52" s="79">
        <v>264.05523846451985</v>
      </c>
      <c r="G52" s="79">
        <v>263.38988116959928</v>
      </c>
      <c r="H52" s="79">
        <v>258.88210631873153</v>
      </c>
      <c r="I52" s="79">
        <v>250.44669189511569</v>
      </c>
      <c r="J52" s="79">
        <v>233.92551058271872</v>
      </c>
      <c r="K52" s="79">
        <v>240.89998547632146</v>
      </c>
      <c r="L52" s="79">
        <v>243.56757850133374</v>
      </c>
      <c r="M52" s="79">
        <v>255.78749407171077</v>
      </c>
      <c r="N52" s="79">
        <v>244.51535733167765</v>
      </c>
      <c r="O52" s="79">
        <v>248.64402863530779</v>
      </c>
      <c r="P52" s="79">
        <v>252.39376847470447</v>
      </c>
      <c r="Q52" s="79">
        <v>242.71931212407495</v>
      </c>
      <c r="R52" s="79">
        <v>233.86837523363215</v>
      </c>
    </row>
    <row r="53" spans="1:18" ht="11.25" customHeight="1" x14ac:dyDescent="0.25">
      <c r="A53" s="56" t="s">
        <v>143</v>
      </c>
      <c r="B53" s="57" t="s">
        <v>142</v>
      </c>
      <c r="C53" s="8">
        <v>244.9315990253487</v>
      </c>
      <c r="D53" s="8">
        <v>248.43634124160457</v>
      </c>
      <c r="E53" s="8">
        <v>246.80614231849748</v>
      </c>
      <c r="F53" s="8">
        <v>260.39881875127122</v>
      </c>
      <c r="G53" s="8">
        <v>259.75206596474015</v>
      </c>
      <c r="H53" s="8">
        <v>255.57520631618868</v>
      </c>
      <c r="I53" s="8">
        <v>247.47993709009066</v>
      </c>
      <c r="J53" s="8">
        <v>231.41490864912674</v>
      </c>
      <c r="K53" s="8">
        <v>238.30926054604447</v>
      </c>
      <c r="L53" s="8">
        <v>240.62557527131989</v>
      </c>
      <c r="M53" s="8">
        <v>252.92175153746945</v>
      </c>
      <c r="N53" s="8">
        <v>241.29445866760429</v>
      </c>
      <c r="O53" s="8">
        <v>246.11309505008387</v>
      </c>
      <c r="P53" s="8">
        <v>249.47042603641458</v>
      </c>
      <c r="Q53" s="8">
        <v>239.41052176564114</v>
      </c>
      <c r="R53" s="8">
        <v>231.31356532928817</v>
      </c>
    </row>
    <row r="54" spans="1:18" ht="11.25" customHeight="1" x14ac:dyDescent="0.25">
      <c r="A54" s="56" t="s">
        <v>141</v>
      </c>
      <c r="B54" s="57" t="s">
        <v>140</v>
      </c>
      <c r="C54" s="8">
        <v>4.0058051420502627</v>
      </c>
      <c r="D54" s="8">
        <v>4.0751679558847664</v>
      </c>
      <c r="E54" s="8">
        <v>3.6190293120796535</v>
      </c>
      <c r="F54" s="8">
        <v>3.6564197132486003</v>
      </c>
      <c r="G54" s="8">
        <v>3.6378152048591321</v>
      </c>
      <c r="H54" s="8">
        <v>3.3069000025428403</v>
      </c>
      <c r="I54" s="8">
        <v>2.9667548050250381</v>
      </c>
      <c r="J54" s="8">
        <v>2.5106019335919654</v>
      </c>
      <c r="K54" s="8">
        <v>2.5907249302769997</v>
      </c>
      <c r="L54" s="8">
        <v>2.9420032300138637</v>
      </c>
      <c r="M54" s="8">
        <v>2.8657425342413281</v>
      </c>
      <c r="N54" s="8">
        <v>3.2208986640733515</v>
      </c>
      <c r="O54" s="8">
        <v>2.5309335852239219</v>
      </c>
      <c r="P54" s="8">
        <v>2.923342438289898</v>
      </c>
      <c r="Q54" s="8">
        <v>3.308790358433797</v>
      </c>
      <c r="R54" s="8">
        <v>2.5548099043439962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4.0058051420502627</v>
      </c>
      <c r="D57" s="9">
        <v>4.0751679558847664</v>
      </c>
      <c r="E57" s="9">
        <v>3.6190293120796535</v>
      </c>
      <c r="F57" s="9">
        <v>3.6564197132486003</v>
      </c>
      <c r="G57" s="9">
        <v>3.6378152048591321</v>
      </c>
      <c r="H57" s="9">
        <v>3.3069000025428403</v>
      </c>
      <c r="I57" s="9">
        <v>2.9667548050250381</v>
      </c>
      <c r="J57" s="9">
        <v>2.5106019335919654</v>
      </c>
      <c r="K57" s="9">
        <v>2.5907249302769997</v>
      </c>
      <c r="L57" s="9">
        <v>2.9420032300138637</v>
      </c>
      <c r="M57" s="9">
        <v>2.8657425342413281</v>
      </c>
      <c r="N57" s="9">
        <v>3.2208986640733515</v>
      </c>
      <c r="O57" s="9">
        <v>2.5309335852239219</v>
      </c>
      <c r="P57" s="9">
        <v>2.923342438289898</v>
      </c>
      <c r="Q57" s="9">
        <v>3.308790358433797</v>
      </c>
      <c r="R57" s="9">
        <v>2.5548099043439962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326.28980720776713</v>
      </c>
      <c r="D64" s="81">
        <v>360.90461301494651</v>
      </c>
      <c r="E64" s="81">
        <v>386.07503285447382</v>
      </c>
      <c r="F64" s="81">
        <v>430.45285681200863</v>
      </c>
      <c r="G64" s="81">
        <v>458.56701550621386</v>
      </c>
      <c r="H64" s="81">
        <v>529.46301896495163</v>
      </c>
      <c r="I64" s="81">
        <v>583.24993336168279</v>
      </c>
      <c r="J64" s="81">
        <v>696.91066264636811</v>
      </c>
      <c r="K64" s="81">
        <v>698.93921840270798</v>
      </c>
      <c r="L64" s="81">
        <v>697.69684973935091</v>
      </c>
      <c r="M64" s="81">
        <v>659.66948914379395</v>
      </c>
      <c r="N64" s="81">
        <v>664.13061154836362</v>
      </c>
      <c r="O64" s="81">
        <v>657.21083396123879</v>
      </c>
      <c r="P64" s="81">
        <v>679.2894447589714</v>
      </c>
      <c r="Q64" s="81">
        <v>717.22791743773678</v>
      </c>
      <c r="R64" s="81">
        <v>805.72475048291585</v>
      </c>
    </row>
    <row r="65" spans="1:18" ht="11.25" customHeight="1" x14ac:dyDescent="0.25">
      <c r="A65" s="71" t="s">
        <v>123</v>
      </c>
      <c r="B65" s="72" t="s">
        <v>122</v>
      </c>
      <c r="C65" s="82">
        <v>326.28980720776713</v>
      </c>
      <c r="D65" s="82">
        <v>360.90461301494651</v>
      </c>
      <c r="E65" s="82">
        <v>386.07503285447382</v>
      </c>
      <c r="F65" s="82">
        <v>430.45285681200863</v>
      </c>
      <c r="G65" s="82">
        <v>458.56701550621386</v>
      </c>
      <c r="H65" s="82">
        <v>529.46301896495163</v>
      </c>
      <c r="I65" s="82">
        <v>583.24993336168279</v>
      </c>
      <c r="J65" s="82">
        <v>696.86003582599903</v>
      </c>
      <c r="K65" s="82">
        <v>697.99608233999948</v>
      </c>
      <c r="L65" s="82">
        <v>696.7150735780574</v>
      </c>
      <c r="M65" s="82">
        <v>659.00094890832941</v>
      </c>
      <c r="N65" s="82">
        <v>664.02086749604166</v>
      </c>
      <c r="O65" s="82">
        <v>653.71749469150257</v>
      </c>
      <c r="P65" s="82">
        <v>678.21937344554556</v>
      </c>
      <c r="Q65" s="82">
        <v>716.29177845927006</v>
      </c>
      <c r="R65" s="82">
        <v>803.26681837773958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0.80978249716815331</v>
      </c>
      <c r="R67" s="82">
        <v>2.3678261562969789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5.0626820369079763E-2</v>
      </c>
      <c r="K69" s="82">
        <v>0.94313606270847317</v>
      </c>
      <c r="L69" s="82">
        <v>0.9817761612934538</v>
      </c>
      <c r="M69" s="82">
        <v>0.66854023546450891</v>
      </c>
      <c r="N69" s="82">
        <v>0.10974405232199518</v>
      </c>
      <c r="O69" s="82">
        <v>3.4933392697362535</v>
      </c>
      <c r="P69" s="82">
        <v>1.0700713134258271</v>
      </c>
      <c r="Q69" s="82">
        <v>0.12635648129858784</v>
      </c>
      <c r="R69" s="82">
        <v>9.0105948879353984E-2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5.0626820369079763E-2</v>
      </c>
      <c r="K71" s="83">
        <v>0.94313606270847317</v>
      </c>
      <c r="L71" s="83">
        <v>0.9817761612934538</v>
      </c>
      <c r="M71" s="83">
        <v>0.66854023546450891</v>
      </c>
      <c r="N71" s="83">
        <v>0.10974405232199518</v>
      </c>
      <c r="O71" s="83">
        <v>3.4933392697362535</v>
      </c>
      <c r="P71" s="83">
        <v>1.0700713134258271</v>
      </c>
      <c r="Q71" s="83">
        <v>0.12635648129858784</v>
      </c>
      <c r="R71" s="83">
        <v>9.0105948879353984E-2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136.56218485289295</v>
      </c>
      <c r="D2" s="78">
        <v>136.35083393898486</v>
      </c>
      <c r="E2" s="78">
        <v>130.54904581691687</v>
      </c>
      <c r="F2" s="78">
        <v>138.71771364216153</v>
      </c>
      <c r="G2" s="78">
        <v>142.661070176501</v>
      </c>
      <c r="H2" s="78">
        <v>143.54990623153583</v>
      </c>
      <c r="I2" s="78">
        <v>145.88629359253213</v>
      </c>
      <c r="J2" s="78">
        <v>141.29830009720041</v>
      </c>
      <c r="K2" s="78">
        <v>139.59283252101358</v>
      </c>
      <c r="L2" s="78">
        <v>135.33187730525566</v>
      </c>
      <c r="M2" s="78">
        <v>145.29157514609781</v>
      </c>
      <c r="N2" s="78">
        <v>142.62049173792849</v>
      </c>
      <c r="O2" s="78">
        <v>141.80136813429871</v>
      </c>
      <c r="P2" s="78">
        <v>140.93527804576314</v>
      </c>
      <c r="Q2" s="78">
        <v>130.44964199352412</v>
      </c>
      <c r="R2" s="78">
        <v>137.5974626427504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25.127934432010129</v>
      </c>
      <c r="D21" s="79">
        <v>23.968734122773867</v>
      </c>
      <c r="E21" s="79">
        <v>18.159802658529419</v>
      </c>
      <c r="F21" s="79">
        <v>20.475438539785443</v>
      </c>
      <c r="G21" s="79">
        <v>23.179000278971426</v>
      </c>
      <c r="H21" s="79">
        <v>25.729530265788338</v>
      </c>
      <c r="I21" s="79">
        <v>31.215092687499883</v>
      </c>
      <c r="J21" s="79">
        <v>33.437203689522178</v>
      </c>
      <c r="K21" s="79">
        <v>29.298774605614625</v>
      </c>
      <c r="L21" s="79">
        <v>23.391257264216193</v>
      </c>
      <c r="M21" s="79">
        <v>28.001559783554075</v>
      </c>
      <c r="N21" s="79">
        <v>29.585942655296972</v>
      </c>
      <c r="O21" s="79">
        <v>28.001439484420832</v>
      </c>
      <c r="P21" s="79">
        <v>26.937315756889884</v>
      </c>
      <c r="Q21" s="79">
        <v>20.061399314827806</v>
      </c>
      <c r="R21" s="79">
        <v>31.556115383314332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25.127934432010129</v>
      </c>
      <c r="D30" s="8">
        <v>23.968734122773867</v>
      </c>
      <c r="E30" s="8">
        <v>18.159802658529419</v>
      </c>
      <c r="F30" s="8">
        <v>20.475438539785443</v>
      </c>
      <c r="G30" s="8">
        <v>23.179000278971426</v>
      </c>
      <c r="H30" s="8">
        <v>25.729530265788338</v>
      </c>
      <c r="I30" s="8">
        <v>31.215092687499883</v>
      </c>
      <c r="J30" s="8">
        <v>33.437203689522178</v>
      </c>
      <c r="K30" s="8">
        <v>29.298774605614625</v>
      </c>
      <c r="L30" s="8">
        <v>23.391257264216193</v>
      </c>
      <c r="M30" s="8">
        <v>28.001559783554075</v>
      </c>
      <c r="N30" s="8">
        <v>29.585942655296972</v>
      </c>
      <c r="O30" s="8">
        <v>28.001439484420832</v>
      </c>
      <c r="P30" s="8">
        <v>26.937315756889884</v>
      </c>
      <c r="Q30" s="8">
        <v>20.061399314827806</v>
      </c>
      <c r="R30" s="8">
        <v>31.556115383314332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25.127934432010129</v>
      </c>
      <c r="D34" s="9">
        <v>23.968734122773867</v>
      </c>
      <c r="E34" s="9">
        <v>18.159802658529419</v>
      </c>
      <c r="F34" s="9">
        <v>20.475438539785443</v>
      </c>
      <c r="G34" s="9">
        <v>23.179000278971426</v>
      </c>
      <c r="H34" s="9">
        <v>25.729530265788338</v>
      </c>
      <c r="I34" s="9">
        <v>31.215092687499883</v>
      </c>
      <c r="J34" s="9">
        <v>33.437203689522178</v>
      </c>
      <c r="K34" s="9">
        <v>29.298774605614625</v>
      </c>
      <c r="L34" s="9">
        <v>23.391257264216193</v>
      </c>
      <c r="M34" s="9">
        <v>28.001559783554075</v>
      </c>
      <c r="N34" s="9">
        <v>29.585942655296972</v>
      </c>
      <c r="O34" s="9">
        <v>28.001439484420832</v>
      </c>
      <c r="P34" s="9">
        <v>26.937315756889884</v>
      </c>
      <c r="Q34" s="9">
        <v>20.061399314827806</v>
      </c>
      <c r="R34" s="9">
        <v>31.556115383314332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111.43425042088283</v>
      </c>
      <c r="D52" s="79">
        <v>112.38209981621101</v>
      </c>
      <c r="E52" s="79">
        <v>112.38924315838746</v>
      </c>
      <c r="F52" s="79">
        <v>118.24227510237607</v>
      </c>
      <c r="G52" s="79">
        <v>119.48206989752958</v>
      </c>
      <c r="H52" s="79">
        <v>117.82037596574749</v>
      </c>
      <c r="I52" s="79">
        <v>114.67120090503225</v>
      </c>
      <c r="J52" s="79">
        <v>107.86109640767825</v>
      </c>
      <c r="K52" s="79">
        <v>110.29405791539895</v>
      </c>
      <c r="L52" s="79">
        <v>111.94062004103945</v>
      </c>
      <c r="M52" s="79">
        <v>117.29001536254374</v>
      </c>
      <c r="N52" s="79">
        <v>113.03454908263153</v>
      </c>
      <c r="O52" s="79">
        <v>113.79992864987787</v>
      </c>
      <c r="P52" s="79">
        <v>113.99796228887327</v>
      </c>
      <c r="Q52" s="79">
        <v>110.38824267869633</v>
      </c>
      <c r="R52" s="79">
        <v>106.04134725943607</v>
      </c>
    </row>
    <row r="53" spans="1:18" ht="11.25" customHeight="1" x14ac:dyDescent="0.25">
      <c r="A53" s="56" t="s">
        <v>143</v>
      </c>
      <c r="B53" s="57" t="s">
        <v>142</v>
      </c>
      <c r="C53" s="8">
        <v>109.64109324215562</v>
      </c>
      <c r="D53" s="8">
        <v>110.56841641840643</v>
      </c>
      <c r="E53" s="8">
        <v>110.76504554796247</v>
      </c>
      <c r="F53" s="8">
        <v>116.60495335054199</v>
      </c>
      <c r="G53" s="8">
        <v>117.83184063036424</v>
      </c>
      <c r="H53" s="8">
        <v>116.3153658006145</v>
      </c>
      <c r="I53" s="8">
        <v>113.31282266609959</v>
      </c>
      <c r="J53" s="8">
        <v>106.70347885444131</v>
      </c>
      <c r="K53" s="8">
        <v>109.1079160194671</v>
      </c>
      <c r="L53" s="8">
        <v>110.58851206444892</v>
      </c>
      <c r="M53" s="8">
        <v>115.97594413679403</v>
      </c>
      <c r="N53" s="8">
        <v>111.54559218394263</v>
      </c>
      <c r="O53" s="8">
        <v>112.64156557557895</v>
      </c>
      <c r="P53" s="8">
        <v>112.67758467792193</v>
      </c>
      <c r="Q53" s="8">
        <v>108.88341164624428</v>
      </c>
      <c r="R53" s="8">
        <v>104.88293717522632</v>
      </c>
    </row>
    <row r="54" spans="1:18" ht="11.25" customHeight="1" x14ac:dyDescent="0.25">
      <c r="A54" s="56" t="s">
        <v>141</v>
      </c>
      <c r="B54" s="57" t="s">
        <v>140</v>
      </c>
      <c r="C54" s="8">
        <v>1.7931571787272134</v>
      </c>
      <c r="D54" s="8">
        <v>1.8136833978045863</v>
      </c>
      <c r="E54" s="8">
        <v>1.6241976104249922</v>
      </c>
      <c r="F54" s="8">
        <v>1.637321751834075</v>
      </c>
      <c r="G54" s="8">
        <v>1.6502292671653433</v>
      </c>
      <c r="H54" s="8">
        <v>1.5050101651329835</v>
      </c>
      <c r="I54" s="8">
        <v>1.3583782389326522</v>
      </c>
      <c r="J54" s="8">
        <v>1.1576175532369297</v>
      </c>
      <c r="K54" s="8">
        <v>1.1861418959318508</v>
      </c>
      <c r="L54" s="8">
        <v>1.3521079765905266</v>
      </c>
      <c r="M54" s="8">
        <v>1.3140712257497129</v>
      </c>
      <c r="N54" s="8">
        <v>1.4889568986888944</v>
      </c>
      <c r="O54" s="8">
        <v>1.1583630742989122</v>
      </c>
      <c r="P54" s="8">
        <v>1.3203776109513348</v>
      </c>
      <c r="Q54" s="8">
        <v>1.5048310324520398</v>
      </c>
      <c r="R54" s="8">
        <v>1.1584100842097462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1.7931571787272134</v>
      </c>
      <c r="D57" s="9">
        <v>1.8136833978045863</v>
      </c>
      <c r="E57" s="9">
        <v>1.6241976104249922</v>
      </c>
      <c r="F57" s="9">
        <v>1.637321751834075</v>
      </c>
      <c r="G57" s="9">
        <v>1.6502292671653433</v>
      </c>
      <c r="H57" s="9">
        <v>1.5050101651329835</v>
      </c>
      <c r="I57" s="9">
        <v>1.3583782389326522</v>
      </c>
      <c r="J57" s="9">
        <v>1.1576175532369297</v>
      </c>
      <c r="K57" s="9">
        <v>1.1861418959318508</v>
      </c>
      <c r="L57" s="9">
        <v>1.3521079765905266</v>
      </c>
      <c r="M57" s="9">
        <v>1.3140712257497129</v>
      </c>
      <c r="N57" s="9">
        <v>1.4889568986888944</v>
      </c>
      <c r="O57" s="9">
        <v>1.1583630742989122</v>
      </c>
      <c r="P57" s="9">
        <v>1.3203776109513348</v>
      </c>
      <c r="Q57" s="9">
        <v>1.5048310324520398</v>
      </c>
      <c r="R57" s="9">
        <v>1.1584100842097462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0.36828740998023096</v>
      </c>
      <c r="R64" s="81">
        <v>1.0736273146765987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0.36828740998023096</v>
      </c>
      <c r="R67" s="82">
        <v>1.0736273146765987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309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1993.1920136866217</v>
      </c>
      <c r="D2" s="78">
        <v>1236.5915836127404</v>
      </c>
      <c r="E2" s="78">
        <v>1038.2051328549101</v>
      </c>
      <c r="F2" s="78">
        <v>142.59972091176007</v>
      </c>
      <c r="G2" s="78">
        <v>74.594584883268098</v>
      </c>
      <c r="H2" s="78">
        <v>12.580807687646262</v>
      </c>
      <c r="I2" s="78">
        <v>30.978254617200029</v>
      </c>
      <c r="J2" s="78">
        <v>74.890047945419994</v>
      </c>
      <c r="K2" s="78">
        <v>66.391079787864001</v>
      </c>
      <c r="L2" s="78">
        <v>69.687270641952082</v>
      </c>
      <c r="M2" s="78">
        <v>85.194830537939922</v>
      </c>
      <c r="N2" s="78">
        <v>66.412757952491432</v>
      </c>
      <c r="O2" s="78">
        <v>56.864909575500782</v>
      </c>
      <c r="P2" s="78">
        <v>50.431025846124278</v>
      </c>
      <c r="Q2" s="78">
        <v>22.155920171818295</v>
      </c>
      <c r="R2" s="78">
        <v>15.85715608214513</v>
      </c>
    </row>
    <row r="3" spans="1:18" ht="11.25" customHeight="1" x14ac:dyDescent="0.25">
      <c r="A3" s="53" t="s">
        <v>242</v>
      </c>
      <c r="B3" s="54" t="s">
        <v>241</v>
      </c>
      <c r="C3" s="79">
        <v>1921.8936305512134</v>
      </c>
      <c r="D3" s="79">
        <v>1180.6732765428483</v>
      </c>
      <c r="E3" s="79">
        <v>963.64780098760616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1921.8936305512134</v>
      </c>
      <c r="D4" s="8">
        <v>1180.6732765428483</v>
      </c>
      <c r="E4" s="8">
        <v>963.64780098760616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1921.8936305512134</v>
      </c>
      <c r="D5" s="9">
        <v>1180.6732765428483</v>
      </c>
      <c r="E5" s="9">
        <v>963.64780098760616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1921.8936305512134</v>
      </c>
      <c r="D8" s="10">
        <v>1180.6732765428483</v>
      </c>
      <c r="E8" s="10">
        <v>963.64780098760616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71.298383135408386</v>
      </c>
      <c r="D21" s="79">
        <v>55.918307069891988</v>
      </c>
      <c r="E21" s="79">
        <v>74.557331867303873</v>
      </c>
      <c r="F21" s="79">
        <v>142.59972091176007</v>
      </c>
      <c r="G21" s="79">
        <v>74.594584883268098</v>
      </c>
      <c r="H21" s="79">
        <v>12.580807687646262</v>
      </c>
      <c r="I21" s="79">
        <v>30.978254617200029</v>
      </c>
      <c r="J21" s="79">
        <v>74.890047945419994</v>
      </c>
      <c r="K21" s="79">
        <v>66.391079787864001</v>
      </c>
      <c r="L21" s="79">
        <v>69.687270641952082</v>
      </c>
      <c r="M21" s="79">
        <v>85.194830537939922</v>
      </c>
      <c r="N21" s="79">
        <v>66.412757952491432</v>
      </c>
      <c r="O21" s="79">
        <v>56.864909575500782</v>
      </c>
      <c r="P21" s="79">
        <v>50.431025846124278</v>
      </c>
      <c r="Q21" s="79">
        <v>22.155920171818295</v>
      </c>
      <c r="R21" s="79">
        <v>15.85715608214513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71.298383135408386</v>
      </c>
      <c r="D30" s="8">
        <v>55.918307069891988</v>
      </c>
      <c r="E30" s="8">
        <v>74.557331867303873</v>
      </c>
      <c r="F30" s="8">
        <v>142.59972091176007</v>
      </c>
      <c r="G30" s="8">
        <v>74.594584883268098</v>
      </c>
      <c r="H30" s="8">
        <v>12.580807687646262</v>
      </c>
      <c r="I30" s="8">
        <v>30.978254617200029</v>
      </c>
      <c r="J30" s="8">
        <v>74.890047945419994</v>
      </c>
      <c r="K30" s="8">
        <v>66.391079787864001</v>
      </c>
      <c r="L30" s="8">
        <v>69.687270641952082</v>
      </c>
      <c r="M30" s="8">
        <v>85.194830537939922</v>
      </c>
      <c r="N30" s="8">
        <v>66.412757952491432</v>
      </c>
      <c r="O30" s="8">
        <v>56.864909575500782</v>
      </c>
      <c r="P30" s="8">
        <v>50.431025846124278</v>
      </c>
      <c r="Q30" s="8">
        <v>22.155920171818295</v>
      </c>
      <c r="R30" s="8">
        <v>15.85715608214513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3.1863707363201805</v>
      </c>
      <c r="D43" s="9">
        <v>3.1419746397000017</v>
      </c>
      <c r="E43" s="9">
        <v>6.2272370637360011</v>
      </c>
      <c r="F43" s="9">
        <v>6.2179298073360005</v>
      </c>
      <c r="G43" s="9">
        <v>6.2260891687800006</v>
      </c>
      <c r="H43" s="9">
        <v>9.4848091667347028</v>
      </c>
      <c r="I43" s="9">
        <v>9.4829153524560024</v>
      </c>
      <c r="J43" s="9">
        <v>28.544393628972006</v>
      </c>
      <c r="K43" s="9">
        <v>66.391079787864001</v>
      </c>
      <c r="L43" s="9">
        <v>66.447854051903988</v>
      </c>
      <c r="M43" s="9">
        <v>72.810905571602603</v>
      </c>
      <c r="N43" s="9">
        <v>66.412757952491432</v>
      </c>
      <c r="O43" s="9">
        <v>53.76889778370559</v>
      </c>
      <c r="P43" s="9">
        <v>41.142892080637878</v>
      </c>
      <c r="Q43" s="9">
        <v>22.155920171818295</v>
      </c>
      <c r="R43" s="9">
        <v>15.85715608214513</v>
      </c>
    </row>
    <row r="44" spans="1:18" ht="11.25" customHeight="1" x14ac:dyDescent="0.25">
      <c r="A44" s="59" t="s">
        <v>161</v>
      </c>
      <c r="B44" s="60" t="s">
        <v>160</v>
      </c>
      <c r="C44" s="9">
        <v>68.112012399088201</v>
      </c>
      <c r="D44" s="9">
        <v>52.776332430191985</v>
      </c>
      <c r="E44" s="9">
        <v>68.330094803567874</v>
      </c>
      <c r="F44" s="9">
        <v>136.38179110442408</v>
      </c>
      <c r="G44" s="9">
        <v>68.368495714488091</v>
      </c>
      <c r="H44" s="9">
        <v>3.0959985209115586</v>
      </c>
      <c r="I44" s="9">
        <v>21.495339264744025</v>
      </c>
      <c r="J44" s="9">
        <v>46.345654316447984</v>
      </c>
      <c r="K44" s="9">
        <v>0</v>
      </c>
      <c r="L44" s="9">
        <v>3.2394165900480907</v>
      </c>
      <c r="M44" s="9">
        <v>12.383924966337318</v>
      </c>
      <c r="N44" s="9">
        <v>0</v>
      </c>
      <c r="O44" s="9">
        <v>3.0960117917951897</v>
      </c>
      <c r="P44" s="9">
        <v>9.288133765486398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1.474206986446897</v>
      </c>
      <c r="D64" s="81">
        <v>2.0609596687680001</v>
      </c>
      <c r="E64" s="81">
        <v>0.45644418237600265</v>
      </c>
      <c r="F64" s="81">
        <v>1.371687119712</v>
      </c>
      <c r="G64" s="81">
        <v>1.142813520576007</v>
      </c>
      <c r="H64" s="81">
        <v>1.0920013736119152</v>
      </c>
      <c r="I64" s="81">
        <v>0.91741463049599636</v>
      </c>
      <c r="J64" s="81">
        <v>0.91620305431200155</v>
      </c>
      <c r="K64" s="81">
        <v>0.91446569978399428</v>
      </c>
      <c r="L64" s="81">
        <v>0.22857642007199602</v>
      </c>
      <c r="M64" s="81">
        <v>0.87359073504194662</v>
      </c>
      <c r="N64" s="81">
        <v>1.255797611463092</v>
      </c>
      <c r="O64" s="81">
        <v>1.1466042310005204</v>
      </c>
      <c r="P64" s="81">
        <v>0.76441000719234775</v>
      </c>
      <c r="Q64" s="81">
        <v>0.43679933390419035</v>
      </c>
      <c r="R64" s="81">
        <v>0.70979570724412266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1.474206986446897</v>
      </c>
      <c r="D67" s="82">
        <v>2.0609596687680001</v>
      </c>
      <c r="E67" s="82">
        <v>0.45644418237600265</v>
      </c>
      <c r="F67" s="82">
        <v>1.371687119712</v>
      </c>
      <c r="G67" s="82">
        <v>1.142813520576007</v>
      </c>
      <c r="H67" s="82">
        <v>1.0920013736119152</v>
      </c>
      <c r="I67" s="82">
        <v>0.91741463049599636</v>
      </c>
      <c r="J67" s="82">
        <v>0.91620305431200155</v>
      </c>
      <c r="K67" s="82">
        <v>0.91446569978399428</v>
      </c>
      <c r="L67" s="82">
        <v>0.22857642007199602</v>
      </c>
      <c r="M67" s="82">
        <v>0.87359073504194662</v>
      </c>
      <c r="N67" s="82">
        <v>1.255797611463092</v>
      </c>
      <c r="O67" s="82">
        <v>1.1466042310005204</v>
      </c>
      <c r="P67" s="82">
        <v>0.76441000719234775</v>
      </c>
      <c r="Q67" s="82">
        <v>0.43679933390419035</v>
      </c>
      <c r="R67" s="82">
        <v>0.70979570724412266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882.77002390007283</v>
      </c>
      <c r="D2" s="78">
        <v>847.26136528779602</v>
      </c>
      <c r="E2" s="78">
        <v>860.95218646652415</v>
      </c>
      <c r="F2" s="78">
        <v>952.11852466809603</v>
      </c>
      <c r="G2" s="78">
        <v>948.36533429448014</v>
      </c>
      <c r="H2" s="78">
        <v>940.24135022698624</v>
      </c>
      <c r="I2" s="78">
        <v>946.01742374664013</v>
      </c>
      <c r="J2" s="78">
        <v>858.82478127692411</v>
      </c>
      <c r="K2" s="78">
        <v>844.78765199255997</v>
      </c>
      <c r="L2" s="78">
        <v>820.44217605135611</v>
      </c>
      <c r="M2" s="78">
        <v>809.32774799449101</v>
      </c>
      <c r="N2" s="78">
        <v>649.90350478544599</v>
      </c>
      <c r="O2" s="78">
        <v>723.58459038655428</v>
      </c>
      <c r="P2" s="78">
        <v>729.0103274373206</v>
      </c>
      <c r="Q2" s="78">
        <v>582.81651636776337</v>
      </c>
      <c r="R2" s="78">
        <v>634.84856687163506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416.22317017190295</v>
      </c>
      <c r="D21" s="79">
        <v>385.02767683476003</v>
      </c>
      <c r="E21" s="79">
        <v>358.93835150832001</v>
      </c>
      <c r="F21" s="79">
        <v>359.21115958633197</v>
      </c>
      <c r="G21" s="79">
        <v>371.74624456068</v>
      </c>
      <c r="H21" s="79">
        <v>333.35932382247</v>
      </c>
      <c r="I21" s="79">
        <v>279.55685068408798</v>
      </c>
      <c r="J21" s="79">
        <v>247.80058927412404</v>
      </c>
      <c r="K21" s="79">
        <v>251.04977551076402</v>
      </c>
      <c r="L21" s="79">
        <v>232.55413613668804</v>
      </c>
      <c r="M21" s="79">
        <v>228.83050331910769</v>
      </c>
      <c r="N21" s="79">
        <v>181.61831444747605</v>
      </c>
      <c r="O21" s="79">
        <v>210.1595573351907</v>
      </c>
      <c r="P21" s="79">
        <v>197.38704257328035</v>
      </c>
      <c r="Q21" s="79">
        <v>172.70925025321728</v>
      </c>
      <c r="R21" s="79">
        <v>190.8261503152188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416.22317017190295</v>
      </c>
      <c r="D30" s="8">
        <v>385.02767683476003</v>
      </c>
      <c r="E30" s="8">
        <v>358.93835150832001</v>
      </c>
      <c r="F30" s="8">
        <v>359.21115958633197</v>
      </c>
      <c r="G30" s="8">
        <v>371.74624456068</v>
      </c>
      <c r="H30" s="8">
        <v>333.35932382247</v>
      </c>
      <c r="I30" s="8">
        <v>279.55685068408798</v>
      </c>
      <c r="J30" s="8">
        <v>247.80058927412404</v>
      </c>
      <c r="K30" s="8">
        <v>251.04977551076402</v>
      </c>
      <c r="L30" s="8">
        <v>232.55413613668804</v>
      </c>
      <c r="M30" s="8">
        <v>228.83050331910769</v>
      </c>
      <c r="N30" s="8">
        <v>181.61831444747605</v>
      </c>
      <c r="O30" s="8">
        <v>210.1595573351907</v>
      </c>
      <c r="P30" s="8">
        <v>197.38704257328035</v>
      </c>
      <c r="Q30" s="8">
        <v>172.70925025321728</v>
      </c>
      <c r="R30" s="8">
        <v>190.8261503152188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8.707867716200429</v>
      </c>
      <c r="D34" s="9">
        <v>8.7133390164360005</v>
      </c>
      <c r="E34" s="9">
        <v>8.7054398227440011</v>
      </c>
      <c r="F34" s="9">
        <v>11.60983332414</v>
      </c>
      <c r="G34" s="9">
        <v>14.510079088380003</v>
      </c>
      <c r="H34" s="9">
        <v>17.415464216225455</v>
      </c>
      <c r="I34" s="9">
        <v>17.416850273496003</v>
      </c>
      <c r="J34" s="9">
        <v>17.406520558668003</v>
      </c>
      <c r="K34" s="9">
        <v>17.394103765908003</v>
      </c>
      <c r="L34" s="9">
        <v>17.404512736860003</v>
      </c>
      <c r="M34" s="9">
        <v>23.221324756884293</v>
      </c>
      <c r="N34" s="9">
        <v>20.318726898302913</v>
      </c>
      <c r="O34" s="9">
        <v>17.4157442690842</v>
      </c>
      <c r="P34" s="9">
        <v>20.317926909584401</v>
      </c>
      <c r="Q34" s="9">
        <v>11.61024497290436</v>
      </c>
      <c r="R34" s="9">
        <v>23.221166108707241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3.145514587112356</v>
      </c>
      <c r="D38" s="9">
        <v>3.1142551766760005</v>
      </c>
      <c r="E38" s="9">
        <v>3.0347529107040003</v>
      </c>
      <c r="F38" s="9">
        <v>3.0112724989440007</v>
      </c>
      <c r="G38" s="9">
        <v>6.3212579798040016</v>
      </c>
      <c r="H38" s="9">
        <v>6.2600474649382596</v>
      </c>
      <c r="I38" s="9">
        <v>3.0842423939520001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3.145514587112356</v>
      </c>
      <c r="D41" s="10">
        <v>3.1142551766760005</v>
      </c>
      <c r="E41" s="10">
        <v>3.0347529107040003</v>
      </c>
      <c r="F41" s="10">
        <v>3.0112724989440007</v>
      </c>
      <c r="G41" s="10">
        <v>6.3212579798040016</v>
      </c>
      <c r="H41" s="10">
        <v>6.2600474649382596</v>
      </c>
      <c r="I41" s="10">
        <v>3.0842423939520001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376.50545781752322</v>
      </c>
      <c r="D43" s="9">
        <v>357.66067605184799</v>
      </c>
      <c r="E43" s="9">
        <v>309.93945621537603</v>
      </c>
      <c r="F43" s="9">
        <v>332.28189749383199</v>
      </c>
      <c r="G43" s="9">
        <v>341.56725081710402</v>
      </c>
      <c r="H43" s="9">
        <v>294.25371367338425</v>
      </c>
      <c r="I43" s="9">
        <v>237.342359908368</v>
      </c>
      <c r="J43" s="9">
        <v>205.63930062655203</v>
      </c>
      <c r="K43" s="9">
        <v>218.15200715490002</v>
      </c>
      <c r="L43" s="9">
        <v>211.90832727152403</v>
      </c>
      <c r="M43" s="9">
        <v>202.51299684983206</v>
      </c>
      <c r="N43" s="9">
        <v>158.20370550130954</v>
      </c>
      <c r="O43" s="9">
        <v>180.35940079822936</v>
      </c>
      <c r="P43" s="9">
        <v>170.87725385452958</v>
      </c>
      <c r="Q43" s="9">
        <v>148.71527884155313</v>
      </c>
      <c r="R43" s="9">
        <v>164.50879317794636</v>
      </c>
    </row>
    <row r="44" spans="1:18" ht="11.25" customHeight="1" x14ac:dyDescent="0.25">
      <c r="A44" s="59" t="s">
        <v>161</v>
      </c>
      <c r="B44" s="60" t="s">
        <v>160</v>
      </c>
      <c r="C44" s="9">
        <v>27.864330051066919</v>
      </c>
      <c r="D44" s="9">
        <v>15.539406589800004</v>
      </c>
      <c r="E44" s="9">
        <v>37.258702559496001</v>
      </c>
      <c r="F44" s="9">
        <v>12.308156269416003</v>
      </c>
      <c r="G44" s="9">
        <v>9.3476566753920025</v>
      </c>
      <c r="H44" s="9">
        <v>9.2883744075236834</v>
      </c>
      <c r="I44" s="9">
        <v>21.713398108272003</v>
      </c>
      <c r="J44" s="9">
        <v>21.693987014904</v>
      </c>
      <c r="K44" s="9">
        <v>9.383367902256003</v>
      </c>
      <c r="L44" s="9">
        <v>3.2412961283040023</v>
      </c>
      <c r="M44" s="9">
        <v>3.0961817123913487</v>
      </c>
      <c r="N44" s="9">
        <v>3.0958820478635958</v>
      </c>
      <c r="O44" s="9">
        <v>12.384412267877126</v>
      </c>
      <c r="P44" s="9">
        <v>6.1918618091663635</v>
      </c>
      <c r="Q44" s="9">
        <v>12.383726438759785</v>
      </c>
      <c r="R44" s="9">
        <v>3.0961910285651908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6.1417240603983432</v>
      </c>
      <c r="I45" s="9">
        <v>0</v>
      </c>
      <c r="J45" s="9">
        <v>3.0607810740000003</v>
      </c>
      <c r="K45" s="9">
        <v>6.1202966877000007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6.1417240603983432</v>
      </c>
      <c r="I49" s="10">
        <v>0</v>
      </c>
      <c r="J49" s="10">
        <v>3.0607810740000003</v>
      </c>
      <c r="K49" s="10">
        <v>6.1202966877000007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408.22569854214663</v>
      </c>
      <c r="D52" s="79">
        <v>413.47463433303608</v>
      </c>
      <c r="E52" s="79">
        <v>430.21939116776406</v>
      </c>
      <c r="F52" s="79">
        <v>519.96017278742409</v>
      </c>
      <c r="G52" s="79">
        <v>519.03065395065619</v>
      </c>
      <c r="H52" s="79">
        <v>549.29442855666127</v>
      </c>
      <c r="I52" s="79">
        <v>606.71940584353217</v>
      </c>
      <c r="J52" s="79">
        <v>570.12471347738403</v>
      </c>
      <c r="K52" s="79">
        <v>565.70990520607199</v>
      </c>
      <c r="L52" s="79">
        <v>571.06989036000004</v>
      </c>
      <c r="M52" s="79">
        <v>563.80788522142882</v>
      </c>
      <c r="N52" s="79">
        <v>443.80123069714193</v>
      </c>
      <c r="O52" s="79">
        <v>491.23389680515828</v>
      </c>
      <c r="P52" s="79">
        <v>510.71568486404021</v>
      </c>
      <c r="Q52" s="79">
        <v>379.38768464780475</v>
      </c>
      <c r="R52" s="79">
        <v>426.96628805791124</v>
      </c>
    </row>
    <row r="53" spans="1:18" ht="11.25" customHeight="1" x14ac:dyDescent="0.25">
      <c r="A53" s="56" t="s">
        <v>143</v>
      </c>
      <c r="B53" s="57" t="s">
        <v>142</v>
      </c>
      <c r="C53" s="8">
        <v>406.05340537306563</v>
      </c>
      <c r="D53" s="8">
        <v>411.22805054166008</v>
      </c>
      <c r="E53" s="8">
        <v>428.17455804776404</v>
      </c>
      <c r="F53" s="8">
        <v>517.9151723628961</v>
      </c>
      <c r="G53" s="8">
        <v>516.98589518822416</v>
      </c>
      <c r="H53" s="8">
        <v>547.47055479526557</v>
      </c>
      <c r="I53" s="8">
        <v>605.03161917567616</v>
      </c>
      <c r="J53" s="8">
        <v>568.81022039028005</v>
      </c>
      <c r="K53" s="8">
        <v>564.39589544316004</v>
      </c>
      <c r="L53" s="8">
        <v>569.58273900000006</v>
      </c>
      <c r="M53" s="8">
        <v>562.07669087476302</v>
      </c>
      <c r="N53" s="8">
        <v>442.02553196473889</v>
      </c>
      <c r="O53" s="8">
        <v>489.85749871340329</v>
      </c>
      <c r="P53" s="8">
        <v>509.20608486404018</v>
      </c>
      <c r="Q53" s="8">
        <v>377.8336914585982</v>
      </c>
      <c r="R53" s="8">
        <v>425.63429048392788</v>
      </c>
    </row>
    <row r="54" spans="1:18" ht="11.25" customHeight="1" x14ac:dyDescent="0.25">
      <c r="A54" s="56" t="s">
        <v>141</v>
      </c>
      <c r="B54" s="57" t="s">
        <v>140</v>
      </c>
      <c r="C54" s="8">
        <v>2.1722931690809792</v>
      </c>
      <c r="D54" s="8">
        <v>2.2465837913760001</v>
      </c>
      <c r="E54" s="8">
        <v>2.0448331200000003</v>
      </c>
      <c r="F54" s="8">
        <v>2.0450004245280002</v>
      </c>
      <c r="G54" s="8">
        <v>2.0447587624320001</v>
      </c>
      <c r="H54" s="8">
        <v>1.8238737613956557</v>
      </c>
      <c r="I54" s="8">
        <v>1.6877866678560001</v>
      </c>
      <c r="J54" s="8">
        <v>1.3144930871039999</v>
      </c>
      <c r="K54" s="8">
        <v>1.314009762912</v>
      </c>
      <c r="L54" s="8">
        <v>1.4871513600000001</v>
      </c>
      <c r="M54" s="8">
        <v>1.7311943466658557</v>
      </c>
      <c r="N54" s="8">
        <v>1.7756987324030673</v>
      </c>
      <c r="O54" s="8">
        <v>1.3763980917549778</v>
      </c>
      <c r="P54" s="8">
        <v>1.5096000000000072</v>
      </c>
      <c r="Q54" s="8">
        <v>1.5539931892065648</v>
      </c>
      <c r="R54" s="8">
        <v>1.331997573983362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2.1722931690809792</v>
      </c>
      <c r="D57" s="9">
        <v>2.2465837913760001</v>
      </c>
      <c r="E57" s="9">
        <v>2.0448331200000003</v>
      </c>
      <c r="F57" s="9">
        <v>2.0450004245280002</v>
      </c>
      <c r="G57" s="9">
        <v>2.0447587624320001</v>
      </c>
      <c r="H57" s="9">
        <v>1.8238737613956557</v>
      </c>
      <c r="I57" s="9">
        <v>1.6877866678560001</v>
      </c>
      <c r="J57" s="9">
        <v>1.3144930871039999</v>
      </c>
      <c r="K57" s="9">
        <v>1.314009762912</v>
      </c>
      <c r="L57" s="9">
        <v>1.4871513600000001</v>
      </c>
      <c r="M57" s="9">
        <v>1.7311943466658557</v>
      </c>
      <c r="N57" s="9">
        <v>1.7756987324030673</v>
      </c>
      <c r="O57" s="9">
        <v>1.3763980917549778</v>
      </c>
      <c r="P57" s="9">
        <v>1.5096000000000072</v>
      </c>
      <c r="Q57" s="9">
        <v>1.5539931892065648</v>
      </c>
      <c r="R57" s="9">
        <v>1.331997573983362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58.321155186023283</v>
      </c>
      <c r="D59" s="79">
        <v>48.759054120000002</v>
      </c>
      <c r="E59" s="79">
        <v>71.794443790439999</v>
      </c>
      <c r="F59" s="79">
        <v>72.947192294340013</v>
      </c>
      <c r="G59" s="79">
        <v>57.588435783144</v>
      </c>
      <c r="H59" s="79">
        <v>57.587597847854994</v>
      </c>
      <c r="I59" s="79">
        <v>59.741167219019999</v>
      </c>
      <c r="J59" s="79">
        <v>40.899478525416008</v>
      </c>
      <c r="K59" s="79">
        <v>28.027971275724003</v>
      </c>
      <c r="L59" s="79">
        <v>16.818149554668</v>
      </c>
      <c r="M59" s="79">
        <v>16.689359453954459</v>
      </c>
      <c r="N59" s="79">
        <v>24.483959640827976</v>
      </c>
      <c r="O59" s="79">
        <v>22.191136246205406</v>
      </c>
      <c r="P59" s="79">
        <v>20.907600000000009</v>
      </c>
      <c r="Q59" s="79">
        <v>30.719581466741381</v>
      </c>
      <c r="R59" s="79">
        <v>17.056128498504965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58.321155186023283</v>
      </c>
      <c r="D61" s="8">
        <v>48.759054120000002</v>
      </c>
      <c r="E61" s="8">
        <v>71.794443790439999</v>
      </c>
      <c r="F61" s="8">
        <v>72.947192294340013</v>
      </c>
      <c r="G61" s="8">
        <v>57.588435783144</v>
      </c>
      <c r="H61" s="8">
        <v>57.587597847854994</v>
      </c>
      <c r="I61" s="8">
        <v>59.741167219019999</v>
      </c>
      <c r="J61" s="8">
        <v>40.899478525416008</v>
      </c>
      <c r="K61" s="8">
        <v>28.027971275724003</v>
      </c>
      <c r="L61" s="8">
        <v>16.818149554668</v>
      </c>
      <c r="M61" s="8">
        <v>16.689359453954459</v>
      </c>
      <c r="N61" s="8">
        <v>24.483959640827976</v>
      </c>
      <c r="O61" s="8">
        <v>22.191136246205406</v>
      </c>
      <c r="P61" s="8">
        <v>20.907600000000009</v>
      </c>
      <c r="Q61" s="8">
        <v>30.719581466741381</v>
      </c>
      <c r="R61" s="8">
        <v>17.056128498504965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182.02010246381656</v>
      </c>
      <c r="D64" s="81">
        <v>159.353794548792</v>
      </c>
      <c r="E64" s="81">
        <v>195.06923241249601</v>
      </c>
      <c r="F64" s="81">
        <v>192.14664152918402</v>
      </c>
      <c r="G64" s="81">
        <v>177.28463916647999</v>
      </c>
      <c r="H64" s="81">
        <v>193.9733057161028</v>
      </c>
      <c r="I64" s="81">
        <v>215.591823795528</v>
      </c>
      <c r="J64" s="81">
        <v>188.70052513521597</v>
      </c>
      <c r="K64" s="81">
        <v>178.30404391003199</v>
      </c>
      <c r="L64" s="81">
        <v>155.61103809945601</v>
      </c>
      <c r="M64" s="81">
        <v>152.72137465615907</v>
      </c>
      <c r="N64" s="81">
        <v>152.78834264990149</v>
      </c>
      <c r="O64" s="81">
        <v>146.98136994498341</v>
      </c>
      <c r="P64" s="81">
        <v>166.05700000000053</v>
      </c>
      <c r="Q64" s="81">
        <v>182.46566180318797</v>
      </c>
      <c r="R64" s="81">
        <v>165.14770564694427</v>
      </c>
    </row>
    <row r="65" spans="1:18" ht="11.25" customHeight="1" x14ac:dyDescent="0.25">
      <c r="A65" s="71" t="s">
        <v>123</v>
      </c>
      <c r="B65" s="72" t="s">
        <v>122</v>
      </c>
      <c r="C65" s="82">
        <v>86.911985739819485</v>
      </c>
      <c r="D65" s="82">
        <v>74.557971694079995</v>
      </c>
      <c r="E65" s="82">
        <v>75.359921414400006</v>
      </c>
      <c r="F65" s="82">
        <v>76.272958661760001</v>
      </c>
      <c r="G65" s="82">
        <v>76.430469427199995</v>
      </c>
      <c r="H65" s="82">
        <v>91.392974349489137</v>
      </c>
      <c r="I65" s="82">
        <v>106.45233080832</v>
      </c>
      <c r="J65" s="82">
        <v>113.01526373759999</v>
      </c>
      <c r="K65" s="82">
        <v>119.11480834176</v>
      </c>
      <c r="L65" s="82">
        <v>114.40706993856</v>
      </c>
      <c r="M65" s="82">
        <v>109.6481349259393</v>
      </c>
      <c r="N65" s="82">
        <v>103.3726626017578</v>
      </c>
      <c r="O65" s="82">
        <v>97.998718515420677</v>
      </c>
      <c r="P65" s="82">
        <v>111.77600000000041</v>
      </c>
      <c r="Q65" s="82">
        <v>126.22306958688161</v>
      </c>
      <c r="R65" s="82">
        <v>129.02534474178267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17.308177859547165</v>
      </c>
      <c r="D67" s="82">
        <v>19.891086290712003</v>
      </c>
      <c r="E67" s="82">
        <v>23.821919490096004</v>
      </c>
      <c r="F67" s="82">
        <v>18.733893875424005</v>
      </c>
      <c r="G67" s="82">
        <v>24.231752279280002</v>
      </c>
      <c r="H67" s="82">
        <v>25.880333009855576</v>
      </c>
      <c r="I67" s="82">
        <v>29.363828975208008</v>
      </c>
      <c r="J67" s="82">
        <v>21.257949965616003</v>
      </c>
      <c r="K67" s="82">
        <v>21.506025904272001</v>
      </c>
      <c r="L67" s="82">
        <v>18.514987204896002</v>
      </c>
      <c r="M67" s="82">
        <v>20.859858503790779</v>
      </c>
      <c r="N67" s="82">
        <v>16.81621640238313</v>
      </c>
      <c r="O67" s="82">
        <v>19.383003063269733</v>
      </c>
      <c r="P67" s="82">
        <v>26.481000000000112</v>
      </c>
      <c r="Q67" s="82">
        <v>15.342492193110507</v>
      </c>
      <c r="R67" s="82">
        <v>13.322461801214478</v>
      </c>
    </row>
    <row r="68" spans="1:18" ht="11.25" customHeight="1" x14ac:dyDescent="0.25">
      <c r="A68" s="71" t="s">
        <v>117</v>
      </c>
      <c r="B68" s="72" t="s">
        <v>116</v>
      </c>
      <c r="C68" s="82">
        <v>77.799938864449885</v>
      </c>
      <c r="D68" s="82">
        <v>64.904736564000004</v>
      </c>
      <c r="E68" s="82">
        <v>95.887391507999993</v>
      </c>
      <c r="F68" s="82">
        <v>97.139788992000007</v>
      </c>
      <c r="G68" s="82">
        <v>76.622417459999994</v>
      </c>
      <c r="H68" s="82">
        <v>76.699998356758087</v>
      </c>
      <c r="I68" s="82">
        <v>79.775664011999993</v>
      </c>
      <c r="J68" s="82">
        <v>54.427311431999996</v>
      </c>
      <c r="K68" s="82">
        <v>37.683209663999996</v>
      </c>
      <c r="L68" s="82">
        <v>22.688980956000002</v>
      </c>
      <c r="M68" s="82">
        <v>22.213381226429</v>
      </c>
      <c r="N68" s="82">
        <v>32.599463645760579</v>
      </c>
      <c r="O68" s="82">
        <v>29.599648366292985</v>
      </c>
      <c r="P68" s="82">
        <v>27.800000000000011</v>
      </c>
      <c r="Q68" s="82">
        <v>40.900100023195861</v>
      </c>
      <c r="R68" s="82">
        <v>22.799899103947119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739.17530567775884</v>
      </c>
      <c r="D2" s="78">
        <v>705.14447981222588</v>
      </c>
      <c r="E2" s="78">
        <v>716.3626474585825</v>
      </c>
      <c r="F2" s="78">
        <v>794.20079538285324</v>
      </c>
      <c r="G2" s="78">
        <v>787.48489560351572</v>
      </c>
      <c r="H2" s="78">
        <v>766.97182532582167</v>
      </c>
      <c r="I2" s="78">
        <v>771.63275376459706</v>
      </c>
      <c r="J2" s="78">
        <v>686.34227257747079</v>
      </c>
      <c r="K2" s="78">
        <v>671.63505622848538</v>
      </c>
      <c r="L2" s="78">
        <v>645.97349735863656</v>
      </c>
      <c r="M2" s="78">
        <v>631.11121452526663</v>
      </c>
      <c r="N2" s="78">
        <v>487.76838084752194</v>
      </c>
      <c r="O2" s="78">
        <v>565.76309465356098</v>
      </c>
      <c r="P2" s="78">
        <v>571.35286800553308</v>
      </c>
      <c r="Q2" s="78">
        <v>440.06392063819328</v>
      </c>
      <c r="R2" s="78">
        <v>482.56585138213302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365.82042674234282</v>
      </c>
      <c r="D21" s="79">
        <v>336.19261938864759</v>
      </c>
      <c r="E21" s="79">
        <v>310.88219669065791</v>
      </c>
      <c r="F21" s="79">
        <v>308.81782651653384</v>
      </c>
      <c r="G21" s="79">
        <v>319.06398845563467</v>
      </c>
      <c r="H21" s="79">
        <v>279.15266718936908</v>
      </c>
      <c r="I21" s="79">
        <v>230.43967135736651</v>
      </c>
      <c r="J21" s="79">
        <v>202.43706354170675</v>
      </c>
      <c r="K21" s="79">
        <v>205.82503035315881</v>
      </c>
      <c r="L21" s="79">
        <v>188.17566691230181</v>
      </c>
      <c r="M21" s="79">
        <v>180.49565808965443</v>
      </c>
      <c r="N21" s="79">
        <v>139.52779366817578</v>
      </c>
      <c r="O21" s="79">
        <v>171.16017953524036</v>
      </c>
      <c r="P21" s="79">
        <v>155.75320374024713</v>
      </c>
      <c r="Q21" s="79">
        <v>140.34294129887624</v>
      </c>
      <c r="R21" s="79">
        <v>147.40134419673524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365.82042674234282</v>
      </c>
      <c r="D30" s="8">
        <v>336.19261938864759</v>
      </c>
      <c r="E30" s="8">
        <v>310.88219669065791</v>
      </c>
      <c r="F30" s="8">
        <v>308.81782651653384</v>
      </c>
      <c r="G30" s="8">
        <v>319.06398845563467</v>
      </c>
      <c r="H30" s="8">
        <v>279.15266718936908</v>
      </c>
      <c r="I30" s="8">
        <v>230.43967135736651</v>
      </c>
      <c r="J30" s="8">
        <v>202.43706354170675</v>
      </c>
      <c r="K30" s="8">
        <v>205.82503035315881</v>
      </c>
      <c r="L30" s="8">
        <v>188.17566691230181</v>
      </c>
      <c r="M30" s="8">
        <v>180.49565808965443</v>
      </c>
      <c r="N30" s="8">
        <v>139.52779366817578</v>
      </c>
      <c r="O30" s="8">
        <v>171.16017953524036</v>
      </c>
      <c r="P30" s="8">
        <v>155.75320374024713</v>
      </c>
      <c r="Q30" s="8">
        <v>140.34294129887624</v>
      </c>
      <c r="R30" s="8">
        <v>147.40134419673524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2.8236816670382296</v>
      </c>
      <c r="D38" s="9">
        <v>2.7822208724792801</v>
      </c>
      <c r="E38" s="9">
        <v>2.6937806808402311</v>
      </c>
      <c r="F38" s="9">
        <v>2.6752907941192889</v>
      </c>
      <c r="G38" s="9">
        <v>5.6458051508496023</v>
      </c>
      <c r="H38" s="9">
        <v>5.5310742508097936</v>
      </c>
      <c r="I38" s="9">
        <v>2.711268034392047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2.8236816670382296</v>
      </c>
      <c r="D41" s="10">
        <v>2.7822208724792801</v>
      </c>
      <c r="E41" s="10">
        <v>2.6937806808402311</v>
      </c>
      <c r="F41" s="10">
        <v>2.6752907941192889</v>
      </c>
      <c r="G41" s="10">
        <v>5.6458051508496023</v>
      </c>
      <c r="H41" s="10">
        <v>5.5310742508097936</v>
      </c>
      <c r="I41" s="10">
        <v>2.711268034392047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337.9833503665775</v>
      </c>
      <c r="D43" s="9">
        <v>319.52776562086729</v>
      </c>
      <c r="E43" s="9">
        <v>275.11594648719688</v>
      </c>
      <c r="F43" s="9">
        <v>295.20765780230022</v>
      </c>
      <c r="G43" s="9">
        <v>305.06936280498667</v>
      </c>
      <c r="H43" s="9">
        <v>259.98830648164505</v>
      </c>
      <c r="I43" s="9">
        <v>208.64078481269507</v>
      </c>
      <c r="J43" s="9">
        <v>180.6861452628045</v>
      </c>
      <c r="K43" s="9">
        <v>192.16800156809512</v>
      </c>
      <c r="L43" s="9">
        <v>185.34074184496677</v>
      </c>
      <c r="M43" s="9">
        <v>177.77765026699242</v>
      </c>
      <c r="N43" s="9">
        <v>136.84978563257783</v>
      </c>
      <c r="O43" s="9">
        <v>160.16258540503983</v>
      </c>
      <c r="P43" s="9">
        <v>150.30672985755029</v>
      </c>
      <c r="Q43" s="9">
        <v>129.55473941251367</v>
      </c>
      <c r="R43" s="9">
        <v>144.67837792182985</v>
      </c>
    </row>
    <row r="44" spans="1:18" ht="11.25" customHeight="1" x14ac:dyDescent="0.25">
      <c r="A44" s="59" t="s">
        <v>161</v>
      </c>
      <c r="B44" s="60" t="s">
        <v>160</v>
      </c>
      <c r="C44" s="9">
        <v>25.013394708727088</v>
      </c>
      <c r="D44" s="9">
        <v>13.882632895300992</v>
      </c>
      <c r="E44" s="9">
        <v>33.0724695226208</v>
      </c>
      <c r="F44" s="9">
        <v>10.934877920114324</v>
      </c>
      <c r="G44" s="9">
        <v>8.3488204997983946</v>
      </c>
      <c r="H44" s="9">
        <v>8.2067570262171508</v>
      </c>
      <c r="I44" s="9">
        <v>19.087618510279395</v>
      </c>
      <c r="J44" s="9">
        <v>19.061545517618903</v>
      </c>
      <c r="K44" s="9">
        <v>8.2657183918293526</v>
      </c>
      <c r="L44" s="9">
        <v>2.8349250673350466</v>
      </c>
      <c r="M44" s="9">
        <v>2.7180078226619919</v>
      </c>
      <c r="N44" s="9">
        <v>2.6780080355979541</v>
      </c>
      <c r="O44" s="9">
        <v>10.997594130200538</v>
      </c>
      <c r="P44" s="9">
        <v>5.4464738826968278</v>
      </c>
      <c r="Q44" s="9">
        <v>10.788201886362577</v>
      </c>
      <c r="R44" s="9">
        <v>2.7229662749053896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5.4265294306971015</v>
      </c>
      <c r="I45" s="9">
        <v>0</v>
      </c>
      <c r="J45" s="9">
        <v>2.6893727612833489</v>
      </c>
      <c r="K45" s="9">
        <v>5.3913103932343249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5.4265294306971015</v>
      </c>
      <c r="I49" s="10">
        <v>0</v>
      </c>
      <c r="J49" s="10">
        <v>2.6893727612833489</v>
      </c>
      <c r="K49" s="10">
        <v>5.3913103932343249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318.65335101100607</v>
      </c>
      <c r="D52" s="79">
        <v>323.95858660489432</v>
      </c>
      <c r="E52" s="79">
        <v>337.93558257065536</v>
      </c>
      <c r="F52" s="79">
        <v>416.66547736994011</v>
      </c>
      <c r="G52" s="79">
        <v>414.76387009944716</v>
      </c>
      <c r="H52" s="79">
        <v>434.00796427088977</v>
      </c>
      <c r="I52" s="79">
        <v>485.08012718910157</v>
      </c>
      <c r="J52" s="79">
        <v>446.01755440442321</v>
      </c>
      <c r="K52" s="79">
        <v>440.16353804879378</v>
      </c>
      <c r="L52" s="79">
        <v>442.7412028591005</v>
      </c>
      <c r="M52" s="79">
        <v>435.74464314524965</v>
      </c>
      <c r="N52" s="79">
        <v>326.23113572478417</v>
      </c>
      <c r="O52" s="79">
        <v>374.85983280294971</v>
      </c>
      <c r="P52" s="79">
        <v>396.86597594220126</v>
      </c>
      <c r="Q52" s="79">
        <v>271.57194708572246</v>
      </c>
      <c r="R52" s="79">
        <v>319.82345811973016</v>
      </c>
    </row>
    <row r="53" spans="1:18" ht="11.25" customHeight="1" x14ac:dyDescent="0.25">
      <c r="A53" s="56" t="s">
        <v>143</v>
      </c>
      <c r="B53" s="57" t="s">
        <v>142</v>
      </c>
      <c r="C53" s="8">
        <v>316.95769956089407</v>
      </c>
      <c r="D53" s="8">
        <v>322.19838162661887</v>
      </c>
      <c r="E53" s="8">
        <v>336.32937446880459</v>
      </c>
      <c r="F53" s="8">
        <v>415.0267343994164</v>
      </c>
      <c r="G53" s="8">
        <v>413.12987786551895</v>
      </c>
      <c r="H53" s="8">
        <v>432.56688695949163</v>
      </c>
      <c r="I53" s="8">
        <v>483.73071959866297</v>
      </c>
      <c r="J53" s="8">
        <v>444.98920573240076</v>
      </c>
      <c r="K53" s="8">
        <v>439.14114268157226</v>
      </c>
      <c r="L53" s="8">
        <v>441.58823858436892</v>
      </c>
      <c r="M53" s="8">
        <v>434.40667203385465</v>
      </c>
      <c r="N53" s="8">
        <v>324.92584819039195</v>
      </c>
      <c r="O53" s="8">
        <v>373.80950553135631</v>
      </c>
      <c r="P53" s="8">
        <v>395.69289883680193</v>
      </c>
      <c r="Q53" s="8">
        <v>270.45957319160789</v>
      </c>
      <c r="R53" s="8">
        <v>318.8257117349836</v>
      </c>
    </row>
    <row r="54" spans="1:18" ht="11.25" customHeight="1" x14ac:dyDescent="0.25">
      <c r="A54" s="56" t="s">
        <v>141</v>
      </c>
      <c r="B54" s="57" t="s">
        <v>140</v>
      </c>
      <c r="C54" s="8">
        <v>1.6956514501119926</v>
      </c>
      <c r="D54" s="8">
        <v>1.7602049782754561</v>
      </c>
      <c r="E54" s="8">
        <v>1.6062081018507766</v>
      </c>
      <c r="F54" s="8">
        <v>1.6387429705237184</v>
      </c>
      <c r="G54" s="8">
        <v>1.6339922339282105</v>
      </c>
      <c r="H54" s="8">
        <v>1.4410773113981543</v>
      </c>
      <c r="I54" s="8">
        <v>1.3494075904385978</v>
      </c>
      <c r="J54" s="8">
        <v>1.028348672022448</v>
      </c>
      <c r="K54" s="8">
        <v>1.0223953672215009</v>
      </c>
      <c r="L54" s="8">
        <v>1.1529642747315567</v>
      </c>
      <c r="M54" s="8">
        <v>1.3379711113950123</v>
      </c>
      <c r="N54" s="8">
        <v>1.3052875343922359</v>
      </c>
      <c r="O54" s="8">
        <v>1.0503272715934293</v>
      </c>
      <c r="P54" s="8">
        <v>1.1730771053993401</v>
      </c>
      <c r="Q54" s="8">
        <v>1.1123738941145416</v>
      </c>
      <c r="R54" s="8">
        <v>0.99774638474658517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1.6956514501119926</v>
      </c>
      <c r="D57" s="9">
        <v>1.7602049782754561</v>
      </c>
      <c r="E57" s="9">
        <v>1.6062081018507766</v>
      </c>
      <c r="F57" s="9">
        <v>1.6387429705237184</v>
      </c>
      <c r="G57" s="9">
        <v>1.6339922339282105</v>
      </c>
      <c r="H57" s="9">
        <v>1.4410773113981543</v>
      </c>
      <c r="I57" s="9">
        <v>1.3494075904385978</v>
      </c>
      <c r="J57" s="9">
        <v>1.028348672022448</v>
      </c>
      <c r="K57" s="9">
        <v>1.0223953672215009</v>
      </c>
      <c r="L57" s="9">
        <v>1.1529642747315567</v>
      </c>
      <c r="M57" s="9">
        <v>1.3379711113950123</v>
      </c>
      <c r="N57" s="9">
        <v>1.3052875343922359</v>
      </c>
      <c r="O57" s="9">
        <v>1.0503272715934293</v>
      </c>
      <c r="P57" s="9">
        <v>1.1730771053993401</v>
      </c>
      <c r="Q57" s="9">
        <v>1.1123738941145416</v>
      </c>
      <c r="R57" s="9">
        <v>0.99774638474658517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54.70152792440993</v>
      </c>
      <c r="D59" s="79">
        <v>44.993273818683939</v>
      </c>
      <c r="E59" s="79">
        <v>67.544868197269267</v>
      </c>
      <c r="F59" s="79">
        <v>68.717491496379253</v>
      </c>
      <c r="G59" s="79">
        <v>53.657037048433985</v>
      </c>
      <c r="H59" s="79">
        <v>53.811193865562778</v>
      </c>
      <c r="I59" s="79">
        <v>56.11295521812891</v>
      </c>
      <c r="J59" s="79">
        <v>37.887654631340922</v>
      </c>
      <c r="K59" s="79">
        <v>25.646487826532869</v>
      </c>
      <c r="L59" s="79">
        <v>15.056627587234308</v>
      </c>
      <c r="M59" s="79">
        <v>14.87091329036253</v>
      </c>
      <c r="N59" s="79">
        <v>22.009451454561969</v>
      </c>
      <c r="O59" s="79">
        <v>19.743082315370888</v>
      </c>
      <c r="P59" s="79">
        <v>18.733688323084721</v>
      </c>
      <c r="Q59" s="79">
        <v>28.149032253594577</v>
      </c>
      <c r="R59" s="79">
        <v>15.341049065667621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54.70152792440993</v>
      </c>
      <c r="D61" s="8">
        <v>44.993273818683939</v>
      </c>
      <c r="E61" s="8">
        <v>67.544868197269267</v>
      </c>
      <c r="F61" s="8">
        <v>68.717491496379253</v>
      </c>
      <c r="G61" s="8">
        <v>53.657037048433985</v>
      </c>
      <c r="H61" s="8">
        <v>53.811193865562778</v>
      </c>
      <c r="I61" s="8">
        <v>56.11295521812891</v>
      </c>
      <c r="J61" s="8">
        <v>37.887654631340922</v>
      </c>
      <c r="K61" s="8">
        <v>25.646487826532869</v>
      </c>
      <c r="L61" s="8">
        <v>15.056627587234308</v>
      </c>
      <c r="M61" s="8">
        <v>14.87091329036253</v>
      </c>
      <c r="N61" s="8">
        <v>22.009451454561969</v>
      </c>
      <c r="O61" s="8">
        <v>19.743082315370888</v>
      </c>
      <c r="P61" s="8">
        <v>18.733688323084721</v>
      </c>
      <c r="Q61" s="8">
        <v>28.149032253594577</v>
      </c>
      <c r="R61" s="8">
        <v>15.341049065667621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167.99973165124476</v>
      </c>
      <c r="D64" s="81">
        <v>144.27638856045547</v>
      </c>
      <c r="E64" s="81">
        <v>179.82305637970308</v>
      </c>
      <c r="F64" s="81">
        <v>178.3699872645735</v>
      </c>
      <c r="G64" s="81">
        <v>161.96829708746372</v>
      </c>
      <c r="H64" s="81">
        <v>177.51853496918972</v>
      </c>
      <c r="I64" s="81">
        <v>198.39472721707236</v>
      </c>
      <c r="J64" s="81">
        <v>171.74258954336571</v>
      </c>
      <c r="K64" s="81">
        <v>160.20844404837359</v>
      </c>
      <c r="L64" s="81">
        <v>137.09106893621006</v>
      </c>
      <c r="M64" s="81">
        <v>133.61584751201497</v>
      </c>
      <c r="N64" s="81">
        <v>134.59122870394239</v>
      </c>
      <c r="O64" s="81">
        <v>128.31327020163761</v>
      </c>
      <c r="P64" s="81">
        <v>145.64109714849579</v>
      </c>
      <c r="Q64" s="81">
        <v>164.12106673158615</v>
      </c>
      <c r="R64" s="81">
        <v>146.53777866543749</v>
      </c>
    </row>
    <row r="65" spans="1:18" ht="11.25" customHeight="1" x14ac:dyDescent="0.25">
      <c r="A65" s="71" t="s">
        <v>123</v>
      </c>
      <c r="B65" s="72" t="s">
        <v>122</v>
      </c>
      <c r="C65" s="82">
        <v>81.517905462407683</v>
      </c>
      <c r="D65" s="82">
        <v>68.799678261630476</v>
      </c>
      <c r="E65" s="82">
        <v>70.899302098500485</v>
      </c>
      <c r="F65" s="82">
        <v>71.850419781678866</v>
      </c>
      <c r="G65" s="82">
        <v>71.212778640617884</v>
      </c>
      <c r="H65" s="82">
        <v>85.399725712885413</v>
      </c>
      <c r="I65" s="82">
        <v>99.987247480677723</v>
      </c>
      <c r="J65" s="82">
        <v>104.69285758494995</v>
      </c>
      <c r="K65" s="82">
        <v>108.99384946718129</v>
      </c>
      <c r="L65" s="82">
        <v>102.42414837686179</v>
      </c>
      <c r="M65" s="82">
        <v>97.701047870190138</v>
      </c>
      <c r="N65" s="82">
        <v>92.925149062419464</v>
      </c>
      <c r="O65" s="82">
        <v>87.187818820302823</v>
      </c>
      <c r="P65" s="82">
        <v>100.15385534452182</v>
      </c>
      <c r="Q65" s="82">
        <v>115.66099169663387</v>
      </c>
      <c r="R65" s="82">
        <v>116.05119793579583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13.510440167131682</v>
      </c>
      <c r="D67" s="82">
        <v>15.58472434752739</v>
      </c>
      <c r="E67" s="82">
        <v>18.712020903998816</v>
      </c>
      <c r="F67" s="82">
        <v>15.012239865903307</v>
      </c>
      <c r="G67" s="82">
        <v>19.363895519744705</v>
      </c>
      <c r="H67" s="82">
        <v>20.448542822060475</v>
      </c>
      <c r="I67" s="82">
        <v>23.47676661874614</v>
      </c>
      <c r="J67" s="82">
        <v>16.630429502845526</v>
      </c>
      <c r="K67" s="82">
        <v>16.733255621439252</v>
      </c>
      <c r="L67" s="82">
        <v>14.354368606001861</v>
      </c>
      <c r="M67" s="82">
        <v>16.121753239092943</v>
      </c>
      <c r="N67" s="82">
        <v>12.361329793803391</v>
      </c>
      <c r="O67" s="82">
        <v>14.791139892364319</v>
      </c>
      <c r="P67" s="82">
        <v>20.577805265023787</v>
      </c>
      <c r="Q67" s="82">
        <v>10.982408355976204</v>
      </c>
      <c r="R67" s="82">
        <v>9.9793260571300859</v>
      </c>
    </row>
    <row r="68" spans="1:18" ht="11.25" customHeight="1" x14ac:dyDescent="0.25">
      <c r="A68" s="71" t="s">
        <v>117</v>
      </c>
      <c r="B68" s="72" t="s">
        <v>116</v>
      </c>
      <c r="C68" s="82">
        <v>72.971386021705413</v>
      </c>
      <c r="D68" s="82">
        <v>59.891985951297599</v>
      </c>
      <c r="E68" s="82">
        <v>90.211733377203757</v>
      </c>
      <c r="F68" s="82">
        <v>91.507327616991319</v>
      </c>
      <c r="G68" s="82">
        <v>71.391622927101153</v>
      </c>
      <c r="H68" s="82">
        <v>71.670266434243842</v>
      </c>
      <c r="I68" s="82">
        <v>74.930713117648494</v>
      </c>
      <c r="J68" s="82">
        <v>50.419302455570232</v>
      </c>
      <c r="K68" s="82">
        <v>34.481338959753053</v>
      </c>
      <c r="L68" s="82">
        <v>20.312551953346407</v>
      </c>
      <c r="M68" s="82">
        <v>19.793046402731878</v>
      </c>
      <c r="N68" s="82">
        <v>29.304749847719545</v>
      </c>
      <c r="O68" s="82">
        <v>26.334311488970464</v>
      </c>
      <c r="P68" s="82">
        <v>24.909436538950199</v>
      </c>
      <c r="Q68" s="82">
        <v>37.477666678976071</v>
      </c>
      <c r="R68" s="82">
        <v>20.507254672511589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7.0727161231045318E-2</v>
      </c>
      <c r="D2" s="78">
        <v>7.4084877758093748E-2</v>
      </c>
      <c r="E2" s="78">
        <v>8.083104042683413E-2</v>
      </c>
      <c r="F2" s="78">
        <v>8.4522372682655722E-2</v>
      </c>
      <c r="G2" s="78">
        <v>9.1674659445108136E-2</v>
      </c>
      <c r="H2" s="78">
        <v>0.10140836959692089</v>
      </c>
      <c r="I2" s="78">
        <v>0.10831424314715511</v>
      </c>
      <c r="J2" s="78">
        <v>0.1160397936900356</v>
      </c>
      <c r="K2" s="78">
        <v>0.12225283918997798</v>
      </c>
      <c r="L2" s="78">
        <v>0.1267536926828127</v>
      </c>
      <c r="M2" s="78">
        <v>0.13598542090557739</v>
      </c>
      <c r="N2" s="78">
        <v>0.14807126113605937</v>
      </c>
      <c r="O2" s="78">
        <v>0.16936886593341577</v>
      </c>
      <c r="P2" s="78">
        <v>0.20525242966055443</v>
      </c>
      <c r="Q2" s="78">
        <v>0.27288372238113529</v>
      </c>
      <c r="R2" s="78">
        <v>0.37778858556923084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7.0727161231045318E-2</v>
      </c>
      <c r="D52" s="79">
        <v>7.4084877758093748E-2</v>
      </c>
      <c r="E52" s="79">
        <v>8.083104042683413E-2</v>
      </c>
      <c r="F52" s="79">
        <v>8.4522372682655722E-2</v>
      </c>
      <c r="G52" s="79">
        <v>9.1674659445108136E-2</v>
      </c>
      <c r="H52" s="79">
        <v>0.10140836959692089</v>
      </c>
      <c r="I52" s="79">
        <v>0.10831424314715511</v>
      </c>
      <c r="J52" s="79">
        <v>0.1160397936900356</v>
      </c>
      <c r="K52" s="79">
        <v>0.12225283918997798</v>
      </c>
      <c r="L52" s="79">
        <v>0.1267536926828127</v>
      </c>
      <c r="M52" s="79">
        <v>0.13598542090557739</v>
      </c>
      <c r="N52" s="79">
        <v>0.14807126113605937</v>
      </c>
      <c r="O52" s="79">
        <v>0.16936886593341577</v>
      </c>
      <c r="P52" s="79">
        <v>0.20525242966055443</v>
      </c>
      <c r="Q52" s="79">
        <v>0.27288372238113529</v>
      </c>
      <c r="R52" s="79">
        <v>0.37778858556923084</v>
      </c>
    </row>
    <row r="53" spans="1:18" ht="11.25" customHeight="1" x14ac:dyDescent="0.25">
      <c r="A53" s="56" t="s">
        <v>143</v>
      </c>
      <c r="B53" s="57" t="s">
        <v>142</v>
      </c>
      <c r="C53" s="8">
        <v>7.0350800483156672E-2</v>
      </c>
      <c r="D53" s="8">
        <v>7.3682343063732433E-2</v>
      </c>
      <c r="E53" s="8">
        <v>8.0446850425216099E-2</v>
      </c>
      <c r="F53" s="8">
        <v>8.4189946668002461E-2</v>
      </c>
      <c r="G53" s="8">
        <v>9.131350050051297E-2</v>
      </c>
      <c r="H53" s="8">
        <v>0.10107165388513088</v>
      </c>
      <c r="I53" s="8">
        <v>0.10801293197470545</v>
      </c>
      <c r="J53" s="8">
        <v>0.11577224958428342</v>
      </c>
      <c r="K53" s="8">
        <v>0.12196887487759631</v>
      </c>
      <c r="L53" s="8">
        <v>0.12642360711948622</v>
      </c>
      <c r="M53" s="8">
        <v>0.13556787230778108</v>
      </c>
      <c r="N53" s="8">
        <v>0.14747881133529697</v>
      </c>
      <c r="O53" s="8">
        <v>0.1688943079165737</v>
      </c>
      <c r="P53" s="8">
        <v>0.20464573384721152</v>
      </c>
      <c r="Q53" s="8">
        <v>0.27176597538199565</v>
      </c>
      <c r="R53" s="8">
        <v>0.37661000661924926</v>
      </c>
    </row>
    <row r="54" spans="1:18" ht="11.25" customHeight="1" x14ac:dyDescent="0.25">
      <c r="A54" s="56" t="s">
        <v>141</v>
      </c>
      <c r="B54" s="57" t="s">
        <v>140</v>
      </c>
      <c r="C54" s="8">
        <v>3.7636074788864989E-4</v>
      </c>
      <c r="D54" s="8">
        <v>4.0253469436131651E-4</v>
      </c>
      <c r="E54" s="8">
        <v>3.8419000161802594E-4</v>
      </c>
      <c r="F54" s="8">
        <v>3.3242601465326182E-4</v>
      </c>
      <c r="G54" s="8">
        <v>3.6115894459515946E-4</v>
      </c>
      <c r="H54" s="8">
        <v>3.3671571178999892E-4</v>
      </c>
      <c r="I54" s="8">
        <v>3.0131117244966952E-4</v>
      </c>
      <c r="J54" s="8">
        <v>2.6754410575218282E-4</v>
      </c>
      <c r="K54" s="8">
        <v>2.8396431238166979E-4</v>
      </c>
      <c r="L54" s="8">
        <v>3.300855633264715E-4</v>
      </c>
      <c r="M54" s="8">
        <v>4.1754859779631338E-4</v>
      </c>
      <c r="N54" s="8">
        <v>5.9244980076238749E-4</v>
      </c>
      <c r="O54" s="8">
        <v>4.7455801684207041E-4</v>
      </c>
      <c r="P54" s="8">
        <v>6.0669581334291827E-4</v>
      </c>
      <c r="Q54" s="8">
        <v>1.1177469991396386E-3</v>
      </c>
      <c r="R54" s="8">
        <v>1.1785789499815693E-3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3.7636074788864989E-4</v>
      </c>
      <c r="D57" s="9">
        <v>4.0253469436131651E-4</v>
      </c>
      <c r="E57" s="9">
        <v>3.8419000161802594E-4</v>
      </c>
      <c r="F57" s="9">
        <v>3.3242601465326182E-4</v>
      </c>
      <c r="G57" s="9">
        <v>3.6115894459515946E-4</v>
      </c>
      <c r="H57" s="9">
        <v>3.3671571178999892E-4</v>
      </c>
      <c r="I57" s="9">
        <v>3.0131117244966952E-4</v>
      </c>
      <c r="J57" s="9">
        <v>2.6754410575218282E-4</v>
      </c>
      <c r="K57" s="9">
        <v>2.8396431238166979E-4</v>
      </c>
      <c r="L57" s="9">
        <v>3.300855633264715E-4</v>
      </c>
      <c r="M57" s="9">
        <v>4.1754859779631338E-4</v>
      </c>
      <c r="N57" s="9">
        <v>5.9244980076238749E-4</v>
      </c>
      <c r="O57" s="9">
        <v>4.7455801684207041E-4</v>
      </c>
      <c r="P57" s="9">
        <v>6.0669581334291827E-4</v>
      </c>
      <c r="Q57" s="9">
        <v>1.1177469991396386E-3</v>
      </c>
      <c r="R57" s="9">
        <v>1.1785789499815693E-3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2.9987291110273283E-3</v>
      </c>
      <c r="D64" s="81">
        <v>3.5640123334292582E-3</v>
      </c>
      <c r="E64" s="81">
        <v>4.4757409286506804E-3</v>
      </c>
      <c r="F64" s="81">
        <v>3.0452970108217612E-3</v>
      </c>
      <c r="G64" s="81">
        <v>4.2799738725497463E-3</v>
      </c>
      <c r="H64" s="81">
        <v>4.7779155198260006E-3</v>
      </c>
      <c r="I64" s="81">
        <v>5.242161171571935E-3</v>
      </c>
      <c r="J64" s="81">
        <v>4.3267167164838813E-3</v>
      </c>
      <c r="K64" s="81">
        <v>4.6475635344103306E-3</v>
      </c>
      <c r="L64" s="81">
        <v>4.1095547809676279E-3</v>
      </c>
      <c r="M64" s="81">
        <v>5.031211362988868E-3</v>
      </c>
      <c r="N64" s="81">
        <v>5.6106161903299841E-3</v>
      </c>
      <c r="O64" s="81">
        <v>6.682920841906052E-3</v>
      </c>
      <c r="P64" s="81">
        <v>1.0642495914900511E-2</v>
      </c>
      <c r="Q64" s="81">
        <v>1.1035456736414991E-2</v>
      </c>
      <c r="R64" s="81">
        <v>1.1787989218245419E-2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2.9987291110273283E-3</v>
      </c>
      <c r="D67" s="82">
        <v>3.5640123334292582E-3</v>
      </c>
      <c r="E67" s="82">
        <v>4.4757409286506804E-3</v>
      </c>
      <c r="F67" s="82">
        <v>3.0452970108217612E-3</v>
      </c>
      <c r="G67" s="82">
        <v>4.2799738725497463E-3</v>
      </c>
      <c r="H67" s="82">
        <v>4.7779155198260006E-3</v>
      </c>
      <c r="I67" s="82">
        <v>5.242161171571935E-3</v>
      </c>
      <c r="J67" s="82">
        <v>4.3267167164838813E-3</v>
      </c>
      <c r="K67" s="82">
        <v>4.6475635344103306E-3</v>
      </c>
      <c r="L67" s="82">
        <v>4.1095547809676279E-3</v>
      </c>
      <c r="M67" s="82">
        <v>5.031211362988868E-3</v>
      </c>
      <c r="N67" s="82">
        <v>5.6106161903299841E-3</v>
      </c>
      <c r="O67" s="82">
        <v>6.682920841906052E-3</v>
      </c>
      <c r="P67" s="82">
        <v>1.0642495914900511E-2</v>
      </c>
      <c r="Q67" s="82">
        <v>1.1035456736414991E-2</v>
      </c>
      <c r="R67" s="82">
        <v>1.1787989218245419E-2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78.161691834789139</v>
      </c>
      <c r="D2" s="78">
        <v>76.593518398987101</v>
      </c>
      <c r="E2" s="78">
        <v>78.295444159939493</v>
      </c>
      <c r="F2" s="78">
        <v>85.63743420366518</v>
      </c>
      <c r="G2" s="78">
        <v>85.325905703821704</v>
      </c>
      <c r="H2" s="78">
        <v>88.810296196572111</v>
      </c>
      <c r="I2" s="78">
        <v>88.007186153325932</v>
      </c>
      <c r="J2" s="78">
        <v>84.345526368432871</v>
      </c>
      <c r="K2" s="78">
        <v>84.213429244055718</v>
      </c>
      <c r="L2" s="78">
        <v>83.363851925482876</v>
      </c>
      <c r="M2" s="78">
        <v>81.522153666843863</v>
      </c>
      <c r="N2" s="78">
        <v>69.891945147331796</v>
      </c>
      <c r="O2" s="78">
        <v>69.338759154604119</v>
      </c>
      <c r="P2" s="78">
        <v>67.947436822530307</v>
      </c>
      <c r="Q2" s="78">
        <v>63.817314344792941</v>
      </c>
      <c r="R2" s="78">
        <v>62.574201594313593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41.694875713359608</v>
      </c>
      <c r="D21" s="79">
        <v>40.121718429676399</v>
      </c>
      <c r="E21" s="79">
        <v>39.350714994918164</v>
      </c>
      <c r="F21" s="79">
        <v>38.783499745658204</v>
      </c>
      <c r="G21" s="79">
        <v>38.172177016665309</v>
      </c>
      <c r="H21" s="79">
        <v>36.79119241687544</v>
      </c>
      <c r="I21" s="79">
        <v>31.700329053225452</v>
      </c>
      <c r="J21" s="79">
        <v>27.957005173749277</v>
      </c>
      <c r="K21" s="79">
        <v>27.830641391697224</v>
      </c>
      <c r="L21" s="79">
        <v>26.973956487526213</v>
      </c>
      <c r="M21" s="79">
        <v>25.113520472569</v>
      </c>
      <c r="N21" s="79">
        <v>21.77179388099734</v>
      </c>
      <c r="O21" s="79">
        <v>21.583633530866098</v>
      </c>
      <c r="P21" s="79">
        <v>21.315911923448841</v>
      </c>
      <c r="Q21" s="79">
        <v>20.756063981436675</v>
      </c>
      <c r="R21" s="79">
        <v>20.203640009776333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41.694875713359608</v>
      </c>
      <c r="D30" s="8">
        <v>40.121718429676399</v>
      </c>
      <c r="E30" s="8">
        <v>39.350714994918164</v>
      </c>
      <c r="F30" s="8">
        <v>38.783499745658204</v>
      </c>
      <c r="G30" s="8">
        <v>38.172177016665309</v>
      </c>
      <c r="H30" s="8">
        <v>36.79119241687544</v>
      </c>
      <c r="I30" s="8">
        <v>31.700329053225452</v>
      </c>
      <c r="J30" s="8">
        <v>27.957005173749277</v>
      </c>
      <c r="K30" s="8">
        <v>27.830641391697224</v>
      </c>
      <c r="L30" s="8">
        <v>26.973956487526213</v>
      </c>
      <c r="M30" s="8">
        <v>25.113520472569</v>
      </c>
      <c r="N30" s="8">
        <v>21.77179388099734</v>
      </c>
      <c r="O30" s="8">
        <v>21.583633530866098</v>
      </c>
      <c r="P30" s="8">
        <v>21.315911923448841</v>
      </c>
      <c r="Q30" s="8">
        <v>20.756063981436675</v>
      </c>
      <c r="R30" s="8">
        <v>20.203640009776333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0.32183292007412589</v>
      </c>
      <c r="D38" s="9">
        <v>0.33203430419671998</v>
      </c>
      <c r="E38" s="9">
        <v>0.34097222986376935</v>
      </c>
      <c r="F38" s="9">
        <v>0.33598170482471196</v>
      </c>
      <c r="G38" s="9">
        <v>0.67545282895439795</v>
      </c>
      <c r="H38" s="9">
        <v>0.72897321412846561</v>
      </c>
      <c r="I38" s="9">
        <v>0.37297435955995251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0.32183292007412589</v>
      </c>
      <c r="D41" s="10">
        <v>0.33203430419671998</v>
      </c>
      <c r="E41" s="10">
        <v>0.34097222986376935</v>
      </c>
      <c r="F41" s="10">
        <v>0.33598170482471196</v>
      </c>
      <c r="G41" s="10">
        <v>0.67545282895439795</v>
      </c>
      <c r="H41" s="10">
        <v>0.72897321412846561</v>
      </c>
      <c r="I41" s="10">
        <v>0.37297435955995251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38.522107450945654</v>
      </c>
      <c r="D43" s="9">
        <v>38.132910430980672</v>
      </c>
      <c r="E43" s="9">
        <v>34.823509728179189</v>
      </c>
      <c r="F43" s="9">
        <v>37.074239691531815</v>
      </c>
      <c r="G43" s="9">
        <v>36.497888012117308</v>
      </c>
      <c r="H43" s="9">
        <v>34.265407191739193</v>
      </c>
      <c r="I43" s="9">
        <v>28.701575095672897</v>
      </c>
      <c r="J43" s="9">
        <v>24.953155363747527</v>
      </c>
      <c r="K43" s="9">
        <v>25.984005586804894</v>
      </c>
      <c r="L43" s="9">
        <v>26.567585426557258</v>
      </c>
      <c r="M43" s="9">
        <v>24.735346582839643</v>
      </c>
      <c r="N43" s="9">
        <v>21.353919868731698</v>
      </c>
      <c r="O43" s="9">
        <v>20.19681539318951</v>
      </c>
      <c r="P43" s="9">
        <v>20.570523996979304</v>
      </c>
      <c r="Q43" s="9">
        <v>19.160539429039463</v>
      </c>
      <c r="R43" s="9">
        <v>19.830415256116531</v>
      </c>
    </row>
    <row r="44" spans="1:18" ht="11.25" customHeight="1" x14ac:dyDescent="0.25">
      <c r="A44" s="59" t="s">
        <v>161</v>
      </c>
      <c r="B44" s="60" t="s">
        <v>160</v>
      </c>
      <c r="C44" s="9">
        <v>2.8509353423398269</v>
      </c>
      <c r="D44" s="9">
        <v>1.6567736944990117</v>
      </c>
      <c r="E44" s="9">
        <v>4.1862330368752083</v>
      </c>
      <c r="F44" s="9">
        <v>1.3732783493016778</v>
      </c>
      <c r="G44" s="9">
        <v>0.9988361755936056</v>
      </c>
      <c r="H44" s="9">
        <v>1.0816173813065333</v>
      </c>
      <c r="I44" s="9">
        <v>2.6257795979926053</v>
      </c>
      <c r="J44" s="9">
        <v>2.632441497285098</v>
      </c>
      <c r="K44" s="9">
        <v>1.1176495104266533</v>
      </c>
      <c r="L44" s="9">
        <v>0.40637106096895553</v>
      </c>
      <c r="M44" s="9">
        <v>0.37817388972935667</v>
      </c>
      <c r="N44" s="9">
        <v>0.4178740122656418</v>
      </c>
      <c r="O44" s="9">
        <v>1.386818137676588</v>
      </c>
      <c r="P44" s="9">
        <v>0.74538792646953611</v>
      </c>
      <c r="Q44" s="9">
        <v>1.5955245523972099</v>
      </c>
      <c r="R44" s="9">
        <v>0.37322475365980162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0.71519462970124104</v>
      </c>
      <c r="I45" s="9">
        <v>0</v>
      </c>
      <c r="J45" s="9">
        <v>0.37140831271665192</v>
      </c>
      <c r="K45" s="9">
        <v>0.72898629446567653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0.71519462970124104</v>
      </c>
      <c r="I49" s="10">
        <v>0</v>
      </c>
      <c r="J49" s="10">
        <v>0.37140831271665192</v>
      </c>
      <c r="K49" s="10">
        <v>0.72898629446567653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32.847188859816185</v>
      </c>
      <c r="D52" s="79">
        <v>32.706019667994646</v>
      </c>
      <c r="E52" s="79">
        <v>34.695153571850582</v>
      </c>
      <c r="F52" s="79">
        <v>42.624233660046222</v>
      </c>
      <c r="G52" s="79">
        <v>43.22232995244638</v>
      </c>
      <c r="H52" s="79">
        <v>48.242699797404448</v>
      </c>
      <c r="I52" s="79">
        <v>52.678645099209383</v>
      </c>
      <c r="J52" s="79">
        <v>53.376697300608512</v>
      </c>
      <c r="K52" s="79">
        <v>54.001304403167353</v>
      </c>
      <c r="L52" s="79">
        <v>54.628373470522973</v>
      </c>
      <c r="M52" s="79">
        <v>54.590187030682927</v>
      </c>
      <c r="N52" s="79">
        <v>45.645643080068453</v>
      </c>
      <c r="O52" s="79">
        <v>45.307071692903499</v>
      </c>
      <c r="P52" s="79">
        <v>44.457613222166167</v>
      </c>
      <c r="Q52" s="79">
        <v>40.49070115020946</v>
      </c>
      <c r="R52" s="79">
        <v>40.655482151699914</v>
      </c>
    </row>
    <row r="53" spans="1:18" ht="11.25" customHeight="1" x14ac:dyDescent="0.25">
      <c r="A53" s="56" t="s">
        <v>143</v>
      </c>
      <c r="B53" s="57" t="s">
        <v>142</v>
      </c>
      <c r="C53" s="8">
        <v>32.672398972167002</v>
      </c>
      <c r="D53" s="8">
        <v>32.528313933312603</v>
      </c>
      <c r="E53" s="8">
        <v>34.53024747839293</v>
      </c>
      <c r="F53" s="8">
        <v>42.456592789664384</v>
      </c>
      <c r="G53" s="8">
        <v>43.052052460683065</v>
      </c>
      <c r="H53" s="8">
        <v>48.082515040805745</v>
      </c>
      <c r="I53" s="8">
        <v>52.53210237447891</v>
      </c>
      <c r="J53" s="8">
        <v>53.253630718937032</v>
      </c>
      <c r="K53" s="8">
        <v>53.875872197468397</v>
      </c>
      <c r="L53" s="8">
        <v>54.486113019967505</v>
      </c>
      <c r="M53" s="8">
        <v>54.422565708512458</v>
      </c>
      <c r="N53" s="8">
        <v>45.463009718665468</v>
      </c>
      <c r="O53" s="8">
        <v>45.180124901514112</v>
      </c>
      <c r="P53" s="8">
        <v>44.326203095339828</v>
      </c>
      <c r="Q53" s="8">
        <v>40.324848972187297</v>
      </c>
      <c r="R53" s="8">
        <v>40.528650115752747</v>
      </c>
    </row>
    <row r="54" spans="1:18" ht="11.25" customHeight="1" x14ac:dyDescent="0.25">
      <c r="A54" s="56" t="s">
        <v>141</v>
      </c>
      <c r="B54" s="57" t="s">
        <v>140</v>
      </c>
      <c r="C54" s="8">
        <v>0.17478988764918421</v>
      </c>
      <c r="D54" s="8">
        <v>0.17770573468204345</v>
      </c>
      <c r="E54" s="8">
        <v>0.1649060934576542</v>
      </c>
      <c r="F54" s="8">
        <v>0.16764087038183903</v>
      </c>
      <c r="G54" s="8">
        <v>0.17027749176331688</v>
      </c>
      <c r="H54" s="8">
        <v>0.1601847565987049</v>
      </c>
      <c r="I54" s="8">
        <v>0.14654272473047059</v>
      </c>
      <c r="J54" s="8">
        <v>0.12306658167147826</v>
      </c>
      <c r="K54" s="8">
        <v>0.12543220569895555</v>
      </c>
      <c r="L54" s="8">
        <v>0.14226045055546949</v>
      </c>
      <c r="M54" s="8">
        <v>0.16762132217046552</v>
      </c>
      <c r="N54" s="8">
        <v>0.18263336140298445</v>
      </c>
      <c r="O54" s="8">
        <v>0.12694679138938347</v>
      </c>
      <c r="P54" s="8">
        <v>0.1314101268263356</v>
      </c>
      <c r="Q54" s="8">
        <v>0.16585217802216293</v>
      </c>
      <c r="R54" s="8">
        <v>0.12683203594716394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0.17478988764918421</v>
      </c>
      <c r="D57" s="9">
        <v>0.17770573468204345</v>
      </c>
      <c r="E57" s="9">
        <v>0.1649060934576542</v>
      </c>
      <c r="F57" s="9">
        <v>0.16764087038183903</v>
      </c>
      <c r="G57" s="9">
        <v>0.17027749176331688</v>
      </c>
      <c r="H57" s="9">
        <v>0.1601847565987049</v>
      </c>
      <c r="I57" s="9">
        <v>0.14654272473047059</v>
      </c>
      <c r="J57" s="9">
        <v>0.12306658167147826</v>
      </c>
      <c r="K57" s="9">
        <v>0.12543220569895555</v>
      </c>
      <c r="L57" s="9">
        <v>0.14226045055546949</v>
      </c>
      <c r="M57" s="9">
        <v>0.16762132217046552</v>
      </c>
      <c r="N57" s="9">
        <v>0.18263336140298445</v>
      </c>
      <c r="O57" s="9">
        <v>0.12694679138938347</v>
      </c>
      <c r="P57" s="9">
        <v>0.1314101268263356</v>
      </c>
      <c r="Q57" s="9">
        <v>0.16585217802216293</v>
      </c>
      <c r="R57" s="9">
        <v>0.12683203594716394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3.6196272616133478</v>
      </c>
      <c r="D59" s="79">
        <v>3.7657803013160631</v>
      </c>
      <c r="E59" s="79">
        <v>4.249575593170742</v>
      </c>
      <c r="F59" s="79">
        <v>4.2297007979607582</v>
      </c>
      <c r="G59" s="79">
        <v>3.9313987347100121</v>
      </c>
      <c r="H59" s="79">
        <v>3.7764039822922193</v>
      </c>
      <c r="I59" s="79">
        <v>3.6282120008910939</v>
      </c>
      <c r="J59" s="79">
        <v>3.011823894075083</v>
      </c>
      <c r="K59" s="79">
        <v>2.3814834491911339</v>
      </c>
      <c r="L59" s="79">
        <v>1.7615219674336915</v>
      </c>
      <c r="M59" s="79">
        <v>1.8184461635919267</v>
      </c>
      <c r="N59" s="79">
        <v>2.4745081862660054</v>
      </c>
      <c r="O59" s="79">
        <v>2.4480539308345173</v>
      </c>
      <c r="P59" s="79">
        <v>2.17391167691529</v>
      </c>
      <c r="Q59" s="79">
        <v>2.5705492131468062</v>
      </c>
      <c r="R59" s="79">
        <v>1.7150794328373453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3.6196272616133478</v>
      </c>
      <c r="D61" s="8">
        <v>3.7657803013160631</v>
      </c>
      <c r="E61" s="8">
        <v>4.249575593170742</v>
      </c>
      <c r="F61" s="8">
        <v>4.2297007979607582</v>
      </c>
      <c r="G61" s="8">
        <v>3.9313987347100121</v>
      </c>
      <c r="H61" s="8">
        <v>3.7764039822922193</v>
      </c>
      <c r="I61" s="8">
        <v>3.6282120008910939</v>
      </c>
      <c r="J61" s="8">
        <v>3.011823894075083</v>
      </c>
      <c r="K61" s="8">
        <v>2.3814834491911339</v>
      </c>
      <c r="L61" s="8">
        <v>1.7615219674336915</v>
      </c>
      <c r="M61" s="8">
        <v>1.8184461635919267</v>
      </c>
      <c r="N61" s="8">
        <v>2.4745081862660054</v>
      </c>
      <c r="O61" s="8">
        <v>2.4480539308345173</v>
      </c>
      <c r="P61" s="8">
        <v>2.17391167691529</v>
      </c>
      <c r="Q61" s="8">
        <v>2.5705492131468062</v>
      </c>
      <c r="R61" s="8">
        <v>1.7150794328373453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11.615306312956605</v>
      </c>
      <c r="D64" s="81">
        <v>12.34443744204362</v>
      </c>
      <c r="E64" s="81">
        <v>12.057402277544789</v>
      </c>
      <c r="F64" s="81">
        <v>11.590729166071334</v>
      </c>
      <c r="G64" s="81">
        <v>12.466386929663237</v>
      </c>
      <c r="H64" s="81">
        <v>13.295963992305165</v>
      </c>
      <c r="I64" s="81">
        <v>13.859559934276312</v>
      </c>
      <c r="J64" s="81">
        <v>14.320644869561283</v>
      </c>
      <c r="K64" s="81">
        <v>15.375742990224968</v>
      </c>
      <c r="L64" s="81">
        <v>16.130488656036864</v>
      </c>
      <c r="M64" s="81">
        <v>16.387158756145507</v>
      </c>
      <c r="N64" s="81">
        <v>15.471801206867312</v>
      </c>
      <c r="O64" s="81">
        <v>15.863953411858029</v>
      </c>
      <c r="P64" s="81">
        <v>16.81786946290373</v>
      </c>
      <c r="Q64" s="81">
        <v>15.621960976325532</v>
      </c>
      <c r="R64" s="81">
        <v>16.535348318215885</v>
      </c>
    </row>
    <row r="65" spans="1:18" ht="11.25" customHeight="1" x14ac:dyDescent="0.25">
      <c r="A65" s="71" t="s">
        <v>123</v>
      </c>
      <c r="B65" s="72" t="s">
        <v>122</v>
      </c>
      <c r="C65" s="82">
        <v>5.3940802774118</v>
      </c>
      <c r="D65" s="82">
        <v>5.758293432449527</v>
      </c>
      <c r="E65" s="82">
        <v>4.4606193158995247</v>
      </c>
      <c r="F65" s="82">
        <v>4.4225388800811425</v>
      </c>
      <c r="G65" s="82">
        <v>5.217690786582116</v>
      </c>
      <c r="H65" s="82">
        <v>5.9932486366037416</v>
      </c>
      <c r="I65" s="82">
        <v>6.4650833276422732</v>
      </c>
      <c r="J65" s="82">
        <v>8.3224061526500552</v>
      </c>
      <c r="K65" s="82">
        <v>10.120958874578688</v>
      </c>
      <c r="L65" s="82">
        <v>11.982921561698198</v>
      </c>
      <c r="M65" s="82">
        <v>11.947087055749167</v>
      </c>
      <c r="N65" s="82">
        <v>10.447513539338326</v>
      </c>
      <c r="O65" s="82">
        <v>10.810899695117863</v>
      </c>
      <c r="P65" s="82">
        <v>11.622144655478593</v>
      </c>
      <c r="Q65" s="82">
        <v>10.562077890247728</v>
      </c>
      <c r="R65" s="82">
        <v>12.974146805986853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1.3926731928003264</v>
      </c>
      <c r="D67" s="82">
        <v>1.5733933968916911</v>
      </c>
      <c r="E67" s="82">
        <v>1.9211248308490256</v>
      </c>
      <c r="F67" s="82">
        <v>1.5357289109814967</v>
      </c>
      <c r="G67" s="82">
        <v>2.0179016101822684</v>
      </c>
      <c r="H67" s="82">
        <v>2.2729834331871963</v>
      </c>
      <c r="I67" s="82">
        <v>2.5495257122825286</v>
      </c>
      <c r="J67" s="82">
        <v>1.9902297404814699</v>
      </c>
      <c r="K67" s="82">
        <v>2.0529134113993397</v>
      </c>
      <c r="L67" s="82">
        <v>1.7711380916850707</v>
      </c>
      <c r="M67" s="82">
        <v>2.0197368766992185</v>
      </c>
      <c r="N67" s="82">
        <v>1.7295738694879568</v>
      </c>
      <c r="O67" s="82">
        <v>1.7877168394176426</v>
      </c>
      <c r="P67" s="82">
        <v>2.3051613463753253</v>
      </c>
      <c r="Q67" s="82">
        <v>1.6374497418580187</v>
      </c>
      <c r="R67" s="82">
        <v>1.2685570807934965</v>
      </c>
    </row>
    <row r="68" spans="1:18" ht="11.25" customHeight="1" x14ac:dyDescent="0.25">
      <c r="A68" s="71" t="s">
        <v>117</v>
      </c>
      <c r="B68" s="72" t="s">
        <v>116</v>
      </c>
      <c r="C68" s="82">
        <v>4.8285528427444779</v>
      </c>
      <c r="D68" s="82">
        <v>5.0127506127024031</v>
      </c>
      <c r="E68" s="82">
        <v>5.6756581307962373</v>
      </c>
      <c r="F68" s="82">
        <v>5.6324613750086963</v>
      </c>
      <c r="G68" s="82">
        <v>5.2307945328988534</v>
      </c>
      <c r="H68" s="82">
        <v>5.0297319225142276</v>
      </c>
      <c r="I68" s="82">
        <v>4.8449508943515109</v>
      </c>
      <c r="J68" s="82">
        <v>4.0080089764297586</v>
      </c>
      <c r="K68" s="82">
        <v>3.2018707042469385</v>
      </c>
      <c r="L68" s="82">
        <v>2.3764290026535946</v>
      </c>
      <c r="M68" s="82">
        <v>2.4203348236971212</v>
      </c>
      <c r="N68" s="82">
        <v>3.2947137980410282</v>
      </c>
      <c r="O68" s="82">
        <v>3.265336877322524</v>
      </c>
      <c r="P68" s="82">
        <v>2.8905634610498123</v>
      </c>
      <c r="Q68" s="82">
        <v>3.4224333442197841</v>
      </c>
      <c r="R68" s="82">
        <v>2.2926444314355341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65.362299226293771</v>
      </c>
      <c r="D2" s="78">
        <v>65.449282198824946</v>
      </c>
      <c r="E2" s="78">
        <v>66.213263807575174</v>
      </c>
      <c r="F2" s="78">
        <v>72.195772708895134</v>
      </c>
      <c r="G2" s="78">
        <v>75.462858327697518</v>
      </c>
      <c r="H2" s="78">
        <v>84.357820334995594</v>
      </c>
      <c r="I2" s="78">
        <v>86.269169585569927</v>
      </c>
      <c r="J2" s="78">
        <v>88.020942537330313</v>
      </c>
      <c r="K2" s="78">
        <v>88.816913680828975</v>
      </c>
      <c r="L2" s="78">
        <v>90.978073074553819</v>
      </c>
      <c r="M2" s="78">
        <v>96.558394381475097</v>
      </c>
      <c r="N2" s="78">
        <v>92.095107529456172</v>
      </c>
      <c r="O2" s="78">
        <v>88.313367712455872</v>
      </c>
      <c r="P2" s="78">
        <v>89.504770179596662</v>
      </c>
      <c r="Q2" s="78">
        <v>78.662397662396131</v>
      </c>
      <c r="R2" s="78">
        <v>89.33072530961914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8.707867716200429</v>
      </c>
      <c r="D21" s="79">
        <v>8.7133390164360005</v>
      </c>
      <c r="E21" s="79">
        <v>8.7054398227440011</v>
      </c>
      <c r="F21" s="79">
        <v>11.60983332414</v>
      </c>
      <c r="G21" s="79">
        <v>14.510079088380003</v>
      </c>
      <c r="H21" s="79">
        <v>17.415464216225455</v>
      </c>
      <c r="I21" s="79">
        <v>17.416850273496003</v>
      </c>
      <c r="J21" s="79">
        <v>17.406520558668003</v>
      </c>
      <c r="K21" s="79">
        <v>17.394103765908003</v>
      </c>
      <c r="L21" s="79">
        <v>17.404512736860003</v>
      </c>
      <c r="M21" s="79">
        <v>23.221324756884293</v>
      </c>
      <c r="N21" s="79">
        <v>20.318726898302913</v>
      </c>
      <c r="O21" s="79">
        <v>17.4157442690842</v>
      </c>
      <c r="P21" s="79">
        <v>20.317926909584401</v>
      </c>
      <c r="Q21" s="79">
        <v>11.61024497290436</v>
      </c>
      <c r="R21" s="79">
        <v>23.221166108707241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8.707867716200429</v>
      </c>
      <c r="D30" s="8">
        <v>8.7133390164360005</v>
      </c>
      <c r="E30" s="8">
        <v>8.7054398227440011</v>
      </c>
      <c r="F30" s="8">
        <v>11.60983332414</v>
      </c>
      <c r="G30" s="8">
        <v>14.510079088380003</v>
      </c>
      <c r="H30" s="8">
        <v>17.415464216225455</v>
      </c>
      <c r="I30" s="8">
        <v>17.416850273496003</v>
      </c>
      <c r="J30" s="8">
        <v>17.406520558668003</v>
      </c>
      <c r="K30" s="8">
        <v>17.394103765908003</v>
      </c>
      <c r="L30" s="8">
        <v>17.404512736860003</v>
      </c>
      <c r="M30" s="8">
        <v>23.221324756884293</v>
      </c>
      <c r="N30" s="8">
        <v>20.318726898302913</v>
      </c>
      <c r="O30" s="8">
        <v>17.4157442690842</v>
      </c>
      <c r="P30" s="8">
        <v>20.317926909584401</v>
      </c>
      <c r="Q30" s="8">
        <v>11.61024497290436</v>
      </c>
      <c r="R30" s="8">
        <v>23.221166108707241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8.707867716200429</v>
      </c>
      <c r="D34" s="9">
        <v>8.7133390164360005</v>
      </c>
      <c r="E34" s="9">
        <v>8.7054398227440011</v>
      </c>
      <c r="F34" s="9">
        <v>11.60983332414</v>
      </c>
      <c r="G34" s="9">
        <v>14.510079088380003</v>
      </c>
      <c r="H34" s="9">
        <v>17.415464216225455</v>
      </c>
      <c r="I34" s="9">
        <v>17.416850273496003</v>
      </c>
      <c r="J34" s="9">
        <v>17.406520558668003</v>
      </c>
      <c r="K34" s="9">
        <v>17.394103765908003</v>
      </c>
      <c r="L34" s="9">
        <v>17.404512736860003</v>
      </c>
      <c r="M34" s="9">
        <v>23.221324756884293</v>
      </c>
      <c r="N34" s="9">
        <v>20.318726898302913</v>
      </c>
      <c r="O34" s="9">
        <v>17.4157442690842</v>
      </c>
      <c r="P34" s="9">
        <v>20.317926909584401</v>
      </c>
      <c r="Q34" s="9">
        <v>11.61024497290436</v>
      </c>
      <c r="R34" s="9">
        <v>23.221166108707241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56.654431510093339</v>
      </c>
      <c r="D52" s="79">
        <v>56.735943182388944</v>
      </c>
      <c r="E52" s="79">
        <v>57.507823984831177</v>
      </c>
      <c r="F52" s="79">
        <v>60.585939384755129</v>
      </c>
      <c r="G52" s="79">
        <v>60.952779239317508</v>
      </c>
      <c r="H52" s="79">
        <v>66.942356118770135</v>
      </c>
      <c r="I52" s="79">
        <v>68.852319312073917</v>
      </c>
      <c r="J52" s="79">
        <v>70.614421978662307</v>
      </c>
      <c r="K52" s="79">
        <v>71.422809914920975</v>
      </c>
      <c r="L52" s="79">
        <v>73.57356033769382</v>
      </c>
      <c r="M52" s="79">
        <v>73.337069624590796</v>
      </c>
      <c r="N52" s="79">
        <v>71.776380631153259</v>
      </c>
      <c r="O52" s="79">
        <v>70.897623443371671</v>
      </c>
      <c r="P52" s="79">
        <v>69.186843270012261</v>
      </c>
      <c r="Q52" s="79">
        <v>67.052152689491777</v>
      </c>
      <c r="R52" s="79">
        <v>66.109559200911903</v>
      </c>
    </row>
    <row r="53" spans="1:18" ht="11.25" customHeight="1" x14ac:dyDescent="0.25">
      <c r="A53" s="56" t="s">
        <v>143</v>
      </c>
      <c r="B53" s="57" t="s">
        <v>142</v>
      </c>
      <c r="C53" s="8">
        <v>56.352956039521423</v>
      </c>
      <c r="D53" s="8">
        <v>56.427672638664802</v>
      </c>
      <c r="E53" s="8">
        <v>57.234489250141223</v>
      </c>
      <c r="F53" s="8">
        <v>60.347655227147342</v>
      </c>
      <c r="G53" s="8">
        <v>60.71265136152163</v>
      </c>
      <c r="H53" s="8">
        <v>66.720081141083128</v>
      </c>
      <c r="I53" s="8">
        <v>68.660784270559432</v>
      </c>
      <c r="J53" s="8">
        <v>70.451611689357989</v>
      </c>
      <c r="K53" s="8">
        <v>71.256911689241818</v>
      </c>
      <c r="L53" s="8">
        <v>73.381963788544169</v>
      </c>
      <c r="M53" s="8">
        <v>73.111885260088215</v>
      </c>
      <c r="N53" s="8">
        <v>71.489195244346178</v>
      </c>
      <c r="O53" s="8">
        <v>70.698973972616344</v>
      </c>
      <c r="P53" s="8">
        <v>68.982337198051269</v>
      </c>
      <c r="Q53" s="8">
        <v>66.777503319421058</v>
      </c>
      <c r="R53" s="8">
        <v>65.903318626572272</v>
      </c>
    </row>
    <row r="54" spans="1:18" ht="11.25" customHeight="1" x14ac:dyDescent="0.25">
      <c r="A54" s="56" t="s">
        <v>141</v>
      </c>
      <c r="B54" s="57" t="s">
        <v>140</v>
      </c>
      <c r="C54" s="8">
        <v>0.30147547057191393</v>
      </c>
      <c r="D54" s="8">
        <v>0.3082705437241392</v>
      </c>
      <c r="E54" s="8">
        <v>0.27333473468995134</v>
      </c>
      <c r="F54" s="8">
        <v>0.23828415760778932</v>
      </c>
      <c r="G54" s="8">
        <v>0.24012787779587796</v>
      </c>
      <c r="H54" s="8">
        <v>0.22227497768700635</v>
      </c>
      <c r="I54" s="8">
        <v>0.19153504151448161</v>
      </c>
      <c r="J54" s="8">
        <v>0.16281028930432162</v>
      </c>
      <c r="K54" s="8">
        <v>0.16589822567916182</v>
      </c>
      <c r="L54" s="8">
        <v>0.19159654914964727</v>
      </c>
      <c r="M54" s="8">
        <v>0.22518436450258142</v>
      </c>
      <c r="N54" s="8">
        <v>0.28718538680708466</v>
      </c>
      <c r="O54" s="8">
        <v>0.19864947075532322</v>
      </c>
      <c r="P54" s="8">
        <v>0.20450607196098866</v>
      </c>
      <c r="Q54" s="8">
        <v>0.27464937007072088</v>
      </c>
      <c r="R54" s="8">
        <v>0.20624057433963136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0.30147547057191393</v>
      </c>
      <c r="D57" s="9">
        <v>0.3082705437241392</v>
      </c>
      <c r="E57" s="9">
        <v>0.27333473468995134</v>
      </c>
      <c r="F57" s="9">
        <v>0.23828415760778932</v>
      </c>
      <c r="G57" s="9">
        <v>0.24012787779587796</v>
      </c>
      <c r="H57" s="9">
        <v>0.22227497768700635</v>
      </c>
      <c r="I57" s="9">
        <v>0.19153504151448161</v>
      </c>
      <c r="J57" s="9">
        <v>0.16281028930432162</v>
      </c>
      <c r="K57" s="9">
        <v>0.16589822567916182</v>
      </c>
      <c r="L57" s="9">
        <v>0.19159654914964727</v>
      </c>
      <c r="M57" s="9">
        <v>0.22518436450258142</v>
      </c>
      <c r="N57" s="9">
        <v>0.28718538680708466</v>
      </c>
      <c r="O57" s="9">
        <v>0.19864947075532322</v>
      </c>
      <c r="P57" s="9">
        <v>0.20450607196098866</v>
      </c>
      <c r="Q57" s="9">
        <v>0.27464937007072088</v>
      </c>
      <c r="R57" s="9">
        <v>0.20624057433963136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2.4020657705041315</v>
      </c>
      <c r="D64" s="81">
        <v>2.7294045339594923</v>
      </c>
      <c r="E64" s="81">
        <v>3.1842980143195119</v>
      </c>
      <c r="F64" s="81">
        <v>2.1828798015283795</v>
      </c>
      <c r="G64" s="81">
        <v>2.8456751754804825</v>
      </c>
      <c r="H64" s="81">
        <v>3.1540288390880757</v>
      </c>
      <c r="I64" s="81">
        <v>3.3322944830077628</v>
      </c>
      <c r="J64" s="81">
        <v>2.6329640055725196</v>
      </c>
      <c r="K64" s="81">
        <v>2.7152093078989963</v>
      </c>
      <c r="L64" s="81">
        <v>2.3853709524281022</v>
      </c>
      <c r="M64" s="81">
        <v>2.7133371766356289</v>
      </c>
      <c r="N64" s="81">
        <v>2.7197021229014529</v>
      </c>
      <c r="O64" s="81">
        <v>2.7974634106458653</v>
      </c>
      <c r="P64" s="81">
        <v>3.5873908926861007</v>
      </c>
      <c r="Q64" s="81">
        <v>2.7115986385398712</v>
      </c>
      <c r="R64" s="81">
        <v>2.0627906740726498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2.4020657705041315</v>
      </c>
      <c r="D67" s="82">
        <v>2.7294045339594923</v>
      </c>
      <c r="E67" s="82">
        <v>3.1842980143195119</v>
      </c>
      <c r="F67" s="82">
        <v>2.1828798015283795</v>
      </c>
      <c r="G67" s="82">
        <v>2.8456751754804825</v>
      </c>
      <c r="H67" s="82">
        <v>3.1540288390880757</v>
      </c>
      <c r="I67" s="82">
        <v>3.3322944830077628</v>
      </c>
      <c r="J67" s="82">
        <v>2.6329640055725196</v>
      </c>
      <c r="K67" s="82">
        <v>2.7152093078989963</v>
      </c>
      <c r="L67" s="82">
        <v>2.3853709524281022</v>
      </c>
      <c r="M67" s="82">
        <v>2.7133371766356289</v>
      </c>
      <c r="N67" s="82">
        <v>2.7197021229014529</v>
      </c>
      <c r="O67" s="82">
        <v>2.7974634106458653</v>
      </c>
      <c r="P67" s="82">
        <v>3.5873908926861007</v>
      </c>
      <c r="Q67" s="82">
        <v>2.7115986385398712</v>
      </c>
      <c r="R67" s="82">
        <v>2.0627906740726498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319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22872.763657958811</v>
      </c>
      <c r="D2" s="78">
        <v>24709.085973347224</v>
      </c>
      <c r="E2" s="78">
        <v>24897.093331623229</v>
      </c>
      <c r="F2" s="78">
        <v>29708.102322378978</v>
      </c>
      <c r="G2" s="78">
        <v>23841.838638162517</v>
      </c>
      <c r="H2" s="78">
        <v>20687.878376220404</v>
      </c>
      <c r="I2" s="78">
        <v>28387.844916149366</v>
      </c>
      <c r="J2" s="78">
        <v>23464.732323162774</v>
      </c>
      <c r="K2" s="78">
        <v>21400.510413799475</v>
      </c>
      <c r="L2" s="78">
        <v>21315.726414802913</v>
      </c>
      <c r="M2" s="78">
        <v>21126.786192893993</v>
      </c>
      <c r="N2" s="78">
        <v>17123.30825601265</v>
      </c>
      <c r="O2" s="78">
        <v>13574.226338367796</v>
      </c>
      <c r="P2" s="78">
        <v>15302.173943841752</v>
      </c>
      <c r="Q2" s="78">
        <v>11950.437054098282</v>
      </c>
      <c r="R2" s="78">
        <v>9103.4589890690677</v>
      </c>
    </row>
    <row r="3" spans="1:18" ht="11.25" customHeight="1" x14ac:dyDescent="0.25">
      <c r="A3" s="53" t="s">
        <v>242</v>
      </c>
      <c r="B3" s="54" t="s">
        <v>241</v>
      </c>
      <c r="C3" s="79">
        <v>12609.045000438588</v>
      </c>
      <c r="D3" s="79">
        <v>14377.798348345872</v>
      </c>
      <c r="E3" s="79">
        <v>14781.677381488513</v>
      </c>
      <c r="F3" s="79">
        <v>21771.642190320006</v>
      </c>
      <c r="G3" s="79">
        <v>16325.167832969695</v>
      </c>
      <c r="H3" s="79">
        <v>13641.267815735286</v>
      </c>
      <c r="I3" s="79">
        <v>20973.283014330496</v>
      </c>
      <c r="J3" s="79">
        <v>17411.977959186093</v>
      </c>
      <c r="K3" s="79">
        <v>15361.524626408926</v>
      </c>
      <c r="L3" s="79">
        <v>15434.899405492253</v>
      </c>
      <c r="M3" s="79">
        <v>14931.190683065826</v>
      </c>
      <c r="N3" s="79">
        <v>12306.419156152797</v>
      </c>
      <c r="O3" s="79">
        <v>9582.0339999999924</v>
      </c>
      <c r="P3" s="79">
        <v>11688.512137022193</v>
      </c>
      <c r="Q3" s="79">
        <v>9176.6555373470528</v>
      </c>
      <c r="R3" s="79">
        <v>6413.8906121046621</v>
      </c>
    </row>
    <row r="4" spans="1:18" ht="11.25" customHeight="1" x14ac:dyDescent="0.25">
      <c r="A4" s="56" t="s">
        <v>240</v>
      </c>
      <c r="B4" s="57" t="s">
        <v>239</v>
      </c>
      <c r="C4" s="8">
        <v>12609.045000438588</v>
      </c>
      <c r="D4" s="8">
        <v>14377.798348345872</v>
      </c>
      <c r="E4" s="8">
        <v>14781.677381488513</v>
      </c>
      <c r="F4" s="8">
        <v>21771.642190320006</v>
      </c>
      <c r="G4" s="8">
        <v>16325.167832969695</v>
      </c>
      <c r="H4" s="8">
        <v>13641.267815735286</v>
      </c>
      <c r="I4" s="8">
        <v>20973.283014330496</v>
      </c>
      <c r="J4" s="8">
        <v>17411.977959186093</v>
      </c>
      <c r="K4" s="8">
        <v>15361.524626408926</v>
      </c>
      <c r="L4" s="8">
        <v>15434.899405492253</v>
      </c>
      <c r="M4" s="8">
        <v>14931.190683065826</v>
      </c>
      <c r="N4" s="8">
        <v>12306.419156152797</v>
      </c>
      <c r="O4" s="8">
        <v>9582.0339999999924</v>
      </c>
      <c r="P4" s="8">
        <v>11688.512137022193</v>
      </c>
      <c r="Q4" s="8">
        <v>9176.6555373470528</v>
      </c>
      <c r="R4" s="8">
        <v>6413.8906121046621</v>
      </c>
    </row>
    <row r="5" spans="1:18" ht="11.25" customHeight="1" x14ac:dyDescent="0.25">
      <c r="A5" s="59" t="s">
        <v>238</v>
      </c>
      <c r="B5" s="60" t="s">
        <v>237</v>
      </c>
      <c r="C5" s="9">
        <v>12609.045000438588</v>
      </c>
      <c r="D5" s="9">
        <v>14377.798348345872</v>
      </c>
      <c r="E5" s="9">
        <v>14781.677381488513</v>
      </c>
      <c r="F5" s="9">
        <v>21771.642190320006</v>
      </c>
      <c r="G5" s="9">
        <v>16325.167832969695</v>
      </c>
      <c r="H5" s="9">
        <v>13641.267815735286</v>
      </c>
      <c r="I5" s="9">
        <v>20973.283014330496</v>
      </c>
      <c r="J5" s="9">
        <v>17411.977959186093</v>
      </c>
      <c r="K5" s="9">
        <v>15361.524626408926</v>
      </c>
      <c r="L5" s="9">
        <v>15434.899405492253</v>
      </c>
      <c r="M5" s="9">
        <v>14931.190683065826</v>
      </c>
      <c r="N5" s="9">
        <v>12306.419156152797</v>
      </c>
      <c r="O5" s="9">
        <v>9582.0339999999924</v>
      </c>
      <c r="P5" s="9">
        <v>11688.512137022193</v>
      </c>
      <c r="Q5" s="9">
        <v>9176.6555373470528</v>
      </c>
      <c r="R5" s="9">
        <v>6413.8906121046621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12609.045000438588</v>
      </c>
      <c r="D8" s="10">
        <v>14377.798348345872</v>
      </c>
      <c r="E8" s="10">
        <v>14781.677381488513</v>
      </c>
      <c r="F8" s="10">
        <v>21771.642190320006</v>
      </c>
      <c r="G8" s="10">
        <v>16325.167832969695</v>
      </c>
      <c r="H8" s="10">
        <v>13641.267815735286</v>
      </c>
      <c r="I8" s="10">
        <v>20973.283014330496</v>
      </c>
      <c r="J8" s="10">
        <v>17411.977959186093</v>
      </c>
      <c r="K8" s="10">
        <v>15361.524626408926</v>
      </c>
      <c r="L8" s="10">
        <v>15434.899405492253</v>
      </c>
      <c r="M8" s="10">
        <v>14931.190683065826</v>
      </c>
      <c r="N8" s="10">
        <v>12306.419156152797</v>
      </c>
      <c r="O8" s="10">
        <v>9582.0339999999924</v>
      </c>
      <c r="P8" s="10">
        <v>11688.512137022193</v>
      </c>
      <c r="Q8" s="10">
        <v>9176.6555373470528</v>
      </c>
      <c r="R8" s="10">
        <v>6413.8906121046621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4440.3082772818343</v>
      </c>
      <c r="D21" s="79">
        <v>4263.071395854924</v>
      </c>
      <c r="E21" s="79">
        <v>3793.1673045778566</v>
      </c>
      <c r="F21" s="79">
        <v>1633.79378632824</v>
      </c>
      <c r="G21" s="79">
        <v>1148.6664493042681</v>
      </c>
      <c r="H21" s="79">
        <v>1074.8710062108821</v>
      </c>
      <c r="I21" s="79">
        <v>1214.1175013454963</v>
      </c>
      <c r="J21" s="79">
        <v>888.60460035873609</v>
      </c>
      <c r="K21" s="79">
        <v>778.05616790574015</v>
      </c>
      <c r="L21" s="79">
        <v>909.8705505455282</v>
      </c>
      <c r="M21" s="79">
        <v>592.03377037742098</v>
      </c>
      <c r="N21" s="79">
        <v>304.53411086730478</v>
      </c>
      <c r="O21" s="79">
        <v>273.27867683002887</v>
      </c>
      <c r="P21" s="79">
        <v>285.6144724388206</v>
      </c>
      <c r="Q21" s="79">
        <v>222.78564006992931</v>
      </c>
      <c r="R21" s="79">
        <v>219.89127843722963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4440.3082772818343</v>
      </c>
      <c r="D30" s="8">
        <v>4263.071395854924</v>
      </c>
      <c r="E30" s="8">
        <v>3793.1673045778566</v>
      </c>
      <c r="F30" s="8">
        <v>1633.79378632824</v>
      </c>
      <c r="G30" s="8">
        <v>1148.6664493042681</v>
      </c>
      <c r="H30" s="8">
        <v>1074.8710062108821</v>
      </c>
      <c r="I30" s="8">
        <v>1214.1175013454963</v>
      </c>
      <c r="J30" s="8">
        <v>888.60460035873609</v>
      </c>
      <c r="K30" s="8">
        <v>778.05616790574015</v>
      </c>
      <c r="L30" s="8">
        <v>909.8705505455282</v>
      </c>
      <c r="M30" s="8">
        <v>592.03377037742098</v>
      </c>
      <c r="N30" s="8">
        <v>304.53411086730478</v>
      </c>
      <c r="O30" s="8">
        <v>273.27867683002887</v>
      </c>
      <c r="P30" s="8">
        <v>285.6144724388206</v>
      </c>
      <c r="Q30" s="8">
        <v>222.78564006992931</v>
      </c>
      <c r="R30" s="8">
        <v>219.89127843722963</v>
      </c>
    </row>
    <row r="31" spans="1:18" ht="11.25" customHeight="1" x14ac:dyDescent="0.25">
      <c r="A31" s="59" t="s">
        <v>187</v>
      </c>
      <c r="B31" s="60" t="s">
        <v>186</v>
      </c>
      <c r="C31" s="9">
        <v>110.82239999999997</v>
      </c>
      <c r="D31" s="9">
        <v>113.82736896000002</v>
      </c>
      <c r="E31" s="9">
        <v>113.82736896000002</v>
      </c>
      <c r="F31" s="9">
        <v>125.88535296000002</v>
      </c>
      <c r="G31" s="9">
        <v>113.82736896000002</v>
      </c>
      <c r="H31" s="9">
        <v>89.856000000000094</v>
      </c>
      <c r="I31" s="9">
        <v>101.76938496000002</v>
      </c>
      <c r="J31" s="9">
        <v>104.90446080000001</v>
      </c>
      <c r="K31" s="9">
        <v>83.911655351808008</v>
      </c>
      <c r="L31" s="9">
        <v>86.829253392384018</v>
      </c>
      <c r="M31" s="9">
        <v>92.851199999999892</v>
      </c>
      <c r="N31" s="9">
        <v>71.884800000000027</v>
      </c>
      <c r="O31" s="9">
        <v>80.870399999999947</v>
      </c>
      <c r="P31" s="9">
        <v>80.870399999999947</v>
      </c>
      <c r="Q31" s="9">
        <v>95.84639999999996</v>
      </c>
      <c r="R31" s="9">
        <v>89.856000000000094</v>
      </c>
    </row>
    <row r="32" spans="1:18" ht="11.25" customHeight="1" x14ac:dyDescent="0.25">
      <c r="A32" s="61" t="s">
        <v>185</v>
      </c>
      <c r="B32" s="62" t="s">
        <v>184</v>
      </c>
      <c r="C32" s="10">
        <v>110.82239999999997</v>
      </c>
      <c r="D32" s="10">
        <v>113.82736896000002</v>
      </c>
      <c r="E32" s="10">
        <v>113.82736896000002</v>
      </c>
      <c r="F32" s="10">
        <v>125.88535296000002</v>
      </c>
      <c r="G32" s="10">
        <v>113.82736896000002</v>
      </c>
      <c r="H32" s="10">
        <v>89.856000000000094</v>
      </c>
      <c r="I32" s="10">
        <v>101.76938496000002</v>
      </c>
      <c r="J32" s="10">
        <v>104.90446080000001</v>
      </c>
      <c r="K32" s="10">
        <v>83.911655351808008</v>
      </c>
      <c r="L32" s="10">
        <v>86.829253392384018</v>
      </c>
      <c r="M32" s="10">
        <v>92.851199999999892</v>
      </c>
      <c r="N32" s="10">
        <v>71.884800000000027</v>
      </c>
      <c r="O32" s="10">
        <v>80.870399999999947</v>
      </c>
      <c r="P32" s="10">
        <v>80.870399999999947</v>
      </c>
      <c r="Q32" s="10">
        <v>95.84639999999996</v>
      </c>
      <c r="R32" s="10">
        <v>89.856000000000094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2.9025999999999974</v>
      </c>
      <c r="N34" s="9">
        <v>2.9025999999999974</v>
      </c>
      <c r="O34" s="9">
        <v>2.9025999999999974</v>
      </c>
      <c r="P34" s="9">
        <v>2.9025955272842219</v>
      </c>
      <c r="Q34" s="9">
        <v>2.9025944560637411</v>
      </c>
      <c r="R34" s="9">
        <v>2.9026049182774196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22.156391864179856</v>
      </c>
      <c r="D43" s="9">
        <v>38.112656522616</v>
      </c>
      <c r="E43" s="9">
        <v>28.521156512159997</v>
      </c>
      <c r="F43" s="9">
        <v>79.098587192663999</v>
      </c>
      <c r="G43" s="9">
        <v>28.510235997983997</v>
      </c>
      <c r="H43" s="9">
        <v>22.15598959694832</v>
      </c>
      <c r="I43" s="9">
        <v>41.092033393008002</v>
      </c>
      <c r="J43" s="9">
        <v>18.922893228720003</v>
      </c>
      <c r="K43" s="9">
        <v>28.541167113419995</v>
      </c>
      <c r="L43" s="9">
        <v>129.79273086842403</v>
      </c>
      <c r="M43" s="9">
        <v>44.265055595396092</v>
      </c>
      <c r="N43" s="9">
        <v>28.507490028229018</v>
      </c>
      <c r="O43" s="9">
        <v>28.513688621824194</v>
      </c>
      <c r="P43" s="9">
        <v>28.466154391318582</v>
      </c>
      <c r="Q43" s="9">
        <v>9.4848086354272425</v>
      </c>
      <c r="R43" s="9">
        <v>9.4846840965200752</v>
      </c>
    </row>
    <row r="44" spans="1:18" ht="11.25" customHeight="1" x14ac:dyDescent="0.25">
      <c r="A44" s="59" t="s">
        <v>161</v>
      </c>
      <c r="B44" s="60" t="s">
        <v>160</v>
      </c>
      <c r="C44" s="9">
        <v>337.46406143184629</v>
      </c>
      <c r="D44" s="9">
        <v>597.27059335872013</v>
      </c>
      <c r="E44" s="9">
        <v>885.36015734781631</v>
      </c>
      <c r="F44" s="9">
        <v>1207.1640036155761</v>
      </c>
      <c r="G44" s="9">
        <v>1002.9501305337602</v>
      </c>
      <c r="H44" s="9">
        <v>962.85901661393382</v>
      </c>
      <c r="I44" s="9">
        <v>1071.2560829924882</v>
      </c>
      <c r="J44" s="9">
        <v>764.77724633001606</v>
      </c>
      <c r="K44" s="9">
        <v>665.60334544051216</v>
      </c>
      <c r="L44" s="9">
        <v>693.24856628472014</v>
      </c>
      <c r="M44" s="9">
        <v>452.01491478202507</v>
      </c>
      <c r="N44" s="9">
        <v>201.23922083907576</v>
      </c>
      <c r="O44" s="9">
        <v>160.99198820820473</v>
      </c>
      <c r="P44" s="9">
        <v>173.37532252021785</v>
      </c>
      <c r="Q44" s="9">
        <v>114.55183697843837</v>
      </c>
      <c r="R44" s="9">
        <v>117.64798942243203</v>
      </c>
    </row>
    <row r="45" spans="1:18" ht="11.25" customHeight="1" x14ac:dyDescent="0.25">
      <c r="A45" s="59" t="s">
        <v>159</v>
      </c>
      <c r="B45" s="60" t="s">
        <v>158</v>
      </c>
      <c r="C45" s="9">
        <v>3969.8654239858079</v>
      </c>
      <c r="D45" s="9">
        <v>3513.8607770135882</v>
      </c>
      <c r="E45" s="9">
        <v>2765.4586217578803</v>
      </c>
      <c r="F45" s="9">
        <v>221.64584256000001</v>
      </c>
      <c r="G45" s="9">
        <v>3.3787138125240008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3969.8654239858079</v>
      </c>
      <c r="D48" s="10">
        <v>3513.8607770135882</v>
      </c>
      <c r="E48" s="10">
        <v>2765.4586217578803</v>
      </c>
      <c r="F48" s="10">
        <v>221.64584256000001</v>
      </c>
      <c r="G48" s="10">
        <v>3.3787138125240008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4960.5935101905707</v>
      </c>
      <c r="D52" s="79">
        <v>5140.2990639809168</v>
      </c>
      <c r="E52" s="79">
        <v>5326.5919854347649</v>
      </c>
      <c r="F52" s="79">
        <v>5232.654662010732</v>
      </c>
      <c r="G52" s="79">
        <v>5246.6771078944212</v>
      </c>
      <c r="H52" s="79">
        <v>4688.8525683273019</v>
      </c>
      <c r="I52" s="79">
        <v>4847.0613344283238</v>
      </c>
      <c r="J52" s="79">
        <v>3788.5825949158443</v>
      </c>
      <c r="K52" s="79">
        <v>3855.7565290153802</v>
      </c>
      <c r="L52" s="79">
        <v>3573.0499262919125</v>
      </c>
      <c r="M52" s="79">
        <v>4256.1253964421676</v>
      </c>
      <c r="N52" s="79">
        <v>3161.8936880774281</v>
      </c>
      <c r="O52" s="79">
        <v>2386.7877615377756</v>
      </c>
      <c r="P52" s="79">
        <v>1995.1882411814331</v>
      </c>
      <c r="Q52" s="79">
        <v>1169.6291311442569</v>
      </c>
      <c r="R52" s="79">
        <v>1054.8386047959591</v>
      </c>
    </row>
    <row r="53" spans="1:18" ht="11.25" customHeight="1" x14ac:dyDescent="0.25">
      <c r="A53" s="56" t="s">
        <v>143</v>
      </c>
      <c r="B53" s="57" t="s">
        <v>142</v>
      </c>
      <c r="C53" s="8">
        <v>4960.5935101905707</v>
      </c>
      <c r="D53" s="8">
        <v>5140.2990639809168</v>
      </c>
      <c r="E53" s="8">
        <v>5326.5919854347649</v>
      </c>
      <c r="F53" s="8">
        <v>5232.654662010732</v>
      </c>
      <c r="G53" s="8">
        <v>5246.6771078944212</v>
      </c>
      <c r="H53" s="8">
        <v>4688.8525683273019</v>
      </c>
      <c r="I53" s="8">
        <v>4847.0613344283238</v>
      </c>
      <c r="J53" s="8">
        <v>3788.5825949158443</v>
      </c>
      <c r="K53" s="8">
        <v>3855.7565290153802</v>
      </c>
      <c r="L53" s="8">
        <v>3573.0499262919125</v>
      </c>
      <c r="M53" s="8">
        <v>4256.1253964421676</v>
      </c>
      <c r="N53" s="8">
        <v>3161.8936880774281</v>
      </c>
      <c r="O53" s="8">
        <v>2386.7877615377756</v>
      </c>
      <c r="P53" s="8">
        <v>1995.1882411814331</v>
      </c>
      <c r="Q53" s="8">
        <v>1169.6291311442569</v>
      </c>
      <c r="R53" s="8">
        <v>1054.8386047959591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862.81687004781656</v>
      </c>
      <c r="D59" s="79">
        <v>927.91716516550798</v>
      </c>
      <c r="E59" s="79">
        <v>995.65666012209613</v>
      </c>
      <c r="F59" s="79">
        <v>1070.0116837200001</v>
      </c>
      <c r="G59" s="79">
        <v>1121.3272479941281</v>
      </c>
      <c r="H59" s="79">
        <v>1282.8869859469351</v>
      </c>
      <c r="I59" s="79">
        <v>1353.3830660450521</v>
      </c>
      <c r="J59" s="79">
        <v>1375.567168702104</v>
      </c>
      <c r="K59" s="79">
        <v>1405.173090469428</v>
      </c>
      <c r="L59" s="79">
        <v>1397.9065324732203</v>
      </c>
      <c r="M59" s="79">
        <v>1347.436343008578</v>
      </c>
      <c r="N59" s="79">
        <v>1350.4613009151183</v>
      </c>
      <c r="O59" s="79">
        <v>1332.1258999999989</v>
      </c>
      <c r="P59" s="79">
        <v>1332.859093199304</v>
      </c>
      <c r="Q59" s="79">
        <v>1381.366745537043</v>
      </c>
      <c r="R59" s="79">
        <v>1414.838493731216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862.81687004781656</v>
      </c>
      <c r="D61" s="8">
        <v>927.91716516550798</v>
      </c>
      <c r="E61" s="8">
        <v>995.65666012209613</v>
      </c>
      <c r="F61" s="8">
        <v>1070.0116837200001</v>
      </c>
      <c r="G61" s="8">
        <v>1121.3272479941281</v>
      </c>
      <c r="H61" s="8">
        <v>1282.8869859469351</v>
      </c>
      <c r="I61" s="8">
        <v>1353.3830660450521</v>
      </c>
      <c r="J61" s="8">
        <v>1375.567168702104</v>
      </c>
      <c r="K61" s="8">
        <v>1405.173090469428</v>
      </c>
      <c r="L61" s="8">
        <v>1397.9065324732203</v>
      </c>
      <c r="M61" s="8">
        <v>1347.436343008578</v>
      </c>
      <c r="N61" s="8">
        <v>1350.4613009151183</v>
      </c>
      <c r="O61" s="8">
        <v>1332.1258999999989</v>
      </c>
      <c r="P61" s="8">
        <v>1332.859093199304</v>
      </c>
      <c r="Q61" s="8">
        <v>1381.366745537043</v>
      </c>
      <c r="R61" s="8">
        <v>1414.838493731216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1957.7088430342465</v>
      </c>
      <c r="D64" s="81">
        <v>2253.1680301768561</v>
      </c>
      <c r="E64" s="81">
        <v>2708.9138983579924</v>
      </c>
      <c r="F64" s="81">
        <v>3397.7313034842241</v>
      </c>
      <c r="G64" s="81">
        <v>3967.8165732862799</v>
      </c>
      <c r="H64" s="81">
        <v>4345.7285580704447</v>
      </c>
      <c r="I64" s="81">
        <v>4234.2968548347835</v>
      </c>
      <c r="J64" s="81">
        <v>4405.092875013529</v>
      </c>
      <c r="K64" s="81">
        <v>4320.3015214003444</v>
      </c>
      <c r="L64" s="81">
        <v>4720.2663603566889</v>
      </c>
      <c r="M64" s="81">
        <v>6478.5129704351039</v>
      </c>
      <c r="N64" s="81">
        <v>6250.7521725621291</v>
      </c>
      <c r="O64" s="81">
        <v>6554.8549957689775</v>
      </c>
      <c r="P64" s="81">
        <v>6659.8282988849787</v>
      </c>
      <c r="Q64" s="81">
        <v>6683.9243957241679</v>
      </c>
      <c r="R64" s="81">
        <v>6594.1972192314497</v>
      </c>
    </row>
    <row r="65" spans="1:18" ht="11.25" customHeight="1" x14ac:dyDescent="0.25">
      <c r="A65" s="71" t="s">
        <v>123</v>
      </c>
      <c r="B65" s="72" t="s">
        <v>122</v>
      </c>
      <c r="C65" s="82">
        <v>688.81945869226331</v>
      </c>
      <c r="D65" s="82">
        <v>893.09870092799997</v>
      </c>
      <c r="E65" s="82">
        <v>1243.2944630534403</v>
      </c>
      <c r="F65" s="82">
        <v>1821.1941931680001</v>
      </c>
      <c r="G65" s="82">
        <v>2326.1692055212798</v>
      </c>
      <c r="H65" s="82">
        <v>2476.6637256888748</v>
      </c>
      <c r="I65" s="82">
        <v>2280.2273620358401</v>
      </c>
      <c r="J65" s="82">
        <v>2416.720592442241</v>
      </c>
      <c r="K65" s="82">
        <v>2297.0599124659198</v>
      </c>
      <c r="L65" s="82">
        <v>2678.7490588454407</v>
      </c>
      <c r="M65" s="82">
        <v>4496.987033918781</v>
      </c>
      <c r="N65" s="82">
        <v>4273.4270392647431</v>
      </c>
      <c r="O65" s="82">
        <v>4588.5279999999811</v>
      </c>
      <c r="P65" s="82">
        <v>4682.1367714223252</v>
      </c>
      <c r="Q65" s="82">
        <v>4609.3579261068498</v>
      </c>
      <c r="R65" s="82">
        <v>4461.269665702931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118.9739638321402</v>
      </c>
      <c r="D67" s="82">
        <v>123.20077018485603</v>
      </c>
      <c r="E67" s="82">
        <v>138.30619912855201</v>
      </c>
      <c r="F67" s="82">
        <v>150.42079511222406</v>
      </c>
      <c r="G67" s="82">
        <v>147.44367810900002</v>
      </c>
      <c r="H67" s="82">
        <v>159.15949851388456</v>
      </c>
      <c r="I67" s="82">
        <v>150.41485153094402</v>
      </c>
      <c r="J67" s="82">
        <v>155.00450785528804</v>
      </c>
      <c r="K67" s="82">
        <v>150.42136661042403</v>
      </c>
      <c r="L67" s="82">
        <v>178.06891791124801</v>
      </c>
      <c r="M67" s="82">
        <v>185.5305459356631</v>
      </c>
      <c r="N67" s="82">
        <v>177.23126290474855</v>
      </c>
      <c r="O67" s="82">
        <v>190.82699576899935</v>
      </c>
      <c r="P67" s="82">
        <v>201.09204517037799</v>
      </c>
      <c r="Q67" s="82">
        <v>233.46924397178361</v>
      </c>
      <c r="R67" s="82">
        <v>247.22859142018581</v>
      </c>
    </row>
    <row r="68" spans="1:18" ht="11.25" customHeight="1" x14ac:dyDescent="0.25">
      <c r="A68" s="71" t="s">
        <v>117</v>
      </c>
      <c r="B68" s="72" t="s">
        <v>116</v>
      </c>
      <c r="C68" s="82">
        <v>1149.915420509843</v>
      </c>
      <c r="D68" s="82">
        <v>1236.868559064</v>
      </c>
      <c r="E68" s="82">
        <v>1327.3132361759999</v>
      </c>
      <c r="F68" s="82">
        <v>1426.1163152039999</v>
      </c>
      <c r="G68" s="82">
        <v>1494.2036896560001</v>
      </c>
      <c r="H68" s="82">
        <v>1709.9053338676849</v>
      </c>
      <c r="I68" s="82">
        <v>1803.654641268</v>
      </c>
      <c r="J68" s="82">
        <v>1833.3677747159998</v>
      </c>
      <c r="K68" s="82">
        <v>1872.8202423240002</v>
      </c>
      <c r="L68" s="82">
        <v>1863.4483835999999</v>
      </c>
      <c r="M68" s="82">
        <v>1795.9953905806594</v>
      </c>
      <c r="N68" s="82">
        <v>1800.0938703926379</v>
      </c>
      <c r="O68" s="82">
        <v>1775.4999999999977</v>
      </c>
      <c r="P68" s="82">
        <v>1776.5994822922755</v>
      </c>
      <c r="Q68" s="82">
        <v>1841.0972256455341</v>
      </c>
      <c r="R68" s="82">
        <v>1885.6989621083328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2148.0880396970092</v>
      </c>
      <c r="D2" s="78">
        <v>2109.2891263931519</v>
      </c>
      <c r="E2" s="78">
        <v>2055.0595777055282</v>
      </c>
      <c r="F2" s="78">
        <v>1988.7245959716358</v>
      </c>
      <c r="G2" s="78">
        <v>1864.284236812548</v>
      </c>
      <c r="H2" s="78">
        <v>1858.1412866086769</v>
      </c>
      <c r="I2" s="78">
        <v>1931.2095061418759</v>
      </c>
      <c r="J2" s="78">
        <v>1809.371088354924</v>
      </c>
      <c r="K2" s="78">
        <v>1827.3073134711603</v>
      </c>
      <c r="L2" s="78">
        <v>1822.0169505306958</v>
      </c>
      <c r="M2" s="78">
        <v>1880.4272571852296</v>
      </c>
      <c r="N2" s="78">
        <v>1786.0184353444315</v>
      </c>
      <c r="O2" s="78">
        <v>1660.7657176387797</v>
      </c>
      <c r="P2" s="78">
        <v>1678.056017251748</v>
      </c>
      <c r="Q2" s="78">
        <v>1536.7164844467256</v>
      </c>
      <c r="R2" s="78">
        <v>1576.1162369274034</v>
      </c>
    </row>
    <row r="3" spans="1:18" ht="11.25" customHeight="1" x14ac:dyDescent="0.25">
      <c r="A3" s="53" t="s">
        <v>242</v>
      </c>
      <c r="B3" s="54" t="s">
        <v>241</v>
      </c>
      <c r="C3" s="79">
        <v>101.09058509497132</v>
      </c>
      <c r="D3" s="79">
        <v>115.03581098925601</v>
      </c>
      <c r="E3" s="79">
        <v>80.854298829000001</v>
      </c>
      <c r="F3" s="79">
        <v>108.505751222592</v>
      </c>
      <c r="G3" s="79">
        <v>129.483952107552</v>
      </c>
      <c r="H3" s="79">
        <v>155.60241325442479</v>
      </c>
      <c r="I3" s="79">
        <v>179.02944670089602</v>
      </c>
      <c r="J3" s="79">
        <v>178.629612743736</v>
      </c>
      <c r="K3" s="79">
        <v>163.29170369138401</v>
      </c>
      <c r="L3" s="79">
        <v>118.48602131999999</v>
      </c>
      <c r="M3" s="79">
        <v>126.8131788070615</v>
      </c>
      <c r="N3" s="79">
        <v>114.92096672554233</v>
      </c>
      <c r="O3" s="79">
        <v>111.97672490561145</v>
      </c>
      <c r="P3" s="79">
        <v>145.53400628190042</v>
      </c>
      <c r="Q3" s="79">
        <v>98.110007315699931</v>
      </c>
      <c r="R3" s="79">
        <v>70.667423383623458</v>
      </c>
    </row>
    <row r="4" spans="1:18" ht="11.25" customHeight="1" x14ac:dyDescent="0.25">
      <c r="A4" s="56" t="s">
        <v>240</v>
      </c>
      <c r="B4" s="57" t="s">
        <v>239</v>
      </c>
      <c r="C4" s="8">
        <v>99.140583512719815</v>
      </c>
      <c r="D4" s="8">
        <v>110.954497415256</v>
      </c>
      <c r="E4" s="8">
        <v>78.813233828999998</v>
      </c>
      <c r="F4" s="8">
        <v>108.505751222592</v>
      </c>
      <c r="G4" s="8">
        <v>129.483952107552</v>
      </c>
      <c r="H4" s="8">
        <v>155.60241325442479</v>
      </c>
      <c r="I4" s="8">
        <v>179.02944670089602</v>
      </c>
      <c r="J4" s="8">
        <v>178.629612743736</v>
      </c>
      <c r="K4" s="8">
        <v>161.25063869138401</v>
      </c>
      <c r="L4" s="8">
        <v>116.44495631999999</v>
      </c>
      <c r="M4" s="8">
        <v>124.86447448812477</v>
      </c>
      <c r="N4" s="8">
        <v>112.97096672554234</v>
      </c>
      <c r="O4" s="8">
        <v>110.0257239739738</v>
      </c>
      <c r="P4" s="8">
        <v>143.58400628190043</v>
      </c>
      <c r="Q4" s="8">
        <v>98.110007315699931</v>
      </c>
      <c r="R4" s="8">
        <v>70.667423383623458</v>
      </c>
    </row>
    <row r="5" spans="1:18" ht="11.25" customHeight="1" x14ac:dyDescent="0.25">
      <c r="A5" s="59" t="s">
        <v>238</v>
      </c>
      <c r="B5" s="60" t="s">
        <v>237</v>
      </c>
      <c r="C5" s="9">
        <v>99.140583512719815</v>
      </c>
      <c r="D5" s="9">
        <v>110.954497415256</v>
      </c>
      <c r="E5" s="9">
        <v>78.813233828999998</v>
      </c>
      <c r="F5" s="9">
        <v>105.383636040672</v>
      </c>
      <c r="G5" s="9">
        <v>126.359372993832</v>
      </c>
      <c r="H5" s="9">
        <v>155.60241325442479</v>
      </c>
      <c r="I5" s="9">
        <v>179.02944670089602</v>
      </c>
      <c r="J5" s="9">
        <v>178.629612743736</v>
      </c>
      <c r="K5" s="9">
        <v>161.25063869138401</v>
      </c>
      <c r="L5" s="9">
        <v>116.44495631999999</v>
      </c>
      <c r="M5" s="9">
        <v>124.86447448812477</v>
      </c>
      <c r="N5" s="9">
        <v>112.97096672554234</v>
      </c>
      <c r="O5" s="9">
        <v>110.0257239739738</v>
      </c>
      <c r="P5" s="9">
        <v>143.58400628190043</v>
      </c>
      <c r="Q5" s="9">
        <v>98.110007315699931</v>
      </c>
      <c r="R5" s="9">
        <v>70.667423383623458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99.140583512719815</v>
      </c>
      <c r="D8" s="10">
        <v>110.954497415256</v>
      </c>
      <c r="E8" s="10">
        <v>78.813233828999998</v>
      </c>
      <c r="F8" s="10">
        <v>105.383636040672</v>
      </c>
      <c r="G8" s="10">
        <v>126.359372993832</v>
      </c>
      <c r="H8" s="10">
        <v>155.60241325442479</v>
      </c>
      <c r="I8" s="10">
        <v>179.02944670089602</v>
      </c>
      <c r="J8" s="10">
        <v>178.629612743736</v>
      </c>
      <c r="K8" s="10">
        <v>161.25063869138401</v>
      </c>
      <c r="L8" s="10">
        <v>116.44495631999999</v>
      </c>
      <c r="M8" s="10">
        <v>124.86447448812477</v>
      </c>
      <c r="N8" s="10">
        <v>112.97096672554234</v>
      </c>
      <c r="O8" s="10">
        <v>110.0257239739738</v>
      </c>
      <c r="P8" s="10">
        <v>143.58400628190043</v>
      </c>
      <c r="Q8" s="10">
        <v>98.110007315699931</v>
      </c>
      <c r="R8" s="10">
        <v>70.667423383623458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3.1221151819199999</v>
      </c>
      <c r="G11" s="9">
        <v>3.1245791137200003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3.1221151819199999</v>
      </c>
      <c r="G12" s="10">
        <v>3.1245791137200003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1.9500015822514998</v>
      </c>
      <c r="D15" s="8">
        <v>4.0813135740000002</v>
      </c>
      <c r="E15" s="8">
        <v>2.0410650000000001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2.0410650000000001</v>
      </c>
      <c r="L15" s="8">
        <v>2.0410650000000001</v>
      </c>
      <c r="M15" s="8">
        <v>1.9487043189367319</v>
      </c>
      <c r="N15" s="8">
        <v>1.9499999999999924</v>
      </c>
      <c r="O15" s="8">
        <v>1.9510009316376542</v>
      </c>
      <c r="P15" s="8">
        <v>1.9499999999999924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1.9500015822514998</v>
      </c>
      <c r="D18" s="9">
        <v>4.0813135740000002</v>
      </c>
      <c r="E18" s="9">
        <v>2.0410650000000001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2.0410650000000001</v>
      </c>
      <c r="L18" s="9">
        <v>2.0410650000000001</v>
      </c>
      <c r="M18" s="9">
        <v>1.9487043189367319</v>
      </c>
      <c r="N18" s="9">
        <v>1.9499999999999924</v>
      </c>
      <c r="O18" s="9">
        <v>1.9510009316376542</v>
      </c>
      <c r="P18" s="9">
        <v>1.9499999999999924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1913.2545258358889</v>
      </c>
      <c r="D21" s="79">
        <v>1843.4768959280159</v>
      </c>
      <c r="E21" s="79">
        <v>1831.6170399288242</v>
      </c>
      <c r="F21" s="79">
        <v>1750.0941330883199</v>
      </c>
      <c r="G21" s="79">
        <v>1608.1903330709399</v>
      </c>
      <c r="H21" s="79">
        <v>1576.4252441597121</v>
      </c>
      <c r="I21" s="79">
        <v>1626.764000203764</v>
      </c>
      <c r="J21" s="79">
        <v>1525.977288604764</v>
      </c>
      <c r="K21" s="79">
        <v>1570.7716740686521</v>
      </c>
      <c r="L21" s="79">
        <v>1608.6396192906959</v>
      </c>
      <c r="M21" s="79">
        <v>1655.1599472179075</v>
      </c>
      <c r="N21" s="79">
        <v>1579.8157478266542</v>
      </c>
      <c r="O21" s="79">
        <v>1459.7618481812997</v>
      </c>
      <c r="P21" s="79">
        <v>1447.8132759092878</v>
      </c>
      <c r="Q21" s="79">
        <v>1359.446320130703</v>
      </c>
      <c r="R21" s="79">
        <v>1422.4772367810695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1913.2545258358889</v>
      </c>
      <c r="D30" s="8">
        <v>1843.4768959280159</v>
      </c>
      <c r="E30" s="8">
        <v>1831.6170399288242</v>
      </c>
      <c r="F30" s="8">
        <v>1750.0941330883199</v>
      </c>
      <c r="G30" s="8">
        <v>1608.1903330709399</v>
      </c>
      <c r="H30" s="8">
        <v>1576.4252441597121</v>
      </c>
      <c r="I30" s="8">
        <v>1626.764000203764</v>
      </c>
      <c r="J30" s="8">
        <v>1525.977288604764</v>
      </c>
      <c r="K30" s="8">
        <v>1570.7716740686521</v>
      </c>
      <c r="L30" s="8">
        <v>1608.6396192906959</v>
      </c>
      <c r="M30" s="8">
        <v>1655.1599472179075</v>
      </c>
      <c r="N30" s="8">
        <v>1579.8157478266542</v>
      </c>
      <c r="O30" s="8">
        <v>1459.7618481812997</v>
      </c>
      <c r="P30" s="8">
        <v>1447.8132759092878</v>
      </c>
      <c r="Q30" s="8">
        <v>1359.446320130703</v>
      </c>
      <c r="R30" s="8">
        <v>1422.4772367810695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11.61049028826724</v>
      </c>
      <c r="D34" s="9">
        <v>14.514385337784001</v>
      </c>
      <c r="E34" s="9">
        <v>11.608882250652002</v>
      </c>
      <c r="F34" s="9">
        <v>11.613056406516002</v>
      </c>
      <c r="G34" s="9">
        <v>8.7090327670320011</v>
      </c>
      <c r="H34" s="9">
        <v>8.7073010790686194</v>
      </c>
      <c r="I34" s="9">
        <v>8.7080024374200011</v>
      </c>
      <c r="J34" s="9">
        <v>8.7050171234160008</v>
      </c>
      <c r="K34" s="9">
        <v>5.8051676397960001</v>
      </c>
      <c r="L34" s="9">
        <v>8.7045680053800005</v>
      </c>
      <c r="M34" s="9">
        <v>8.7077120971314024</v>
      </c>
      <c r="N34" s="9">
        <v>8.7084334927453337</v>
      </c>
      <c r="O34" s="9">
        <v>8.7076667698141836</v>
      </c>
      <c r="P34" s="9">
        <v>8.7076829612504465</v>
      </c>
      <c r="Q34" s="9">
        <v>8.7080156026765323</v>
      </c>
      <c r="R34" s="9">
        <v>11.610434495936961</v>
      </c>
    </row>
    <row r="35" spans="1:18" ht="11.25" customHeight="1" x14ac:dyDescent="0.25">
      <c r="A35" s="59" t="s">
        <v>179</v>
      </c>
      <c r="B35" s="60" t="s">
        <v>178</v>
      </c>
      <c r="C35" s="9">
        <v>3.049117956969376</v>
      </c>
      <c r="D35" s="9">
        <v>2.9024969228640001</v>
      </c>
      <c r="E35" s="9">
        <v>2.9018586033360001</v>
      </c>
      <c r="F35" s="9">
        <v>2.9026710100080004</v>
      </c>
      <c r="G35" s="9">
        <v>2.911694526972</v>
      </c>
      <c r="H35" s="9">
        <v>3.048862939111332</v>
      </c>
      <c r="I35" s="9">
        <v>2.9020617050040003</v>
      </c>
      <c r="J35" s="9">
        <v>2.9110852219679999</v>
      </c>
      <c r="K35" s="9">
        <v>2.9014814145240004</v>
      </c>
      <c r="L35" s="9">
        <v>2.9026710100080004</v>
      </c>
      <c r="M35" s="9">
        <v>3.0490943659620688</v>
      </c>
      <c r="N35" s="9">
        <v>3.0464598795147366</v>
      </c>
      <c r="O35" s="9">
        <v>3.0490797047941802</v>
      </c>
      <c r="P35" s="9">
        <v>3.0490929570971326</v>
      </c>
      <c r="Q35" s="9">
        <v>3.0493620482740948</v>
      </c>
      <c r="R35" s="9">
        <v>3.049191385774868</v>
      </c>
    </row>
    <row r="36" spans="1:18" ht="11.25" customHeight="1" x14ac:dyDescent="0.25">
      <c r="A36" s="65" t="s">
        <v>177</v>
      </c>
      <c r="B36" s="62" t="s">
        <v>176</v>
      </c>
      <c r="C36" s="10">
        <v>3.049117956969376</v>
      </c>
      <c r="D36" s="10">
        <v>2.9024969228640001</v>
      </c>
      <c r="E36" s="10">
        <v>2.9018586033360001</v>
      </c>
      <c r="F36" s="10">
        <v>2.9026710100080004</v>
      </c>
      <c r="G36" s="10">
        <v>2.911694526972</v>
      </c>
      <c r="H36" s="10">
        <v>3.048862939111332</v>
      </c>
      <c r="I36" s="10">
        <v>2.9020617050040003</v>
      </c>
      <c r="J36" s="10">
        <v>2.9110852219679999</v>
      </c>
      <c r="K36" s="10">
        <v>2.9014814145240004</v>
      </c>
      <c r="L36" s="10">
        <v>2.9026710100080004</v>
      </c>
      <c r="M36" s="10">
        <v>3.0490943659620688</v>
      </c>
      <c r="N36" s="10">
        <v>3.0464598795147366</v>
      </c>
      <c r="O36" s="10">
        <v>3.0490797047941802</v>
      </c>
      <c r="P36" s="10">
        <v>3.0490929570971326</v>
      </c>
      <c r="Q36" s="10">
        <v>3.0493620482740948</v>
      </c>
      <c r="R36" s="10">
        <v>3.049191385774868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3.145514587112356</v>
      </c>
      <c r="D38" s="9">
        <v>3.1125694035240006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3.145514587112356</v>
      </c>
      <c r="D41" s="10">
        <v>3.1125694035240006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1759.2237894205459</v>
      </c>
      <c r="D43" s="9">
        <v>1699.3465781118839</v>
      </c>
      <c r="E43" s="9">
        <v>1711.7952196920121</v>
      </c>
      <c r="F43" s="9">
        <v>1661.386808787732</v>
      </c>
      <c r="G43" s="9">
        <v>1537.885690173144</v>
      </c>
      <c r="H43" s="9">
        <v>1496.5573571748264</v>
      </c>
      <c r="I43" s="9">
        <v>1540.943154924732</v>
      </c>
      <c r="J43" s="9">
        <v>1464.81153492726</v>
      </c>
      <c r="K43" s="9">
        <v>1512.4988143020601</v>
      </c>
      <c r="L43" s="9">
        <v>1550.6694860562361</v>
      </c>
      <c r="M43" s="9">
        <v>1556.7128870267641</v>
      </c>
      <c r="N43" s="9">
        <v>1506.1403147306191</v>
      </c>
      <c r="O43" s="9">
        <v>1398.4686209212643</v>
      </c>
      <c r="P43" s="9">
        <v>1417.480914563441</v>
      </c>
      <c r="Q43" s="9">
        <v>1338.4007936681064</v>
      </c>
      <c r="R43" s="9">
        <v>1398.5291566617598</v>
      </c>
    </row>
    <row r="44" spans="1:18" ht="11.25" customHeight="1" x14ac:dyDescent="0.25">
      <c r="A44" s="59" t="s">
        <v>161</v>
      </c>
      <c r="B44" s="60" t="s">
        <v>160</v>
      </c>
      <c r="C44" s="9">
        <v>136.22561358299393</v>
      </c>
      <c r="D44" s="9">
        <v>123.60086615196003</v>
      </c>
      <c r="E44" s="9">
        <v>105.31107938282403</v>
      </c>
      <c r="F44" s="9">
        <v>74.191596884064012</v>
      </c>
      <c r="G44" s="9">
        <v>58.683915603792009</v>
      </c>
      <c r="H44" s="9">
        <v>68.111722966705685</v>
      </c>
      <c r="I44" s="9">
        <v>74.210781136608006</v>
      </c>
      <c r="J44" s="9">
        <v>49.549651332120007</v>
      </c>
      <c r="K44" s="9">
        <v>49.56621071227201</v>
      </c>
      <c r="L44" s="9">
        <v>46.362894219072011</v>
      </c>
      <c r="M44" s="9">
        <v>86.690253728050067</v>
      </c>
      <c r="N44" s="9">
        <v>61.920539723774965</v>
      </c>
      <c r="O44" s="9">
        <v>49.536480785426839</v>
      </c>
      <c r="P44" s="9">
        <v>18.575585427499057</v>
      </c>
      <c r="Q44" s="9">
        <v>9.2881488116458648</v>
      </c>
      <c r="R44" s="9">
        <v>9.2884542375977848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133.74292876614905</v>
      </c>
      <c r="D52" s="79">
        <v>150.77641947588003</v>
      </c>
      <c r="E52" s="79">
        <v>142.58823894770401</v>
      </c>
      <c r="F52" s="79">
        <v>130.12471166072402</v>
      </c>
      <c r="G52" s="79">
        <v>126.60995163405602</v>
      </c>
      <c r="H52" s="79">
        <v>126.11362919453991</v>
      </c>
      <c r="I52" s="79">
        <v>125.416059237216</v>
      </c>
      <c r="J52" s="79">
        <v>104.76418700642401</v>
      </c>
      <c r="K52" s="79">
        <v>93.24393571112401</v>
      </c>
      <c r="L52" s="79">
        <v>94.891309920000012</v>
      </c>
      <c r="M52" s="79">
        <v>98.454131160260445</v>
      </c>
      <c r="N52" s="79">
        <v>91.281720792235092</v>
      </c>
      <c r="O52" s="79">
        <v>89.02714455186856</v>
      </c>
      <c r="P52" s="79">
        <v>84.708735060559761</v>
      </c>
      <c r="Q52" s="79">
        <v>79.160157000322656</v>
      </c>
      <c r="R52" s="79">
        <v>82.971576762710669</v>
      </c>
    </row>
    <row r="53" spans="1:18" ht="11.25" customHeight="1" x14ac:dyDescent="0.25">
      <c r="A53" s="56" t="s">
        <v>143</v>
      </c>
      <c r="B53" s="57" t="s">
        <v>142</v>
      </c>
      <c r="C53" s="8">
        <v>133.74292876614905</v>
      </c>
      <c r="D53" s="8">
        <v>150.77641947588003</v>
      </c>
      <c r="E53" s="8">
        <v>142.58823894770401</v>
      </c>
      <c r="F53" s="8">
        <v>130.12471166072402</v>
      </c>
      <c r="G53" s="8">
        <v>126.60995163405602</v>
      </c>
      <c r="H53" s="8">
        <v>126.11362919453991</v>
      </c>
      <c r="I53" s="8">
        <v>125.416059237216</v>
      </c>
      <c r="J53" s="8">
        <v>104.76418700642401</v>
      </c>
      <c r="K53" s="8">
        <v>93.24393571112401</v>
      </c>
      <c r="L53" s="8">
        <v>94.891309920000012</v>
      </c>
      <c r="M53" s="8">
        <v>98.454131160260445</v>
      </c>
      <c r="N53" s="8">
        <v>91.281720792235092</v>
      </c>
      <c r="O53" s="8">
        <v>89.02714455186856</v>
      </c>
      <c r="P53" s="8">
        <v>84.708735060559761</v>
      </c>
      <c r="Q53" s="8">
        <v>79.160157000322656</v>
      </c>
      <c r="R53" s="8">
        <v>82.971576762710669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255.47755345496495</v>
      </c>
      <c r="D64" s="81">
        <v>237.39627969590401</v>
      </c>
      <c r="E64" s="81">
        <v>238.35541076423999</v>
      </c>
      <c r="F64" s="81">
        <v>236.61351179978399</v>
      </c>
      <c r="G64" s="81">
        <v>237.040745683392</v>
      </c>
      <c r="H64" s="81">
        <v>230.94611113445987</v>
      </c>
      <c r="I64" s="81">
        <v>243.53694169055998</v>
      </c>
      <c r="J64" s="81">
        <v>240.69511618891201</v>
      </c>
      <c r="K64" s="81">
        <v>251.07701931143998</v>
      </c>
      <c r="L64" s="81">
        <v>244.50997452587998</v>
      </c>
      <c r="M64" s="81">
        <v>250.65088531353018</v>
      </c>
      <c r="N64" s="81">
        <v>247.90297987875292</v>
      </c>
      <c r="O64" s="81">
        <v>245.27249400390019</v>
      </c>
      <c r="P64" s="81">
        <v>244.52260000000064</v>
      </c>
      <c r="Q64" s="81">
        <v>244.90673061502181</v>
      </c>
      <c r="R64" s="81">
        <v>250.13456479569112</v>
      </c>
    </row>
    <row r="65" spans="1:18" ht="11.25" customHeight="1" x14ac:dyDescent="0.25">
      <c r="A65" s="71" t="s">
        <v>123</v>
      </c>
      <c r="B65" s="72" t="s">
        <v>122</v>
      </c>
      <c r="C65" s="82">
        <v>251.32795876308612</v>
      </c>
      <c r="D65" s="82">
        <v>233.05225329792</v>
      </c>
      <c r="E65" s="82">
        <v>233.12620223424</v>
      </c>
      <c r="F65" s="82">
        <v>229.28775069311999</v>
      </c>
      <c r="G65" s="82">
        <v>227.89622584512</v>
      </c>
      <c r="H65" s="82">
        <v>226.3596175553279</v>
      </c>
      <c r="I65" s="82">
        <v>225.55532232575999</v>
      </c>
      <c r="J65" s="82">
        <v>225.60587207424001</v>
      </c>
      <c r="K65" s="82">
        <v>230.25733988543999</v>
      </c>
      <c r="L65" s="82">
        <v>234.90960486335999</v>
      </c>
      <c r="M65" s="82">
        <v>239.784455649172</v>
      </c>
      <c r="N65" s="82">
        <v>238.67546812005224</v>
      </c>
      <c r="O65" s="82">
        <v>238.77524621047363</v>
      </c>
      <c r="P65" s="82">
        <v>239.00800000000064</v>
      </c>
      <c r="Q65" s="82">
        <v>238.79134051940883</v>
      </c>
      <c r="R65" s="82">
        <v>242.92742357942376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4.1495946918788187</v>
      </c>
      <c r="D67" s="82">
        <v>4.3440263979840008</v>
      </c>
      <c r="E67" s="82">
        <v>5.2292085300000011</v>
      </c>
      <c r="F67" s="82">
        <v>7.3257611066640003</v>
      </c>
      <c r="G67" s="82">
        <v>9.1445198382720001</v>
      </c>
      <c r="H67" s="82">
        <v>4.5864935791319645</v>
      </c>
      <c r="I67" s="82">
        <v>17.9816193648</v>
      </c>
      <c r="J67" s="82">
        <v>15.089244114672002</v>
      </c>
      <c r="K67" s="82">
        <v>20.819679426000004</v>
      </c>
      <c r="L67" s="82">
        <v>9.6003696625200021</v>
      </c>
      <c r="M67" s="82">
        <v>10.866429664358193</v>
      </c>
      <c r="N67" s="82">
        <v>9.2275117587006736</v>
      </c>
      <c r="O67" s="82">
        <v>6.4972477934265642</v>
      </c>
      <c r="P67" s="82">
        <v>5.5146000000000033</v>
      </c>
      <c r="Q67" s="82">
        <v>6.1153900956129918</v>
      </c>
      <c r="R67" s="82">
        <v>7.2071412162673578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14362.899333493857</v>
      </c>
      <c r="D2" s="78">
        <v>14448.151205343902</v>
      </c>
      <c r="E2" s="78">
        <v>14301.132274577987</v>
      </c>
      <c r="F2" s="78">
        <v>14854.78701772913</v>
      </c>
      <c r="G2" s="78">
        <v>15556.225999874545</v>
      </c>
      <c r="H2" s="78">
        <v>15944.756492888369</v>
      </c>
      <c r="I2" s="78">
        <v>16149.983015140235</v>
      </c>
      <c r="J2" s="78">
        <v>16819.018803346466</v>
      </c>
      <c r="K2" s="78">
        <v>16596.858825095904</v>
      </c>
      <c r="L2" s="78">
        <v>15548.40668852622</v>
      </c>
      <c r="M2" s="78">
        <v>15483.706827790502</v>
      </c>
      <c r="N2" s="78">
        <v>15255.684837347799</v>
      </c>
      <c r="O2" s="78">
        <v>13909.314824482493</v>
      </c>
      <c r="P2" s="78">
        <v>13724.863219552497</v>
      </c>
      <c r="Q2" s="78">
        <v>14028.551369237552</v>
      </c>
      <c r="R2" s="78">
        <v>14177.471906390838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14362.899333493857</v>
      </c>
      <c r="D21" s="79">
        <v>14448.151205343902</v>
      </c>
      <c r="E21" s="79">
        <v>14301.132274577987</v>
      </c>
      <c r="F21" s="79">
        <v>14854.78701772913</v>
      </c>
      <c r="G21" s="79">
        <v>15556.225999874545</v>
      </c>
      <c r="H21" s="79">
        <v>15944.756492888369</v>
      </c>
      <c r="I21" s="79">
        <v>16149.983015140235</v>
      </c>
      <c r="J21" s="79">
        <v>16819.018803346466</v>
      </c>
      <c r="K21" s="79">
        <v>16596.858825095904</v>
      </c>
      <c r="L21" s="79">
        <v>15548.40668852622</v>
      </c>
      <c r="M21" s="79">
        <v>15483.706827790502</v>
      </c>
      <c r="N21" s="79">
        <v>15255.684837347799</v>
      </c>
      <c r="O21" s="79">
        <v>13909.314824482493</v>
      </c>
      <c r="P21" s="79">
        <v>13724.863219552497</v>
      </c>
      <c r="Q21" s="79">
        <v>14028.551369237552</v>
      </c>
      <c r="R21" s="79">
        <v>14173.208318274606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14362.899333493857</v>
      </c>
      <c r="D30" s="8">
        <v>14448.151205343902</v>
      </c>
      <c r="E30" s="8">
        <v>14301.132274577987</v>
      </c>
      <c r="F30" s="8">
        <v>14854.78701772913</v>
      </c>
      <c r="G30" s="8">
        <v>15556.225999874545</v>
      </c>
      <c r="H30" s="8">
        <v>15944.756492888369</v>
      </c>
      <c r="I30" s="8">
        <v>16149.983015140235</v>
      </c>
      <c r="J30" s="8">
        <v>16819.018803346466</v>
      </c>
      <c r="K30" s="8">
        <v>16596.858825095904</v>
      </c>
      <c r="L30" s="8">
        <v>15548.40668852622</v>
      </c>
      <c r="M30" s="8">
        <v>15483.706827790502</v>
      </c>
      <c r="N30" s="8">
        <v>15255.684837347799</v>
      </c>
      <c r="O30" s="8">
        <v>13909.314824482493</v>
      </c>
      <c r="P30" s="8">
        <v>13724.863219552497</v>
      </c>
      <c r="Q30" s="8">
        <v>14028.551369237552</v>
      </c>
      <c r="R30" s="8">
        <v>14173.208318274606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26.123881655761988</v>
      </c>
      <c r="D34" s="9">
        <v>29.023196328180003</v>
      </c>
      <c r="E34" s="9">
        <v>31.922596693764007</v>
      </c>
      <c r="F34" s="9">
        <v>26.120942742132005</v>
      </c>
      <c r="G34" s="9">
        <v>23.218055107092002</v>
      </c>
      <c r="H34" s="9">
        <v>20.318824174396457</v>
      </c>
      <c r="I34" s="9">
        <v>17.414393333652001</v>
      </c>
      <c r="J34" s="9">
        <v>14.509946994840003</v>
      </c>
      <c r="K34" s="9">
        <v>11.607666990084001</v>
      </c>
      <c r="L34" s="9">
        <v>8.7018732971640009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5864.2710165823219</v>
      </c>
      <c r="D35" s="9">
        <v>5785.308946023265</v>
      </c>
      <c r="E35" s="9">
        <v>5812.8991816230719</v>
      </c>
      <c r="F35" s="9">
        <v>5825.0247108069243</v>
      </c>
      <c r="G35" s="9">
        <v>5758.1291041601035</v>
      </c>
      <c r="H35" s="9">
        <v>5585.1125570562099</v>
      </c>
      <c r="I35" s="9">
        <v>5482.09925160282</v>
      </c>
      <c r="J35" s="9">
        <v>5433.6285162731892</v>
      </c>
      <c r="K35" s="9">
        <v>5172.5799412698607</v>
      </c>
      <c r="L35" s="9">
        <v>4917.4894114332847</v>
      </c>
      <c r="M35" s="9">
        <v>4571.2419462157623</v>
      </c>
      <c r="N35" s="9">
        <v>4474.1086888646951</v>
      </c>
      <c r="O35" s="9">
        <v>4012.7488828885789</v>
      </c>
      <c r="P35" s="9">
        <v>3879.169838169787</v>
      </c>
      <c r="Q35" s="9">
        <v>3836.7395418600049</v>
      </c>
      <c r="R35" s="9">
        <v>3824.5432010893242</v>
      </c>
    </row>
    <row r="36" spans="1:18" ht="11.25" customHeight="1" x14ac:dyDescent="0.25">
      <c r="A36" s="65" t="s">
        <v>177</v>
      </c>
      <c r="B36" s="62" t="s">
        <v>176</v>
      </c>
      <c r="C36" s="10">
        <v>5858.1110301166864</v>
      </c>
      <c r="D36" s="10">
        <v>5779.3518539396646</v>
      </c>
      <c r="E36" s="10">
        <v>5803.8137670078722</v>
      </c>
      <c r="F36" s="10">
        <v>5818.8686201193241</v>
      </c>
      <c r="G36" s="10">
        <v>5749.0435723145038</v>
      </c>
      <c r="H36" s="10">
        <v>5575.8901388935192</v>
      </c>
      <c r="I36" s="10">
        <v>5475.9446262952197</v>
      </c>
      <c r="J36" s="10">
        <v>5427.4738909655889</v>
      </c>
      <c r="K36" s="10">
        <v>5166.4252280394603</v>
      </c>
      <c r="L36" s="10">
        <v>4911.3346395876843</v>
      </c>
      <c r="M36" s="10">
        <v>4568.1852939728115</v>
      </c>
      <c r="N36" s="10">
        <v>4471.0286888646951</v>
      </c>
      <c r="O36" s="10">
        <v>4009.6688981330926</v>
      </c>
      <c r="P36" s="10">
        <v>3876.0898381697871</v>
      </c>
      <c r="Q36" s="10">
        <v>3833.6595530318114</v>
      </c>
      <c r="R36" s="10">
        <v>3821.4632171775615</v>
      </c>
    </row>
    <row r="37" spans="1:18" ht="11.25" customHeight="1" x14ac:dyDescent="0.25">
      <c r="A37" s="61" t="s">
        <v>175</v>
      </c>
      <c r="B37" s="62" t="s">
        <v>174</v>
      </c>
      <c r="C37" s="10">
        <v>6.1599864656353382</v>
      </c>
      <c r="D37" s="10">
        <v>5.957092083600001</v>
      </c>
      <c r="E37" s="10">
        <v>9.0854146152000013</v>
      </c>
      <c r="F37" s="10">
        <v>6.1560906875999999</v>
      </c>
      <c r="G37" s="10">
        <v>9.0855318456000003</v>
      </c>
      <c r="H37" s="10">
        <v>9.222418162690925</v>
      </c>
      <c r="I37" s="10">
        <v>6.1546253076000008</v>
      </c>
      <c r="J37" s="10">
        <v>6.1546253076000008</v>
      </c>
      <c r="K37" s="10">
        <v>6.1547132304000005</v>
      </c>
      <c r="L37" s="10">
        <v>6.1547718456000009</v>
      </c>
      <c r="M37" s="10">
        <v>3.0566522429507552</v>
      </c>
      <c r="N37" s="10">
        <v>3.0799999999999939</v>
      </c>
      <c r="O37" s="10">
        <v>3.0799847554863891</v>
      </c>
      <c r="P37" s="10">
        <v>3.079999999999997</v>
      </c>
      <c r="Q37" s="10">
        <v>3.0799888281935748</v>
      </c>
      <c r="R37" s="10">
        <v>3.0799839117624677</v>
      </c>
    </row>
    <row r="38" spans="1:18" ht="11.25" customHeight="1" x14ac:dyDescent="0.25">
      <c r="A38" s="59" t="s">
        <v>173</v>
      </c>
      <c r="B38" s="60" t="s">
        <v>172</v>
      </c>
      <c r="C38" s="9">
        <v>2577.1711917346038</v>
      </c>
      <c r="D38" s="9">
        <v>2570.8151949440398</v>
      </c>
      <c r="E38" s="9">
        <v>2245.4296392892679</v>
      </c>
      <c r="F38" s="9">
        <v>2317.6510209146891</v>
      </c>
      <c r="G38" s="9">
        <v>2699.3920332470043</v>
      </c>
      <c r="H38" s="9">
        <v>2874.3494861950348</v>
      </c>
      <c r="I38" s="9">
        <v>2792.9838106048683</v>
      </c>
      <c r="J38" s="9">
        <v>2921.1766538662805</v>
      </c>
      <c r="K38" s="9">
        <v>2855.6133537170526</v>
      </c>
      <c r="L38" s="9">
        <v>2539.5676736954761</v>
      </c>
      <c r="M38" s="9">
        <v>2630.3186329661567</v>
      </c>
      <c r="N38" s="9">
        <v>2742.9137742602065</v>
      </c>
      <c r="O38" s="9">
        <v>2683.5102680034092</v>
      </c>
      <c r="P38" s="9">
        <v>2680.3602674017106</v>
      </c>
      <c r="Q38" s="9">
        <v>2880.5909273210327</v>
      </c>
      <c r="R38" s="9">
        <v>2799.2686318057517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2574.0075657499783</v>
      </c>
      <c r="D40" s="10">
        <v>2567.762861827608</v>
      </c>
      <c r="E40" s="10">
        <v>2242.3947057600121</v>
      </c>
      <c r="F40" s="10">
        <v>2314.6401096528489</v>
      </c>
      <c r="G40" s="10">
        <v>2699.3920332470043</v>
      </c>
      <c r="H40" s="10">
        <v>2874.3494861950348</v>
      </c>
      <c r="I40" s="10">
        <v>2792.9838106048683</v>
      </c>
      <c r="J40" s="10">
        <v>2921.1766538662805</v>
      </c>
      <c r="K40" s="10">
        <v>2855.6133537170526</v>
      </c>
      <c r="L40" s="10">
        <v>2539.5676736954761</v>
      </c>
      <c r="M40" s="10">
        <v>2630.3186329661567</v>
      </c>
      <c r="N40" s="10">
        <v>2742.9137742602065</v>
      </c>
      <c r="O40" s="10">
        <v>2683.5102680034092</v>
      </c>
      <c r="P40" s="10">
        <v>2680.3602674017106</v>
      </c>
      <c r="Q40" s="10">
        <v>2880.5909273210327</v>
      </c>
      <c r="R40" s="10">
        <v>2799.2686318057517</v>
      </c>
    </row>
    <row r="41" spans="1:18" ht="11.25" customHeight="1" x14ac:dyDescent="0.25">
      <c r="A41" s="61" t="s">
        <v>167</v>
      </c>
      <c r="B41" s="62" t="s">
        <v>166</v>
      </c>
      <c r="C41" s="10">
        <v>3.1636259846254542</v>
      </c>
      <c r="D41" s="10">
        <v>3.0523331164320004</v>
      </c>
      <c r="E41" s="10">
        <v>3.0349335292560009</v>
      </c>
      <c r="F41" s="10">
        <v>3.0109112618400005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5780.7786653761914</v>
      </c>
      <c r="D43" s="9">
        <v>5948.5203503238245</v>
      </c>
      <c r="E43" s="9">
        <v>6053.0745009398033</v>
      </c>
      <c r="F43" s="9">
        <v>6546.6836341704729</v>
      </c>
      <c r="G43" s="9">
        <v>6948.5100960656164</v>
      </c>
      <c r="H43" s="9">
        <v>7359.7083832519966</v>
      </c>
      <c r="I43" s="9">
        <v>7758.3214452706561</v>
      </c>
      <c r="J43" s="9">
        <v>8366.1440169785419</v>
      </c>
      <c r="K43" s="9">
        <v>8467.3320121723318</v>
      </c>
      <c r="L43" s="9">
        <v>8002.2390095353685</v>
      </c>
      <c r="M43" s="9">
        <v>8217.1282927825123</v>
      </c>
      <c r="N43" s="9">
        <v>7982.9344308146619</v>
      </c>
      <c r="O43" s="9">
        <v>7166.6149015837527</v>
      </c>
      <c r="P43" s="9">
        <v>7106.5093794704871</v>
      </c>
      <c r="Q43" s="9">
        <v>7270.9736372264279</v>
      </c>
      <c r="R43" s="9">
        <v>7546.3003282653863</v>
      </c>
    </row>
    <row r="44" spans="1:18" ht="11.25" customHeight="1" x14ac:dyDescent="0.25">
      <c r="A44" s="59" t="s">
        <v>161</v>
      </c>
      <c r="B44" s="60" t="s">
        <v>160</v>
      </c>
      <c r="C44" s="9">
        <v>114.5545781449797</v>
      </c>
      <c r="D44" s="9">
        <v>114.48351772459202</v>
      </c>
      <c r="E44" s="9">
        <v>157.80635603208003</v>
      </c>
      <c r="F44" s="9">
        <v>139.30670909491204</v>
      </c>
      <c r="G44" s="9">
        <v>126.97671129472802</v>
      </c>
      <c r="H44" s="9">
        <v>105.26724221073371</v>
      </c>
      <c r="I44" s="9">
        <v>99.164114328240018</v>
      </c>
      <c r="J44" s="9">
        <v>83.55966923361602</v>
      </c>
      <c r="K44" s="9">
        <v>89.725850946576017</v>
      </c>
      <c r="L44" s="9">
        <v>80.408720564928018</v>
      </c>
      <c r="M44" s="9">
        <v>65.017955826070107</v>
      </c>
      <c r="N44" s="9">
        <v>55.727943408235539</v>
      </c>
      <c r="O44" s="9">
        <v>46.440772006754187</v>
      </c>
      <c r="P44" s="9">
        <v>58.823734510511919</v>
      </c>
      <c r="Q44" s="9">
        <v>40.247262830085702</v>
      </c>
      <c r="R44" s="9">
        <v>3.0961571141453192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4.2635881162308129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4.2635881162308129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11.538923460336001</v>
      </c>
      <c r="J64" s="81">
        <v>17.182834195392001</v>
      </c>
      <c r="K64" s="81">
        <v>15.118883141760003</v>
      </c>
      <c r="L64" s="81">
        <v>25.787353297536001</v>
      </c>
      <c r="M64" s="81">
        <v>79.36779450911574</v>
      </c>
      <c r="N64" s="81">
        <v>386.84412979974888</v>
      </c>
      <c r="O64" s="81">
        <v>671.67830664739233</v>
      </c>
      <c r="P64" s="81">
        <v>671.75037029554585</v>
      </c>
      <c r="Q64" s="81">
        <v>684.997719874366</v>
      </c>
      <c r="R64" s="81">
        <v>687.66605636511656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5.4605371159593602E-2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11.538923460336001</v>
      </c>
      <c r="J69" s="82">
        <v>17.182834195392001</v>
      </c>
      <c r="K69" s="82">
        <v>15.118883141760003</v>
      </c>
      <c r="L69" s="82">
        <v>25.787353297536001</v>
      </c>
      <c r="M69" s="82">
        <v>79.36779450911574</v>
      </c>
      <c r="N69" s="82">
        <v>386.84412979974888</v>
      </c>
      <c r="O69" s="82">
        <v>671.67830664739233</v>
      </c>
      <c r="P69" s="82">
        <v>671.75037029554585</v>
      </c>
      <c r="Q69" s="82">
        <v>684.997719874366</v>
      </c>
      <c r="R69" s="82">
        <v>687.61145099395696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11.538923460336001</v>
      </c>
      <c r="J70" s="83">
        <v>17.182834195392001</v>
      </c>
      <c r="K70" s="83">
        <v>15.118883141760003</v>
      </c>
      <c r="L70" s="83">
        <v>15.116541380784001</v>
      </c>
      <c r="M70" s="83">
        <v>79.36779450911574</v>
      </c>
      <c r="N70" s="83">
        <v>139.89810938119069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10.670811916752001</v>
      </c>
      <c r="M71" s="83">
        <v>0</v>
      </c>
      <c r="N71" s="83">
        <v>246.94602041855822</v>
      </c>
      <c r="O71" s="83">
        <v>671.67830664739233</v>
      </c>
      <c r="P71" s="83">
        <v>671.75037029554585</v>
      </c>
      <c r="Q71" s="83">
        <v>684.997719874366</v>
      </c>
      <c r="R71" s="83">
        <v>687.61145099395696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11013.228244695729</v>
      </c>
      <c r="D2" s="78">
        <v>11063.688399936254</v>
      </c>
      <c r="E2" s="78">
        <v>11211.834509204291</v>
      </c>
      <c r="F2" s="78">
        <v>11682.951899659165</v>
      </c>
      <c r="G2" s="78">
        <v>12011.986423214605</v>
      </c>
      <c r="H2" s="78">
        <v>12136.434714318464</v>
      </c>
      <c r="I2" s="78">
        <v>12533.28120310435</v>
      </c>
      <c r="J2" s="78">
        <v>13140.749266398254</v>
      </c>
      <c r="K2" s="78">
        <v>12844.908622670544</v>
      </c>
      <c r="L2" s="78">
        <v>12127.972575336804</v>
      </c>
      <c r="M2" s="78">
        <v>12076.548251386277</v>
      </c>
      <c r="N2" s="78">
        <v>11710.470490032223</v>
      </c>
      <c r="O2" s="78">
        <v>10445.361293865979</v>
      </c>
      <c r="P2" s="78">
        <v>10264.388336344953</v>
      </c>
      <c r="Q2" s="78">
        <v>10455.973545183426</v>
      </c>
      <c r="R2" s="78">
        <v>10663.290657847439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11013.228244695729</v>
      </c>
      <c r="D21" s="79">
        <v>11063.688399936254</v>
      </c>
      <c r="E21" s="79">
        <v>11211.834509204291</v>
      </c>
      <c r="F21" s="79">
        <v>11682.951899659165</v>
      </c>
      <c r="G21" s="79">
        <v>12011.986423214605</v>
      </c>
      <c r="H21" s="79">
        <v>12136.434714318464</v>
      </c>
      <c r="I21" s="79">
        <v>12533.28120310435</v>
      </c>
      <c r="J21" s="79">
        <v>13140.749266398254</v>
      </c>
      <c r="K21" s="79">
        <v>12844.908622670544</v>
      </c>
      <c r="L21" s="79">
        <v>12127.972575336804</v>
      </c>
      <c r="M21" s="79">
        <v>12076.548251386277</v>
      </c>
      <c r="N21" s="79">
        <v>11710.470490032223</v>
      </c>
      <c r="O21" s="79">
        <v>10445.361293865979</v>
      </c>
      <c r="P21" s="79">
        <v>10264.388336344953</v>
      </c>
      <c r="Q21" s="79">
        <v>10455.973545183426</v>
      </c>
      <c r="R21" s="79">
        <v>10659.027069731208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11013.228244695729</v>
      </c>
      <c r="D30" s="8">
        <v>11063.688399936254</v>
      </c>
      <c r="E30" s="8">
        <v>11211.834509204291</v>
      </c>
      <c r="F30" s="8">
        <v>11682.951899659165</v>
      </c>
      <c r="G30" s="8">
        <v>12011.986423214605</v>
      </c>
      <c r="H30" s="8">
        <v>12136.434714318464</v>
      </c>
      <c r="I30" s="8">
        <v>12533.28120310435</v>
      </c>
      <c r="J30" s="8">
        <v>13140.749266398254</v>
      </c>
      <c r="K30" s="8">
        <v>12844.908622670544</v>
      </c>
      <c r="L30" s="8">
        <v>12127.972575336804</v>
      </c>
      <c r="M30" s="8">
        <v>12076.548251386277</v>
      </c>
      <c r="N30" s="8">
        <v>11710.470490032223</v>
      </c>
      <c r="O30" s="8">
        <v>10445.361293865979</v>
      </c>
      <c r="P30" s="8">
        <v>10264.388336344953</v>
      </c>
      <c r="Q30" s="8">
        <v>10455.973545183426</v>
      </c>
      <c r="R30" s="8">
        <v>10659.027069731208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26.123881655761988</v>
      </c>
      <c r="D34" s="9">
        <v>29.023196328180003</v>
      </c>
      <c r="E34" s="9">
        <v>31.922596693764007</v>
      </c>
      <c r="F34" s="9">
        <v>26.120942742132005</v>
      </c>
      <c r="G34" s="9">
        <v>23.218055107092002</v>
      </c>
      <c r="H34" s="9">
        <v>20.318824174396457</v>
      </c>
      <c r="I34" s="9">
        <v>17.414393333652001</v>
      </c>
      <c r="J34" s="9">
        <v>14.509946994840003</v>
      </c>
      <c r="K34" s="9">
        <v>11.607666990084001</v>
      </c>
      <c r="L34" s="9">
        <v>8.7018732971640009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5858.1110301166864</v>
      </c>
      <c r="D35" s="9">
        <v>5779.3518539396646</v>
      </c>
      <c r="E35" s="9">
        <v>5803.8137670078722</v>
      </c>
      <c r="F35" s="9">
        <v>5818.8686201193241</v>
      </c>
      <c r="G35" s="9">
        <v>5749.0435723145038</v>
      </c>
      <c r="H35" s="9">
        <v>5575.8901388935192</v>
      </c>
      <c r="I35" s="9">
        <v>5475.9446262952197</v>
      </c>
      <c r="J35" s="9">
        <v>5427.4738909655889</v>
      </c>
      <c r="K35" s="9">
        <v>5166.4252280394603</v>
      </c>
      <c r="L35" s="9">
        <v>4911.3346395876843</v>
      </c>
      <c r="M35" s="9">
        <v>4568.1852939728115</v>
      </c>
      <c r="N35" s="9">
        <v>4471.0286888646951</v>
      </c>
      <c r="O35" s="9">
        <v>4009.6688981330926</v>
      </c>
      <c r="P35" s="9">
        <v>3876.0898381697871</v>
      </c>
      <c r="Q35" s="9">
        <v>3833.6595530318114</v>
      </c>
      <c r="R35" s="9">
        <v>3821.4632171775615</v>
      </c>
    </row>
    <row r="36" spans="1:18" ht="11.25" customHeight="1" x14ac:dyDescent="0.25">
      <c r="A36" s="65" t="s">
        <v>177</v>
      </c>
      <c r="B36" s="62" t="s">
        <v>176</v>
      </c>
      <c r="C36" s="10">
        <v>5858.1110301166864</v>
      </c>
      <c r="D36" s="10">
        <v>5779.3518539396646</v>
      </c>
      <c r="E36" s="10">
        <v>5803.8137670078722</v>
      </c>
      <c r="F36" s="10">
        <v>5818.8686201193241</v>
      </c>
      <c r="G36" s="10">
        <v>5749.0435723145038</v>
      </c>
      <c r="H36" s="10">
        <v>5575.8901388935192</v>
      </c>
      <c r="I36" s="10">
        <v>5475.9446262952197</v>
      </c>
      <c r="J36" s="10">
        <v>5427.4738909655889</v>
      </c>
      <c r="K36" s="10">
        <v>5166.4252280394603</v>
      </c>
      <c r="L36" s="10">
        <v>4911.3346395876843</v>
      </c>
      <c r="M36" s="10">
        <v>4568.1852939728115</v>
      </c>
      <c r="N36" s="10">
        <v>4471.0286888646951</v>
      </c>
      <c r="O36" s="10">
        <v>4009.6688981330926</v>
      </c>
      <c r="P36" s="10">
        <v>3876.0898381697871</v>
      </c>
      <c r="Q36" s="10">
        <v>3833.6595530318114</v>
      </c>
      <c r="R36" s="10">
        <v>3821.4632171775615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5128.9933329232817</v>
      </c>
      <c r="D43" s="9">
        <v>5255.3133496684086</v>
      </c>
      <c r="E43" s="9">
        <v>5376.0981455026558</v>
      </c>
      <c r="F43" s="9">
        <v>5837.9623367977083</v>
      </c>
      <c r="G43" s="9">
        <v>6239.7247957930085</v>
      </c>
      <c r="H43" s="9">
        <v>6540.2257512505485</v>
      </c>
      <c r="I43" s="9">
        <v>7039.9221834754799</v>
      </c>
      <c r="J43" s="9">
        <v>7698.765428437825</v>
      </c>
      <c r="K43" s="9">
        <v>7666.8757276410006</v>
      </c>
      <c r="L43" s="9">
        <v>7207.9360624519568</v>
      </c>
      <c r="M43" s="9">
        <v>7508.3629574134648</v>
      </c>
      <c r="N43" s="9">
        <v>7239.441801167528</v>
      </c>
      <c r="O43" s="9">
        <v>6435.6923957328863</v>
      </c>
      <c r="P43" s="9">
        <v>6388.2984981751661</v>
      </c>
      <c r="Q43" s="9">
        <v>6622.3139921516149</v>
      </c>
      <c r="R43" s="9">
        <v>6837.5638525536469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4.2635881162308129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4.2635881162308129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11.538923460336001</v>
      </c>
      <c r="J64" s="81">
        <v>17.182834195392001</v>
      </c>
      <c r="K64" s="81">
        <v>15.118883141760003</v>
      </c>
      <c r="L64" s="81">
        <v>25.787353297536001</v>
      </c>
      <c r="M64" s="81">
        <v>79.36779450911574</v>
      </c>
      <c r="N64" s="81">
        <v>386.84412979974888</v>
      </c>
      <c r="O64" s="81">
        <v>671.67830664739233</v>
      </c>
      <c r="P64" s="81">
        <v>671.75037029554585</v>
      </c>
      <c r="Q64" s="81">
        <v>684.997719874366</v>
      </c>
      <c r="R64" s="81">
        <v>687.66605636511656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5.4605371159593602E-2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11.538923460336001</v>
      </c>
      <c r="J69" s="82">
        <v>17.182834195392001</v>
      </c>
      <c r="K69" s="82">
        <v>15.118883141760003</v>
      </c>
      <c r="L69" s="82">
        <v>25.787353297536001</v>
      </c>
      <c r="M69" s="82">
        <v>79.36779450911574</v>
      </c>
      <c r="N69" s="82">
        <v>386.84412979974888</v>
      </c>
      <c r="O69" s="82">
        <v>671.67830664739233</v>
      </c>
      <c r="P69" s="82">
        <v>671.75037029554585</v>
      </c>
      <c r="Q69" s="82">
        <v>684.997719874366</v>
      </c>
      <c r="R69" s="82">
        <v>687.61145099395696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11.538923460336001</v>
      </c>
      <c r="J70" s="83">
        <v>17.182834195392001</v>
      </c>
      <c r="K70" s="83">
        <v>15.118883141760003</v>
      </c>
      <c r="L70" s="83">
        <v>15.116541380784001</v>
      </c>
      <c r="M70" s="83">
        <v>79.36779450911574</v>
      </c>
      <c r="N70" s="83">
        <v>139.89810938119069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10.670811916752001</v>
      </c>
      <c r="M71" s="83">
        <v>0</v>
      </c>
      <c r="N71" s="83">
        <v>246.94602041855822</v>
      </c>
      <c r="O71" s="83">
        <v>671.67830664739233</v>
      </c>
      <c r="P71" s="83">
        <v>671.75037029554585</v>
      </c>
      <c r="Q71" s="83">
        <v>684.997719874366</v>
      </c>
      <c r="R71" s="83">
        <v>687.61145099395696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70.187786693931059</v>
      </c>
      <c r="D2" s="78">
        <v>65.895671568342991</v>
      </c>
      <c r="E2" s="78">
        <v>67.850795217076566</v>
      </c>
      <c r="F2" s="78">
        <v>67.734665130153985</v>
      </c>
      <c r="G2" s="78">
        <v>66.725641417077583</v>
      </c>
      <c r="H2" s="78">
        <v>67.114967886793337</v>
      </c>
      <c r="I2" s="78">
        <v>69.24642145237685</v>
      </c>
      <c r="J2" s="78">
        <v>72.13959890502727</v>
      </c>
      <c r="K2" s="78">
        <v>70.906040246991154</v>
      </c>
      <c r="L2" s="78">
        <v>67.701192154247366</v>
      </c>
      <c r="M2" s="78">
        <v>65.782629384460392</v>
      </c>
      <c r="N2" s="78">
        <v>64.059280328098026</v>
      </c>
      <c r="O2" s="78">
        <v>66.731968221624626</v>
      </c>
      <c r="P2" s="78">
        <v>67.127755164742339</v>
      </c>
      <c r="Q2" s="78">
        <v>67.879713871163275</v>
      </c>
      <c r="R2" s="78">
        <v>67.885525036546241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70.187786693931059</v>
      </c>
      <c r="D21" s="79">
        <v>65.895671568342991</v>
      </c>
      <c r="E21" s="79">
        <v>67.850795217076566</v>
      </c>
      <c r="F21" s="79">
        <v>67.734665130153985</v>
      </c>
      <c r="G21" s="79">
        <v>66.725641417077583</v>
      </c>
      <c r="H21" s="79">
        <v>67.114967886793337</v>
      </c>
      <c r="I21" s="79">
        <v>69.24642145237685</v>
      </c>
      <c r="J21" s="79">
        <v>72.13959890502727</v>
      </c>
      <c r="K21" s="79">
        <v>70.906040246991154</v>
      </c>
      <c r="L21" s="79">
        <v>67.701192154247366</v>
      </c>
      <c r="M21" s="79">
        <v>65.782629384460392</v>
      </c>
      <c r="N21" s="79">
        <v>64.059280328098026</v>
      </c>
      <c r="O21" s="79">
        <v>66.731968221624626</v>
      </c>
      <c r="P21" s="79">
        <v>67.127755164742339</v>
      </c>
      <c r="Q21" s="79">
        <v>67.879713871163275</v>
      </c>
      <c r="R21" s="79">
        <v>67.885525036546241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70.187786693931059</v>
      </c>
      <c r="D30" s="8">
        <v>65.895671568342991</v>
      </c>
      <c r="E30" s="8">
        <v>67.850795217076566</v>
      </c>
      <c r="F30" s="8">
        <v>67.734665130153985</v>
      </c>
      <c r="G30" s="8">
        <v>66.725641417077583</v>
      </c>
      <c r="H30" s="8">
        <v>67.114967886793337</v>
      </c>
      <c r="I30" s="8">
        <v>69.24642145237685</v>
      </c>
      <c r="J30" s="8">
        <v>72.13959890502727</v>
      </c>
      <c r="K30" s="8">
        <v>70.906040246991154</v>
      </c>
      <c r="L30" s="8">
        <v>67.701192154247366</v>
      </c>
      <c r="M30" s="8">
        <v>65.782629384460392</v>
      </c>
      <c r="N30" s="8">
        <v>64.059280328098026</v>
      </c>
      <c r="O30" s="8">
        <v>66.731968221624626</v>
      </c>
      <c r="P30" s="8">
        <v>67.127755164742339</v>
      </c>
      <c r="Q30" s="8">
        <v>67.879713871163275</v>
      </c>
      <c r="R30" s="8">
        <v>67.885525036546241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70.187786693931059</v>
      </c>
      <c r="D35" s="9">
        <v>65.895671568342991</v>
      </c>
      <c r="E35" s="9">
        <v>67.850795217076566</v>
      </c>
      <c r="F35" s="9">
        <v>67.734665130153985</v>
      </c>
      <c r="G35" s="9">
        <v>66.725641417077583</v>
      </c>
      <c r="H35" s="9">
        <v>67.114967886793337</v>
      </c>
      <c r="I35" s="9">
        <v>69.24642145237685</v>
      </c>
      <c r="J35" s="9">
        <v>72.13959890502727</v>
      </c>
      <c r="K35" s="9">
        <v>70.906040246991154</v>
      </c>
      <c r="L35" s="9">
        <v>67.701192154247366</v>
      </c>
      <c r="M35" s="9">
        <v>65.782629384460392</v>
      </c>
      <c r="N35" s="9">
        <v>64.059280328098026</v>
      </c>
      <c r="O35" s="9">
        <v>66.731968221624626</v>
      </c>
      <c r="P35" s="9">
        <v>67.127755164742339</v>
      </c>
      <c r="Q35" s="9">
        <v>67.879713871163275</v>
      </c>
      <c r="R35" s="9">
        <v>67.885525036546241</v>
      </c>
    </row>
    <row r="36" spans="1:18" ht="11.25" customHeight="1" x14ac:dyDescent="0.25">
      <c r="A36" s="65" t="s">
        <v>177</v>
      </c>
      <c r="B36" s="62" t="s">
        <v>176</v>
      </c>
      <c r="C36" s="10">
        <v>70.187786693931059</v>
      </c>
      <c r="D36" s="10">
        <v>65.895671568342991</v>
      </c>
      <c r="E36" s="10">
        <v>67.850795217076566</v>
      </c>
      <c r="F36" s="10">
        <v>67.734665130153985</v>
      </c>
      <c r="G36" s="10">
        <v>66.725641417077583</v>
      </c>
      <c r="H36" s="10">
        <v>67.114967886793337</v>
      </c>
      <c r="I36" s="10">
        <v>69.24642145237685</v>
      </c>
      <c r="J36" s="10">
        <v>72.13959890502727</v>
      </c>
      <c r="K36" s="10">
        <v>70.906040246991154</v>
      </c>
      <c r="L36" s="10">
        <v>67.701192154247366</v>
      </c>
      <c r="M36" s="10">
        <v>65.782629384460392</v>
      </c>
      <c r="N36" s="10">
        <v>64.059280328098026</v>
      </c>
      <c r="O36" s="10">
        <v>66.731968221624626</v>
      </c>
      <c r="P36" s="10">
        <v>67.127755164742339</v>
      </c>
      <c r="Q36" s="10">
        <v>67.879713871163275</v>
      </c>
      <c r="R36" s="10">
        <v>67.885525036546241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0.14591622296621595</v>
      </c>
      <c r="J64" s="81">
        <v>0.22838668445195201</v>
      </c>
      <c r="K64" s="81">
        <v>0.20749746473075303</v>
      </c>
      <c r="L64" s="81">
        <v>0.20837673419337732</v>
      </c>
      <c r="M64" s="81">
        <v>1.1429094651969791</v>
      </c>
      <c r="N64" s="81">
        <v>2.0044094614155186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0.14591622296621595</v>
      </c>
      <c r="J69" s="82">
        <v>0.22838668445195201</v>
      </c>
      <c r="K69" s="82">
        <v>0.20749746473075303</v>
      </c>
      <c r="L69" s="82">
        <v>0.20837673419337732</v>
      </c>
      <c r="M69" s="82">
        <v>1.1429094651969791</v>
      </c>
      <c r="N69" s="82">
        <v>2.0044094614155186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0.14591622296621595</v>
      </c>
      <c r="J70" s="83">
        <v>0.22838668445195201</v>
      </c>
      <c r="K70" s="83">
        <v>0.20749746473075303</v>
      </c>
      <c r="L70" s="83">
        <v>0.20837673419337732</v>
      </c>
      <c r="M70" s="83">
        <v>1.1429094651969791</v>
      </c>
      <c r="N70" s="83">
        <v>2.0044094614155186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6025.215201067309</v>
      </c>
      <c r="D2" s="78">
        <v>5978.3317542251416</v>
      </c>
      <c r="E2" s="78">
        <v>6056.7424200857804</v>
      </c>
      <c r="F2" s="78">
        <v>6131.5914294377417</v>
      </c>
      <c r="G2" s="78">
        <v>6154.2314900465044</v>
      </c>
      <c r="H2" s="78">
        <v>6129.834181847732</v>
      </c>
      <c r="I2" s="78">
        <v>6168.8229817693882</v>
      </c>
      <c r="J2" s="78">
        <v>6513.8134871798902</v>
      </c>
      <c r="K2" s="78">
        <v>6489.4463133400932</v>
      </c>
      <c r="L2" s="78">
        <v>6379.4122558457557</v>
      </c>
      <c r="M2" s="78">
        <v>6312.29233085946</v>
      </c>
      <c r="N2" s="78">
        <v>6315.2699733031786</v>
      </c>
      <c r="O2" s="78">
        <v>5707.243442523154</v>
      </c>
      <c r="P2" s="78">
        <v>5755.4917712267734</v>
      </c>
      <c r="Q2" s="78">
        <v>5904.8363348280946</v>
      </c>
      <c r="R2" s="78">
        <v>6000.7068725902782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6025.215201067309</v>
      </c>
      <c r="D21" s="79">
        <v>5978.3317542251416</v>
      </c>
      <c r="E21" s="79">
        <v>6056.7424200857804</v>
      </c>
      <c r="F21" s="79">
        <v>6131.5914294377417</v>
      </c>
      <c r="G21" s="79">
        <v>6154.2314900465044</v>
      </c>
      <c r="H21" s="79">
        <v>6129.834181847732</v>
      </c>
      <c r="I21" s="79">
        <v>6168.8229817693882</v>
      </c>
      <c r="J21" s="79">
        <v>6513.8134871798902</v>
      </c>
      <c r="K21" s="79">
        <v>6489.4463133400932</v>
      </c>
      <c r="L21" s="79">
        <v>6379.4122558457557</v>
      </c>
      <c r="M21" s="79">
        <v>6312.29233085946</v>
      </c>
      <c r="N21" s="79">
        <v>6315.2699733031786</v>
      </c>
      <c r="O21" s="79">
        <v>5707.243442523154</v>
      </c>
      <c r="P21" s="79">
        <v>5755.4917712267734</v>
      </c>
      <c r="Q21" s="79">
        <v>5904.8363348280946</v>
      </c>
      <c r="R21" s="79">
        <v>6000.7002088530371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6025.215201067309</v>
      </c>
      <c r="D30" s="8">
        <v>5978.3317542251416</v>
      </c>
      <c r="E30" s="8">
        <v>6056.7424200857804</v>
      </c>
      <c r="F30" s="8">
        <v>6131.5914294377417</v>
      </c>
      <c r="G30" s="8">
        <v>6154.2314900465044</v>
      </c>
      <c r="H30" s="8">
        <v>6129.834181847732</v>
      </c>
      <c r="I30" s="8">
        <v>6168.8229817693882</v>
      </c>
      <c r="J30" s="8">
        <v>6513.8134871798902</v>
      </c>
      <c r="K30" s="8">
        <v>6489.4463133400932</v>
      </c>
      <c r="L30" s="8">
        <v>6379.4122558457557</v>
      </c>
      <c r="M30" s="8">
        <v>6312.29233085946</v>
      </c>
      <c r="N30" s="8">
        <v>6315.2699733031786</v>
      </c>
      <c r="O30" s="8">
        <v>5707.243442523154</v>
      </c>
      <c r="P30" s="8">
        <v>5755.4917712267734</v>
      </c>
      <c r="Q30" s="8">
        <v>5904.8363348280946</v>
      </c>
      <c r="R30" s="8">
        <v>6000.7002088530371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25.690755129273892</v>
      </c>
      <c r="D34" s="9">
        <v>28.548690918128141</v>
      </c>
      <c r="E34" s="9">
        <v>31.413800504336091</v>
      </c>
      <c r="F34" s="9">
        <v>25.642421038462224</v>
      </c>
      <c r="G34" s="9">
        <v>22.763642317084223</v>
      </c>
      <c r="H34" s="9">
        <v>19.933333073369635</v>
      </c>
      <c r="I34" s="9">
        <v>17.092392315031788</v>
      </c>
      <c r="J34" s="9">
        <v>14.23694908973485</v>
      </c>
      <c r="K34" s="9">
        <v>11.38247893020189</v>
      </c>
      <c r="L34" s="9">
        <v>8.5275609201799956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5535.8579814409959</v>
      </c>
      <c r="D35" s="9">
        <v>5437.0019184889697</v>
      </c>
      <c r="E35" s="9">
        <v>5452.9182615076143</v>
      </c>
      <c r="F35" s="9">
        <v>5475.4499291869151</v>
      </c>
      <c r="G35" s="9">
        <v>5398.4214412979327</v>
      </c>
      <c r="H35" s="9">
        <v>5222.3678144649011</v>
      </c>
      <c r="I35" s="9">
        <v>5119.1688776859801</v>
      </c>
      <c r="J35" s="9">
        <v>5105.3945604137107</v>
      </c>
      <c r="K35" s="9">
        <v>4884.0061095912379</v>
      </c>
      <c r="L35" s="9">
        <v>4659.207426543644</v>
      </c>
      <c r="M35" s="9">
        <v>4348.8564267356905</v>
      </c>
      <c r="N35" s="9">
        <v>4284.107025722883</v>
      </c>
      <c r="O35" s="9">
        <v>3837.6592524381276</v>
      </c>
      <c r="P35" s="9">
        <v>3723.7083825500508</v>
      </c>
      <c r="Q35" s="9">
        <v>3694.9687727909736</v>
      </c>
      <c r="R35" s="9">
        <v>3692.7363556168598</v>
      </c>
    </row>
    <row r="36" spans="1:18" ht="11.25" customHeight="1" x14ac:dyDescent="0.25">
      <c r="A36" s="65" t="s">
        <v>177</v>
      </c>
      <c r="B36" s="62" t="s">
        <v>176</v>
      </c>
      <c r="C36" s="10">
        <v>5535.8579814409959</v>
      </c>
      <c r="D36" s="10">
        <v>5437.0019184889697</v>
      </c>
      <c r="E36" s="10">
        <v>5452.9182615076143</v>
      </c>
      <c r="F36" s="10">
        <v>5475.4499291869151</v>
      </c>
      <c r="G36" s="10">
        <v>5398.4214412979327</v>
      </c>
      <c r="H36" s="10">
        <v>5222.3678144649011</v>
      </c>
      <c r="I36" s="10">
        <v>5119.1688776859801</v>
      </c>
      <c r="J36" s="10">
        <v>5105.3945604137107</v>
      </c>
      <c r="K36" s="10">
        <v>4884.0061095912379</v>
      </c>
      <c r="L36" s="10">
        <v>4659.207426543644</v>
      </c>
      <c r="M36" s="10">
        <v>4348.8564267356905</v>
      </c>
      <c r="N36" s="10">
        <v>4284.107025722883</v>
      </c>
      <c r="O36" s="10">
        <v>3837.6592524381276</v>
      </c>
      <c r="P36" s="10">
        <v>3723.7083825500508</v>
      </c>
      <c r="Q36" s="10">
        <v>3694.9687727909736</v>
      </c>
      <c r="R36" s="10">
        <v>3692.7363556168598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463.66646449703876</v>
      </c>
      <c r="D43" s="9">
        <v>512.78114481804334</v>
      </c>
      <c r="E43" s="9">
        <v>572.41035807382968</v>
      </c>
      <c r="F43" s="9">
        <v>630.4990792123649</v>
      </c>
      <c r="G43" s="9">
        <v>733.04640643148753</v>
      </c>
      <c r="H43" s="9">
        <v>887.53303430946119</v>
      </c>
      <c r="I43" s="9">
        <v>1032.5617117683755</v>
      </c>
      <c r="J43" s="9">
        <v>1394.1819776764446</v>
      </c>
      <c r="K43" s="9">
        <v>1594.0577248186542</v>
      </c>
      <c r="L43" s="9">
        <v>1711.677268381932</v>
      </c>
      <c r="M43" s="9">
        <v>1963.4359041237694</v>
      </c>
      <c r="N43" s="9">
        <v>2031.1629475802952</v>
      </c>
      <c r="O43" s="9">
        <v>1869.5841900850264</v>
      </c>
      <c r="P43" s="9">
        <v>2031.7833886767223</v>
      </c>
      <c r="Q43" s="9">
        <v>2209.8675620371214</v>
      </c>
      <c r="R43" s="9">
        <v>2307.9638532361778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6.6637372406680951E-3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6.6637372406680951E-3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10.788371855228347</v>
      </c>
      <c r="J64" s="81">
        <v>16.165608038389735</v>
      </c>
      <c r="K64" s="81">
        <v>14.294187571277996</v>
      </c>
      <c r="L64" s="81">
        <v>16.876003488038663</v>
      </c>
      <c r="M64" s="81">
        <v>75.601776316802813</v>
      </c>
      <c r="N64" s="81">
        <v>203.45010656909773</v>
      </c>
      <c r="O64" s="81">
        <v>195.1241709071839</v>
      </c>
      <c r="P64" s="81">
        <v>213.64863337143697</v>
      </c>
      <c r="Q64" s="81">
        <v>228.58388216169848</v>
      </c>
      <c r="R64" s="81">
        <v>232.09778196985309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8.5344980663462546E-5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10.788371855228347</v>
      </c>
      <c r="J69" s="82">
        <v>16.165608038389735</v>
      </c>
      <c r="K69" s="82">
        <v>14.294187571277996</v>
      </c>
      <c r="L69" s="82">
        <v>16.876003488038663</v>
      </c>
      <c r="M69" s="82">
        <v>75.601776316802813</v>
      </c>
      <c r="N69" s="82">
        <v>203.45010656909773</v>
      </c>
      <c r="O69" s="82">
        <v>195.1241709071839</v>
      </c>
      <c r="P69" s="82">
        <v>213.64863337143697</v>
      </c>
      <c r="Q69" s="82">
        <v>228.58388216169848</v>
      </c>
      <c r="R69" s="82">
        <v>232.09769662487241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10.788371855228347</v>
      </c>
      <c r="J70" s="83">
        <v>16.165608038389735</v>
      </c>
      <c r="K70" s="83">
        <v>14.294187571277996</v>
      </c>
      <c r="L70" s="83">
        <v>14.340521881220447</v>
      </c>
      <c r="M70" s="83">
        <v>75.601776316802813</v>
      </c>
      <c r="N70" s="83">
        <v>134.04934635691063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2.5354816068182169</v>
      </c>
      <c r="M71" s="83">
        <v>0</v>
      </c>
      <c r="N71" s="83">
        <v>69.400760212187109</v>
      </c>
      <c r="O71" s="83">
        <v>195.1241709071839</v>
      </c>
      <c r="P71" s="83">
        <v>213.64863337143697</v>
      </c>
      <c r="Q71" s="83">
        <v>228.58388216169848</v>
      </c>
      <c r="R71" s="83">
        <v>232.09769662487241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329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1012.746944170451</v>
      </c>
      <c r="D2" s="78">
        <v>998.24426951198166</v>
      </c>
      <c r="E2" s="78">
        <v>980.12674075241853</v>
      </c>
      <c r="F2" s="78">
        <v>1000.195484019676</v>
      </c>
      <c r="G2" s="78">
        <v>988.96462662349722</v>
      </c>
      <c r="H2" s="78">
        <v>1007.9884179398975</v>
      </c>
      <c r="I2" s="78">
        <v>1023.7976673049661</v>
      </c>
      <c r="J2" s="78">
        <v>1013.7103510111884</v>
      </c>
      <c r="K2" s="78">
        <v>1033.9386352647577</v>
      </c>
      <c r="L2" s="78">
        <v>1053.0735792611174</v>
      </c>
      <c r="M2" s="78">
        <v>1076.7760605311091</v>
      </c>
      <c r="N2" s="78">
        <v>1025.1157666626416</v>
      </c>
      <c r="O2" s="78">
        <v>938.49141235265552</v>
      </c>
      <c r="P2" s="78">
        <v>941.05221143013398</v>
      </c>
      <c r="Q2" s="78">
        <v>971.45657426237142</v>
      </c>
      <c r="R2" s="78">
        <v>988.8363405933145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1012.746944170451</v>
      </c>
      <c r="D21" s="79">
        <v>998.24426951198166</v>
      </c>
      <c r="E21" s="79">
        <v>980.12674075241853</v>
      </c>
      <c r="F21" s="79">
        <v>1000.195484019676</v>
      </c>
      <c r="G21" s="79">
        <v>988.96462662349722</v>
      </c>
      <c r="H21" s="79">
        <v>1007.9884179398975</v>
      </c>
      <c r="I21" s="79">
        <v>1023.7976673049661</v>
      </c>
      <c r="J21" s="79">
        <v>1013.7103510111884</v>
      </c>
      <c r="K21" s="79">
        <v>1033.9386352647577</v>
      </c>
      <c r="L21" s="79">
        <v>1053.0735792611174</v>
      </c>
      <c r="M21" s="79">
        <v>1076.7760605311091</v>
      </c>
      <c r="N21" s="79">
        <v>1025.1157666626416</v>
      </c>
      <c r="O21" s="79">
        <v>938.49141235265552</v>
      </c>
      <c r="P21" s="79">
        <v>941.05221143013398</v>
      </c>
      <c r="Q21" s="79">
        <v>971.45657426237142</v>
      </c>
      <c r="R21" s="79">
        <v>985.22975771219342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1012.746944170451</v>
      </c>
      <c r="D30" s="8">
        <v>998.24426951198166</v>
      </c>
      <c r="E30" s="8">
        <v>980.12674075241853</v>
      </c>
      <c r="F30" s="8">
        <v>1000.195484019676</v>
      </c>
      <c r="G30" s="8">
        <v>988.96462662349722</v>
      </c>
      <c r="H30" s="8">
        <v>1007.9884179398975</v>
      </c>
      <c r="I30" s="8">
        <v>1023.7976673049661</v>
      </c>
      <c r="J30" s="8">
        <v>1013.7103510111884</v>
      </c>
      <c r="K30" s="8">
        <v>1033.9386352647577</v>
      </c>
      <c r="L30" s="8">
        <v>1053.0735792611174</v>
      </c>
      <c r="M30" s="8">
        <v>1076.7760605311091</v>
      </c>
      <c r="N30" s="8">
        <v>1025.1157666626416</v>
      </c>
      <c r="O30" s="8">
        <v>938.49141235265552</v>
      </c>
      <c r="P30" s="8">
        <v>941.05221143013398</v>
      </c>
      <c r="Q30" s="8">
        <v>971.45657426237142</v>
      </c>
      <c r="R30" s="8">
        <v>985.22975771219342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38.031006478722773</v>
      </c>
      <c r="D35" s="9">
        <v>38.685146710822551</v>
      </c>
      <c r="E35" s="9">
        <v>38.574749995688762</v>
      </c>
      <c r="F35" s="9">
        <v>24.594458524975593</v>
      </c>
      <c r="G35" s="9">
        <v>20.272784240441112</v>
      </c>
      <c r="H35" s="9">
        <v>16.69999132557323</v>
      </c>
      <c r="I35" s="9">
        <v>13.441386280448997</v>
      </c>
      <c r="J35" s="9">
        <v>10.423752670119331</v>
      </c>
      <c r="K35" s="9">
        <v>7.9800596259910961</v>
      </c>
      <c r="L35" s="9">
        <v>5.6585356012928161</v>
      </c>
      <c r="M35" s="9">
        <v>3.8300435817888854</v>
      </c>
      <c r="N35" s="9">
        <v>2.4952871101425131</v>
      </c>
      <c r="O35" s="9">
        <v>1.6345966077570182</v>
      </c>
      <c r="P35" s="9">
        <v>0.97265092601040171</v>
      </c>
      <c r="Q35" s="9">
        <v>0.55827948934739013</v>
      </c>
      <c r="R35" s="9">
        <v>0.30822555244231559</v>
      </c>
    </row>
    <row r="36" spans="1:18" ht="11.25" customHeight="1" x14ac:dyDescent="0.25">
      <c r="A36" s="65" t="s">
        <v>177</v>
      </c>
      <c r="B36" s="62" t="s">
        <v>176</v>
      </c>
      <c r="C36" s="10">
        <v>38.031006478722773</v>
      </c>
      <c r="D36" s="10">
        <v>38.685146710822551</v>
      </c>
      <c r="E36" s="10">
        <v>38.574749995688762</v>
      </c>
      <c r="F36" s="10">
        <v>24.594458524975593</v>
      </c>
      <c r="G36" s="10">
        <v>20.272784240441112</v>
      </c>
      <c r="H36" s="10">
        <v>16.69999132557323</v>
      </c>
      <c r="I36" s="10">
        <v>13.441386280448997</v>
      </c>
      <c r="J36" s="10">
        <v>10.423752670119331</v>
      </c>
      <c r="K36" s="10">
        <v>7.9800596259910961</v>
      </c>
      <c r="L36" s="10">
        <v>5.6585356012928161</v>
      </c>
      <c r="M36" s="10">
        <v>3.8300435817888854</v>
      </c>
      <c r="N36" s="10">
        <v>2.4952871101425131</v>
      </c>
      <c r="O36" s="10">
        <v>1.6345966077570182</v>
      </c>
      <c r="P36" s="10">
        <v>0.97265092601040171</v>
      </c>
      <c r="Q36" s="10">
        <v>0.55827948934739013</v>
      </c>
      <c r="R36" s="10">
        <v>0.30822555244231559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974.71593769172819</v>
      </c>
      <c r="D43" s="9">
        <v>959.55912280115911</v>
      </c>
      <c r="E43" s="9">
        <v>941.55199075672977</v>
      </c>
      <c r="F43" s="9">
        <v>975.60102549470037</v>
      </c>
      <c r="G43" s="9">
        <v>968.69184238305616</v>
      </c>
      <c r="H43" s="9">
        <v>991.28842661432429</v>
      </c>
      <c r="I43" s="9">
        <v>1010.3562810245171</v>
      </c>
      <c r="J43" s="9">
        <v>1003.2865983410691</v>
      </c>
      <c r="K43" s="9">
        <v>1025.9585756387667</v>
      </c>
      <c r="L43" s="9">
        <v>1047.4150436598245</v>
      </c>
      <c r="M43" s="9">
        <v>1072.9460169493202</v>
      </c>
      <c r="N43" s="9">
        <v>1022.620479552499</v>
      </c>
      <c r="O43" s="9">
        <v>936.85681574489854</v>
      </c>
      <c r="P43" s="9">
        <v>940.07956050412361</v>
      </c>
      <c r="Q43" s="9">
        <v>970.89829477302408</v>
      </c>
      <c r="R43" s="9">
        <v>984.92153215975111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3.6065828811210401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3.6065828811210401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2.8265421863405835E-2</v>
      </c>
      <c r="J64" s="81">
        <v>3.2898601211231164E-2</v>
      </c>
      <c r="K64" s="81">
        <v>2.3285925044587024E-2</v>
      </c>
      <c r="L64" s="81">
        <v>1.5680138703158282</v>
      </c>
      <c r="M64" s="81">
        <v>6.5430588760275202E-2</v>
      </c>
      <c r="N64" s="81">
        <v>34.959235896235185</v>
      </c>
      <c r="O64" s="81">
        <v>97.777575570241609</v>
      </c>
      <c r="P64" s="81">
        <v>98.852424171523651</v>
      </c>
      <c r="Q64" s="81">
        <v>100.42760263823583</v>
      </c>
      <c r="R64" s="81">
        <v>99.093649639154833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4.6190858842986182E-2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2.8265421863405835E-2</v>
      </c>
      <c r="J69" s="82">
        <v>3.2898601211231164E-2</v>
      </c>
      <c r="K69" s="82">
        <v>2.3285925044587024E-2</v>
      </c>
      <c r="L69" s="82">
        <v>1.5680138703158282</v>
      </c>
      <c r="M69" s="82">
        <v>6.5430588760275202E-2</v>
      </c>
      <c r="N69" s="82">
        <v>34.959235896235185</v>
      </c>
      <c r="O69" s="82">
        <v>97.777575570241609</v>
      </c>
      <c r="P69" s="82">
        <v>98.852424171523651</v>
      </c>
      <c r="Q69" s="82">
        <v>100.42760263823583</v>
      </c>
      <c r="R69" s="82">
        <v>99.047458780311842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2.8265421863405835E-2</v>
      </c>
      <c r="J70" s="83">
        <v>3.2898601211231164E-2</v>
      </c>
      <c r="K70" s="83">
        <v>2.3285925044587024E-2</v>
      </c>
      <c r="L70" s="83">
        <v>1.7416342776179344E-2</v>
      </c>
      <c r="M70" s="83">
        <v>6.5430588760275202E-2</v>
      </c>
      <c r="N70" s="83">
        <v>7.8077322550313147E-2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1.5505975275396489</v>
      </c>
      <c r="M71" s="83">
        <v>0</v>
      </c>
      <c r="N71" s="83">
        <v>34.881158573684871</v>
      </c>
      <c r="O71" s="83">
        <v>97.777575570241609</v>
      </c>
      <c r="P71" s="83">
        <v>98.852424171523651</v>
      </c>
      <c r="Q71" s="83">
        <v>100.42760263823583</v>
      </c>
      <c r="R71" s="83">
        <v>99.047458780311842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1492.6341675485016</v>
      </c>
      <c r="D2" s="78">
        <v>1533.6622724011695</v>
      </c>
      <c r="E2" s="78">
        <v>1562.5873469239821</v>
      </c>
      <c r="F2" s="78">
        <v>1660.5696971960833</v>
      </c>
      <c r="G2" s="78">
        <v>1800.4716479404615</v>
      </c>
      <c r="H2" s="78">
        <v>1926.2904217562871</v>
      </c>
      <c r="I2" s="78">
        <v>2138.5732485302574</v>
      </c>
      <c r="J2" s="78">
        <v>2284.245861388014</v>
      </c>
      <c r="K2" s="78">
        <v>2155.6533449118101</v>
      </c>
      <c r="L2" s="78">
        <v>1983.5831264476328</v>
      </c>
      <c r="M2" s="78">
        <v>1916.9255596982055</v>
      </c>
      <c r="N2" s="78">
        <v>1701.1884571005066</v>
      </c>
      <c r="O2" s="78">
        <v>1491.3027397394449</v>
      </c>
      <c r="P2" s="78">
        <v>1388.2396248599821</v>
      </c>
      <c r="Q2" s="78">
        <v>1312.3501612998266</v>
      </c>
      <c r="R2" s="78">
        <v>1318.2752618166478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1492.6341675485016</v>
      </c>
      <c r="D21" s="79">
        <v>1533.6622724011695</v>
      </c>
      <c r="E21" s="79">
        <v>1562.5873469239821</v>
      </c>
      <c r="F21" s="79">
        <v>1660.5696971960833</v>
      </c>
      <c r="G21" s="79">
        <v>1800.4716479404615</v>
      </c>
      <c r="H21" s="79">
        <v>1926.2904217562871</v>
      </c>
      <c r="I21" s="79">
        <v>2138.5732485302574</v>
      </c>
      <c r="J21" s="79">
        <v>2284.245861388014</v>
      </c>
      <c r="K21" s="79">
        <v>2155.6533449118101</v>
      </c>
      <c r="L21" s="79">
        <v>1983.5831264476328</v>
      </c>
      <c r="M21" s="79">
        <v>1916.9255596982055</v>
      </c>
      <c r="N21" s="79">
        <v>1701.1884571005066</v>
      </c>
      <c r="O21" s="79">
        <v>1491.3027397394449</v>
      </c>
      <c r="P21" s="79">
        <v>1388.2396248599821</v>
      </c>
      <c r="Q21" s="79">
        <v>1312.3501612998266</v>
      </c>
      <c r="R21" s="79">
        <v>1317.6249203187788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1492.6341675485016</v>
      </c>
      <c r="D30" s="8">
        <v>1533.6622724011695</v>
      </c>
      <c r="E30" s="8">
        <v>1562.5873469239821</v>
      </c>
      <c r="F30" s="8">
        <v>1660.5696971960833</v>
      </c>
      <c r="G30" s="8">
        <v>1800.4716479404615</v>
      </c>
      <c r="H30" s="8">
        <v>1926.2904217562871</v>
      </c>
      <c r="I30" s="8">
        <v>2138.5732485302574</v>
      </c>
      <c r="J30" s="8">
        <v>2284.245861388014</v>
      </c>
      <c r="K30" s="8">
        <v>2155.6533449118101</v>
      </c>
      <c r="L30" s="8">
        <v>1983.5831264476328</v>
      </c>
      <c r="M30" s="8">
        <v>1916.9255596982055</v>
      </c>
      <c r="N30" s="8">
        <v>1701.1884571005066</v>
      </c>
      <c r="O30" s="8">
        <v>1491.3027397394449</v>
      </c>
      <c r="P30" s="8">
        <v>1388.2396248599821</v>
      </c>
      <c r="Q30" s="8">
        <v>1312.3501612998266</v>
      </c>
      <c r="R30" s="8">
        <v>1317.6249203187788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0.43312652648809813</v>
      </c>
      <c r="D34" s="9">
        <v>0.47450541005186031</v>
      </c>
      <c r="E34" s="9">
        <v>0.50879618942791538</v>
      </c>
      <c r="F34" s="9">
        <v>0.47852170366978303</v>
      </c>
      <c r="G34" s="9">
        <v>0.45441279000777912</v>
      </c>
      <c r="H34" s="9">
        <v>0.38549110102682133</v>
      </c>
      <c r="I34" s="9">
        <v>0.32200101862021563</v>
      </c>
      <c r="J34" s="9">
        <v>0.27299790510515393</v>
      </c>
      <c r="K34" s="9">
        <v>0.22518805988211077</v>
      </c>
      <c r="L34" s="9">
        <v>0.17431237698400598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214.03425550303601</v>
      </c>
      <c r="D35" s="9">
        <v>237.76911717152933</v>
      </c>
      <c r="E35" s="9">
        <v>244.46996028749317</v>
      </c>
      <c r="F35" s="9">
        <v>251.08956727727937</v>
      </c>
      <c r="G35" s="9">
        <v>263.62370535905251</v>
      </c>
      <c r="H35" s="9">
        <v>269.70736521625213</v>
      </c>
      <c r="I35" s="9">
        <v>274.08794087641428</v>
      </c>
      <c r="J35" s="9">
        <v>239.51597897673128</v>
      </c>
      <c r="K35" s="9">
        <v>203.53301857524013</v>
      </c>
      <c r="L35" s="9">
        <v>178.76748528850018</v>
      </c>
      <c r="M35" s="9">
        <v>149.71619427087165</v>
      </c>
      <c r="N35" s="9">
        <v>120.36709570357073</v>
      </c>
      <c r="O35" s="9">
        <v>103.64308086558403</v>
      </c>
      <c r="P35" s="9">
        <v>84.281049528983999</v>
      </c>
      <c r="Q35" s="9">
        <v>70.252786880325829</v>
      </c>
      <c r="R35" s="9">
        <v>60.533110971712496</v>
      </c>
    </row>
    <row r="36" spans="1:18" ht="11.25" customHeight="1" x14ac:dyDescent="0.25">
      <c r="A36" s="65" t="s">
        <v>177</v>
      </c>
      <c r="B36" s="62" t="s">
        <v>176</v>
      </c>
      <c r="C36" s="10">
        <v>214.03425550303601</v>
      </c>
      <c r="D36" s="10">
        <v>237.76911717152933</v>
      </c>
      <c r="E36" s="10">
        <v>244.46996028749317</v>
      </c>
      <c r="F36" s="10">
        <v>251.08956727727937</v>
      </c>
      <c r="G36" s="10">
        <v>263.62370535905251</v>
      </c>
      <c r="H36" s="10">
        <v>269.70736521625213</v>
      </c>
      <c r="I36" s="10">
        <v>274.08794087641428</v>
      </c>
      <c r="J36" s="10">
        <v>239.51597897673128</v>
      </c>
      <c r="K36" s="10">
        <v>203.53301857524013</v>
      </c>
      <c r="L36" s="10">
        <v>178.76748528850018</v>
      </c>
      <c r="M36" s="10">
        <v>149.71619427087165</v>
      </c>
      <c r="N36" s="10">
        <v>120.36709570357073</v>
      </c>
      <c r="O36" s="10">
        <v>103.64308086558403</v>
      </c>
      <c r="P36" s="10">
        <v>84.281049528983999</v>
      </c>
      <c r="Q36" s="10">
        <v>70.252786880325829</v>
      </c>
      <c r="R36" s="10">
        <v>60.533110971712496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1278.1667855189776</v>
      </c>
      <c r="D43" s="9">
        <v>1295.4186498195884</v>
      </c>
      <c r="E43" s="9">
        <v>1317.608590447061</v>
      </c>
      <c r="F43" s="9">
        <v>1409.0016082151342</v>
      </c>
      <c r="G43" s="9">
        <v>1536.3935297914013</v>
      </c>
      <c r="H43" s="9">
        <v>1656.197565439008</v>
      </c>
      <c r="I43" s="9">
        <v>1864.1633066352229</v>
      </c>
      <c r="J43" s="9">
        <v>2044.4568845061774</v>
      </c>
      <c r="K43" s="9">
        <v>1951.8951382766879</v>
      </c>
      <c r="L43" s="9">
        <v>1804.6413287821485</v>
      </c>
      <c r="M43" s="9">
        <v>1767.2093654273338</v>
      </c>
      <c r="N43" s="9">
        <v>1580.821361396936</v>
      </c>
      <c r="O43" s="9">
        <v>1387.6596588738607</v>
      </c>
      <c r="P43" s="9">
        <v>1303.958575330998</v>
      </c>
      <c r="Q43" s="9">
        <v>1242.0973744195007</v>
      </c>
      <c r="R43" s="9">
        <v>1257.0918093470664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0.65034149786910433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0.65034149786910433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0.576369960278033</v>
      </c>
      <c r="J64" s="81">
        <v>0.75594087133908383</v>
      </c>
      <c r="K64" s="81">
        <v>0.59391218070666441</v>
      </c>
      <c r="L64" s="81">
        <v>3.2202107735074317</v>
      </c>
      <c r="M64" s="81">
        <v>2.5576781383556679</v>
      </c>
      <c r="N64" s="81">
        <v>57.571692774865411</v>
      </c>
      <c r="O64" s="81">
        <v>144.8268239938387</v>
      </c>
      <c r="P64" s="81">
        <v>137.11548639733465</v>
      </c>
      <c r="Q64" s="81">
        <v>128.47984410700761</v>
      </c>
      <c r="R64" s="81">
        <v>126.42620013596809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8.3291673359439516E-3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0.576369960278033</v>
      </c>
      <c r="J69" s="82">
        <v>0.75594087133908383</v>
      </c>
      <c r="K69" s="82">
        <v>0.59391218070666441</v>
      </c>
      <c r="L69" s="82">
        <v>3.2202107735074317</v>
      </c>
      <c r="M69" s="82">
        <v>2.5576781383556679</v>
      </c>
      <c r="N69" s="82">
        <v>57.571692774865411</v>
      </c>
      <c r="O69" s="82">
        <v>144.8268239938387</v>
      </c>
      <c r="P69" s="82">
        <v>137.11548639733465</v>
      </c>
      <c r="Q69" s="82">
        <v>128.47984410700761</v>
      </c>
      <c r="R69" s="82">
        <v>126.41787096863214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0.576369960278033</v>
      </c>
      <c r="J70" s="83">
        <v>0.75594087133908383</v>
      </c>
      <c r="K70" s="83">
        <v>0.59391218070666441</v>
      </c>
      <c r="L70" s="83">
        <v>0.5502264225939969</v>
      </c>
      <c r="M70" s="83">
        <v>2.5576781383556679</v>
      </c>
      <c r="N70" s="83">
        <v>3.7662762403142294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2.6699843509134347</v>
      </c>
      <c r="M71" s="83">
        <v>0</v>
      </c>
      <c r="N71" s="83">
        <v>53.805416534551185</v>
      </c>
      <c r="O71" s="83">
        <v>144.8268239938387</v>
      </c>
      <c r="P71" s="83">
        <v>137.11548639733465</v>
      </c>
      <c r="Q71" s="83">
        <v>128.47984410700761</v>
      </c>
      <c r="R71" s="83">
        <v>126.41787096863214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2412.4441452155374</v>
      </c>
      <c r="D2" s="78">
        <v>2487.5544322296173</v>
      </c>
      <c r="E2" s="78">
        <v>2544.5272062250356</v>
      </c>
      <c r="F2" s="78">
        <v>2822.8606238755087</v>
      </c>
      <c r="G2" s="78">
        <v>3001.5930171870637</v>
      </c>
      <c r="H2" s="78">
        <v>3005.2067248877552</v>
      </c>
      <c r="I2" s="78">
        <v>3132.8408840473639</v>
      </c>
      <c r="J2" s="78">
        <v>3256.8399679141335</v>
      </c>
      <c r="K2" s="78">
        <v>3094.9642889068928</v>
      </c>
      <c r="L2" s="78">
        <v>2644.2024216280515</v>
      </c>
      <c r="M2" s="78">
        <v>2704.7716709130414</v>
      </c>
      <c r="N2" s="78">
        <v>2604.8370126377977</v>
      </c>
      <c r="O2" s="78">
        <v>2241.5917310291006</v>
      </c>
      <c r="P2" s="78">
        <v>2112.476973663322</v>
      </c>
      <c r="Q2" s="78">
        <v>2199.450760921969</v>
      </c>
      <c r="R2" s="78">
        <v>2287.5866578106516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2412.4441452155374</v>
      </c>
      <c r="D21" s="79">
        <v>2487.5544322296173</v>
      </c>
      <c r="E21" s="79">
        <v>2544.5272062250356</v>
      </c>
      <c r="F21" s="79">
        <v>2822.8606238755087</v>
      </c>
      <c r="G21" s="79">
        <v>3001.5930171870637</v>
      </c>
      <c r="H21" s="79">
        <v>3005.2067248877552</v>
      </c>
      <c r="I21" s="79">
        <v>3132.8408840473639</v>
      </c>
      <c r="J21" s="79">
        <v>3256.8399679141335</v>
      </c>
      <c r="K21" s="79">
        <v>3094.9642889068928</v>
      </c>
      <c r="L21" s="79">
        <v>2644.2024216280515</v>
      </c>
      <c r="M21" s="79">
        <v>2704.7716709130414</v>
      </c>
      <c r="N21" s="79">
        <v>2604.8370126377977</v>
      </c>
      <c r="O21" s="79">
        <v>2241.5917310291006</v>
      </c>
      <c r="P21" s="79">
        <v>2112.476973663322</v>
      </c>
      <c r="Q21" s="79">
        <v>2199.450760921969</v>
      </c>
      <c r="R21" s="79">
        <v>2287.5866578106516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2412.4441452155374</v>
      </c>
      <c r="D30" s="8">
        <v>2487.5544322296173</v>
      </c>
      <c r="E30" s="8">
        <v>2544.5272062250356</v>
      </c>
      <c r="F30" s="8">
        <v>2822.8606238755087</v>
      </c>
      <c r="G30" s="8">
        <v>3001.5930171870637</v>
      </c>
      <c r="H30" s="8">
        <v>3005.2067248877552</v>
      </c>
      <c r="I30" s="8">
        <v>3132.8408840473639</v>
      </c>
      <c r="J30" s="8">
        <v>3256.8399679141335</v>
      </c>
      <c r="K30" s="8">
        <v>3094.9642889068928</v>
      </c>
      <c r="L30" s="8">
        <v>2644.2024216280515</v>
      </c>
      <c r="M30" s="8">
        <v>2704.7716709130414</v>
      </c>
      <c r="N30" s="8">
        <v>2604.8370126377977</v>
      </c>
      <c r="O30" s="8">
        <v>2241.5917310291006</v>
      </c>
      <c r="P30" s="8">
        <v>2112.476973663322</v>
      </c>
      <c r="Q30" s="8">
        <v>2199.450760921969</v>
      </c>
      <c r="R30" s="8">
        <v>2287.5866578106516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2412.4441452155374</v>
      </c>
      <c r="D43" s="9">
        <v>2487.5544322296173</v>
      </c>
      <c r="E43" s="9">
        <v>2544.5272062250356</v>
      </c>
      <c r="F43" s="9">
        <v>2822.8606238755087</v>
      </c>
      <c r="G43" s="9">
        <v>3001.5930171870637</v>
      </c>
      <c r="H43" s="9">
        <v>3005.2067248877552</v>
      </c>
      <c r="I43" s="9">
        <v>3132.8408840473639</v>
      </c>
      <c r="J43" s="9">
        <v>3256.8399679141335</v>
      </c>
      <c r="K43" s="9">
        <v>3094.9642889068928</v>
      </c>
      <c r="L43" s="9">
        <v>2644.2024216280515</v>
      </c>
      <c r="M43" s="9">
        <v>2704.7716709130414</v>
      </c>
      <c r="N43" s="9">
        <v>2604.8370126377977</v>
      </c>
      <c r="O43" s="9">
        <v>2241.5917310291006</v>
      </c>
      <c r="P43" s="9">
        <v>2112.476973663322</v>
      </c>
      <c r="Q43" s="9">
        <v>2199.450760921969</v>
      </c>
      <c r="R43" s="9">
        <v>2287.5866578106516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3.9147484314806991</v>
      </c>
      <c r="M64" s="81">
        <v>0</v>
      </c>
      <c r="N64" s="81">
        <v>88.858685098135041</v>
      </c>
      <c r="O64" s="81">
        <v>233.94973617612808</v>
      </c>
      <c r="P64" s="81">
        <v>222.13382635525059</v>
      </c>
      <c r="Q64" s="81">
        <v>227.5063909674241</v>
      </c>
      <c r="R64" s="81">
        <v>230.04842462014054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3.9147484314806991</v>
      </c>
      <c r="M69" s="82">
        <v>0</v>
      </c>
      <c r="N69" s="82">
        <v>88.858685098135041</v>
      </c>
      <c r="O69" s="82">
        <v>233.94973617612808</v>
      </c>
      <c r="P69" s="82">
        <v>222.13382635525059</v>
      </c>
      <c r="Q69" s="82">
        <v>227.5063909674241</v>
      </c>
      <c r="R69" s="82">
        <v>230.04842462014054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3.9147484314806991</v>
      </c>
      <c r="M71" s="83">
        <v>0</v>
      </c>
      <c r="N71" s="83">
        <v>88.858685098135041</v>
      </c>
      <c r="O71" s="83">
        <v>233.94973617612808</v>
      </c>
      <c r="P71" s="83">
        <v>222.13382635525059</v>
      </c>
      <c r="Q71" s="83">
        <v>227.5063909674241</v>
      </c>
      <c r="R71" s="83">
        <v>230.04842462014054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227.78400545250668</v>
      </c>
      <c r="D2" s="78">
        <v>212.10353146241999</v>
      </c>
      <c r="E2" s="78">
        <v>211.90413900614402</v>
      </c>
      <c r="F2" s="78">
        <v>218.20446905680799</v>
      </c>
      <c r="G2" s="78">
        <v>215.31270449332803</v>
      </c>
      <c r="H2" s="78">
        <v>230.97272483484167</v>
      </c>
      <c r="I2" s="78">
        <v>227.924688423276</v>
      </c>
      <c r="J2" s="78">
        <v>227.73401376382802</v>
      </c>
      <c r="K2" s="78">
        <v>237.344593649904</v>
      </c>
      <c r="L2" s="78">
        <v>230.925689152704</v>
      </c>
      <c r="M2" s="78">
        <v>243.64039965430513</v>
      </c>
      <c r="N2" s="78">
        <v>249.93999053550817</v>
      </c>
      <c r="O2" s="78">
        <v>249.93933619575998</v>
      </c>
      <c r="P2" s="78">
        <v>246.77889372999223</v>
      </c>
      <c r="Q2" s="78">
        <v>253.12101297413332</v>
      </c>
      <c r="R2" s="78">
        <v>249.94039099482961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227.78400545250668</v>
      </c>
      <c r="D21" s="79">
        <v>212.10353146241999</v>
      </c>
      <c r="E21" s="79">
        <v>211.90413900614402</v>
      </c>
      <c r="F21" s="79">
        <v>218.20446905680799</v>
      </c>
      <c r="G21" s="79">
        <v>215.31270449332803</v>
      </c>
      <c r="H21" s="79">
        <v>230.97272483484167</v>
      </c>
      <c r="I21" s="79">
        <v>227.924688423276</v>
      </c>
      <c r="J21" s="79">
        <v>227.73401376382802</v>
      </c>
      <c r="K21" s="79">
        <v>237.344593649904</v>
      </c>
      <c r="L21" s="79">
        <v>230.925689152704</v>
      </c>
      <c r="M21" s="79">
        <v>243.64039965430513</v>
      </c>
      <c r="N21" s="79">
        <v>249.93999053550817</v>
      </c>
      <c r="O21" s="79">
        <v>249.93933619575998</v>
      </c>
      <c r="P21" s="79">
        <v>246.77889372999223</v>
      </c>
      <c r="Q21" s="79">
        <v>253.12101297413332</v>
      </c>
      <c r="R21" s="79">
        <v>249.94039099482961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227.78400545250668</v>
      </c>
      <c r="D30" s="8">
        <v>212.10353146241999</v>
      </c>
      <c r="E30" s="8">
        <v>211.90413900614402</v>
      </c>
      <c r="F30" s="8">
        <v>218.20446905680799</v>
      </c>
      <c r="G30" s="8">
        <v>215.31270449332803</v>
      </c>
      <c r="H30" s="8">
        <v>230.97272483484167</v>
      </c>
      <c r="I30" s="8">
        <v>227.924688423276</v>
      </c>
      <c r="J30" s="8">
        <v>227.73401376382802</v>
      </c>
      <c r="K30" s="8">
        <v>237.344593649904</v>
      </c>
      <c r="L30" s="8">
        <v>230.925689152704</v>
      </c>
      <c r="M30" s="8">
        <v>243.64039965430513</v>
      </c>
      <c r="N30" s="8">
        <v>249.93999053550817</v>
      </c>
      <c r="O30" s="8">
        <v>249.93933619575998</v>
      </c>
      <c r="P30" s="8">
        <v>246.77889372999223</v>
      </c>
      <c r="Q30" s="8">
        <v>253.12101297413332</v>
      </c>
      <c r="R30" s="8">
        <v>249.94039099482961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227.78400545250668</v>
      </c>
      <c r="D43" s="9">
        <v>212.10353146241999</v>
      </c>
      <c r="E43" s="9">
        <v>211.90413900614402</v>
      </c>
      <c r="F43" s="9">
        <v>218.20446905680799</v>
      </c>
      <c r="G43" s="9">
        <v>215.31270449332803</v>
      </c>
      <c r="H43" s="9">
        <v>230.97272483484167</v>
      </c>
      <c r="I43" s="9">
        <v>227.924688423276</v>
      </c>
      <c r="J43" s="9">
        <v>227.73401376382802</v>
      </c>
      <c r="K43" s="9">
        <v>237.344593649904</v>
      </c>
      <c r="L43" s="9">
        <v>230.925689152704</v>
      </c>
      <c r="M43" s="9">
        <v>243.64039965430513</v>
      </c>
      <c r="N43" s="9">
        <v>249.93999053550817</v>
      </c>
      <c r="O43" s="9">
        <v>249.93933619575998</v>
      </c>
      <c r="P43" s="9">
        <v>246.77889372999223</v>
      </c>
      <c r="Q43" s="9">
        <v>253.12101297413332</v>
      </c>
      <c r="R43" s="9">
        <v>249.94039099482961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252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654.81504141388518</v>
      </c>
      <c r="D2" s="78">
        <v>688.14829658278813</v>
      </c>
      <c r="E2" s="78">
        <v>585.38612655363613</v>
      </c>
      <c r="F2" s="78">
        <v>691.08103798588809</v>
      </c>
      <c r="G2" s="78">
        <v>611.82619158790806</v>
      </c>
      <c r="H2" s="78">
        <v>530.5629179949517</v>
      </c>
      <c r="I2" s="78">
        <v>485.85785139522011</v>
      </c>
      <c r="J2" s="78">
        <v>669.54406865698797</v>
      </c>
      <c r="K2" s="78">
        <v>701.31801201192002</v>
      </c>
      <c r="L2" s="78">
        <v>761.790033361008</v>
      </c>
      <c r="M2" s="78">
        <v>949.88048423530063</v>
      </c>
      <c r="N2" s="78">
        <v>765.75751201863443</v>
      </c>
      <c r="O2" s="78">
        <v>976.16750583741612</v>
      </c>
      <c r="P2" s="78">
        <v>973.20456574922207</v>
      </c>
      <c r="Q2" s="78">
        <v>997.04467561474678</v>
      </c>
      <c r="R2" s="78">
        <v>1086.4994946705185</v>
      </c>
    </row>
    <row r="3" spans="1:18" ht="11.25" customHeight="1" x14ac:dyDescent="0.25">
      <c r="A3" s="53" t="s">
        <v>242</v>
      </c>
      <c r="B3" s="54" t="s">
        <v>241</v>
      </c>
      <c r="C3" s="79">
        <v>4.7297690101911458</v>
      </c>
      <c r="D3" s="79">
        <v>2.3768237512799999</v>
      </c>
      <c r="E3" s="79">
        <v>2.375952394464</v>
      </c>
      <c r="F3" s="79">
        <v>2.3764276799999999</v>
      </c>
      <c r="G3" s="79">
        <v>2.3768237512799999</v>
      </c>
      <c r="H3" s="79">
        <v>4.6353822674828695</v>
      </c>
      <c r="I3" s="79">
        <v>9.5039680063679999</v>
      </c>
      <c r="J3" s="79">
        <v>9.109599832872</v>
      </c>
      <c r="K3" s="79">
        <v>9.1097978685120005</v>
      </c>
      <c r="L3" s="79">
        <v>9.5040868277519994</v>
      </c>
      <c r="M3" s="79">
        <v>11.541516934228278</v>
      </c>
      <c r="N3" s="79">
        <v>6.9060438471928549</v>
      </c>
      <c r="O3" s="79">
        <v>9.1761999999999979</v>
      </c>
      <c r="P3" s="79">
        <v>8.7980139382819242</v>
      </c>
      <c r="Q3" s="79">
        <v>6.622022617167822</v>
      </c>
      <c r="R3" s="79">
        <v>8.7034266371925977</v>
      </c>
    </row>
    <row r="4" spans="1:18" ht="11.25" customHeight="1" x14ac:dyDescent="0.25">
      <c r="A4" s="56" t="s">
        <v>240</v>
      </c>
      <c r="B4" s="57" t="s">
        <v>239</v>
      </c>
      <c r="C4" s="8">
        <v>4.7297690101911458</v>
      </c>
      <c r="D4" s="8">
        <v>2.3768237512799999</v>
      </c>
      <c r="E4" s="8">
        <v>2.375952394464</v>
      </c>
      <c r="F4" s="8">
        <v>2.3764276799999999</v>
      </c>
      <c r="G4" s="8">
        <v>2.3768237512799999</v>
      </c>
      <c r="H4" s="8">
        <v>4.6353822674828695</v>
      </c>
      <c r="I4" s="8">
        <v>9.5039680063679999</v>
      </c>
      <c r="J4" s="8">
        <v>9.109599832872</v>
      </c>
      <c r="K4" s="8">
        <v>9.1097978685120005</v>
      </c>
      <c r="L4" s="8">
        <v>9.5040868277519994</v>
      </c>
      <c r="M4" s="8">
        <v>11.541516934228278</v>
      </c>
      <c r="N4" s="8">
        <v>6.9060438471928549</v>
      </c>
      <c r="O4" s="8">
        <v>9.1761999999999979</v>
      </c>
      <c r="P4" s="8">
        <v>8.7980139382819242</v>
      </c>
      <c r="Q4" s="8">
        <v>6.622022617167822</v>
      </c>
      <c r="R4" s="8">
        <v>8.7034266371925977</v>
      </c>
    </row>
    <row r="5" spans="1:18" ht="11.25" customHeight="1" x14ac:dyDescent="0.25">
      <c r="A5" s="59" t="s">
        <v>238</v>
      </c>
      <c r="B5" s="60" t="s">
        <v>237</v>
      </c>
      <c r="C5" s="9">
        <v>4.7297690101911458</v>
      </c>
      <c r="D5" s="9">
        <v>2.3768237512799999</v>
      </c>
      <c r="E5" s="9">
        <v>2.375952394464</v>
      </c>
      <c r="F5" s="9">
        <v>2.3764276799999999</v>
      </c>
      <c r="G5" s="9">
        <v>2.3768237512799999</v>
      </c>
      <c r="H5" s="9">
        <v>4.6353822674828695</v>
      </c>
      <c r="I5" s="9">
        <v>9.5039680063679999</v>
      </c>
      <c r="J5" s="9">
        <v>9.109599832872</v>
      </c>
      <c r="K5" s="9">
        <v>9.1097978685120005</v>
      </c>
      <c r="L5" s="9">
        <v>9.5040868277519994</v>
      </c>
      <c r="M5" s="9">
        <v>11.541516934228278</v>
      </c>
      <c r="N5" s="9">
        <v>6.9060438471928549</v>
      </c>
      <c r="O5" s="9">
        <v>9.1761999999999979</v>
      </c>
      <c r="P5" s="9">
        <v>8.7980139382819242</v>
      </c>
      <c r="Q5" s="9">
        <v>6.622022617167822</v>
      </c>
      <c r="R5" s="9">
        <v>8.7034266371925977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4.7297690101911458</v>
      </c>
      <c r="D8" s="10">
        <v>2.3768237512799999</v>
      </c>
      <c r="E8" s="10">
        <v>2.375952394464</v>
      </c>
      <c r="F8" s="10">
        <v>2.3764276799999999</v>
      </c>
      <c r="G8" s="10">
        <v>2.3768237512799999</v>
      </c>
      <c r="H8" s="10">
        <v>4.6353822674828695</v>
      </c>
      <c r="I8" s="10">
        <v>9.5039680063679999</v>
      </c>
      <c r="J8" s="10">
        <v>9.109599832872</v>
      </c>
      <c r="K8" s="10">
        <v>9.1097978685120005</v>
      </c>
      <c r="L8" s="10">
        <v>9.5040868277519994</v>
      </c>
      <c r="M8" s="10">
        <v>11.541516934228278</v>
      </c>
      <c r="N8" s="10">
        <v>6.9060438471928549</v>
      </c>
      <c r="O8" s="10">
        <v>9.1761999999999979</v>
      </c>
      <c r="P8" s="10">
        <v>8.7980139382819242</v>
      </c>
      <c r="Q8" s="10">
        <v>6.622022617167822</v>
      </c>
      <c r="R8" s="10">
        <v>8.7034266371925977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175.09908648121083</v>
      </c>
      <c r="D21" s="79">
        <v>178.26131707174801</v>
      </c>
      <c r="E21" s="79">
        <v>121.329882946224</v>
      </c>
      <c r="F21" s="79">
        <v>175.47171876000002</v>
      </c>
      <c r="G21" s="79">
        <v>131.58708248196001</v>
      </c>
      <c r="H21" s="79">
        <v>115.61216087214119</v>
      </c>
      <c r="I21" s="79">
        <v>84.460107143735996</v>
      </c>
      <c r="J21" s="79">
        <v>112.69933333617601</v>
      </c>
      <c r="K21" s="79">
        <v>113.28806867551201</v>
      </c>
      <c r="L21" s="79">
        <v>135.40610249812801</v>
      </c>
      <c r="M21" s="79">
        <v>248.95849908463964</v>
      </c>
      <c r="N21" s="79">
        <v>141.84863118020388</v>
      </c>
      <c r="O21" s="79">
        <v>132.41991359447007</v>
      </c>
      <c r="P21" s="79">
        <v>113.64953337966966</v>
      </c>
      <c r="Q21" s="79">
        <v>53.509252785160399</v>
      </c>
      <c r="R21" s="79">
        <v>56.712708782014879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175.09908648121083</v>
      </c>
      <c r="D30" s="8">
        <v>178.26131707174801</v>
      </c>
      <c r="E30" s="8">
        <v>121.329882946224</v>
      </c>
      <c r="F30" s="8">
        <v>175.47171876000002</v>
      </c>
      <c r="G30" s="8">
        <v>131.58708248196001</v>
      </c>
      <c r="H30" s="8">
        <v>115.61216087214119</v>
      </c>
      <c r="I30" s="8">
        <v>84.460107143735996</v>
      </c>
      <c r="J30" s="8">
        <v>112.69933333617601</v>
      </c>
      <c r="K30" s="8">
        <v>113.28806867551201</v>
      </c>
      <c r="L30" s="8">
        <v>135.40610249812801</v>
      </c>
      <c r="M30" s="8">
        <v>248.95849908463964</v>
      </c>
      <c r="N30" s="8">
        <v>141.84863118020388</v>
      </c>
      <c r="O30" s="8">
        <v>132.41991359447007</v>
      </c>
      <c r="P30" s="8">
        <v>113.64953337966966</v>
      </c>
      <c r="Q30" s="8">
        <v>53.509252785160399</v>
      </c>
      <c r="R30" s="8">
        <v>56.712708782014879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94.921244272123431</v>
      </c>
      <c r="D43" s="9">
        <v>98.042514820847998</v>
      </c>
      <c r="E43" s="9">
        <v>44.36195178402</v>
      </c>
      <c r="F43" s="9">
        <v>110.75635116000001</v>
      </c>
      <c r="G43" s="9">
        <v>82.224150036912008</v>
      </c>
      <c r="H43" s="9">
        <v>56.983077867147863</v>
      </c>
      <c r="I43" s="9">
        <v>44.360741840688</v>
      </c>
      <c r="J43" s="9">
        <v>63.289746834444003</v>
      </c>
      <c r="K43" s="9">
        <v>79.110190238976003</v>
      </c>
      <c r="L43" s="9">
        <v>104.383610654544</v>
      </c>
      <c r="M43" s="9">
        <v>202.51733883300193</v>
      </c>
      <c r="N43" s="9">
        <v>117.07985201927961</v>
      </c>
      <c r="O43" s="9">
        <v>110.74791359447005</v>
      </c>
      <c r="P43" s="9">
        <v>101.26529022151881</v>
      </c>
      <c r="Q43" s="9">
        <v>41.125332210058112</v>
      </c>
      <c r="R43" s="9">
        <v>47.4244831191914</v>
      </c>
    </row>
    <row r="44" spans="1:18" ht="11.25" customHeight="1" x14ac:dyDescent="0.25">
      <c r="A44" s="59" t="s">
        <v>161</v>
      </c>
      <c r="B44" s="60" t="s">
        <v>160</v>
      </c>
      <c r="C44" s="9">
        <v>37.15084708161357</v>
      </c>
      <c r="D44" s="9">
        <v>31.116533568048006</v>
      </c>
      <c r="E44" s="9">
        <v>27.865969371792005</v>
      </c>
      <c r="F44" s="9">
        <v>34.026123600000005</v>
      </c>
      <c r="G44" s="9">
        <v>27.880584402024002</v>
      </c>
      <c r="H44" s="9">
        <v>37.152115966724807</v>
      </c>
      <c r="I44" s="9">
        <v>15.547540453632003</v>
      </c>
      <c r="J44" s="9">
        <v>46.340631412488008</v>
      </c>
      <c r="K44" s="9">
        <v>31.109015415024004</v>
      </c>
      <c r="L44" s="9">
        <v>31.022491843584003</v>
      </c>
      <c r="M44" s="9">
        <v>46.441160251637719</v>
      </c>
      <c r="N44" s="9">
        <v>24.768779160924264</v>
      </c>
      <c r="O44" s="9">
        <v>21.672000000000015</v>
      </c>
      <c r="P44" s="9">
        <v>12.384243158150847</v>
      </c>
      <c r="Q44" s="9">
        <v>12.383920575102291</v>
      </c>
      <c r="R44" s="9">
        <v>9.2882256628234767</v>
      </c>
    </row>
    <row r="45" spans="1:18" ht="11.25" customHeight="1" x14ac:dyDescent="0.25">
      <c r="A45" s="59" t="s">
        <v>159</v>
      </c>
      <c r="B45" s="60" t="s">
        <v>158</v>
      </c>
      <c r="C45" s="9">
        <v>43.026995127473832</v>
      </c>
      <c r="D45" s="9">
        <v>49.102268682851999</v>
      </c>
      <c r="E45" s="9">
        <v>49.101961790412005</v>
      </c>
      <c r="F45" s="9">
        <v>30.689244000000002</v>
      </c>
      <c r="G45" s="9">
        <v>21.482348043024</v>
      </c>
      <c r="H45" s="9">
        <v>21.476967038268509</v>
      </c>
      <c r="I45" s="9">
        <v>24.551824849416001</v>
      </c>
      <c r="J45" s="9">
        <v>3.0689550892440005</v>
      </c>
      <c r="K45" s="9">
        <v>3.0688630215120001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43.026995127473832</v>
      </c>
      <c r="D51" s="10">
        <v>49.102268682851999</v>
      </c>
      <c r="E51" s="10">
        <v>49.101961790412005</v>
      </c>
      <c r="F51" s="10">
        <v>30.689244000000002</v>
      </c>
      <c r="G51" s="10">
        <v>21.482348043024</v>
      </c>
      <c r="H51" s="10">
        <v>21.476967038268509</v>
      </c>
      <c r="I51" s="10">
        <v>24.551824849416001</v>
      </c>
      <c r="J51" s="10">
        <v>3.0689550892440005</v>
      </c>
      <c r="K51" s="10">
        <v>3.0688630215120001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148.54575597030157</v>
      </c>
      <c r="D52" s="79">
        <v>181.12944840526802</v>
      </c>
      <c r="E52" s="79">
        <v>154.28770328624401</v>
      </c>
      <c r="F52" s="79">
        <v>187.66062466588801</v>
      </c>
      <c r="G52" s="79">
        <v>172.89974118502803</v>
      </c>
      <c r="H52" s="79">
        <v>245.43826257994601</v>
      </c>
      <c r="I52" s="79">
        <v>258.30924835280405</v>
      </c>
      <c r="J52" s="79">
        <v>369.93290266904404</v>
      </c>
      <c r="K52" s="79">
        <v>372.75131550135603</v>
      </c>
      <c r="L52" s="79">
        <v>477.91634782834802</v>
      </c>
      <c r="M52" s="79">
        <v>550.63491122500943</v>
      </c>
      <c r="N52" s="79">
        <v>472.93753790635549</v>
      </c>
      <c r="O52" s="79">
        <v>708.02539224294594</v>
      </c>
      <c r="P52" s="79">
        <v>719.43968929331754</v>
      </c>
      <c r="Q52" s="79">
        <v>812.66070508336986</v>
      </c>
      <c r="R52" s="79">
        <v>876.74412172095185</v>
      </c>
    </row>
    <row r="53" spans="1:18" ht="11.25" customHeight="1" x14ac:dyDescent="0.25">
      <c r="A53" s="56" t="s">
        <v>143</v>
      </c>
      <c r="B53" s="57" t="s">
        <v>142</v>
      </c>
      <c r="C53" s="8">
        <v>148.54575597030157</v>
      </c>
      <c r="D53" s="8">
        <v>181.12944840526802</v>
      </c>
      <c r="E53" s="8">
        <v>154.28770328624401</v>
      </c>
      <c r="F53" s="8">
        <v>187.66062466588801</v>
      </c>
      <c r="G53" s="8">
        <v>172.89974118502803</v>
      </c>
      <c r="H53" s="8">
        <v>245.43826257994601</v>
      </c>
      <c r="I53" s="8">
        <v>258.30924835280405</v>
      </c>
      <c r="J53" s="8">
        <v>369.93290266904404</v>
      </c>
      <c r="K53" s="8">
        <v>372.75131550135603</v>
      </c>
      <c r="L53" s="8">
        <v>477.91634782834802</v>
      </c>
      <c r="M53" s="8">
        <v>550.63491122500943</v>
      </c>
      <c r="N53" s="8">
        <v>472.93753790635549</v>
      </c>
      <c r="O53" s="8">
        <v>708.02539224294594</v>
      </c>
      <c r="P53" s="8">
        <v>719.43968929331754</v>
      </c>
      <c r="Q53" s="8">
        <v>812.66070508336986</v>
      </c>
      <c r="R53" s="8">
        <v>876.74412172095185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326.44042995218166</v>
      </c>
      <c r="D59" s="79">
        <v>326.38070735449202</v>
      </c>
      <c r="E59" s="79">
        <v>307.39258792670404</v>
      </c>
      <c r="F59" s="79">
        <v>325.57226688000009</v>
      </c>
      <c r="G59" s="79">
        <v>304.96254416964001</v>
      </c>
      <c r="H59" s="79">
        <v>164.87711227538168</v>
      </c>
      <c r="I59" s="79">
        <v>133.58452789231202</v>
      </c>
      <c r="J59" s="79">
        <v>177.80223281889602</v>
      </c>
      <c r="K59" s="79">
        <v>206.16882996654002</v>
      </c>
      <c r="L59" s="79">
        <v>138.96349620678001</v>
      </c>
      <c r="M59" s="79">
        <v>138.74555699142323</v>
      </c>
      <c r="N59" s="79">
        <v>144.06529908488224</v>
      </c>
      <c r="O59" s="79">
        <v>126.54600000000012</v>
      </c>
      <c r="P59" s="79">
        <v>131.31732913795295</v>
      </c>
      <c r="Q59" s="79">
        <v>124.25269512904863</v>
      </c>
      <c r="R59" s="79">
        <v>144.33923753035933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326.44042995218166</v>
      </c>
      <c r="D61" s="8">
        <v>326.38070735449202</v>
      </c>
      <c r="E61" s="8">
        <v>307.39258792670404</v>
      </c>
      <c r="F61" s="8">
        <v>325.57226688000009</v>
      </c>
      <c r="G61" s="8">
        <v>304.96254416964001</v>
      </c>
      <c r="H61" s="8">
        <v>164.87711227538168</v>
      </c>
      <c r="I61" s="8">
        <v>133.58452789231202</v>
      </c>
      <c r="J61" s="8">
        <v>177.80223281889602</v>
      </c>
      <c r="K61" s="8">
        <v>206.16882996654002</v>
      </c>
      <c r="L61" s="8">
        <v>138.96349620678001</v>
      </c>
      <c r="M61" s="8">
        <v>138.74555699142323</v>
      </c>
      <c r="N61" s="8">
        <v>144.06529908488224</v>
      </c>
      <c r="O61" s="8">
        <v>126.54600000000012</v>
      </c>
      <c r="P61" s="8">
        <v>131.31732913795295</v>
      </c>
      <c r="Q61" s="8">
        <v>124.25269512904863</v>
      </c>
      <c r="R61" s="8">
        <v>144.33923753035933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1396.321549979305</v>
      </c>
      <c r="D64" s="81">
        <v>1478.3068734510239</v>
      </c>
      <c r="E64" s="81">
        <v>1470.1257243185039</v>
      </c>
      <c r="F64" s="81">
        <v>1600.5332470760638</v>
      </c>
      <c r="G64" s="81">
        <v>1639.0563927943681</v>
      </c>
      <c r="H64" s="81">
        <v>1542.4850116178063</v>
      </c>
      <c r="I64" s="81">
        <v>1619.3688552381598</v>
      </c>
      <c r="J64" s="81">
        <v>1733.1957458981281</v>
      </c>
      <c r="K64" s="81">
        <v>1983.938925603672</v>
      </c>
      <c r="L64" s="81">
        <v>1965.9099238883277</v>
      </c>
      <c r="M64" s="81">
        <v>2267.7316388298846</v>
      </c>
      <c r="N64" s="81">
        <v>2076.1690298263866</v>
      </c>
      <c r="O64" s="81">
        <v>2251.2877999999996</v>
      </c>
      <c r="P64" s="81">
        <v>2215.5883110052632</v>
      </c>
      <c r="Q64" s="81">
        <v>2170.5128148427807</v>
      </c>
      <c r="R64" s="81">
        <v>2290.1743551774134</v>
      </c>
    </row>
    <row r="65" spans="1:18" ht="11.25" customHeight="1" x14ac:dyDescent="0.25">
      <c r="A65" s="71" t="s">
        <v>123</v>
      </c>
      <c r="B65" s="72" t="s">
        <v>122</v>
      </c>
      <c r="C65" s="82">
        <v>944.47654130773515</v>
      </c>
      <c r="D65" s="82">
        <v>1014.22429198272</v>
      </c>
      <c r="E65" s="82">
        <v>1038.46453760448</v>
      </c>
      <c r="F65" s="82">
        <v>1123.6334548319999</v>
      </c>
      <c r="G65" s="82">
        <v>1168.2135968832001</v>
      </c>
      <c r="H65" s="82">
        <v>1252.7239077388856</v>
      </c>
      <c r="I65" s="82">
        <v>1344.5572385145599</v>
      </c>
      <c r="J65" s="82">
        <v>1388.08563630912</v>
      </c>
      <c r="K65" s="82">
        <v>1553.69917942848</v>
      </c>
      <c r="L65" s="82">
        <v>1641.1436793964799</v>
      </c>
      <c r="M65" s="82">
        <v>1919.1569660812479</v>
      </c>
      <c r="N65" s="82">
        <v>1812.3169607352345</v>
      </c>
      <c r="O65" s="82">
        <v>1995.3919999999998</v>
      </c>
      <c r="P65" s="82">
        <v>1970.8987863777779</v>
      </c>
      <c r="Q65" s="82">
        <v>1922.4695410896215</v>
      </c>
      <c r="R65" s="82">
        <v>2023.8774068387802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12.939629181413027</v>
      </c>
      <c r="D67" s="82">
        <v>13.971210756048</v>
      </c>
      <c r="E67" s="82">
        <v>11.883390671880001</v>
      </c>
      <c r="F67" s="82">
        <v>9.8272087280640008</v>
      </c>
      <c r="G67" s="82">
        <v>13.260815633520002</v>
      </c>
      <c r="H67" s="82">
        <v>10.101031509092586</v>
      </c>
      <c r="I67" s="82">
        <v>7.7737471156800009</v>
      </c>
      <c r="J67" s="82">
        <v>13.470304013712003</v>
      </c>
      <c r="K67" s="82">
        <v>13.940372713176</v>
      </c>
      <c r="L67" s="82">
        <v>12.113270107848003</v>
      </c>
      <c r="M67" s="82">
        <v>10.101263329295335</v>
      </c>
      <c r="N67" s="82">
        <v>10.155939483788291</v>
      </c>
      <c r="O67" s="82">
        <v>13.267799999999998</v>
      </c>
      <c r="P67" s="82">
        <v>4.3135029854283786</v>
      </c>
      <c r="Q67" s="82">
        <v>20.038069444503861</v>
      </c>
      <c r="R67" s="82">
        <v>29.157085976903186</v>
      </c>
    </row>
    <row r="68" spans="1:18" ht="11.25" customHeight="1" x14ac:dyDescent="0.25">
      <c r="A68" s="71" t="s">
        <v>117</v>
      </c>
      <c r="B68" s="72" t="s">
        <v>116</v>
      </c>
      <c r="C68" s="82">
        <v>435.08457949015684</v>
      </c>
      <c r="D68" s="82">
        <v>435.11252011199997</v>
      </c>
      <c r="E68" s="82">
        <v>409.77978429599995</v>
      </c>
      <c r="F68" s="82">
        <v>434.07892479599997</v>
      </c>
      <c r="G68" s="82">
        <v>406.59208037999997</v>
      </c>
      <c r="H68" s="82">
        <v>219.80068564484279</v>
      </c>
      <c r="I68" s="82">
        <v>178.387741224</v>
      </c>
      <c r="J68" s="82">
        <v>236.99192994000001</v>
      </c>
      <c r="K68" s="82">
        <v>274.994131896</v>
      </c>
      <c r="L68" s="82">
        <v>185.019171876</v>
      </c>
      <c r="M68" s="82">
        <v>185.00460941934134</v>
      </c>
      <c r="N68" s="82">
        <v>192.00612960736373</v>
      </c>
      <c r="O68" s="82">
        <v>168.59999999999994</v>
      </c>
      <c r="P68" s="82">
        <v>175.10390824990188</v>
      </c>
      <c r="Q68" s="82">
        <v>165.59892404936394</v>
      </c>
      <c r="R68" s="82">
        <v>192.40458598208775</v>
      </c>
    </row>
    <row r="69" spans="1:18" ht="11.25" customHeight="1" x14ac:dyDescent="0.25">
      <c r="A69" s="71" t="s">
        <v>115</v>
      </c>
      <c r="B69" s="72" t="s">
        <v>114</v>
      </c>
      <c r="C69" s="82">
        <v>3.8207999999999984</v>
      </c>
      <c r="D69" s="82">
        <v>14.998850600255999</v>
      </c>
      <c r="E69" s="82">
        <v>9.9980117461439981</v>
      </c>
      <c r="F69" s="82">
        <v>32.993658719999999</v>
      </c>
      <c r="G69" s="82">
        <v>50.989899897648002</v>
      </c>
      <c r="H69" s="82">
        <v>59.859386724985377</v>
      </c>
      <c r="I69" s="82">
        <v>88.650128383919991</v>
      </c>
      <c r="J69" s="82">
        <v>94.647875635295989</v>
      </c>
      <c r="K69" s="82">
        <v>141.30524156601601</v>
      </c>
      <c r="L69" s="82">
        <v>127.63380250799999</v>
      </c>
      <c r="M69" s="82">
        <v>153.46879999999993</v>
      </c>
      <c r="N69" s="82">
        <v>61.689999999999877</v>
      </c>
      <c r="O69" s="82">
        <v>74.027999999999921</v>
      </c>
      <c r="P69" s="82">
        <v>65.272113392155134</v>
      </c>
      <c r="Q69" s="82">
        <v>62.406280259291293</v>
      </c>
      <c r="R69" s="82">
        <v>44.735276379642379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3.8207999999999984</v>
      </c>
      <c r="D73" s="83">
        <v>14.998850600255999</v>
      </c>
      <c r="E73" s="83">
        <v>9.9980117461439981</v>
      </c>
      <c r="F73" s="83">
        <v>32.993658719999999</v>
      </c>
      <c r="G73" s="83">
        <v>50.989899897648002</v>
      </c>
      <c r="H73" s="83">
        <v>59.859386724985377</v>
      </c>
      <c r="I73" s="83">
        <v>88.650128383919991</v>
      </c>
      <c r="J73" s="83">
        <v>94.647875635295989</v>
      </c>
      <c r="K73" s="83">
        <v>141.30524156601601</v>
      </c>
      <c r="L73" s="83">
        <v>127.63380250799999</v>
      </c>
      <c r="M73" s="83">
        <v>153.46879999999993</v>
      </c>
      <c r="N73" s="83">
        <v>61.689999999999877</v>
      </c>
      <c r="O73" s="83">
        <v>74.027999999999921</v>
      </c>
      <c r="P73" s="83">
        <v>65.272113392155134</v>
      </c>
      <c r="Q73" s="83">
        <v>62.406280259291293</v>
      </c>
      <c r="R73" s="83">
        <v>44.735276379642379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333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202.1776415302482</v>
      </c>
      <c r="D2" s="78">
        <v>186.84313283400942</v>
      </c>
      <c r="E2" s="78">
        <v>189.71895032809795</v>
      </c>
      <c r="F2" s="78">
        <v>194.4843808710884</v>
      </c>
      <c r="G2" s="78">
        <v>188.13423090469033</v>
      </c>
      <c r="H2" s="78">
        <v>206.67746437188299</v>
      </c>
      <c r="I2" s="78">
        <v>206.14773619191521</v>
      </c>
      <c r="J2" s="78">
        <v>209.79547115738879</v>
      </c>
      <c r="K2" s="78">
        <v>219.1894721121854</v>
      </c>
      <c r="L2" s="78">
        <v>212.45322095905524</v>
      </c>
      <c r="M2" s="78">
        <v>222.57956310746991</v>
      </c>
      <c r="N2" s="78">
        <v>224.55070630515215</v>
      </c>
      <c r="O2" s="78">
        <v>228.42487726476381</v>
      </c>
      <c r="P2" s="78">
        <v>226.04856012139601</v>
      </c>
      <c r="Q2" s="78">
        <v>233.36514828121565</v>
      </c>
      <c r="R2" s="78">
        <v>229.52482439553725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202.1776415302482</v>
      </c>
      <c r="D21" s="79">
        <v>186.84313283400942</v>
      </c>
      <c r="E21" s="79">
        <v>189.71895032809795</v>
      </c>
      <c r="F21" s="79">
        <v>194.4843808710884</v>
      </c>
      <c r="G21" s="79">
        <v>188.13423090469033</v>
      </c>
      <c r="H21" s="79">
        <v>206.67746437188299</v>
      </c>
      <c r="I21" s="79">
        <v>206.14773619191521</v>
      </c>
      <c r="J21" s="79">
        <v>209.79547115738879</v>
      </c>
      <c r="K21" s="79">
        <v>219.1894721121854</v>
      </c>
      <c r="L21" s="79">
        <v>212.45322095905524</v>
      </c>
      <c r="M21" s="79">
        <v>222.57956310746991</v>
      </c>
      <c r="N21" s="79">
        <v>224.55070630515215</v>
      </c>
      <c r="O21" s="79">
        <v>228.42487726476381</v>
      </c>
      <c r="P21" s="79">
        <v>226.04856012139601</v>
      </c>
      <c r="Q21" s="79">
        <v>233.36514828121565</v>
      </c>
      <c r="R21" s="79">
        <v>229.52482439553725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202.1776415302482</v>
      </c>
      <c r="D30" s="8">
        <v>186.84313283400942</v>
      </c>
      <c r="E30" s="8">
        <v>189.71895032809795</v>
      </c>
      <c r="F30" s="8">
        <v>194.4843808710884</v>
      </c>
      <c r="G30" s="8">
        <v>188.13423090469033</v>
      </c>
      <c r="H30" s="8">
        <v>206.67746437188299</v>
      </c>
      <c r="I30" s="8">
        <v>206.14773619191521</v>
      </c>
      <c r="J30" s="8">
        <v>209.79547115738879</v>
      </c>
      <c r="K30" s="8">
        <v>219.1894721121854</v>
      </c>
      <c r="L30" s="8">
        <v>212.45322095905524</v>
      </c>
      <c r="M30" s="8">
        <v>222.57956310746991</v>
      </c>
      <c r="N30" s="8">
        <v>224.55070630515215</v>
      </c>
      <c r="O30" s="8">
        <v>228.42487726476381</v>
      </c>
      <c r="P30" s="8">
        <v>226.04856012139601</v>
      </c>
      <c r="Q30" s="8">
        <v>233.36514828121565</v>
      </c>
      <c r="R30" s="8">
        <v>229.52482439553725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202.1776415302482</v>
      </c>
      <c r="D43" s="9">
        <v>186.84313283400942</v>
      </c>
      <c r="E43" s="9">
        <v>189.71895032809795</v>
      </c>
      <c r="F43" s="9">
        <v>194.4843808710884</v>
      </c>
      <c r="G43" s="9">
        <v>188.13423090469033</v>
      </c>
      <c r="H43" s="9">
        <v>206.67746437188299</v>
      </c>
      <c r="I43" s="9">
        <v>206.14773619191521</v>
      </c>
      <c r="J43" s="9">
        <v>209.79547115738879</v>
      </c>
      <c r="K43" s="9">
        <v>219.1894721121854</v>
      </c>
      <c r="L43" s="9">
        <v>212.45322095905524</v>
      </c>
      <c r="M43" s="9">
        <v>222.57956310746991</v>
      </c>
      <c r="N43" s="9">
        <v>224.55070630515215</v>
      </c>
      <c r="O43" s="9">
        <v>228.42487726476381</v>
      </c>
      <c r="P43" s="9">
        <v>226.04856012139601</v>
      </c>
      <c r="Q43" s="9">
        <v>233.36514828121565</v>
      </c>
      <c r="R43" s="9">
        <v>229.52482439553725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334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335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0</v>
      </c>
      <c r="D2" s="78">
        <v>0</v>
      </c>
      <c r="E2" s="78">
        <v>0</v>
      </c>
      <c r="F2" s="78">
        <v>0</v>
      </c>
      <c r="G2" s="78">
        <v>0</v>
      </c>
      <c r="H2" s="78">
        <v>0</v>
      </c>
      <c r="I2" s="78">
        <v>0</v>
      </c>
      <c r="J2" s="78">
        <v>0</v>
      </c>
      <c r="K2" s="78">
        <v>0</v>
      </c>
      <c r="L2" s="78">
        <v>0</v>
      </c>
      <c r="M2" s="78">
        <v>0</v>
      </c>
      <c r="N2" s="78">
        <v>0</v>
      </c>
      <c r="O2" s="78">
        <v>0</v>
      </c>
      <c r="P2" s="78">
        <v>0</v>
      </c>
      <c r="Q2" s="78">
        <v>0</v>
      </c>
      <c r="R2" s="78">
        <v>0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336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25.606363922258478</v>
      </c>
      <c r="D2" s="78">
        <v>25.26039862841057</v>
      </c>
      <c r="E2" s="78">
        <v>22.185188678046078</v>
      </c>
      <c r="F2" s="78">
        <v>23.72008818571959</v>
      </c>
      <c r="G2" s="78">
        <v>27.178473588637715</v>
      </c>
      <c r="H2" s="78">
        <v>24.295260462958669</v>
      </c>
      <c r="I2" s="78">
        <v>21.776952231360788</v>
      </c>
      <c r="J2" s="78">
        <v>17.938542606439231</v>
      </c>
      <c r="K2" s="78">
        <v>18.1551215377186</v>
      </c>
      <c r="L2" s="78">
        <v>18.472468193648744</v>
      </c>
      <c r="M2" s="78">
        <v>21.06083654683524</v>
      </c>
      <c r="N2" s="78">
        <v>25.389284230356012</v>
      </c>
      <c r="O2" s="78">
        <v>21.514458930996163</v>
      </c>
      <c r="P2" s="78">
        <v>20.730333608596215</v>
      </c>
      <c r="Q2" s="78">
        <v>19.755864692917683</v>
      </c>
      <c r="R2" s="78">
        <v>20.415566599292362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25.606363922258478</v>
      </c>
      <c r="D21" s="79">
        <v>25.26039862841057</v>
      </c>
      <c r="E21" s="79">
        <v>22.185188678046078</v>
      </c>
      <c r="F21" s="79">
        <v>23.72008818571959</v>
      </c>
      <c r="G21" s="79">
        <v>27.178473588637715</v>
      </c>
      <c r="H21" s="79">
        <v>24.295260462958669</v>
      </c>
      <c r="I21" s="79">
        <v>21.776952231360788</v>
      </c>
      <c r="J21" s="79">
        <v>17.938542606439231</v>
      </c>
      <c r="K21" s="79">
        <v>18.1551215377186</v>
      </c>
      <c r="L21" s="79">
        <v>18.472468193648744</v>
      </c>
      <c r="M21" s="79">
        <v>21.06083654683524</v>
      </c>
      <c r="N21" s="79">
        <v>25.389284230356012</v>
      </c>
      <c r="O21" s="79">
        <v>21.514458930996163</v>
      </c>
      <c r="P21" s="79">
        <v>20.730333608596215</v>
      </c>
      <c r="Q21" s="79">
        <v>19.755864692917683</v>
      </c>
      <c r="R21" s="79">
        <v>20.415566599292362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25.606363922258478</v>
      </c>
      <c r="D30" s="8">
        <v>25.26039862841057</v>
      </c>
      <c r="E30" s="8">
        <v>22.185188678046078</v>
      </c>
      <c r="F30" s="8">
        <v>23.72008818571959</v>
      </c>
      <c r="G30" s="8">
        <v>27.178473588637715</v>
      </c>
      <c r="H30" s="8">
        <v>24.295260462958669</v>
      </c>
      <c r="I30" s="8">
        <v>21.776952231360788</v>
      </c>
      <c r="J30" s="8">
        <v>17.938542606439231</v>
      </c>
      <c r="K30" s="8">
        <v>18.1551215377186</v>
      </c>
      <c r="L30" s="8">
        <v>18.472468193648744</v>
      </c>
      <c r="M30" s="8">
        <v>21.06083654683524</v>
      </c>
      <c r="N30" s="8">
        <v>25.389284230356012</v>
      </c>
      <c r="O30" s="8">
        <v>21.514458930996163</v>
      </c>
      <c r="P30" s="8">
        <v>20.730333608596215</v>
      </c>
      <c r="Q30" s="8">
        <v>19.755864692917683</v>
      </c>
      <c r="R30" s="8">
        <v>20.415566599292362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</row>
    <row r="38" spans="1:18" ht="11.25" customHeight="1" x14ac:dyDescent="0.25">
      <c r="A38" s="59" t="s">
        <v>173</v>
      </c>
      <c r="B38" s="60" t="s">
        <v>172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ht="11.25" customHeight="1" x14ac:dyDescent="0.25">
      <c r="A41" s="61" t="s">
        <v>167</v>
      </c>
      <c r="B41" s="62" t="s">
        <v>166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25.606363922258478</v>
      </c>
      <c r="D43" s="9">
        <v>25.26039862841057</v>
      </c>
      <c r="E43" s="9">
        <v>22.185188678046078</v>
      </c>
      <c r="F43" s="9">
        <v>23.72008818571959</v>
      </c>
      <c r="G43" s="9">
        <v>27.178473588637715</v>
      </c>
      <c r="H43" s="9">
        <v>24.295260462958669</v>
      </c>
      <c r="I43" s="9">
        <v>21.776952231360788</v>
      </c>
      <c r="J43" s="9">
        <v>17.938542606439231</v>
      </c>
      <c r="K43" s="9">
        <v>18.1551215377186</v>
      </c>
      <c r="L43" s="9">
        <v>18.472468193648744</v>
      </c>
      <c r="M43" s="9">
        <v>21.06083654683524</v>
      </c>
      <c r="N43" s="9">
        <v>25.389284230356012</v>
      </c>
      <c r="O43" s="9">
        <v>21.514458930996163</v>
      </c>
      <c r="P43" s="9">
        <v>20.730333608596215</v>
      </c>
      <c r="Q43" s="9">
        <v>19.755864692917683</v>
      </c>
      <c r="R43" s="9">
        <v>20.415566599292362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337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2583.3311782002393</v>
      </c>
      <c r="D2" s="78">
        <v>2576.7722870276398</v>
      </c>
      <c r="E2" s="78">
        <v>2254.515053904468</v>
      </c>
      <c r="F2" s="78">
        <v>2323.8071116022893</v>
      </c>
      <c r="G2" s="78">
        <v>2708.4775650926044</v>
      </c>
      <c r="H2" s="78">
        <v>2883.5719043577255</v>
      </c>
      <c r="I2" s="78">
        <v>2799.1384359124681</v>
      </c>
      <c r="J2" s="78">
        <v>2927.3312791738804</v>
      </c>
      <c r="K2" s="78">
        <v>2861.7680669474526</v>
      </c>
      <c r="L2" s="78">
        <v>2545.722445541076</v>
      </c>
      <c r="M2" s="78">
        <v>2633.3752852091075</v>
      </c>
      <c r="N2" s="78">
        <v>2745.9937742602065</v>
      </c>
      <c r="O2" s="78">
        <v>2686.5902527588955</v>
      </c>
      <c r="P2" s="78">
        <v>2683.4402674017106</v>
      </c>
      <c r="Q2" s="78">
        <v>2883.6709161492263</v>
      </c>
      <c r="R2" s="78">
        <v>2802.3486157175143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2583.3311782002393</v>
      </c>
      <c r="D21" s="79">
        <v>2576.7722870276398</v>
      </c>
      <c r="E21" s="79">
        <v>2254.515053904468</v>
      </c>
      <c r="F21" s="79">
        <v>2323.8071116022893</v>
      </c>
      <c r="G21" s="79">
        <v>2708.4775650926044</v>
      </c>
      <c r="H21" s="79">
        <v>2883.5719043577255</v>
      </c>
      <c r="I21" s="79">
        <v>2799.1384359124681</v>
      </c>
      <c r="J21" s="79">
        <v>2927.3312791738804</v>
      </c>
      <c r="K21" s="79">
        <v>2861.7680669474526</v>
      </c>
      <c r="L21" s="79">
        <v>2545.722445541076</v>
      </c>
      <c r="M21" s="79">
        <v>2633.3752852091075</v>
      </c>
      <c r="N21" s="79">
        <v>2745.9937742602065</v>
      </c>
      <c r="O21" s="79">
        <v>2686.5902527588955</v>
      </c>
      <c r="P21" s="79">
        <v>2683.4402674017106</v>
      </c>
      <c r="Q21" s="79">
        <v>2883.6709161492263</v>
      </c>
      <c r="R21" s="79">
        <v>2802.3486157175143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2583.3311782002393</v>
      </c>
      <c r="D30" s="8">
        <v>2576.7722870276398</v>
      </c>
      <c r="E30" s="8">
        <v>2254.515053904468</v>
      </c>
      <c r="F30" s="8">
        <v>2323.8071116022893</v>
      </c>
      <c r="G30" s="8">
        <v>2708.4775650926044</v>
      </c>
      <c r="H30" s="8">
        <v>2883.5719043577255</v>
      </c>
      <c r="I30" s="8">
        <v>2799.1384359124681</v>
      </c>
      <c r="J30" s="8">
        <v>2927.3312791738804</v>
      </c>
      <c r="K30" s="8">
        <v>2861.7680669474526</v>
      </c>
      <c r="L30" s="8">
        <v>2545.722445541076</v>
      </c>
      <c r="M30" s="8">
        <v>2633.3752852091075</v>
      </c>
      <c r="N30" s="8">
        <v>2745.9937742602065</v>
      </c>
      <c r="O30" s="8">
        <v>2686.5902527588955</v>
      </c>
      <c r="P30" s="8">
        <v>2683.4402674017106</v>
      </c>
      <c r="Q30" s="8">
        <v>2883.6709161492263</v>
      </c>
      <c r="R30" s="8">
        <v>2802.3486157175143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6.1599864656353382</v>
      </c>
      <c r="D35" s="9">
        <v>5.957092083600001</v>
      </c>
      <c r="E35" s="9">
        <v>9.0854146152000013</v>
      </c>
      <c r="F35" s="9">
        <v>6.1560906875999999</v>
      </c>
      <c r="G35" s="9">
        <v>9.0855318456000003</v>
      </c>
      <c r="H35" s="9">
        <v>9.222418162690925</v>
      </c>
      <c r="I35" s="9">
        <v>6.1546253076000008</v>
      </c>
      <c r="J35" s="9">
        <v>6.1546253076000008</v>
      </c>
      <c r="K35" s="9">
        <v>6.1547132304000005</v>
      </c>
      <c r="L35" s="9">
        <v>6.1547718456000009</v>
      </c>
      <c r="M35" s="9">
        <v>3.0566522429507552</v>
      </c>
      <c r="N35" s="9">
        <v>3.0799999999999939</v>
      </c>
      <c r="O35" s="9">
        <v>3.0799847554863891</v>
      </c>
      <c r="P35" s="9">
        <v>3.079999999999997</v>
      </c>
      <c r="Q35" s="9">
        <v>3.0799888281935748</v>
      </c>
      <c r="R35" s="9">
        <v>3.0799839117624677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6.1599864656353382</v>
      </c>
      <c r="D37" s="10">
        <v>5.957092083600001</v>
      </c>
      <c r="E37" s="10">
        <v>9.0854146152000013</v>
      </c>
      <c r="F37" s="10">
        <v>6.1560906875999999</v>
      </c>
      <c r="G37" s="10">
        <v>9.0855318456000003</v>
      </c>
      <c r="H37" s="10">
        <v>9.222418162690925</v>
      </c>
      <c r="I37" s="10">
        <v>6.1546253076000008</v>
      </c>
      <c r="J37" s="10">
        <v>6.1546253076000008</v>
      </c>
      <c r="K37" s="10">
        <v>6.1547132304000005</v>
      </c>
      <c r="L37" s="10">
        <v>6.1547718456000009</v>
      </c>
      <c r="M37" s="10">
        <v>3.0566522429507552</v>
      </c>
      <c r="N37" s="10">
        <v>3.0799999999999939</v>
      </c>
      <c r="O37" s="10">
        <v>3.0799847554863891</v>
      </c>
      <c r="P37" s="10">
        <v>3.079999999999997</v>
      </c>
      <c r="Q37" s="10">
        <v>3.0799888281935748</v>
      </c>
      <c r="R37" s="10">
        <v>3.0799839117624677</v>
      </c>
    </row>
    <row r="38" spans="1:18" ht="11.25" customHeight="1" x14ac:dyDescent="0.25">
      <c r="A38" s="59" t="s">
        <v>173</v>
      </c>
      <c r="B38" s="60" t="s">
        <v>172</v>
      </c>
      <c r="C38" s="9">
        <v>2577.1711917346038</v>
      </c>
      <c r="D38" s="9">
        <v>2570.8151949440398</v>
      </c>
      <c r="E38" s="9">
        <v>2245.4296392892679</v>
      </c>
      <c r="F38" s="9">
        <v>2317.6510209146891</v>
      </c>
      <c r="G38" s="9">
        <v>2699.3920332470043</v>
      </c>
      <c r="H38" s="9">
        <v>2874.3494861950348</v>
      </c>
      <c r="I38" s="9">
        <v>2792.9838106048683</v>
      </c>
      <c r="J38" s="9">
        <v>2921.1766538662805</v>
      </c>
      <c r="K38" s="9">
        <v>2855.6133537170526</v>
      </c>
      <c r="L38" s="9">
        <v>2539.5676736954761</v>
      </c>
      <c r="M38" s="9">
        <v>2630.3186329661567</v>
      </c>
      <c r="N38" s="9">
        <v>2742.9137742602065</v>
      </c>
      <c r="O38" s="9">
        <v>2683.5102680034092</v>
      </c>
      <c r="P38" s="9">
        <v>2680.3602674017106</v>
      </c>
      <c r="Q38" s="9">
        <v>2880.5909273210327</v>
      </c>
      <c r="R38" s="9">
        <v>2799.2686318057517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2574.0075657499783</v>
      </c>
      <c r="D40" s="10">
        <v>2567.762861827608</v>
      </c>
      <c r="E40" s="10">
        <v>2242.3947057600121</v>
      </c>
      <c r="F40" s="10">
        <v>2314.6401096528489</v>
      </c>
      <c r="G40" s="10">
        <v>2699.3920332470043</v>
      </c>
      <c r="H40" s="10">
        <v>2874.3494861950348</v>
      </c>
      <c r="I40" s="10">
        <v>2792.9838106048683</v>
      </c>
      <c r="J40" s="10">
        <v>2921.1766538662805</v>
      </c>
      <c r="K40" s="10">
        <v>2855.6133537170526</v>
      </c>
      <c r="L40" s="10">
        <v>2539.5676736954761</v>
      </c>
      <c r="M40" s="10">
        <v>2630.3186329661567</v>
      </c>
      <c r="N40" s="10">
        <v>2742.9137742602065</v>
      </c>
      <c r="O40" s="10">
        <v>2683.5102680034092</v>
      </c>
      <c r="P40" s="10">
        <v>2680.3602674017106</v>
      </c>
      <c r="Q40" s="10">
        <v>2880.5909273210327</v>
      </c>
      <c r="R40" s="10">
        <v>2799.2686318057517</v>
      </c>
    </row>
    <row r="41" spans="1:18" ht="11.25" customHeight="1" x14ac:dyDescent="0.25">
      <c r="A41" s="61" t="s">
        <v>167</v>
      </c>
      <c r="B41" s="62" t="s">
        <v>166</v>
      </c>
      <c r="C41" s="10">
        <v>3.1636259846254542</v>
      </c>
      <c r="D41" s="10">
        <v>3.0523331164320004</v>
      </c>
      <c r="E41" s="10">
        <v>3.0349335292560009</v>
      </c>
      <c r="F41" s="10">
        <v>3.0109112618400005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338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166.56090946222329</v>
      </c>
      <c r="D2" s="78">
        <v>165.39443203722885</v>
      </c>
      <c r="E2" s="78">
        <v>141.74985921530384</v>
      </c>
      <c r="F2" s="78">
        <v>141.77801781079575</v>
      </c>
      <c r="G2" s="78">
        <v>172.48100325381083</v>
      </c>
      <c r="H2" s="78">
        <v>165.88987856032648</v>
      </c>
      <c r="I2" s="78">
        <v>155.94560118692721</v>
      </c>
      <c r="J2" s="78">
        <v>167.3730322020786</v>
      </c>
      <c r="K2" s="78">
        <v>170.38541504254636</v>
      </c>
      <c r="L2" s="78">
        <v>168.87024454417246</v>
      </c>
      <c r="M2" s="78">
        <v>202.79295230708323</v>
      </c>
      <c r="N2" s="78">
        <v>195.95896159364599</v>
      </c>
      <c r="O2" s="78">
        <v>154.95399923263582</v>
      </c>
      <c r="P2" s="78">
        <v>153.59923093116052</v>
      </c>
      <c r="Q2" s="78">
        <v>153.66589751595097</v>
      </c>
      <c r="R2" s="78">
        <v>152.44537826359362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166.56090946222329</v>
      </c>
      <c r="D21" s="79">
        <v>165.39443203722885</v>
      </c>
      <c r="E21" s="79">
        <v>141.74985921530384</v>
      </c>
      <c r="F21" s="79">
        <v>141.77801781079575</v>
      </c>
      <c r="G21" s="79">
        <v>172.48100325381083</v>
      </c>
      <c r="H21" s="79">
        <v>165.88987856032648</v>
      </c>
      <c r="I21" s="79">
        <v>155.94560118692721</v>
      </c>
      <c r="J21" s="79">
        <v>167.3730322020786</v>
      </c>
      <c r="K21" s="79">
        <v>170.38541504254636</v>
      </c>
      <c r="L21" s="79">
        <v>168.87024454417246</v>
      </c>
      <c r="M21" s="79">
        <v>202.79295230708323</v>
      </c>
      <c r="N21" s="79">
        <v>195.95896159364599</v>
      </c>
      <c r="O21" s="79">
        <v>154.95399923263582</v>
      </c>
      <c r="P21" s="79">
        <v>153.59923093116052</v>
      </c>
      <c r="Q21" s="79">
        <v>153.66589751595097</v>
      </c>
      <c r="R21" s="79">
        <v>152.44537826359362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166.56090946222329</v>
      </c>
      <c r="D30" s="8">
        <v>165.39443203722885</v>
      </c>
      <c r="E30" s="8">
        <v>141.74985921530384</v>
      </c>
      <c r="F30" s="8">
        <v>141.77801781079575</v>
      </c>
      <c r="G30" s="8">
        <v>172.48100325381083</v>
      </c>
      <c r="H30" s="8">
        <v>165.88987856032648</v>
      </c>
      <c r="I30" s="8">
        <v>155.94560118692721</v>
      </c>
      <c r="J30" s="8">
        <v>167.3730322020786</v>
      </c>
      <c r="K30" s="8">
        <v>170.38541504254636</v>
      </c>
      <c r="L30" s="8">
        <v>168.87024454417246</v>
      </c>
      <c r="M30" s="8">
        <v>202.79295230708323</v>
      </c>
      <c r="N30" s="8">
        <v>195.95896159364599</v>
      </c>
      <c r="O30" s="8">
        <v>154.95399923263582</v>
      </c>
      <c r="P30" s="8">
        <v>153.59923093116052</v>
      </c>
      <c r="Q30" s="8">
        <v>153.66589751595097</v>
      </c>
      <c r="R30" s="8">
        <v>152.44537826359362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0.39716663378251549</v>
      </c>
      <c r="D35" s="9">
        <v>0.38236590276939958</v>
      </c>
      <c r="E35" s="9">
        <v>0.5712342618368853</v>
      </c>
      <c r="F35" s="9">
        <v>0.37558983738096197</v>
      </c>
      <c r="G35" s="9">
        <v>0.57858394989878981</v>
      </c>
      <c r="H35" s="9">
        <v>0.53055927848697493</v>
      </c>
      <c r="I35" s="9">
        <v>0.34288648655602688</v>
      </c>
      <c r="J35" s="9">
        <v>0.35189672830311564</v>
      </c>
      <c r="K35" s="9">
        <v>0.36644247321836193</v>
      </c>
      <c r="L35" s="9">
        <v>0.40827617657240378</v>
      </c>
      <c r="M35" s="9">
        <v>0.23538898386631965</v>
      </c>
      <c r="N35" s="9">
        <v>0.2197942352841025</v>
      </c>
      <c r="O35" s="9">
        <v>0.17764374561698321</v>
      </c>
      <c r="P35" s="9">
        <v>0.17629817850428536</v>
      </c>
      <c r="Q35" s="9">
        <v>0.16412734371766838</v>
      </c>
      <c r="R35" s="9">
        <v>0.16754850193904006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0.39716663378251549</v>
      </c>
      <c r="D37" s="10">
        <v>0.38236590276939958</v>
      </c>
      <c r="E37" s="10">
        <v>0.5712342618368853</v>
      </c>
      <c r="F37" s="10">
        <v>0.37558983738096197</v>
      </c>
      <c r="G37" s="10">
        <v>0.57858394989878981</v>
      </c>
      <c r="H37" s="10">
        <v>0.53055927848697493</v>
      </c>
      <c r="I37" s="10">
        <v>0.34288648655602688</v>
      </c>
      <c r="J37" s="10">
        <v>0.35189672830311564</v>
      </c>
      <c r="K37" s="10">
        <v>0.36644247321836193</v>
      </c>
      <c r="L37" s="10">
        <v>0.40827617657240378</v>
      </c>
      <c r="M37" s="10">
        <v>0.23538898386631965</v>
      </c>
      <c r="N37" s="10">
        <v>0.2197942352841025</v>
      </c>
      <c r="O37" s="10">
        <v>0.17764374561698321</v>
      </c>
      <c r="P37" s="10">
        <v>0.17629817850428536</v>
      </c>
      <c r="Q37" s="10">
        <v>0.16412734371766838</v>
      </c>
      <c r="R37" s="10">
        <v>0.16754850193904006</v>
      </c>
    </row>
    <row r="38" spans="1:18" ht="11.25" customHeight="1" x14ac:dyDescent="0.25">
      <c r="A38" s="59" t="s">
        <v>173</v>
      </c>
      <c r="B38" s="60" t="s">
        <v>172</v>
      </c>
      <c r="C38" s="9">
        <v>166.16374282844077</v>
      </c>
      <c r="D38" s="9">
        <v>165.01206613445945</v>
      </c>
      <c r="E38" s="9">
        <v>141.17862495346697</v>
      </c>
      <c r="F38" s="9">
        <v>141.40242797341477</v>
      </c>
      <c r="G38" s="9">
        <v>171.90241930391204</v>
      </c>
      <c r="H38" s="9">
        <v>165.3593192818395</v>
      </c>
      <c r="I38" s="9">
        <v>155.60271470037117</v>
      </c>
      <c r="J38" s="9">
        <v>167.0211354737755</v>
      </c>
      <c r="K38" s="9">
        <v>170.01897256932799</v>
      </c>
      <c r="L38" s="9">
        <v>168.46196836760006</v>
      </c>
      <c r="M38" s="9">
        <v>202.5575633232169</v>
      </c>
      <c r="N38" s="9">
        <v>195.7391673583619</v>
      </c>
      <c r="O38" s="9">
        <v>154.77635548701883</v>
      </c>
      <c r="P38" s="9">
        <v>153.42293275265624</v>
      </c>
      <c r="Q38" s="9">
        <v>153.50177017223331</v>
      </c>
      <c r="R38" s="9">
        <v>152.27782976165457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165.9597672694245</v>
      </c>
      <c r="D40" s="10">
        <v>164.81614703647696</v>
      </c>
      <c r="E40" s="10">
        <v>140.98780724313286</v>
      </c>
      <c r="F40" s="10">
        <v>141.21872897861587</v>
      </c>
      <c r="G40" s="10">
        <v>171.90241930391204</v>
      </c>
      <c r="H40" s="10">
        <v>165.3593192818395</v>
      </c>
      <c r="I40" s="10">
        <v>155.60271470037117</v>
      </c>
      <c r="J40" s="10">
        <v>167.0211354737755</v>
      </c>
      <c r="K40" s="10">
        <v>170.01897256932799</v>
      </c>
      <c r="L40" s="10">
        <v>168.46196836760006</v>
      </c>
      <c r="M40" s="10">
        <v>202.5575633232169</v>
      </c>
      <c r="N40" s="10">
        <v>195.7391673583619</v>
      </c>
      <c r="O40" s="10">
        <v>154.77635548701883</v>
      </c>
      <c r="P40" s="10">
        <v>153.42293275265624</v>
      </c>
      <c r="Q40" s="10">
        <v>153.50177017223331</v>
      </c>
      <c r="R40" s="10">
        <v>152.27782976165457</v>
      </c>
    </row>
    <row r="41" spans="1:18" ht="11.25" customHeight="1" x14ac:dyDescent="0.25">
      <c r="A41" s="61" t="s">
        <v>167</v>
      </c>
      <c r="B41" s="62" t="s">
        <v>166</v>
      </c>
      <c r="C41" s="10">
        <v>0.20397555901626382</v>
      </c>
      <c r="D41" s="10">
        <v>0.19591909798247534</v>
      </c>
      <c r="E41" s="10">
        <v>0.19081771033411454</v>
      </c>
      <c r="F41" s="10">
        <v>0.18369899479890056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339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1171.1296056138838</v>
      </c>
      <c r="D2" s="78">
        <v>1301.0785246051073</v>
      </c>
      <c r="E2" s="78">
        <v>1136.9592140721288</v>
      </c>
      <c r="F2" s="78">
        <v>1244.896612516432</v>
      </c>
      <c r="G2" s="78">
        <v>1389.0568777893095</v>
      </c>
      <c r="H2" s="78">
        <v>1422.3799612216199</v>
      </c>
      <c r="I2" s="78">
        <v>1421.1519704663187</v>
      </c>
      <c r="J2" s="78">
        <v>1505.4027968950868</v>
      </c>
      <c r="K2" s="78">
        <v>1338.5224425450049</v>
      </c>
      <c r="L2" s="78">
        <v>1224.3269550567311</v>
      </c>
      <c r="M2" s="78">
        <v>1310.4321425049138</v>
      </c>
      <c r="N2" s="78">
        <v>1373.9045828464614</v>
      </c>
      <c r="O2" s="78">
        <v>1328.99345022379</v>
      </c>
      <c r="P2" s="78">
        <v>1328.1940559098416</v>
      </c>
      <c r="Q2" s="78">
        <v>1404.9009485762592</v>
      </c>
      <c r="R2" s="78">
        <v>1393.8198725907196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1171.1296056138838</v>
      </c>
      <c r="D21" s="79">
        <v>1301.0785246051073</v>
      </c>
      <c r="E21" s="79">
        <v>1136.9592140721288</v>
      </c>
      <c r="F21" s="79">
        <v>1244.896612516432</v>
      </c>
      <c r="G21" s="79">
        <v>1389.0568777893095</v>
      </c>
      <c r="H21" s="79">
        <v>1422.3799612216199</v>
      </c>
      <c r="I21" s="79">
        <v>1421.1519704663187</v>
      </c>
      <c r="J21" s="79">
        <v>1505.4027968950868</v>
      </c>
      <c r="K21" s="79">
        <v>1338.5224425450049</v>
      </c>
      <c r="L21" s="79">
        <v>1224.3269550567311</v>
      </c>
      <c r="M21" s="79">
        <v>1310.4321425049138</v>
      </c>
      <c r="N21" s="79">
        <v>1373.9045828464614</v>
      </c>
      <c r="O21" s="79">
        <v>1328.99345022379</v>
      </c>
      <c r="P21" s="79">
        <v>1328.1940559098416</v>
      </c>
      <c r="Q21" s="79">
        <v>1404.9009485762592</v>
      </c>
      <c r="R21" s="79">
        <v>1393.8198725907196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1171.1296056138838</v>
      </c>
      <c r="D30" s="8">
        <v>1301.0785246051073</v>
      </c>
      <c r="E30" s="8">
        <v>1136.9592140721288</v>
      </c>
      <c r="F30" s="8">
        <v>1244.896612516432</v>
      </c>
      <c r="G30" s="8">
        <v>1389.0568777893095</v>
      </c>
      <c r="H30" s="8">
        <v>1422.3799612216199</v>
      </c>
      <c r="I30" s="8">
        <v>1421.1519704663187</v>
      </c>
      <c r="J30" s="8">
        <v>1505.4027968950868</v>
      </c>
      <c r="K30" s="8">
        <v>1338.5224425450049</v>
      </c>
      <c r="L30" s="8">
        <v>1224.3269550567311</v>
      </c>
      <c r="M30" s="8">
        <v>1310.4321425049138</v>
      </c>
      <c r="N30" s="8">
        <v>1373.9045828464614</v>
      </c>
      <c r="O30" s="8">
        <v>1328.99345022379</v>
      </c>
      <c r="P30" s="8">
        <v>1328.1940559098416</v>
      </c>
      <c r="Q30" s="8">
        <v>1404.9009485762592</v>
      </c>
      <c r="R30" s="8">
        <v>1393.8198725907196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2.7925736277887299</v>
      </c>
      <c r="D35" s="9">
        <v>3.0078888297916238</v>
      </c>
      <c r="E35" s="9">
        <v>4.5818038972628363</v>
      </c>
      <c r="F35" s="9">
        <v>3.2979055813513698</v>
      </c>
      <c r="G35" s="9">
        <v>4.6595625015165982</v>
      </c>
      <c r="H35" s="9">
        <v>4.5491436398010272</v>
      </c>
      <c r="I35" s="9">
        <v>3.1247678825596785</v>
      </c>
      <c r="J35" s="9">
        <v>3.1650637622801092</v>
      </c>
      <c r="K35" s="9">
        <v>2.8787174898860646</v>
      </c>
      <c r="L35" s="9">
        <v>2.9600450300428318</v>
      </c>
      <c r="M35" s="9">
        <v>1.5210651402860502</v>
      </c>
      <c r="N35" s="9">
        <v>1.5410181023833995</v>
      </c>
      <c r="O35" s="9">
        <v>1.5235965226282973</v>
      </c>
      <c r="P35" s="9">
        <v>1.5244750337458919</v>
      </c>
      <c r="Q35" s="9">
        <v>1.5005454339816608</v>
      </c>
      <c r="R35" s="9">
        <v>1.5319088993412273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2.7925736277887299</v>
      </c>
      <c r="D37" s="10">
        <v>3.0078888297916238</v>
      </c>
      <c r="E37" s="10">
        <v>4.5818038972628363</v>
      </c>
      <c r="F37" s="10">
        <v>3.2979055813513698</v>
      </c>
      <c r="G37" s="10">
        <v>4.6595625015165982</v>
      </c>
      <c r="H37" s="10">
        <v>4.5491436398010272</v>
      </c>
      <c r="I37" s="10">
        <v>3.1247678825596785</v>
      </c>
      <c r="J37" s="10">
        <v>3.1650637622801092</v>
      </c>
      <c r="K37" s="10">
        <v>2.8787174898860646</v>
      </c>
      <c r="L37" s="10">
        <v>2.9600450300428318</v>
      </c>
      <c r="M37" s="10">
        <v>1.5210651402860502</v>
      </c>
      <c r="N37" s="10">
        <v>1.5410181023833995</v>
      </c>
      <c r="O37" s="10">
        <v>1.5235965226282973</v>
      </c>
      <c r="P37" s="10">
        <v>1.5244750337458919</v>
      </c>
      <c r="Q37" s="10">
        <v>1.5005454339816608</v>
      </c>
      <c r="R37" s="10">
        <v>1.5319088993412273</v>
      </c>
    </row>
    <row r="38" spans="1:18" ht="11.25" customHeight="1" x14ac:dyDescent="0.25">
      <c r="A38" s="59" t="s">
        <v>173</v>
      </c>
      <c r="B38" s="60" t="s">
        <v>172</v>
      </c>
      <c r="C38" s="9">
        <v>1168.3370319860951</v>
      </c>
      <c r="D38" s="9">
        <v>1298.0706357753156</v>
      </c>
      <c r="E38" s="9">
        <v>1132.3774101748659</v>
      </c>
      <c r="F38" s="9">
        <v>1241.5987069350806</v>
      </c>
      <c r="G38" s="9">
        <v>1384.3973152877929</v>
      </c>
      <c r="H38" s="9">
        <v>1417.8308175818188</v>
      </c>
      <c r="I38" s="9">
        <v>1418.0272025837592</v>
      </c>
      <c r="J38" s="9">
        <v>1502.2377331328066</v>
      </c>
      <c r="K38" s="9">
        <v>1335.6437250551189</v>
      </c>
      <c r="L38" s="9">
        <v>1221.3669100266882</v>
      </c>
      <c r="M38" s="9">
        <v>1308.9110773646278</v>
      </c>
      <c r="N38" s="9">
        <v>1372.3635647440781</v>
      </c>
      <c r="O38" s="9">
        <v>1327.4698537011616</v>
      </c>
      <c r="P38" s="9">
        <v>1326.6695808760958</v>
      </c>
      <c r="Q38" s="9">
        <v>1403.4004031422776</v>
      </c>
      <c r="R38" s="9">
        <v>1392.2879636913783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1166.9028310276776</v>
      </c>
      <c r="D40" s="10">
        <v>1296.5294343708595</v>
      </c>
      <c r="E40" s="10">
        <v>1130.8468834062785</v>
      </c>
      <c r="F40" s="10">
        <v>1239.9857188295973</v>
      </c>
      <c r="G40" s="10">
        <v>1384.3973152877929</v>
      </c>
      <c r="H40" s="10">
        <v>1417.8308175818188</v>
      </c>
      <c r="I40" s="10">
        <v>1418.0272025837592</v>
      </c>
      <c r="J40" s="10">
        <v>1502.2377331328066</v>
      </c>
      <c r="K40" s="10">
        <v>1335.6437250551189</v>
      </c>
      <c r="L40" s="10">
        <v>1221.3669100266882</v>
      </c>
      <c r="M40" s="10">
        <v>1308.9110773646278</v>
      </c>
      <c r="N40" s="10">
        <v>1372.3635647440781</v>
      </c>
      <c r="O40" s="10">
        <v>1327.4698537011616</v>
      </c>
      <c r="P40" s="10">
        <v>1326.6695808760958</v>
      </c>
      <c r="Q40" s="10">
        <v>1403.4004031422776</v>
      </c>
      <c r="R40" s="10">
        <v>1392.2879636913783</v>
      </c>
    </row>
    <row r="41" spans="1:18" ht="11.25" customHeight="1" x14ac:dyDescent="0.25">
      <c r="A41" s="61" t="s">
        <v>167</v>
      </c>
      <c r="B41" s="62" t="s">
        <v>166</v>
      </c>
      <c r="C41" s="10">
        <v>1.4342009584173645</v>
      </c>
      <c r="D41" s="10">
        <v>1.5412014044561391</v>
      </c>
      <c r="E41" s="10">
        <v>1.5305267685874002</v>
      </c>
      <c r="F41" s="10">
        <v>1.6129881054833848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2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340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1219.9114531960945</v>
      </c>
      <c r="D2" s="78">
        <v>1082.8550533822711</v>
      </c>
      <c r="E2" s="78">
        <v>951.80295919653793</v>
      </c>
      <c r="F2" s="78">
        <v>919.67730637848911</v>
      </c>
      <c r="G2" s="78">
        <v>1128.1138715655281</v>
      </c>
      <c r="H2" s="78">
        <v>1273.4278268932449</v>
      </c>
      <c r="I2" s="78">
        <v>1194.4618401743828</v>
      </c>
      <c r="J2" s="78">
        <v>1227.2939047105967</v>
      </c>
      <c r="K2" s="78">
        <v>1237.2174447833841</v>
      </c>
      <c r="L2" s="78">
        <v>1068.7859276074028</v>
      </c>
      <c r="M2" s="78">
        <v>1046.2651810186007</v>
      </c>
      <c r="N2" s="78">
        <v>1098.4235643594807</v>
      </c>
      <c r="O2" s="78">
        <v>1119.5019340157075</v>
      </c>
      <c r="P2" s="78">
        <v>1122.6358889878711</v>
      </c>
      <c r="Q2" s="78">
        <v>1219.2375450954114</v>
      </c>
      <c r="R2" s="78">
        <v>1151.3295890622676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1219.9114531960945</v>
      </c>
      <c r="D21" s="79">
        <v>1082.8550533822711</v>
      </c>
      <c r="E21" s="79">
        <v>951.80295919653793</v>
      </c>
      <c r="F21" s="79">
        <v>919.67730637848911</v>
      </c>
      <c r="G21" s="79">
        <v>1128.1138715655281</v>
      </c>
      <c r="H21" s="79">
        <v>1273.4278268932449</v>
      </c>
      <c r="I21" s="79">
        <v>1194.4618401743828</v>
      </c>
      <c r="J21" s="79">
        <v>1227.2939047105967</v>
      </c>
      <c r="K21" s="79">
        <v>1237.2174447833841</v>
      </c>
      <c r="L21" s="79">
        <v>1068.7859276074028</v>
      </c>
      <c r="M21" s="79">
        <v>1046.2651810186007</v>
      </c>
      <c r="N21" s="79">
        <v>1098.4235643594807</v>
      </c>
      <c r="O21" s="79">
        <v>1119.5019340157075</v>
      </c>
      <c r="P21" s="79">
        <v>1122.6358889878711</v>
      </c>
      <c r="Q21" s="79">
        <v>1219.2375450954114</v>
      </c>
      <c r="R21" s="79">
        <v>1151.3295890622676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1219.9114531960945</v>
      </c>
      <c r="D30" s="8">
        <v>1082.8550533822711</v>
      </c>
      <c r="E30" s="8">
        <v>951.80295919653793</v>
      </c>
      <c r="F30" s="8">
        <v>919.67730637848911</v>
      </c>
      <c r="G30" s="8">
        <v>1128.1138715655281</v>
      </c>
      <c r="H30" s="8">
        <v>1273.4278268932449</v>
      </c>
      <c r="I30" s="8">
        <v>1194.4618401743828</v>
      </c>
      <c r="J30" s="8">
        <v>1227.2939047105967</v>
      </c>
      <c r="K30" s="8">
        <v>1237.2174447833841</v>
      </c>
      <c r="L30" s="8">
        <v>1068.7859276074028</v>
      </c>
      <c r="M30" s="8">
        <v>1046.2651810186007</v>
      </c>
      <c r="N30" s="8">
        <v>1098.4235643594807</v>
      </c>
      <c r="O30" s="8">
        <v>1119.5019340157075</v>
      </c>
      <c r="P30" s="8">
        <v>1122.6358889878711</v>
      </c>
      <c r="Q30" s="8">
        <v>1219.2375450954114</v>
      </c>
      <c r="R30" s="8">
        <v>1151.3295890622676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2.9088945716192671</v>
      </c>
      <c r="D35" s="9">
        <v>2.5033905008466082</v>
      </c>
      <c r="E35" s="9">
        <v>3.8356472720369168</v>
      </c>
      <c r="F35" s="9">
        <v>2.43635406446877</v>
      </c>
      <c r="G35" s="9">
        <v>3.7842345964646302</v>
      </c>
      <c r="H35" s="9">
        <v>4.0727557033928461</v>
      </c>
      <c r="I35" s="9">
        <v>2.6263313654593436</v>
      </c>
      <c r="J35" s="9">
        <v>2.5803482439905943</v>
      </c>
      <c r="K35" s="9">
        <v>2.6608440649812435</v>
      </c>
      <c r="L35" s="9">
        <v>2.5839947900578708</v>
      </c>
      <c r="M35" s="9">
        <v>1.2144371636828193</v>
      </c>
      <c r="N35" s="9">
        <v>1.2320292237875305</v>
      </c>
      <c r="O35" s="9">
        <v>1.2834293904569412</v>
      </c>
      <c r="P35" s="9">
        <v>1.2885394096849556</v>
      </c>
      <c r="Q35" s="9">
        <v>1.3022422207672251</v>
      </c>
      <c r="R35" s="9">
        <v>1.2653945307015053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2.9088945716192671</v>
      </c>
      <c r="D37" s="10">
        <v>2.5033905008466082</v>
      </c>
      <c r="E37" s="10">
        <v>3.8356472720369168</v>
      </c>
      <c r="F37" s="10">
        <v>2.43635406446877</v>
      </c>
      <c r="G37" s="10">
        <v>3.7842345964646302</v>
      </c>
      <c r="H37" s="10">
        <v>4.0727557033928461</v>
      </c>
      <c r="I37" s="10">
        <v>2.6263313654593436</v>
      </c>
      <c r="J37" s="10">
        <v>2.5803482439905943</v>
      </c>
      <c r="K37" s="10">
        <v>2.6608440649812435</v>
      </c>
      <c r="L37" s="10">
        <v>2.5839947900578708</v>
      </c>
      <c r="M37" s="10">
        <v>1.2144371636828193</v>
      </c>
      <c r="N37" s="10">
        <v>1.2320292237875305</v>
      </c>
      <c r="O37" s="10">
        <v>1.2834293904569412</v>
      </c>
      <c r="P37" s="10">
        <v>1.2885394096849556</v>
      </c>
      <c r="Q37" s="10">
        <v>1.3022422207672251</v>
      </c>
      <c r="R37" s="10">
        <v>1.2653945307015053</v>
      </c>
    </row>
    <row r="38" spans="1:18" ht="11.25" customHeight="1" x14ac:dyDescent="0.25">
      <c r="A38" s="59" t="s">
        <v>173</v>
      </c>
      <c r="B38" s="60" t="s">
        <v>172</v>
      </c>
      <c r="C38" s="9">
        <v>1217.0025586244753</v>
      </c>
      <c r="D38" s="9">
        <v>1080.3516628814245</v>
      </c>
      <c r="E38" s="9">
        <v>947.96731192450102</v>
      </c>
      <c r="F38" s="9">
        <v>917.24095231402032</v>
      </c>
      <c r="G38" s="9">
        <v>1124.3296369690636</v>
      </c>
      <c r="H38" s="9">
        <v>1269.355071189852</v>
      </c>
      <c r="I38" s="9">
        <v>1191.8355088089236</v>
      </c>
      <c r="J38" s="9">
        <v>1224.7135564666062</v>
      </c>
      <c r="K38" s="9">
        <v>1234.5566007184027</v>
      </c>
      <c r="L38" s="9">
        <v>1066.2019328173449</v>
      </c>
      <c r="M38" s="9">
        <v>1045.050743854918</v>
      </c>
      <c r="N38" s="9">
        <v>1097.1915351356931</v>
      </c>
      <c r="O38" s="9">
        <v>1118.2185046252507</v>
      </c>
      <c r="P38" s="9">
        <v>1121.3473495781861</v>
      </c>
      <c r="Q38" s="9">
        <v>1217.9353028746441</v>
      </c>
      <c r="R38" s="9">
        <v>1150.064194531566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1215.508617930831</v>
      </c>
      <c r="D40" s="10">
        <v>1079.0689595721822</v>
      </c>
      <c r="E40" s="10">
        <v>946.68603473404357</v>
      </c>
      <c r="F40" s="10">
        <v>916.04934447995856</v>
      </c>
      <c r="G40" s="10">
        <v>1124.3296369690636</v>
      </c>
      <c r="H40" s="10">
        <v>1269.355071189852</v>
      </c>
      <c r="I40" s="10">
        <v>1191.8355088089236</v>
      </c>
      <c r="J40" s="10">
        <v>1224.7135564666062</v>
      </c>
      <c r="K40" s="10">
        <v>1234.5566007184027</v>
      </c>
      <c r="L40" s="10">
        <v>1066.2019328173449</v>
      </c>
      <c r="M40" s="10">
        <v>1045.050743854918</v>
      </c>
      <c r="N40" s="10">
        <v>1097.1915351356931</v>
      </c>
      <c r="O40" s="10">
        <v>1118.2185046252507</v>
      </c>
      <c r="P40" s="10">
        <v>1121.3473495781861</v>
      </c>
      <c r="Q40" s="10">
        <v>1217.9353028746441</v>
      </c>
      <c r="R40" s="10">
        <v>1150.064194531566</v>
      </c>
    </row>
    <row r="41" spans="1:18" ht="11.25" customHeight="1" x14ac:dyDescent="0.25">
      <c r="A41" s="61" t="s">
        <v>167</v>
      </c>
      <c r="B41" s="62" t="s">
        <v>166</v>
      </c>
      <c r="C41" s="10">
        <v>1.4939406936442812</v>
      </c>
      <c r="D41" s="10">
        <v>1.2827033092423947</v>
      </c>
      <c r="E41" s="10">
        <v>1.2812771904574103</v>
      </c>
      <c r="F41" s="10">
        <v>1.1916078340617389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341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24.523029357148939</v>
      </c>
      <c r="D2" s="78">
        <v>26.016960090847885</v>
      </c>
      <c r="E2" s="78">
        <v>22.451991778840281</v>
      </c>
      <c r="F2" s="78">
        <v>15.959618418504522</v>
      </c>
      <c r="G2" s="78">
        <v>17.325824757072994</v>
      </c>
      <c r="H2" s="78">
        <v>20.888171381754127</v>
      </c>
      <c r="I2" s="78">
        <v>27.029926018345162</v>
      </c>
      <c r="J2" s="78">
        <v>26.679652748604262</v>
      </c>
      <c r="K2" s="78">
        <v>50.484855758497659</v>
      </c>
      <c r="L2" s="78">
        <v>35.680132207125887</v>
      </c>
      <c r="M2" s="78">
        <v>29.615105498099151</v>
      </c>
      <c r="N2" s="78">
        <v>30.62279624099374</v>
      </c>
      <c r="O2" s="78">
        <v>30.453925028824916</v>
      </c>
      <c r="P2" s="78">
        <v>26.418020825323762</v>
      </c>
      <c r="Q2" s="78">
        <v>33.383274495309095</v>
      </c>
      <c r="R2" s="78">
        <v>31.922238869283543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24.523029357148939</v>
      </c>
      <c r="D21" s="79">
        <v>26.016960090847885</v>
      </c>
      <c r="E21" s="79">
        <v>22.451991778840281</v>
      </c>
      <c r="F21" s="79">
        <v>15.959618418504522</v>
      </c>
      <c r="G21" s="79">
        <v>17.325824757072994</v>
      </c>
      <c r="H21" s="79">
        <v>20.888171381754127</v>
      </c>
      <c r="I21" s="79">
        <v>27.029926018345162</v>
      </c>
      <c r="J21" s="79">
        <v>26.679652748604262</v>
      </c>
      <c r="K21" s="79">
        <v>50.484855758497659</v>
      </c>
      <c r="L21" s="79">
        <v>35.680132207125887</v>
      </c>
      <c r="M21" s="79">
        <v>29.615105498099151</v>
      </c>
      <c r="N21" s="79">
        <v>30.62279624099374</v>
      </c>
      <c r="O21" s="79">
        <v>30.453925028824916</v>
      </c>
      <c r="P21" s="79">
        <v>26.418020825323762</v>
      </c>
      <c r="Q21" s="79">
        <v>33.383274495309095</v>
      </c>
      <c r="R21" s="79">
        <v>31.922238869283543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24.523029357148939</v>
      </c>
      <c r="D30" s="8">
        <v>26.016960090847885</v>
      </c>
      <c r="E30" s="8">
        <v>22.451991778840281</v>
      </c>
      <c r="F30" s="8">
        <v>15.959618418504522</v>
      </c>
      <c r="G30" s="8">
        <v>17.325824757072994</v>
      </c>
      <c r="H30" s="8">
        <v>20.888171381754127</v>
      </c>
      <c r="I30" s="8">
        <v>27.029926018345162</v>
      </c>
      <c r="J30" s="8">
        <v>26.679652748604262</v>
      </c>
      <c r="K30" s="8">
        <v>50.484855758497659</v>
      </c>
      <c r="L30" s="8">
        <v>35.680132207125887</v>
      </c>
      <c r="M30" s="8">
        <v>29.615105498099151</v>
      </c>
      <c r="N30" s="8">
        <v>30.62279624099374</v>
      </c>
      <c r="O30" s="8">
        <v>30.453925028824916</v>
      </c>
      <c r="P30" s="8">
        <v>26.418020825323762</v>
      </c>
      <c r="Q30" s="8">
        <v>33.383274495309095</v>
      </c>
      <c r="R30" s="8">
        <v>31.922238869283543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5.8475479338912104E-2</v>
      </c>
      <c r="D35" s="9">
        <v>6.0147118073559366E-2</v>
      </c>
      <c r="E35" s="9">
        <v>9.0478727961720407E-2</v>
      </c>
      <c r="F35" s="9">
        <v>4.2279265707239153E-2</v>
      </c>
      <c r="G35" s="9">
        <v>5.8119119984768819E-2</v>
      </c>
      <c r="H35" s="9">
        <v>6.6805842727683862E-2</v>
      </c>
      <c r="I35" s="9">
        <v>5.9432239792324815E-2</v>
      </c>
      <c r="J35" s="9">
        <v>5.609316143093971E-2</v>
      </c>
      <c r="K35" s="9">
        <v>0.10857616774062863</v>
      </c>
      <c r="L35" s="9">
        <v>8.6263556948380948E-2</v>
      </c>
      <c r="M35" s="9">
        <v>3.4375305014226212E-2</v>
      </c>
      <c r="N35" s="9">
        <v>3.4347569650870984E-2</v>
      </c>
      <c r="O35" s="9">
        <v>3.4913260307255292E-2</v>
      </c>
      <c r="P35" s="9">
        <v>3.0322085097419606E-2</v>
      </c>
      <c r="Q35" s="9">
        <v>3.5655979993505851E-2</v>
      </c>
      <c r="R35" s="9">
        <v>3.5084850469133351E-2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5.8475479338912104E-2</v>
      </c>
      <c r="D37" s="10">
        <v>6.0147118073559366E-2</v>
      </c>
      <c r="E37" s="10">
        <v>9.0478727961720407E-2</v>
      </c>
      <c r="F37" s="10">
        <v>4.2279265707239153E-2</v>
      </c>
      <c r="G37" s="10">
        <v>5.8119119984768819E-2</v>
      </c>
      <c r="H37" s="10">
        <v>6.6805842727683862E-2</v>
      </c>
      <c r="I37" s="10">
        <v>5.9432239792324815E-2</v>
      </c>
      <c r="J37" s="10">
        <v>5.609316143093971E-2</v>
      </c>
      <c r="K37" s="10">
        <v>0.10857616774062863</v>
      </c>
      <c r="L37" s="10">
        <v>8.6263556948380948E-2</v>
      </c>
      <c r="M37" s="10">
        <v>3.4375305014226212E-2</v>
      </c>
      <c r="N37" s="10">
        <v>3.4347569650870984E-2</v>
      </c>
      <c r="O37" s="10">
        <v>3.4913260307255292E-2</v>
      </c>
      <c r="P37" s="10">
        <v>3.0322085097419606E-2</v>
      </c>
      <c r="Q37" s="10">
        <v>3.5655979993505851E-2</v>
      </c>
      <c r="R37" s="10">
        <v>3.5084850469133351E-2</v>
      </c>
    </row>
    <row r="38" spans="1:18" ht="11.25" customHeight="1" x14ac:dyDescent="0.25">
      <c r="A38" s="59" t="s">
        <v>173</v>
      </c>
      <c r="B38" s="60" t="s">
        <v>172</v>
      </c>
      <c r="C38" s="9">
        <v>24.464553877810026</v>
      </c>
      <c r="D38" s="9">
        <v>25.956812972774326</v>
      </c>
      <c r="E38" s="9">
        <v>22.36151305087856</v>
      </c>
      <c r="F38" s="9">
        <v>15.917339152797283</v>
      </c>
      <c r="G38" s="9">
        <v>17.267705637088223</v>
      </c>
      <c r="H38" s="9">
        <v>20.821365539026441</v>
      </c>
      <c r="I38" s="9">
        <v>26.970493778552836</v>
      </c>
      <c r="J38" s="9">
        <v>26.623559587173322</v>
      </c>
      <c r="K38" s="9">
        <v>50.376279590757029</v>
      </c>
      <c r="L38" s="9">
        <v>35.593868650177505</v>
      </c>
      <c r="M38" s="9">
        <v>29.580730193084925</v>
      </c>
      <c r="N38" s="9">
        <v>30.588448671342867</v>
      </c>
      <c r="O38" s="9">
        <v>30.41901176851766</v>
      </c>
      <c r="P38" s="9">
        <v>26.387698740226341</v>
      </c>
      <c r="Q38" s="9">
        <v>33.347618515315588</v>
      </c>
      <c r="R38" s="9">
        <v>31.88715401881441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24.434522229699752</v>
      </c>
      <c r="D40" s="10">
        <v>25.925994405967327</v>
      </c>
      <c r="E40" s="10">
        <v>22.331289121998523</v>
      </c>
      <c r="F40" s="10">
        <v>15.896660588474527</v>
      </c>
      <c r="G40" s="10">
        <v>17.267705637088223</v>
      </c>
      <c r="H40" s="10">
        <v>20.821365539026441</v>
      </c>
      <c r="I40" s="10">
        <v>26.970493778552836</v>
      </c>
      <c r="J40" s="10">
        <v>26.623559587173322</v>
      </c>
      <c r="K40" s="10">
        <v>50.376279590757029</v>
      </c>
      <c r="L40" s="10">
        <v>35.593868650177505</v>
      </c>
      <c r="M40" s="10">
        <v>29.580730193084925</v>
      </c>
      <c r="N40" s="10">
        <v>30.588448671342867</v>
      </c>
      <c r="O40" s="10">
        <v>30.41901176851766</v>
      </c>
      <c r="P40" s="10">
        <v>26.387698740226341</v>
      </c>
      <c r="Q40" s="10">
        <v>33.347618515315588</v>
      </c>
      <c r="R40" s="10">
        <v>31.88715401881441</v>
      </c>
    </row>
    <row r="41" spans="1:18" ht="11.25" customHeight="1" x14ac:dyDescent="0.25">
      <c r="A41" s="61" t="s">
        <v>167</v>
      </c>
      <c r="B41" s="62" t="s">
        <v>166</v>
      </c>
      <c r="C41" s="10">
        <v>3.0031648110274044E-2</v>
      </c>
      <c r="D41" s="10">
        <v>3.0818566806998914E-2</v>
      </c>
      <c r="E41" s="10">
        <v>3.0223928880037453E-2</v>
      </c>
      <c r="F41" s="10">
        <v>2.0678564322755395E-2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4">
    <pageSetUpPr fitToPage="1"/>
  </sheetPr>
  <dimension ref="A1:R73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1.25" customHeight="1" x14ac:dyDescent="0.25"/>
  <cols>
    <col min="1" max="1" width="36.7109375" style="29" customWidth="1"/>
    <col min="2" max="2" width="7.7109375" style="29" customWidth="1"/>
    <col min="3" max="18" width="9.7109375" style="29" customWidth="1"/>
    <col min="19" max="16384" width="9.140625" style="29"/>
  </cols>
  <sheetData>
    <row r="1" spans="1:18" ht="11.25" customHeight="1" x14ac:dyDescent="0.25">
      <c r="A1" s="77" t="s">
        <v>342</v>
      </c>
      <c r="B1" s="77"/>
      <c r="C1" s="77">
        <v>2000</v>
      </c>
      <c r="D1" s="77">
        <v>2001</v>
      </c>
      <c r="E1" s="77">
        <v>2002</v>
      </c>
      <c r="F1" s="77">
        <v>2003</v>
      </c>
      <c r="G1" s="77">
        <v>2004</v>
      </c>
      <c r="H1" s="77">
        <v>2005</v>
      </c>
      <c r="I1" s="77">
        <v>2006</v>
      </c>
      <c r="J1" s="77">
        <v>2007</v>
      </c>
      <c r="K1" s="77">
        <v>2008</v>
      </c>
      <c r="L1" s="77">
        <v>2009</v>
      </c>
      <c r="M1" s="77">
        <v>2010</v>
      </c>
      <c r="N1" s="77">
        <v>2011</v>
      </c>
      <c r="O1" s="77">
        <v>2012</v>
      </c>
      <c r="P1" s="77">
        <v>2013</v>
      </c>
      <c r="Q1" s="77">
        <v>2014</v>
      </c>
      <c r="R1" s="77">
        <v>2015</v>
      </c>
    </row>
    <row r="2" spans="1:18" ht="11.25" customHeight="1" x14ac:dyDescent="0.25">
      <c r="A2" s="50" t="s">
        <v>244</v>
      </c>
      <c r="B2" s="51" t="s">
        <v>243</v>
      </c>
      <c r="C2" s="78">
        <v>1.2061805708883488</v>
      </c>
      <c r="D2" s="78">
        <v>1.4273169121845841</v>
      </c>
      <c r="E2" s="78">
        <v>1.551029641657073</v>
      </c>
      <c r="F2" s="78">
        <v>1.4955564780675596</v>
      </c>
      <c r="G2" s="78">
        <v>1.4999877268827515</v>
      </c>
      <c r="H2" s="78">
        <v>0.9860663007804028</v>
      </c>
      <c r="I2" s="78">
        <v>0.54909806649451853</v>
      </c>
      <c r="J2" s="78">
        <v>0.58189261751390442</v>
      </c>
      <c r="K2" s="78">
        <v>65.157908818019663</v>
      </c>
      <c r="L2" s="78">
        <v>48.059186125643912</v>
      </c>
      <c r="M2" s="78">
        <v>44.269903880410332</v>
      </c>
      <c r="N2" s="78">
        <v>47.083869219625036</v>
      </c>
      <c r="O2" s="78">
        <v>52.686944257937547</v>
      </c>
      <c r="P2" s="78">
        <v>52.593070747513828</v>
      </c>
      <c r="Q2" s="78">
        <v>72.483250466295843</v>
      </c>
      <c r="R2" s="78">
        <v>72.831536931650177</v>
      </c>
    </row>
    <row r="3" spans="1:18" ht="11.25" customHeight="1" x14ac:dyDescent="0.25">
      <c r="A3" s="53" t="s">
        <v>242</v>
      </c>
      <c r="B3" s="54" t="s">
        <v>241</v>
      </c>
      <c r="C3" s="79">
        <v>0</v>
      </c>
      <c r="D3" s="79">
        <v>0</v>
      </c>
      <c r="E3" s="79">
        <v>0</v>
      </c>
      <c r="F3" s="79">
        <v>0</v>
      </c>
      <c r="G3" s="79">
        <v>0</v>
      </c>
      <c r="H3" s="79">
        <v>0</v>
      </c>
      <c r="I3" s="79">
        <v>0</v>
      </c>
      <c r="J3" s="79">
        <v>0</v>
      </c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0</v>
      </c>
      <c r="Q3" s="79">
        <v>0</v>
      </c>
      <c r="R3" s="79">
        <v>0</v>
      </c>
    </row>
    <row r="4" spans="1:18" ht="11.25" customHeight="1" x14ac:dyDescent="0.25">
      <c r="A4" s="56" t="s">
        <v>240</v>
      </c>
      <c r="B4" s="57" t="s">
        <v>239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</row>
    <row r="5" spans="1:18" ht="11.25" customHeight="1" x14ac:dyDescent="0.25">
      <c r="A5" s="59" t="s">
        <v>238</v>
      </c>
      <c r="B5" s="60" t="s">
        <v>237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</row>
    <row r="6" spans="1:18" ht="11.25" customHeight="1" x14ac:dyDescent="0.25">
      <c r="A6" s="61" t="s">
        <v>236</v>
      </c>
      <c r="B6" s="62" t="s">
        <v>235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</row>
    <row r="7" spans="1:18" ht="11.25" customHeight="1" x14ac:dyDescent="0.25">
      <c r="A7" s="61" t="s">
        <v>234</v>
      </c>
      <c r="B7" s="62" t="s">
        <v>233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</row>
    <row r="8" spans="1:18" ht="11.25" customHeight="1" x14ac:dyDescent="0.25">
      <c r="A8" s="61" t="s">
        <v>232</v>
      </c>
      <c r="B8" s="62" t="s">
        <v>231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ht="11.25" customHeight="1" x14ac:dyDescent="0.25">
      <c r="A9" s="61" t="s">
        <v>230</v>
      </c>
      <c r="B9" s="62" t="s">
        <v>229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11.25" customHeight="1" x14ac:dyDescent="0.25">
      <c r="A10" s="59" t="s">
        <v>228</v>
      </c>
      <c r="B10" s="60" t="s">
        <v>227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1:18" ht="11.25" customHeight="1" x14ac:dyDescent="0.25">
      <c r="A11" s="59" t="s">
        <v>226</v>
      </c>
      <c r="B11" s="60" t="s">
        <v>225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ht="11.25" customHeight="1" x14ac:dyDescent="0.25">
      <c r="A12" s="61" t="s">
        <v>224</v>
      </c>
      <c r="B12" s="62" t="s">
        <v>223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</row>
    <row r="13" spans="1:18" ht="11.25" customHeight="1" x14ac:dyDescent="0.25">
      <c r="A13" s="61" t="s">
        <v>222</v>
      </c>
      <c r="B13" s="62" t="s">
        <v>221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</row>
    <row r="14" spans="1:18" ht="11.25" customHeight="1" x14ac:dyDescent="0.25">
      <c r="A14" s="59" t="s">
        <v>220</v>
      </c>
      <c r="B14" s="60" t="s">
        <v>219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1:18" ht="11.25" customHeight="1" x14ac:dyDescent="0.25">
      <c r="A15" s="63" t="s">
        <v>218</v>
      </c>
      <c r="B15" s="57" t="s">
        <v>217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18" ht="11.25" customHeight="1" x14ac:dyDescent="0.25">
      <c r="A16" s="59" t="s">
        <v>216</v>
      </c>
      <c r="B16" s="60" t="s">
        <v>215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ht="11.25" customHeight="1" x14ac:dyDescent="0.25">
      <c r="A17" s="64" t="s">
        <v>214</v>
      </c>
      <c r="B17" s="60" t="s">
        <v>213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11.25" customHeight="1" x14ac:dyDescent="0.25">
      <c r="A18" s="64" t="s">
        <v>357</v>
      </c>
      <c r="B18" s="60" t="s">
        <v>212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1:18" ht="11.25" customHeight="1" x14ac:dyDescent="0.25">
      <c r="A19" s="64" t="s">
        <v>211</v>
      </c>
      <c r="B19" s="60" t="s">
        <v>210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ht="11.25" customHeight="1" x14ac:dyDescent="0.25">
      <c r="A20" s="56" t="s">
        <v>209</v>
      </c>
      <c r="B20" s="57" t="s">
        <v>208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</row>
    <row r="21" spans="1:18" ht="11.25" customHeight="1" x14ac:dyDescent="0.25">
      <c r="A21" s="53" t="s">
        <v>207</v>
      </c>
      <c r="B21" s="54" t="s">
        <v>206</v>
      </c>
      <c r="C21" s="79">
        <v>1.2061805708883488</v>
      </c>
      <c r="D21" s="79">
        <v>1.4273169121845841</v>
      </c>
      <c r="E21" s="79">
        <v>1.551029641657073</v>
      </c>
      <c r="F21" s="79">
        <v>1.4955564780675596</v>
      </c>
      <c r="G21" s="79">
        <v>1.4999877268827515</v>
      </c>
      <c r="H21" s="79">
        <v>0.9860663007804028</v>
      </c>
      <c r="I21" s="79">
        <v>0.54909806649451853</v>
      </c>
      <c r="J21" s="79">
        <v>0.58189261751390442</v>
      </c>
      <c r="K21" s="79">
        <v>65.157908818019663</v>
      </c>
      <c r="L21" s="79">
        <v>48.059186125643912</v>
      </c>
      <c r="M21" s="79">
        <v>44.269903880410332</v>
      </c>
      <c r="N21" s="79">
        <v>47.083869219625036</v>
      </c>
      <c r="O21" s="79">
        <v>52.686944257937547</v>
      </c>
      <c r="P21" s="79">
        <v>52.593070747513828</v>
      </c>
      <c r="Q21" s="79">
        <v>72.483250466295843</v>
      </c>
      <c r="R21" s="79">
        <v>72.831536931650177</v>
      </c>
    </row>
    <row r="22" spans="1:18" ht="11.25" customHeight="1" x14ac:dyDescent="0.25">
      <c r="A22" s="56" t="s">
        <v>205</v>
      </c>
      <c r="B22" s="57" t="s">
        <v>204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18" ht="11.25" customHeight="1" x14ac:dyDescent="0.25">
      <c r="A23" s="59" t="s">
        <v>203</v>
      </c>
      <c r="B23" s="60" t="s">
        <v>202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ht="11.25" customHeight="1" x14ac:dyDescent="0.25">
      <c r="A24" s="61" t="s">
        <v>201</v>
      </c>
      <c r="B24" s="62" t="s">
        <v>200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</row>
    <row r="25" spans="1:18" ht="11.25" customHeight="1" x14ac:dyDescent="0.25">
      <c r="A25" s="61" t="s">
        <v>199</v>
      </c>
      <c r="B25" s="62" t="s">
        <v>198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</row>
    <row r="26" spans="1:18" ht="11.25" customHeight="1" x14ac:dyDescent="0.25">
      <c r="A26" s="59" t="s">
        <v>197</v>
      </c>
      <c r="B26" s="60" t="s">
        <v>196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</row>
    <row r="27" spans="1:18" ht="11.25" customHeight="1" x14ac:dyDescent="0.25">
      <c r="A27" s="61" t="s">
        <v>195</v>
      </c>
      <c r="B27" s="62" t="s">
        <v>194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</row>
    <row r="28" spans="1:18" ht="11.25" customHeight="1" x14ac:dyDescent="0.25">
      <c r="A28" s="61" t="s">
        <v>193</v>
      </c>
      <c r="B28" s="62" t="s">
        <v>192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ht="11.25" customHeight="1" x14ac:dyDescent="0.25">
      <c r="A29" s="65" t="s">
        <v>191</v>
      </c>
      <c r="B29" s="62" t="s">
        <v>190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ht="11.25" customHeight="1" x14ac:dyDescent="0.25">
      <c r="A30" s="56" t="s">
        <v>189</v>
      </c>
      <c r="B30" s="57" t="s">
        <v>188</v>
      </c>
      <c r="C30" s="8">
        <v>1.2061805708883488</v>
      </c>
      <c r="D30" s="8">
        <v>1.4273169121845841</v>
      </c>
      <c r="E30" s="8">
        <v>1.551029641657073</v>
      </c>
      <c r="F30" s="8">
        <v>1.4955564780675596</v>
      </c>
      <c r="G30" s="8">
        <v>1.4999877268827515</v>
      </c>
      <c r="H30" s="8">
        <v>0.9860663007804028</v>
      </c>
      <c r="I30" s="8">
        <v>0.54909806649451853</v>
      </c>
      <c r="J30" s="8">
        <v>0.58189261751390442</v>
      </c>
      <c r="K30" s="8">
        <v>65.157908818019663</v>
      </c>
      <c r="L30" s="8">
        <v>48.059186125643912</v>
      </c>
      <c r="M30" s="8">
        <v>44.269903880410332</v>
      </c>
      <c r="N30" s="8">
        <v>47.083869219625036</v>
      </c>
      <c r="O30" s="8">
        <v>52.686944257937547</v>
      </c>
      <c r="P30" s="8">
        <v>52.593070747513828</v>
      </c>
      <c r="Q30" s="8">
        <v>72.483250466295843</v>
      </c>
      <c r="R30" s="8">
        <v>72.831536931650177</v>
      </c>
    </row>
    <row r="31" spans="1:18" ht="11.25" customHeight="1" x14ac:dyDescent="0.25">
      <c r="A31" s="59" t="s">
        <v>187</v>
      </c>
      <c r="B31" s="60" t="s">
        <v>186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11.25" customHeight="1" x14ac:dyDescent="0.25">
      <c r="A32" s="61" t="s">
        <v>185</v>
      </c>
      <c r="B32" s="62" t="s">
        <v>184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</row>
    <row r="33" spans="1:18" ht="11.25" customHeight="1" x14ac:dyDescent="0.25">
      <c r="A33" s="61" t="s">
        <v>183</v>
      </c>
      <c r="B33" s="62" t="s">
        <v>182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</row>
    <row r="34" spans="1:18" ht="11.25" customHeight="1" x14ac:dyDescent="0.25">
      <c r="A34" s="64" t="s">
        <v>181</v>
      </c>
      <c r="B34" s="60" t="s">
        <v>180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ht="11.25" customHeight="1" x14ac:dyDescent="0.25">
      <c r="A35" s="59" t="s">
        <v>179</v>
      </c>
      <c r="B35" s="60" t="s">
        <v>178</v>
      </c>
      <c r="C35" s="9">
        <v>2.8761531059137845E-3</v>
      </c>
      <c r="D35" s="9">
        <v>3.2997321188094485E-3</v>
      </c>
      <c r="E35" s="9">
        <v>6.2504561016414077E-3</v>
      </c>
      <c r="F35" s="9">
        <v>3.9619386916599072E-3</v>
      </c>
      <c r="G35" s="9">
        <v>5.0316777352137449E-3</v>
      </c>
      <c r="H35" s="9">
        <v>3.1536982823947225E-3</v>
      </c>
      <c r="I35" s="9">
        <v>1.2073332326272526E-3</v>
      </c>
      <c r="J35" s="9">
        <v>1.2234115952422602E-3</v>
      </c>
      <c r="K35" s="9">
        <v>0.14013303457370155</v>
      </c>
      <c r="L35" s="9">
        <v>0.11619229197851319</v>
      </c>
      <c r="M35" s="9">
        <v>5.1385650101339615E-2</v>
      </c>
      <c r="N35" s="9">
        <v>5.2810868894090611E-2</v>
      </c>
      <c r="O35" s="9">
        <v>6.0401836476912101E-2</v>
      </c>
      <c r="P35" s="9">
        <v>6.0365292967444709E-2</v>
      </c>
      <c r="Q35" s="9">
        <v>7.7417849733514829E-2</v>
      </c>
      <c r="R35" s="9">
        <v>8.0047129311561965E-2</v>
      </c>
    </row>
    <row r="36" spans="1:18" ht="11.25" customHeight="1" x14ac:dyDescent="0.25">
      <c r="A36" s="65" t="s">
        <v>177</v>
      </c>
      <c r="B36" s="62" t="s">
        <v>176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</row>
    <row r="37" spans="1:18" ht="11.25" customHeight="1" x14ac:dyDescent="0.25">
      <c r="A37" s="61" t="s">
        <v>175</v>
      </c>
      <c r="B37" s="62" t="s">
        <v>174</v>
      </c>
      <c r="C37" s="10">
        <v>2.8761531059137845E-3</v>
      </c>
      <c r="D37" s="10">
        <v>3.2997321188094485E-3</v>
      </c>
      <c r="E37" s="10">
        <v>6.2504561016414077E-3</v>
      </c>
      <c r="F37" s="10">
        <v>3.9619386916599072E-3</v>
      </c>
      <c r="G37" s="10">
        <v>5.0316777352137449E-3</v>
      </c>
      <c r="H37" s="10">
        <v>3.1536982823947225E-3</v>
      </c>
      <c r="I37" s="10">
        <v>1.2073332326272526E-3</v>
      </c>
      <c r="J37" s="10">
        <v>1.2234115952422602E-3</v>
      </c>
      <c r="K37" s="10">
        <v>0.14013303457370155</v>
      </c>
      <c r="L37" s="10">
        <v>0.11619229197851319</v>
      </c>
      <c r="M37" s="10">
        <v>5.1385650101339615E-2</v>
      </c>
      <c r="N37" s="10">
        <v>5.2810868894090611E-2</v>
      </c>
      <c r="O37" s="10">
        <v>6.0401836476912101E-2</v>
      </c>
      <c r="P37" s="10">
        <v>6.0365292967444709E-2</v>
      </c>
      <c r="Q37" s="10">
        <v>7.7417849733514829E-2</v>
      </c>
      <c r="R37" s="10">
        <v>8.0047129311561965E-2</v>
      </c>
    </row>
    <row r="38" spans="1:18" ht="11.25" customHeight="1" x14ac:dyDescent="0.25">
      <c r="A38" s="59" t="s">
        <v>173</v>
      </c>
      <c r="B38" s="60" t="s">
        <v>172</v>
      </c>
      <c r="C38" s="9">
        <v>1.203304417782435</v>
      </c>
      <c r="D38" s="9">
        <v>1.4240171800657746</v>
      </c>
      <c r="E38" s="9">
        <v>1.5447791855554316</v>
      </c>
      <c r="F38" s="9">
        <v>1.4915945393758998</v>
      </c>
      <c r="G38" s="9">
        <v>1.4949560491475378</v>
      </c>
      <c r="H38" s="9">
        <v>0.98291260249800805</v>
      </c>
      <c r="I38" s="9">
        <v>0.54789073326189131</v>
      </c>
      <c r="J38" s="9">
        <v>0.58066920591866211</v>
      </c>
      <c r="K38" s="9">
        <v>65.017775783445956</v>
      </c>
      <c r="L38" s="9">
        <v>47.942993833665398</v>
      </c>
      <c r="M38" s="9">
        <v>44.218518230308995</v>
      </c>
      <c r="N38" s="9">
        <v>47.031058350730945</v>
      </c>
      <c r="O38" s="9">
        <v>52.626542421460634</v>
      </c>
      <c r="P38" s="9">
        <v>52.532705454546381</v>
      </c>
      <c r="Q38" s="9">
        <v>72.405832616562321</v>
      </c>
      <c r="R38" s="9">
        <v>72.751489802338611</v>
      </c>
    </row>
    <row r="39" spans="1:18" ht="11.25" customHeight="1" x14ac:dyDescent="0.25">
      <c r="A39" s="61" t="s">
        <v>171</v>
      </c>
      <c r="B39" s="62" t="s">
        <v>170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</row>
    <row r="40" spans="1:18" ht="11.25" customHeight="1" x14ac:dyDescent="0.25">
      <c r="A40" s="61" t="s">
        <v>169</v>
      </c>
      <c r="B40" s="62" t="s">
        <v>168</v>
      </c>
      <c r="C40" s="10">
        <v>1.2018272923451647</v>
      </c>
      <c r="D40" s="10">
        <v>1.4223264421217827</v>
      </c>
      <c r="E40" s="10">
        <v>1.542691254558394</v>
      </c>
      <c r="F40" s="10">
        <v>1.4896567762026791</v>
      </c>
      <c r="G40" s="10">
        <v>1.4949560491475378</v>
      </c>
      <c r="H40" s="10">
        <v>0.98291260249800805</v>
      </c>
      <c r="I40" s="10">
        <v>0.54789073326189131</v>
      </c>
      <c r="J40" s="10">
        <v>0.58066920591866211</v>
      </c>
      <c r="K40" s="10">
        <v>65.017775783445956</v>
      </c>
      <c r="L40" s="10">
        <v>47.942993833665398</v>
      </c>
      <c r="M40" s="10">
        <v>44.218518230308995</v>
      </c>
      <c r="N40" s="10">
        <v>47.031058350730945</v>
      </c>
      <c r="O40" s="10">
        <v>52.626542421460634</v>
      </c>
      <c r="P40" s="10">
        <v>52.532705454546381</v>
      </c>
      <c r="Q40" s="10">
        <v>72.405832616562321</v>
      </c>
      <c r="R40" s="10">
        <v>72.751489802338611</v>
      </c>
    </row>
    <row r="41" spans="1:18" ht="11.25" customHeight="1" x14ac:dyDescent="0.25">
      <c r="A41" s="61" t="s">
        <v>167</v>
      </c>
      <c r="B41" s="62" t="s">
        <v>166</v>
      </c>
      <c r="C41" s="10">
        <v>1.4771254372701905E-3</v>
      </c>
      <c r="D41" s="10">
        <v>1.690737943991921E-3</v>
      </c>
      <c r="E41" s="10">
        <v>2.0879309970375714E-3</v>
      </c>
      <c r="F41" s="10">
        <v>1.9377631732207443E-3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ht="11.25" customHeight="1" x14ac:dyDescent="0.25">
      <c r="A42" s="64" t="s">
        <v>165</v>
      </c>
      <c r="B42" s="60" t="s">
        <v>164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1:18" ht="11.25" customHeight="1" x14ac:dyDescent="0.25">
      <c r="A43" s="59" t="s">
        <v>163</v>
      </c>
      <c r="B43" s="60" t="s">
        <v>162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ht="11.25" customHeight="1" x14ac:dyDescent="0.25">
      <c r="A44" s="59" t="s">
        <v>161</v>
      </c>
      <c r="B44" s="60" t="s">
        <v>160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ht="11.25" customHeight="1" x14ac:dyDescent="0.25">
      <c r="A45" s="59" t="s">
        <v>159</v>
      </c>
      <c r="B45" s="60" t="s">
        <v>158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ht="11.25" customHeight="1" x14ac:dyDescent="0.25">
      <c r="A46" s="61" t="s">
        <v>157</v>
      </c>
      <c r="B46" s="62" t="s">
        <v>156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</row>
    <row r="47" spans="1:18" ht="11.25" customHeight="1" x14ac:dyDescent="0.25">
      <c r="A47" s="61" t="s">
        <v>155</v>
      </c>
      <c r="B47" s="62" t="s">
        <v>154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</row>
    <row r="48" spans="1:18" ht="11.25" customHeight="1" x14ac:dyDescent="0.25">
      <c r="A48" s="61" t="s">
        <v>153</v>
      </c>
      <c r="B48" s="62" t="s">
        <v>152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</row>
    <row r="49" spans="1:18" ht="11.25" customHeight="1" x14ac:dyDescent="0.25">
      <c r="A49" s="61" t="s">
        <v>151</v>
      </c>
      <c r="B49" s="62" t="s">
        <v>150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</row>
    <row r="50" spans="1:18" ht="11.25" customHeight="1" x14ac:dyDescent="0.25">
      <c r="A50" s="61" t="s">
        <v>149</v>
      </c>
      <c r="B50" s="62" t="s">
        <v>148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</row>
    <row r="51" spans="1:18" ht="11.25" customHeight="1" x14ac:dyDescent="0.25">
      <c r="A51" s="61" t="s">
        <v>147</v>
      </c>
      <c r="B51" s="62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</row>
    <row r="52" spans="1:18" ht="11.25" customHeight="1" x14ac:dyDescent="0.25">
      <c r="A52" s="53" t="s">
        <v>145</v>
      </c>
      <c r="B52" s="54" t="s">
        <v>144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79">
        <v>0</v>
      </c>
    </row>
    <row r="53" spans="1:18" ht="11.25" customHeight="1" x14ac:dyDescent="0.25">
      <c r="A53" s="56" t="s">
        <v>143</v>
      </c>
      <c r="B53" s="57" t="s">
        <v>142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 ht="11.25" customHeight="1" x14ac:dyDescent="0.25">
      <c r="A54" s="56" t="s">
        <v>141</v>
      </c>
      <c r="B54" s="57" t="s">
        <v>140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 ht="11.25" customHeight="1" x14ac:dyDescent="0.25">
      <c r="A55" s="59" t="s">
        <v>139</v>
      </c>
      <c r="B55" s="60" t="s">
        <v>138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1:18" ht="11.25" customHeight="1" x14ac:dyDescent="0.25">
      <c r="A56" s="59" t="s">
        <v>137</v>
      </c>
      <c r="B56" s="60" t="s">
        <v>136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1:18" ht="11.25" customHeight="1" x14ac:dyDescent="0.25">
      <c r="A57" s="64" t="s">
        <v>135</v>
      </c>
      <c r="B57" s="60" t="s">
        <v>134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1:18" ht="11.25" customHeight="1" x14ac:dyDescent="0.25">
      <c r="A58" s="64" t="s">
        <v>133</v>
      </c>
      <c r="B58" s="60" t="s">
        <v>132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1:18" ht="11.25" customHeight="1" x14ac:dyDescent="0.25">
      <c r="A59" s="80" t="s">
        <v>131</v>
      </c>
      <c r="B59" s="54">
        <v>7200</v>
      </c>
      <c r="C59" s="79">
        <v>0</v>
      </c>
      <c r="D59" s="79">
        <v>0</v>
      </c>
      <c r="E59" s="79">
        <v>0</v>
      </c>
      <c r="F59" s="79">
        <v>0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  <c r="R59" s="79">
        <v>0</v>
      </c>
    </row>
    <row r="60" spans="1:18" ht="11.25" customHeight="1" x14ac:dyDescent="0.25">
      <c r="A60" s="56" t="s">
        <v>130</v>
      </c>
      <c r="B60" s="57" t="s">
        <v>129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 ht="11.25" customHeight="1" x14ac:dyDescent="0.25">
      <c r="A61" s="56" t="s">
        <v>128</v>
      </c>
      <c r="B61" s="57" t="s">
        <v>127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3" spans="1:18" ht="11.25" customHeight="1" x14ac:dyDescent="0.25">
      <c r="A63" s="50" t="s">
        <v>126</v>
      </c>
    </row>
    <row r="64" spans="1:18" ht="11.25" customHeight="1" x14ac:dyDescent="0.25">
      <c r="A64" s="68" t="s">
        <v>125</v>
      </c>
      <c r="B64" s="69" t="s">
        <v>124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  <c r="H64" s="81">
        <v>0</v>
      </c>
      <c r="I64" s="81">
        <v>0</v>
      </c>
      <c r="J64" s="81">
        <v>0</v>
      </c>
      <c r="K64" s="81">
        <v>0</v>
      </c>
      <c r="L64" s="81">
        <v>0</v>
      </c>
      <c r="M64" s="81">
        <v>0</v>
      </c>
      <c r="N64" s="81">
        <v>0</v>
      </c>
      <c r="O64" s="81">
        <v>0</v>
      </c>
      <c r="P64" s="81">
        <v>0</v>
      </c>
      <c r="Q64" s="81">
        <v>0</v>
      </c>
      <c r="R64" s="81">
        <v>0</v>
      </c>
    </row>
    <row r="65" spans="1:18" ht="11.25" customHeight="1" x14ac:dyDescent="0.25">
      <c r="A65" s="71" t="s">
        <v>123</v>
      </c>
      <c r="B65" s="72" t="s">
        <v>122</v>
      </c>
      <c r="C65" s="82">
        <v>0</v>
      </c>
      <c r="D65" s="82">
        <v>0</v>
      </c>
      <c r="E65" s="82">
        <v>0</v>
      </c>
      <c r="F65" s="82">
        <v>0</v>
      </c>
      <c r="G65" s="82">
        <v>0</v>
      </c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</row>
    <row r="66" spans="1:18" ht="11.25" customHeight="1" x14ac:dyDescent="0.25">
      <c r="A66" s="71" t="s">
        <v>121</v>
      </c>
      <c r="B66" s="72" t="s">
        <v>120</v>
      </c>
      <c r="C66" s="82">
        <v>0</v>
      </c>
      <c r="D66" s="82">
        <v>0</v>
      </c>
      <c r="E66" s="82">
        <v>0</v>
      </c>
      <c r="F66" s="82">
        <v>0</v>
      </c>
      <c r="G66" s="82">
        <v>0</v>
      </c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</row>
    <row r="67" spans="1:18" ht="11.25" customHeight="1" x14ac:dyDescent="0.25">
      <c r="A67" s="71" t="s">
        <v>119</v>
      </c>
      <c r="B67" s="72" t="s">
        <v>118</v>
      </c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</row>
    <row r="68" spans="1:18" ht="11.25" customHeight="1" x14ac:dyDescent="0.25">
      <c r="A68" s="71" t="s">
        <v>117</v>
      </c>
      <c r="B68" s="72" t="s">
        <v>116</v>
      </c>
      <c r="C68" s="82">
        <v>0</v>
      </c>
      <c r="D68" s="82">
        <v>0</v>
      </c>
      <c r="E68" s="82">
        <v>0</v>
      </c>
      <c r="F68" s="82">
        <v>0</v>
      </c>
      <c r="G68" s="82">
        <v>0</v>
      </c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</row>
    <row r="69" spans="1:18" ht="11.25" customHeight="1" x14ac:dyDescent="0.25">
      <c r="A69" s="71" t="s">
        <v>115</v>
      </c>
      <c r="B69" s="72" t="s">
        <v>114</v>
      </c>
      <c r="C69" s="82">
        <v>0</v>
      </c>
      <c r="D69" s="82">
        <v>0</v>
      </c>
      <c r="E69" s="82">
        <v>0</v>
      </c>
      <c r="F69" s="82">
        <v>0</v>
      </c>
      <c r="G69" s="82">
        <v>0</v>
      </c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</row>
    <row r="70" spans="1:18" ht="11.25" customHeight="1" x14ac:dyDescent="0.25">
      <c r="A70" s="74" t="s">
        <v>113</v>
      </c>
      <c r="B70" s="75" t="s">
        <v>112</v>
      </c>
      <c r="C70" s="83">
        <v>0</v>
      </c>
      <c r="D70" s="83">
        <v>0</v>
      </c>
      <c r="E70" s="83">
        <v>0</v>
      </c>
      <c r="F70" s="83">
        <v>0</v>
      </c>
      <c r="G70" s="83">
        <v>0</v>
      </c>
      <c r="H70" s="83">
        <v>0</v>
      </c>
      <c r="I70" s="83">
        <v>0</v>
      </c>
      <c r="J70" s="83">
        <v>0</v>
      </c>
      <c r="K70" s="83">
        <v>0</v>
      </c>
      <c r="L70" s="83">
        <v>0</v>
      </c>
      <c r="M70" s="83">
        <v>0</v>
      </c>
      <c r="N70" s="83">
        <v>0</v>
      </c>
      <c r="O70" s="83">
        <v>0</v>
      </c>
      <c r="P70" s="83">
        <v>0</v>
      </c>
      <c r="Q70" s="83">
        <v>0</v>
      </c>
      <c r="R70" s="83">
        <v>0</v>
      </c>
    </row>
    <row r="71" spans="1:18" ht="11.25" customHeight="1" x14ac:dyDescent="0.25">
      <c r="A71" s="74" t="s">
        <v>111</v>
      </c>
      <c r="B71" s="75" t="s">
        <v>110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  <c r="H71" s="83">
        <v>0</v>
      </c>
      <c r="I71" s="83">
        <v>0</v>
      </c>
      <c r="J71" s="83">
        <v>0</v>
      </c>
      <c r="K71" s="83">
        <v>0</v>
      </c>
      <c r="L71" s="83">
        <v>0</v>
      </c>
      <c r="M71" s="83">
        <v>0</v>
      </c>
      <c r="N71" s="83">
        <v>0</v>
      </c>
      <c r="O71" s="83">
        <v>0</v>
      </c>
      <c r="P71" s="83">
        <v>0</v>
      </c>
      <c r="Q71" s="83">
        <v>0</v>
      </c>
      <c r="R71" s="83">
        <v>0</v>
      </c>
    </row>
    <row r="72" spans="1:18" ht="11.25" customHeight="1" x14ac:dyDescent="0.25">
      <c r="A72" s="74" t="s">
        <v>109</v>
      </c>
      <c r="B72" s="75" t="s">
        <v>108</v>
      </c>
      <c r="C72" s="83">
        <v>0</v>
      </c>
      <c r="D72" s="83">
        <v>0</v>
      </c>
      <c r="E72" s="83">
        <v>0</v>
      </c>
      <c r="F72" s="83">
        <v>0</v>
      </c>
      <c r="G72" s="83">
        <v>0</v>
      </c>
      <c r="H72" s="83">
        <v>0</v>
      </c>
      <c r="I72" s="83">
        <v>0</v>
      </c>
      <c r="J72" s="83">
        <v>0</v>
      </c>
      <c r="K72" s="83">
        <v>0</v>
      </c>
      <c r="L72" s="83">
        <v>0</v>
      </c>
      <c r="M72" s="83">
        <v>0</v>
      </c>
      <c r="N72" s="83">
        <v>0</v>
      </c>
      <c r="O72" s="83">
        <v>0</v>
      </c>
      <c r="P72" s="83">
        <v>0</v>
      </c>
      <c r="Q72" s="83">
        <v>0</v>
      </c>
      <c r="R72" s="83">
        <v>0</v>
      </c>
    </row>
    <row r="73" spans="1:18" ht="11.25" customHeight="1" x14ac:dyDescent="0.25">
      <c r="A73" s="74" t="s">
        <v>107</v>
      </c>
      <c r="B73" s="75" t="s">
        <v>106</v>
      </c>
      <c r="C73" s="83">
        <v>0</v>
      </c>
      <c r="D73" s="83">
        <v>0</v>
      </c>
      <c r="E73" s="83">
        <v>0</v>
      </c>
      <c r="F73" s="83">
        <v>0</v>
      </c>
      <c r="G73" s="83">
        <v>0</v>
      </c>
      <c r="H73" s="83">
        <v>0</v>
      </c>
      <c r="I73" s="83">
        <v>0</v>
      </c>
      <c r="J73" s="83">
        <v>0</v>
      </c>
      <c r="K73" s="83">
        <v>0</v>
      </c>
      <c r="L73" s="83">
        <v>0</v>
      </c>
      <c r="M73" s="83">
        <v>0</v>
      </c>
      <c r="N73" s="83">
        <v>0</v>
      </c>
      <c r="O73" s="83">
        <v>0</v>
      </c>
      <c r="P73" s="83">
        <v>0</v>
      </c>
      <c r="Q73" s="83">
        <v>0</v>
      </c>
      <c r="R73" s="83">
        <v>0</v>
      </c>
    </row>
  </sheetData>
  <pageMargins left="0.39370078740157483" right="0.39370078740157483" top="0.39370078740157483" bottom="0.39370078740157483" header="0.31496062992125984" footer="0.31496062992125984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106</vt:i4>
      </vt:variant>
    </vt:vector>
  </HeadingPairs>
  <TitlesOfParts>
    <vt:vector size="106" baseType="lpstr">
      <vt:lpstr>cover</vt:lpstr>
      <vt:lpstr>index</vt:lpstr>
      <vt:lpstr>factors</vt:lpstr>
      <vt:lpstr>TOTAL</vt:lpstr>
      <vt:lpstr>TITOT</vt:lpstr>
      <vt:lpstr>tipgt</vt:lpstr>
      <vt:lpstr>tipgtele</vt:lpstr>
      <vt:lpstr>tipgtchp</vt:lpstr>
      <vt:lpstr>tidh</vt:lpstr>
      <vt:lpstr>CEN</vt:lpstr>
      <vt:lpstr>cenrf</vt:lpstr>
      <vt:lpstr>cenog</vt:lpstr>
      <vt:lpstr>cennu</vt:lpstr>
      <vt:lpstr>cencm</vt:lpstr>
      <vt:lpstr>cenck</vt:lpstr>
      <vt:lpstr>cenbf</vt:lpstr>
      <vt:lpstr>cengw</vt:lpstr>
      <vt:lpstr>cenpf</vt:lpstr>
      <vt:lpstr>cenbr</vt:lpstr>
      <vt:lpstr>cench</vt:lpstr>
      <vt:lpstr>cencl</vt:lpstr>
      <vt:lpstr>cenlr</vt:lpstr>
      <vt:lpstr>cenbg</vt:lpstr>
      <vt:lpstr>cengl</vt:lpstr>
      <vt:lpstr>cenns</vt:lpstr>
      <vt:lpstr>CF</vt:lpstr>
      <vt:lpstr>CIN</vt:lpstr>
      <vt:lpstr>cisi</vt:lpstr>
      <vt:lpstr>cisb</vt:lpstr>
      <vt:lpstr>cise</vt:lpstr>
      <vt:lpstr>cnfm</vt:lpstr>
      <vt:lpstr>cnfa</vt:lpstr>
      <vt:lpstr>cnfp</vt:lpstr>
      <vt:lpstr>cnfs</vt:lpstr>
      <vt:lpstr>cnfo</vt:lpstr>
      <vt:lpstr>cchi</vt:lpstr>
      <vt:lpstr>cbch</vt:lpstr>
      <vt:lpstr>coch</vt:lpstr>
      <vt:lpstr>cpha</vt:lpstr>
      <vt:lpstr>cnmm</vt:lpstr>
      <vt:lpstr>ccem</vt:lpstr>
      <vt:lpstr>ccer</vt:lpstr>
      <vt:lpstr>cgla</vt:lpstr>
      <vt:lpstr>cppa</vt:lpstr>
      <vt:lpstr>cpul</vt:lpstr>
      <vt:lpstr>cpap</vt:lpstr>
      <vt:lpstr>cprp</vt:lpstr>
      <vt:lpstr>cfbt</vt:lpstr>
      <vt:lpstr>ctre</vt:lpstr>
      <vt:lpstr>cmae</vt:lpstr>
      <vt:lpstr>ctel</vt:lpstr>
      <vt:lpstr>cwwp</vt:lpstr>
      <vt:lpstr>cmiq</vt:lpstr>
      <vt:lpstr>ccon</vt:lpstr>
      <vt:lpstr>cnsi</vt:lpstr>
      <vt:lpstr>CDM</vt:lpstr>
      <vt:lpstr>cres</vt:lpstr>
      <vt:lpstr>cressh</vt:lpstr>
      <vt:lpstr>cressc</vt:lpstr>
      <vt:lpstr>creswh</vt:lpstr>
      <vt:lpstr>cresco</vt:lpstr>
      <vt:lpstr>cresrf</vt:lpstr>
      <vt:lpstr>creswm</vt:lpstr>
      <vt:lpstr>cresdr</vt:lpstr>
      <vt:lpstr>cresdw</vt:lpstr>
      <vt:lpstr>crestv</vt:lpstr>
      <vt:lpstr>cresit</vt:lpstr>
      <vt:lpstr>cresli</vt:lpstr>
      <vt:lpstr>cresoa</vt:lpstr>
      <vt:lpstr>cser</vt:lpstr>
      <vt:lpstr>csersh</vt:lpstr>
      <vt:lpstr>csersc</vt:lpstr>
      <vt:lpstr>cserhw</vt:lpstr>
      <vt:lpstr>cserca</vt:lpstr>
      <vt:lpstr>cserve</vt:lpstr>
      <vt:lpstr>csersl</vt:lpstr>
      <vt:lpstr>cserbl</vt:lpstr>
      <vt:lpstr>csercr</vt:lpstr>
      <vt:lpstr>cserbt</vt:lpstr>
      <vt:lpstr>cserit</vt:lpstr>
      <vt:lpstr>cagr</vt:lpstr>
      <vt:lpstr>CTR</vt:lpstr>
      <vt:lpstr>ctro</vt:lpstr>
      <vt:lpstr>cp2w</vt:lpstr>
      <vt:lpstr>ccar</vt:lpstr>
      <vt:lpstr>cbus</vt:lpstr>
      <vt:lpstr>clcv</vt:lpstr>
      <vt:lpstr>chdv</vt:lpstr>
      <vt:lpstr>ctra</vt:lpstr>
      <vt:lpstr>crtp</vt:lpstr>
      <vt:lpstr>crth</vt:lpstr>
      <vt:lpstr>crtm</vt:lpstr>
      <vt:lpstr>crtf</vt:lpstr>
      <vt:lpstr>ctav</vt:lpstr>
      <vt:lpstr>capd</vt:lpstr>
      <vt:lpstr>capi</vt:lpstr>
      <vt:lpstr>cape</vt:lpstr>
      <vt:lpstr>cafi</vt:lpstr>
      <vt:lpstr>cafe</vt:lpstr>
      <vt:lpstr>ctdn</vt:lpstr>
      <vt:lpstr>cncs</vt:lpstr>
      <vt:lpstr>cniw</vt:lpstr>
      <vt:lpstr>ctpi</vt:lpstr>
      <vt:lpstr>BUN</vt:lpstr>
      <vt:lpstr>buni</vt:lpstr>
      <vt:lpstr>bune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2018-07-19T13:52:06Z</dcterms:created>
  <dcterms:modified xsi:type="dcterms:W3CDTF">2018-07-19T13:52:07Z</dcterms:modified>
</cp:coreProperties>
</file>