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110" r:id="rId1"/>
    <sheet name="index" sheetId="4" r:id="rId2"/>
    <sheet name="factors" sheetId="6" r:id="rId3"/>
    <sheet name="TOTAL" sheetId="7" r:id="rId4"/>
    <sheet name="TITOT" sheetId="8" r:id="rId5"/>
    <sheet name="tipgt" sheetId="9" r:id="rId6"/>
    <sheet name="tipgtele" sheetId="10" r:id="rId7"/>
    <sheet name="tipgtchp" sheetId="11" r:id="rId8"/>
    <sheet name="tidh" sheetId="12" r:id="rId9"/>
    <sheet name="CEN" sheetId="13" r:id="rId10"/>
    <sheet name="cenrf" sheetId="14" r:id="rId11"/>
    <sheet name="cenog" sheetId="15" r:id="rId12"/>
    <sheet name="cennu" sheetId="16" r:id="rId13"/>
    <sheet name="cencm" sheetId="17" r:id="rId14"/>
    <sheet name="cenck" sheetId="18" r:id="rId15"/>
    <sheet name="cenbf" sheetId="19" r:id="rId16"/>
    <sheet name="cengw" sheetId="20" r:id="rId17"/>
    <sheet name="cenpf" sheetId="21" r:id="rId18"/>
    <sheet name="cenbr" sheetId="22" r:id="rId19"/>
    <sheet name="cench" sheetId="23" r:id="rId20"/>
    <sheet name="cencl" sheetId="24" r:id="rId21"/>
    <sheet name="cenlr" sheetId="25" r:id="rId22"/>
    <sheet name="cenbg" sheetId="26" r:id="rId23"/>
    <sheet name="cengl" sheetId="27" r:id="rId24"/>
    <sheet name="cenns" sheetId="28" r:id="rId25"/>
    <sheet name="CF" sheetId="29" r:id="rId26"/>
    <sheet name="CIN" sheetId="30" r:id="rId27"/>
    <sheet name="cisi" sheetId="31" r:id="rId28"/>
    <sheet name="cisb" sheetId="32" r:id="rId29"/>
    <sheet name="cise" sheetId="33" r:id="rId30"/>
    <sheet name="cnfm" sheetId="34" r:id="rId31"/>
    <sheet name="cnfa" sheetId="35" r:id="rId32"/>
    <sheet name="cnfp" sheetId="36" r:id="rId33"/>
    <sheet name="cnfs" sheetId="37" r:id="rId34"/>
    <sheet name="cnfo" sheetId="38" r:id="rId35"/>
    <sheet name="cchi" sheetId="39" r:id="rId36"/>
    <sheet name="cbch" sheetId="40" r:id="rId37"/>
    <sheet name="coch" sheetId="41" r:id="rId38"/>
    <sheet name="cpha" sheetId="42" r:id="rId39"/>
    <sheet name="cnmm" sheetId="43" r:id="rId40"/>
    <sheet name="ccem" sheetId="44" r:id="rId41"/>
    <sheet name="ccer" sheetId="45" r:id="rId42"/>
    <sheet name="cgla" sheetId="46" r:id="rId43"/>
    <sheet name="cppa" sheetId="47" r:id="rId44"/>
    <sheet name="cpul" sheetId="48" r:id="rId45"/>
    <sheet name="cpap" sheetId="49" r:id="rId46"/>
    <sheet name="cprp" sheetId="50" r:id="rId47"/>
    <sheet name="cfbt" sheetId="51" r:id="rId48"/>
    <sheet name="ctre" sheetId="52" r:id="rId49"/>
    <sheet name="cmae" sheetId="53" r:id="rId50"/>
    <sheet name="ctel" sheetId="54" r:id="rId51"/>
    <sheet name="cwwp" sheetId="55" r:id="rId52"/>
    <sheet name="cmiq" sheetId="56" r:id="rId53"/>
    <sheet name="ccon" sheetId="57" r:id="rId54"/>
    <sheet name="cnsi" sheetId="58" r:id="rId55"/>
    <sheet name="CDM" sheetId="59" r:id="rId56"/>
    <sheet name="cres" sheetId="60" r:id="rId57"/>
    <sheet name="cressh" sheetId="61" r:id="rId58"/>
    <sheet name="cressc" sheetId="62" r:id="rId59"/>
    <sheet name="creswh" sheetId="63" r:id="rId60"/>
    <sheet name="cresco" sheetId="64" r:id="rId61"/>
    <sheet name="cresrf" sheetId="65" r:id="rId62"/>
    <sheet name="creswm" sheetId="66" r:id="rId63"/>
    <sheet name="cresdr" sheetId="67" r:id="rId64"/>
    <sheet name="cresdw" sheetId="68" r:id="rId65"/>
    <sheet name="crestv" sheetId="69" r:id="rId66"/>
    <sheet name="cresit" sheetId="70" r:id="rId67"/>
    <sheet name="cresli" sheetId="71" r:id="rId68"/>
    <sheet name="cresoa" sheetId="72" r:id="rId69"/>
    <sheet name="cser" sheetId="73" r:id="rId70"/>
    <sheet name="csersh" sheetId="74" r:id="rId71"/>
    <sheet name="csersc" sheetId="75" r:id="rId72"/>
    <sheet name="cserhw" sheetId="76" r:id="rId73"/>
    <sheet name="cserca" sheetId="77" r:id="rId74"/>
    <sheet name="cserve" sheetId="78" r:id="rId75"/>
    <sheet name="csersl" sheetId="79" r:id="rId76"/>
    <sheet name="cserbl" sheetId="80" r:id="rId77"/>
    <sheet name="csercr" sheetId="81" r:id="rId78"/>
    <sheet name="cserbt" sheetId="82" r:id="rId79"/>
    <sheet name="cserit" sheetId="83" r:id="rId80"/>
    <sheet name="cagr" sheetId="84" r:id="rId81"/>
    <sheet name="CTR" sheetId="85" r:id="rId82"/>
    <sheet name="ctro" sheetId="86" r:id="rId83"/>
    <sheet name="cp2w" sheetId="87" r:id="rId84"/>
    <sheet name="ccar" sheetId="88" r:id="rId85"/>
    <sheet name="cbus" sheetId="89" r:id="rId86"/>
    <sheet name="clcv" sheetId="90" r:id="rId87"/>
    <sheet name="chdv" sheetId="91" r:id="rId88"/>
    <sheet name="ctra" sheetId="92" r:id="rId89"/>
    <sheet name="crtp" sheetId="93" r:id="rId90"/>
    <sheet name="crth" sheetId="94" r:id="rId91"/>
    <sheet name="crtm" sheetId="95" r:id="rId92"/>
    <sheet name="crtf" sheetId="96" r:id="rId93"/>
    <sheet name="ctav" sheetId="97" r:id="rId94"/>
    <sheet name="capd" sheetId="98" r:id="rId95"/>
    <sheet name="capi" sheetId="99" r:id="rId96"/>
    <sheet name="cape" sheetId="100" r:id="rId97"/>
    <sheet name="cafi" sheetId="101" r:id="rId98"/>
    <sheet name="cafe" sheetId="102" r:id="rId99"/>
    <sheet name="ctdn" sheetId="103" r:id="rId100"/>
    <sheet name="cncs" sheetId="104" r:id="rId101"/>
    <sheet name="cniw" sheetId="105" r:id="rId102"/>
    <sheet name="ctpi" sheetId="106" r:id="rId103"/>
    <sheet name="BUN" sheetId="107" r:id="rId104"/>
    <sheet name="buni" sheetId="108" r:id="rId105"/>
    <sheet name="bune" sheetId="109" r:id="rId106"/>
  </sheets>
  <calcPr calcId="145621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54" i="4"/>
  <c r="B28" i="4"/>
  <c r="B10" i="4"/>
  <c r="B88" i="4"/>
  <c r="B81" i="4"/>
  <c r="B89" i="4"/>
  <c r="B30" i="4"/>
  <c r="B65" i="4"/>
  <c r="B15" i="4"/>
  <c r="B51" i="4"/>
  <c r="B9" i="4"/>
  <c r="B50" i="4"/>
  <c r="B59" i="4"/>
  <c r="B52" i="4"/>
  <c r="B106" i="4"/>
  <c r="B43" i="4"/>
  <c r="B83" i="4"/>
  <c r="B80" i="4"/>
  <c r="B36" i="4"/>
  <c r="B17" i="4"/>
  <c r="B67" i="4"/>
  <c r="B12" i="4"/>
  <c r="B4" i="4"/>
  <c r="B62" i="4"/>
  <c r="B90" i="4"/>
  <c r="B33" i="4"/>
  <c r="B93" i="4"/>
  <c r="B18" i="4"/>
  <c r="B32" i="4"/>
  <c r="B91" i="4"/>
  <c r="B34" i="4"/>
  <c r="B102" i="4"/>
  <c r="B96" i="4"/>
  <c r="B5" i="4"/>
  <c r="B74" i="4"/>
  <c r="B47" i="4"/>
  <c r="B23" i="4"/>
  <c r="B20" i="4"/>
  <c r="B105" i="4"/>
  <c r="B27" i="4"/>
  <c r="B68" i="4"/>
  <c r="B77" i="4"/>
  <c r="B42" i="4"/>
  <c r="B24" i="4"/>
  <c r="B85" i="4"/>
  <c r="B56" i="4"/>
  <c r="B72" i="4"/>
  <c r="B79" i="4"/>
  <c r="B53" i="4"/>
  <c r="B63" i="4"/>
  <c r="B66" i="4"/>
  <c r="B31" i="4"/>
  <c r="B45" i="4"/>
  <c r="B99" i="4"/>
  <c r="B75" i="4"/>
  <c r="B25" i="4"/>
  <c r="B29" i="4"/>
  <c r="B46" i="4"/>
  <c r="B76" i="4"/>
  <c r="B49" i="4"/>
  <c r="B14" i="4"/>
  <c r="B64" i="4"/>
  <c r="B55" i="4"/>
  <c r="B107" i="4"/>
  <c r="B8" i="4"/>
  <c r="B101" i="4"/>
  <c r="B61" i="4"/>
  <c r="B3" i="4"/>
  <c r="B69" i="4"/>
  <c r="B86" i="4"/>
  <c r="B35" i="4"/>
  <c r="B44" i="4"/>
  <c r="B16" i="4"/>
  <c r="B92" i="4"/>
  <c r="B11" i="4"/>
  <c r="B87" i="4"/>
  <c r="B78" i="4"/>
  <c r="B6" i="4"/>
  <c r="B100" i="4"/>
  <c r="B60" i="4"/>
  <c r="B37" i="4"/>
  <c r="B38" i="4"/>
  <c r="B95" i="4"/>
  <c r="B70" i="4"/>
  <c r="B7" i="4"/>
  <c r="B26" i="4"/>
  <c r="B21" i="4"/>
  <c r="B97" i="4"/>
  <c r="B84" i="4"/>
  <c r="B22" i="4"/>
  <c r="B98" i="4"/>
  <c r="B94" i="4"/>
  <c r="B41" i="4"/>
  <c r="B40" i="4"/>
  <c r="B71" i="4"/>
  <c r="B57" i="4"/>
  <c r="B13" i="4"/>
  <c r="B73" i="4"/>
  <c r="B82" i="4"/>
  <c r="B48" i="4"/>
  <c r="B39" i="4"/>
  <c r="B104" i="4"/>
  <c r="B19" i="4"/>
  <c r="B58" i="4"/>
</calcChain>
</file>

<file path=xl/sharedStrings.xml><?xml version="1.0" encoding="utf-8"?>
<sst xmlns="http://schemas.openxmlformats.org/spreadsheetml/2006/main" count="14783" uniqueCount="365">
  <si>
    <t>Emissions from Biomass and Renewable wastes</t>
  </si>
  <si>
    <t>Extra-EU</t>
  </si>
  <si>
    <t>Intra-EU</t>
  </si>
  <si>
    <t>International Marine Bunkers</t>
  </si>
  <si>
    <t>Pipeline transport</t>
  </si>
  <si>
    <t>Inland waterways</t>
  </si>
  <si>
    <t>Domestic coastal shipping</t>
  </si>
  <si>
    <t>Domestic Navigation</t>
  </si>
  <si>
    <t>Extra-EU freight aviation</t>
  </si>
  <si>
    <t>Intra-EU freight aviation</t>
  </si>
  <si>
    <t>Extra-EU passenger aviation</t>
  </si>
  <si>
    <t>Intra-EU passenger aviation</t>
  </si>
  <si>
    <t>Domestic aviation</t>
  </si>
  <si>
    <t>Aviation</t>
  </si>
  <si>
    <t>Rail transport - Conventional freight transport</t>
  </si>
  <si>
    <t>Rail transport - Metro</t>
  </si>
  <si>
    <t>Rail transport - High speed trains</t>
  </si>
  <si>
    <t>Rail transport - Conventional passenger transport</t>
  </si>
  <si>
    <t>Rail</t>
  </si>
  <si>
    <t>Road transport - Heavy duty vehicles (trucks and lorries)</t>
  </si>
  <si>
    <t>Road transport - Light commercial vehicles</t>
  </si>
  <si>
    <t>Road transport - Buses and coaches</t>
  </si>
  <si>
    <t>Road transport - Private cars</t>
  </si>
  <si>
    <t>Road transport - Powered 2-wheelers</t>
  </si>
  <si>
    <t>Road</t>
  </si>
  <si>
    <t>Transport</t>
  </si>
  <si>
    <t>Agriculture/Forestry/Fishing</t>
  </si>
  <si>
    <t>Services: ICT and multimedia</t>
  </si>
  <si>
    <t>Services: Miscellaneous building technologies</t>
  </si>
  <si>
    <t>Services: Commercial refrigeration</t>
  </si>
  <si>
    <t>Services: Building lighting</t>
  </si>
  <si>
    <t>Services: Street lighting</t>
  </si>
  <si>
    <t>Services: Ventilation and others</t>
  </si>
  <si>
    <t>Services: Catering</t>
  </si>
  <si>
    <t>Services: Hot water</t>
  </si>
  <si>
    <t>Services: Space cooling</t>
  </si>
  <si>
    <t>Services: Space heating</t>
  </si>
  <si>
    <t>Services</t>
  </si>
  <si>
    <t>Residential: Other appliances</t>
  </si>
  <si>
    <t>Residential: Household lighting</t>
  </si>
  <si>
    <t>Residential: ICT equipment</t>
  </si>
  <si>
    <t>Residential: TV and multimedia</t>
  </si>
  <si>
    <t>Residential: Dishwashers</t>
  </si>
  <si>
    <t>Residential: Clothes dryers</t>
  </si>
  <si>
    <t>Residential: Washing machines</t>
  </si>
  <si>
    <t>Residential: Refrigerators and freezers</t>
  </si>
  <si>
    <t>Residential: Cooking</t>
  </si>
  <si>
    <t>Residential: Water heating</t>
  </si>
  <si>
    <t>Residential: Space cooling</t>
  </si>
  <si>
    <t>Residential: Space heating</t>
  </si>
  <si>
    <t>Residential</t>
  </si>
  <si>
    <t>Other Sectors</t>
  </si>
  <si>
    <t>Non-specified (Industry)</t>
  </si>
  <si>
    <t>Construction</t>
  </si>
  <si>
    <t>Mining and Quarrying</t>
  </si>
  <si>
    <t>Wood and Wood Products</t>
  </si>
  <si>
    <t>Textile and Leather</t>
  </si>
  <si>
    <t>Machinery</t>
  </si>
  <si>
    <t>Transport Equipment</t>
  </si>
  <si>
    <t>Food and Tobacco</t>
  </si>
  <si>
    <t>Printing and reproduction of recorded media</t>
  </si>
  <si>
    <t>Paper production</t>
  </si>
  <si>
    <t>Pulp production</t>
  </si>
  <si>
    <t>Paper, Pulp and Print</t>
  </si>
  <si>
    <t>Glass production</t>
  </si>
  <si>
    <t>Ceramics &amp; other non-metallic minerals</t>
  </si>
  <si>
    <t>Cement</t>
  </si>
  <si>
    <t>Non-Metallic Minerals</t>
  </si>
  <si>
    <t>Basic pharmaceutical products</t>
  </si>
  <si>
    <t>Other chemicals</t>
  </si>
  <si>
    <t>Basic chemicals</t>
  </si>
  <si>
    <t>Chemical and Petrochemical</t>
  </si>
  <si>
    <t>Other non-ferrous metals</t>
  </si>
  <si>
    <t>Aluminium production - Secondary</t>
  </si>
  <si>
    <t>Aluminium production - Primary</t>
  </si>
  <si>
    <t>Alumina production</t>
  </si>
  <si>
    <t>Non-Ferrous Metals</t>
  </si>
  <si>
    <t>Iron and Steel - Electric arc</t>
  </si>
  <si>
    <t>Iron and Steel - Integrated steelworks</t>
  </si>
  <si>
    <t>Iron and Steel</t>
  </si>
  <si>
    <t>Industry</t>
  </si>
  <si>
    <t>Final Energy Consumption</t>
  </si>
  <si>
    <t>Non-specified (Energy)</t>
  </si>
  <si>
    <t>Gas-to-liquids (GTL) plants (energy)</t>
  </si>
  <si>
    <t>Gasification plants for biogas</t>
  </si>
  <si>
    <t>Liquefaction (LNG) / regasification plants</t>
  </si>
  <si>
    <t>Coal Liquefaction Plants</t>
  </si>
  <si>
    <t>Charcoal production plants (Energy)</t>
  </si>
  <si>
    <t>BKB / PB Plants</t>
  </si>
  <si>
    <t>Patent Fuel Plants</t>
  </si>
  <si>
    <t>Gas Works</t>
  </si>
  <si>
    <t>Blast Furnaces</t>
  </si>
  <si>
    <t>Coke Ovens</t>
  </si>
  <si>
    <t>Coal Mines</t>
  </si>
  <si>
    <t>Nuclear industry</t>
  </si>
  <si>
    <t>Oil and gas extraction</t>
  </si>
  <si>
    <t>Petroleum Refineries</t>
  </si>
  <si>
    <t>Energy Sector</t>
  </si>
  <si>
    <t>District Heating Plants</t>
  </si>
  <si>
    <t>CHP Plants</t>
  </si>
  <si>
    <t>Electricity-only Plants</t>
  </si>
  <si>
    <t>Conventional Thermal Power Stations</t>
  </si>
  <si>
    <t>Transformation input</t>
  </si>
  <si>
    <t>Total CO2 emissions from fuel combustion</t>
  </si>
  <si>
    <t>Click on the link to jump to the sheet</t>
  </si>
  <si>
    <t>Emission balances (kt CO2)</t>
  </si>
  <si>
    <t>5548</t>
  </si>
  <si>
    <t>Other liquid biofuels</t>
  </si>
  <si>
    <t>5549</t>
  </si>
  <si>
    <t>Bio jet kerosene</t>
  </si>
  <si>
    <t>5547</t>
  </si>
  <si>
    <t>Biodiesels</t>
  </si>
  <si>
    <t>5546</t>
  </si>
  <si>
    <t>Biogasoline</t>
  </si>
  <si>
    <t>5545</t>
  </si>
  <si>
    <t>Liquid biofuels</t>
  </si>
  <si>
    <t>55431</t>
  </si>
  <si>
    <t>Municipal waste (renewable)</t>
  </si>
  <si>
    <t>5542</t>
  </si>
  <si>
    <t>Biogas</t>
  </si>
  <si>
    <t>5544</t>
  </si>
  <si>
    <t>Charcoal</t>
  </si>
  <si>
    <t>5541</t>
  </si>
  <si>
    <t>Solid biofuels (Wood &amp; Wood waste)</t>
  </si>
  <si>
    <t>5540</t>
  </si>
  <si>
    <t>Biomass and Renewable wastes</t>
  </si>
  <si>
    <t>CO2 emissions not accounted:</t>
  </si>
  <si>
    <t>55432</t>
  </si>
  <si>
    <t>Municipal waste (non-renewable)</t>
  </si>
  <si>
    <t>7100</t>
  </si>
  <si>
    <t>Industrial wastes</t>
  </si>
  <si>
    <t>Wastes (non-renewable)</t>
  </si>
  <si>
    <t>4240</t>
  </si>
  <si>
    <t>Other recovered gases</t>
  </si>
  <si>
    <t>4230</t>
  </si>
  <si>
    <t>Gas Works gas</t>
  </si>
  <si>
    <t>4220</t>
  </si>
  <si>
    <t>Blast Furnace Gas</t>
  </si>
  <si>
    <t>4210</t>
  </si>
  <si>
    <t>Coke Oven Gas</t>
  </si>
  <si>
    <t>4200</t>
  </si>
  <si>
    <t>Derived Gases</t>
  </si>
  <si>
    <t>4100</t>
  </si>
  <si>
    <t>Natural gas</t>
  </si>
  <si>
    <t>4000</t>
  </si>
  <si>
    <t>Gases</t>
  </si>
  <si>
    <t>3295</t>
  </si>
  <si>
    <t>Other Oil Products</t>
  </si>
  <si>
    <t>3286</t>
  </si>
  <si>
    <t>Paraffin Waxes</t>
  </si>
  <si>
    <t>3285</t>
  </si>
  <si>
    <t>Petroleum Coke</t>
  </si>
  <si>
    <t>3283</t>
  </si>
  <si>
    <t>Bitumen</t>
  </si>
  <si>
    <t>3282</t>
  </si>
  <si>
    <t>Lubricants</t>
  </si>
  <si>
    <t>3281</t>
  </si>
  <si>
    <t>White Spirit and SBP</t>
  </si>
  <si>
    <t>3280</t>
  </si>
  <si>
    <t>Other Petroleum Products</t>
  </si>
  <si>
    <t>3270A</t>
  </si>
  <si>
    <t>Residual Fuel Oil</t>
  </si>
  <si>
    <t>3260</t>
  </si>
  <si>
    <t>Gas/Diesel oil (without biofuels)</t>
  </si>
  <si>
    <t>3250</t>
  </si>
  <si>
    <t>Naphtha</t>
  </si>
  <si>
    <t>3244</t>
  </si>
  <si>
    <t>Other Kerosene</t>
  </si>
  <si>
    <t>3247</t>
  </si>
  <si>
    <t>Kerosene Type Jet Fuel</t>
  </si>
  <si>
    <t>3246</t>
  </si>
  <si>
    <t>Gasoline Type Jet Fuel</t>
  </si>
  <si>
    <t>3240</t>
  </si>
  <si>
    <t>Kerosenes - Jet Fuels</t>
  </si>
  <si>
    <t>3235</t>
  </si>
  <si>
    <t>Aviation Gasoline</t>
  </si>
  <si>
    <t>3234</t>
  </si>
  <si>
    <t>Gasoline (without biofuels)</t>
  </si>
  <si>
    <t>3230</t>
  </si>
  <si>
    <t>Motor spirit</t>
  </si>
  <si>
    <t>3220</t>
  </si>
  <si>
    <t>Liquified petroleum gas (LPG)</t>
  </si>
  <si>
    <t>3215</t>
  </si>
  <si>
    <t>Ethane</t>
  </si>
  <si>
    <t>3214</t>
  </si>
  <si>
    <t>Refinery Gas (not. Liquid)</t>
  </si>
  <si>
    <t>3210</t>
  </si>
  <si>
    <t>Refinery gas and Ethane</t>
  </si>
  <si>
    <t>3200</t>
  </si>
  <si>
    <t>All Petroleum Products</t>
  </si>
  <si>
    <t>3193</t>
  </si>
  <si>
    <t>Other Hydrocarbons (without biofuels)</t>
  </si>
  <si>
    <t>3192</t>
  </si>
  <si>
    <t>Additives / Oxygenates</t>
  </si>
  <si>
    <t>3191</t>
  </si>
  <si>
    <t>Refinery Feedstocks</t>
  </si>
  <si>
    <t>3190</t>
  </si>
  <si>
    <t>Feedstocks and other hydrocarbons</t>
  </si>
  <si>
    <t>3106</t>
  </si>
  <si>
    <t>Natural Gas Liquids (NGL)</t>
  </si>
  <si>
    <t>3105</t>
  </si>
  <si>
    <t>Crude Oil without NGL</t>
  </si>
  <si>
    <t>3110</t>
  </si>
  <si>
    <t>Crude oil and NGL</t>
  </si>
  <si>
    <t>3100</t>
  </si>
  <si>
    <t>Crude oil, feedstocks and other hydrocarbons</t>
  </si>
  <si>
    <t>3000</t>
  </si>
  <si>
    <t>Total petroleum products (without biofuels)</t>
  </si>
  <si>
    <t>2410</t>
  </si>
  <si>
    <t>Oil Shale and Oil Sands</t>
  </si>
  <si>
    <t>2330</t>
  </si>
  <si>
    <t>Peat Products</t>
  </si>
  <si>
    <t>2230</t>
  </si>
  <si>
    <t>2310</t>
  </si>
  <si>
    <t>Peat</t>
  </si>
  <si>
    <t>2210</t>
  </si>
  <si>
    <t>Lignite/Brown Coal</t>
  </si>
  <si>
    <t>2200</t>
  </si>
  <si>
    <t>Lignite and Derivatives</t>
  </si>
  <si>
    <t>2130</t>
  </si>
  <si>
    <t>Coal Tar</t>
  </si>
  <si>
    <t>2122</t>
  </si>
  <si>
    <t>Gas Coke</t>
  </si>
  <si>
    <t>2121</t>
  </si>
  <si>
    <t>Coke Oven Coke</t>
  </si>
  <si>
    <t>2120</t>
  </si>
  <si>
    <t>Coke</t>
  </si>
  <si>
    <t>2112</t>
  </si>
  <si>
    <t>Patent Fuels</t>
  </si>
  <si>
    <t>2118</t>
  </si>
  <si>
    <t>Sub-bituminous Coal</t>
  </si>
  <si>
    <t>2117</t>
  </si>
  <si>
    <t>Other Bituminous Coal</t>
  </si>
  <si>
    <t>2116</t>
  </si>
  <si>
    <t>Coking Coal</t>
  </si>
  <si>
    <t>2115</t>
  </si>
  <si>
    <t>Anthracite</t>
  </si>
  <si>
    <t>2111</t>
  </si>
  <si>
    <t>Hard Coal</t>
  </si>
  <si>
    <t>2100</t>
  </si>
  <si>
    <t>Hard coal and derivatives</t>
  </si>
  <si>
    <t>2000</t>
  </si>
  <si>
    <t>Solid Fuels</t>
  </si>
  <si>
    <t>0000</t>
  </si>
  <si>
    <t>All Products</t>
  </si>
  <si>
    <t>Fuel emission factors (kt CO2 / ktoe)</t>
  </si>
  <si>
    <t>B_101000</t>
  </si>
  <si>
    <t>Total CO2 emissions (kt CO2)</t>
  </si>
  <si>
    <t>Transformation input (kt CO2)</t>
  </si>
  <si>
    <t>Conventional Thermal Power Stations (kt CO2)</t>
  </si>
  <si>
    <t>Electricity-only Plants (kt CO2)</t>
  </si>
  <si>
    <t>CHP Plants (kt CO2)</t>
  </si>
  <si>
    <t>District Heating Plants (kt CO2)</t>
  </si>
  <si>
    <t>Energy Sector (kt CO2)</t>
  </si>
  <si>
    <t>Petroleum Refineries (kt CO2)</t>
  </si>
  <si>
    <t>Oil and gas extraction (kt CO2)</t>
  </si>
  <si>
    <t>Nuclear industry (kt CO2)</t>
  </si>
  <si>
    <t>Coal Mines (kt CO2)</t>
  </si>
  <si>
    <t>Coke Ovens (kt CO2)</t>
  </si>
  <si>
    <t>Blast Furnaces (kt CO2)</t>
  </si>
  <si>
    <t>Gas Works (kt CO2)</t>
  </si>
  <si>
    <t>Patent Fuel Plants (kt CO2)</t>
  </si>
  <si>
    <t>BKB / PB Plants (kt CO2)</t>
  </si>
  <si>
    <t>Charcoal production plants (Energy) (kt CO2)</t>
  </si>
  <si>
    <t>Coal Liquefaction Plants (kt CO2)</t>
  </si>
  <si>
    <t>Liquefaction (LNG) / regasification plants (kt CO2)</t>
  </si>
  <si>
    <t>Gasification plants for biogas (kt CO2)</t>
  </si>
  <si>
    <t>Gas-to-liquids (GTL) plants (energy) (kt CO2)</t>
  </si>
  <si>
    <t>Non-specified (Energy) (kt CO2)</t>
  </si>
  <si>
    <t>Final Energy Consumption (kt CO2)</t>
  </si>
  <si>
    <t>Final Energy Consumption - Industry (kt CO2)</t>
  </si>
  <si>
    <t>Iron and Steel (kt CO2)</t>
  </si>
  <si>
    <t>Iron and Steel - Integrated steelworks (kt CO2)</t>
  </si>
  <si>
    <t>Iron and Steel - Electric arc (kt CO2)</t>
  </si>
  <si>
    <t>Non-Ferrous Metals (kt CO2)</t>
  </si>
  <si>
    <t>Alumina production (kt CO2)</t>
  </si>
  <si>
    <t>Aluminium production - Primary (kt CO2)</t>
  </si>
  <si>
    <t>Aluminium production - Secondary (kt CO2)</t>
  </si>
  <si>
    <t>Other non-ferrous metals (kt CO2)</t>
  </si>
  <si>
    <t>Chemical and Petrochemical (kt CO2)</t>
  </si>
  <si>
    <t>Basic chemicals (kt CO2)</t>
  </si>
  <si>
    <t>Other chemicals (kt CO2)</t>
  </si>
  <si>
    <t>Pharmaceutical products (kt CO2)</t>
  </si>
  <si>
    <t>Non-Metallic Minerals (kt CO2)</t>
  </si>
  <si>
    <t>Cement (kt CO2)</t>
  </si>
  <si>
    <t>Ceramics &amp; other non-metallic minerals (kt CO2)</t>
  </si>
  <si>
    <t>Glass production (kt CO2)</t>
  </si>
  <si>
    <t>Paper, Pulp and Print (kt CO2)</t>
  </si>
  <si>
    <t>Pulp production (kt CO2)</t>
  </si>
  <si>
    <t>Paper production (kt CO2)</t>
  </si>
  <si>
    <t>Printing and reproduction of recorded media (kt CO2)</t>
  </si>
  <si>
    <t>Food and Tobacco (kt CO2)</t>
  </si>
  <si>
    <t>Transport Equipment (kt CO2)</t>
  </si>
  <si>
    <t>Machinery (kt CO2)</t>
  </si>
  <si>
    <t>Textile and Leather (kt CO2)</t>
  </si>
  <si>
    <t>Wood and Wood Products (kt CO2)</t>
  </si>
  <si>
    <t>Mining and Quarrying (kt CO2)</t>
  </si>
  <si>
    <t>Construction (kt CO2)</t>
  </si>
  <si>
    <t>Non-specified (Industry) (kt CO2)</t>
  </si>
  <si>
    <t>Final Energy Consumption - Other Sectors (kt CO2)</t>
  </si>
  <si>
    <t>Residential (kt CO2)</t>
  </si>
  <si>
    <t>Residential: Space heating (kt CO2)</t>
  </si>
  <si>
    <t>Residential: Space cooling (kt CO2)</t>
  </si>
  <si>
    <t>Residential: Water heating (kt CO2)</t>
  </si>
  <si>
    <t>Residential: Cooking (kt CO2)</t>
  </si>
  <si>
    <t>Residential: Refrigerators and freezers (kt CO2)</t>
  </si>
  <si>
    <t>Residential: Washing machines (kt CO2)</t>
  </si>
  <si>
    <t>Residential: Clothes dryers (kt CO2)</t>
  </si>
  <si>
    <t>Residential: Dishwashers (kt CO2)</t>
  </si>
  <si>
    <t>Residential: TV and multimedia (kt CO2)</t>
  </si>
  <si>
    <t>Residential: ICT equipment (kt CO2)</t>
  </si>
  <si>
    <t>Residential: Household lighting (kt CO2)</t>
  </si>
  <si>
    <t>Residential: Other appliances (kt CO2)</t>
  </si>
  <si>
    <t>Services (kt CO2)</t>
  </si>
  <si>
    <t>Services: Space heating (kt CO2)</t>
  </si>
  <si>
    <t>Services: Space cooling (kt CO2)</t>
  </si>
  <si>
    <t>Services: Hot water (kt CO2)</t>
  </si>
  <si>
    <t>Services: Catering (kt CO2)</t>
  </si>
  <si>
    <t>Services: Ventilation and others (kt CO2)</t>
  </si>
  <si>
    <t>Services: Street lighting (kt CO2)</t>
  </si>
  <si>
    <t>Services: Building lighting (kt CO2)</t>
  </si>
  <si>
    <t>Services: Commercial refrigeration (kt CO2)</t>
  </si>
  <si>
    <t>Services: Miscellaneous building technologies (kt CO2)</t>
  </si>
  <si>
    <t>Services: ICT and multimedia (kt CO2)</t>
  </si>
  <si>
    <t>Agriculture/Forestry/Fishing (kt CO2)</t>
  </si>
  <si>
    <t>Final Energy Consumption - Transport (kt CO2)</t>
  </si>
  <si>
    <t>Road (kt CO2)</t>
  </si>
  <si>
    <t>Road transport - Powered 2-wheelers (kt CO2)</t>
  </si>
  <si>
    <t>Road transport - Private cars (kt CO2)</t>
  </si>
  <si>
    <t>Road transport - Buses and coaches (kt CO2)</t>
  </si>
  <si>
    <t>Road transport - Light commercial vehicles (kt CO2)</t>
  </si>
  <si>
    <t>Road transport - Heavy duty vehicles (trucks and lorries) (kt CO2)</t>
  </si>
  <si>
    <t>Rail (kt CO2)</t>
  </si>
  <si>
    <t>Rail transport - Conventional passenger transport (kt CO2)</t>
  </si>
  <si>
    <t>Rail transport - High speed (kt CO2)</t>
  </si>
  <si>
    <t>Rail transport - Metro (kt CO2)</t>
  </si>
  <si>
    <t>Rail transport - Conventional freight transport (kt CO2)</t>
  </si>
  <si>
    <t>Aviation (kt CO2)</t>
  </si>
  <si>
    <t>Domestic passenger aviation (kt CO2)</t>
  </si>
  <si>
    <t>Intra-EU passenger aviation (kt CO2)</t>
  </si>
  <si>
    <t>Extra-EU passenger aviation (kt CO2)</t>
  </si>
  <si>
    <t>Intra-EU freight aviation (kt CO2)</t>
  </si>
  <si>
    <t>Extra-EU freight aviation (kt CO2)</t>
  </si>
  <si>
    <t>Domestic Navigation (kt CO2)</t>
  </si>
  <si>
    <t>Domestic coastal shipping (kt CO2)</t>
  </si>
  <si>
    <t>Inland waterways (kt CO2)</t>
  </si>
  <si>
    <t>Pipeline transport (kt CO2)</t>
  </si>
  <si>
    <t>International Marine Bunkers (kt CO2)</t>
  </si>
  <si>
    <t>International Marine Bunkers - Intra-EU (kt CO2)</t>
  </si>
  <si>
    <t>International Marine Bunkers - Extra-EU (kt CO2)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</si>
  <si>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</si>
  <si>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</si>
  <si>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</si>
  <si>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</si>
  <si>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</si>
  <si>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</si>
  <si>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</si>
  <si>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BKB (browncoal briquettes)</t>
  </si>
  <si>
    <t>version 1.0</t>
  </si>
  <si>
    <t>© European Union 2017-2018</t>
  </si>
  <si>
    <t>ES</t>
  </si>
  <si>
    <t>Spain</t>
  </si>
  <si>
    <t>Prepared by JRC C.6</t>
  </si>
  <si>
    <t>The information made available is property of the Joint Research Centre of the European Commission.</t>
  </si>
  <si>
    <t>CO2 Emission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</si>
</sst>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;\-#,##0.0;&quot;-&quot;"/>
    <numFmt numFmtId="166" formatCode="#,##0.00;\-#,##0.00;&quot;-&quot;"/>
    <numFmt numFmtId="168" formatCode="0.00;\-0.00;&quot;-&quot;"/>
    <numFmt numFmtId="169" formatCode="mmmm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60364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537C4C"/>
      <name val="Arial"/>
      <family val="2"/>
    </font>
    <font>
      <sz val="8"/>
      <color indexed="12"/>
      <name val="Arial"/>
      <family val="2"/>
    </font>
    <font>
      <sz val="8"/>
      <color rgb="FF333333"/>
      <name val="Arial"/>
      <family val="2"/>
    </font>
    <font>
      <sz val="8"/>
      <color indexed="21"/>
      <name val="Arial"/>
      <family val="2"/>
    </font>
    <font>
      <sz val="8"/>
      <color indexed="16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8"/>
      <color rgb="FF627DB2"/>
      <name val="Arial"/>
      <family val="2"/>
    </font>
    <font>
      <sz val="8"/>
      <color rgb="FF800000"/>
      <name val="Arial"/>
      <family val="2"/>
    </font>
    <font>
      <sz val="8"/>
      <color indexed="63"/>
      <name val="Arial"/>
      <family val="2"/>
    </font>
    <font>
      <sz val="8"/>
      <color rgb="FF008080"/>
      <name val="Arial"/>
      <family val="2"/>
    </font>
    <font>
      <sz val="8"/>
      <color rgb="FF0000FF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5" fillId="0" borderId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13" fillId="0" borderId="1" xfId="1" applyFont="1" applyFill="1" applyBorder="1"/>
    <xf numFmtId="0" fontId="13" fillId="0" borderId="2" xfId="1" applyFont="1" applyFill="1" applyBorder="1" applyAlignment="1">
      <alignment horizontal="center"/>
    </xf>
    <xf numFmtId="0" fontId="13" fillId="0" borderId="2" xfId="1" applyFont="1" applyFill="1" applyBorder="1"/>
    <xf numFmtId="49" fontId="18" fillId="0" borderId="0" xfId="1" applyNumberFormat="1" applyFont="1" applyFill="1"/>
    <xf numFmtId="49" fontId="18" fillId="0" borderId="0" xfId="1" applyNumberFormat="1" applyFont="1" applyFill="1" applyAlignment="1">
      <alignment indent="1"/>
    </xf>
    <xf numFmtId="168" fontId="19" fillId="0" borderId="0" xfId="8" applyNumberFormat="1" applyFont="1" applyFill="1"/>
    <xf numFmtId="168" fontId="8" fillId="0" borderId="0" xfId="8" applyNumberFormat="1" applyFont="1" applyFill="1"/>
    <xf numFmtId="165" fontId="20" fillId="0" borderId="0" xfId="1" applyNumberFormat="1" applyFont="1" applyFill="1"/>
    <xf numFmtId="165" fontId="21" fillId="0" borderId="0" xfId="1" applyNumberFormat="1" applyFont="1" applyFill="1"/>
    <xf numFmtId="165" fontId="9" fillId="0" borderId="0" xfId="1" applyNumberFormat="1" applyFont="1" applyFill="1"/>
    <xf numFmtId="0" fontId="22" fillId="0" borderId="2" xfId="5" applyFont="1" applyFill="1" applyBorder="1" applyAlignment="1">
      <alignment vertical="center"/>
    </xf>
    <xf numFmtId="0" fontId="23" fillId="0" borderId="2" xfId="5" applyFont="1" applyFill="1" applyBorder="1" applyAlignment="1">
      <alignment vertical="center"/>
    </xf>
    <xf numFmtId="0" fontId="13" fillId="0" borderId="2" xfId="5" applyFont="1" applyFill="1" applyBorder="1" applyAlignment="1">
      <alignment vertical="center"/>
    </xf>
    <xf numFmtId="0" fontId="13" fillId="0" borderId="0" xfId="5" applyFont="1" applyFill="1" applyAlignment="1">
      <alignment vertical="center"/>
    </xf>
    <xf numFmtId="0" fontId="24" fillId="0" borderId="0" xfId="5" applyFont="1" applyFill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22" fillId="0" borderId="0" xfId="5" applyFont="1" applyFill="1" applyBorder="1" applyAlignment="1">
      <alignment horizontal="left" vertical="center"/>
    </xf>
    <xf numFmtId="0" fontId="25" fillId="0" borderId="0" xfId="5" applyFont="1" applyFill="1" applyBorder="1" applyAlignment="1">
      <alignment horizontal="left" vertical="center"/>
    </xf>
    <xf numFmtId="0" fontId="22" fillId="0" borderId="0" xfId="5" applyFont="1" applyFill="1" applyBorder="1" applyAlignment="1">
      <alignment horizontal="right" vertical="center"/>
    </xf>
    <xf numFmtId="0" fontId="25" fillId="0" borderId="0" xfId="5" applyFont="1" applyFill="1" applyAlignment="1">
      <alignment vertical="center"/>
    </xf>
    <xf numFmtId="0" fontId="23" fillId="0" borderId="0" xfId="5" applyFont="1" applyFill="1" applyAlignment="1">
      <alignment vertical="center"/>
    </xf>
    <xf numFmtId="0" fontId="27" fillId="0" borderId="0" xfId="5" applyFont="1" applyFill="1" applyAlignment="1">
      <alignment horizontal="left" vertical="center"/>
    </xf>
    <xf numFmtId="169" fontId="26" fillId="0" borderId="0" xfId="5" quotePrefix="1" applyNumberFormat="1" applyFont="1" applyFill="1" applyAlignment="1">
      <alignment horizontal="left" vertical="center"/>
    </xf>
    <xf numFmtId="0" fontId="15" fillId="0" borderId="0" xfId="5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right" vertical="center"/>
    </xf>
    <xf numFmtId="0" fontId="3" fillId="0" borderId="0" xfId="1" applyFill="1"/>
    <xf numFmtId="0" fontId="14" fillId="0" borderId="1" xfId="3" applyFont="1" applyFill="1" applyBorder="1" applyAlignment="1">
      <alignment horizontal="right"/>
    </xf>
    <xf numFmtId="166" fontId="12" fillId="0" borderId="0" xfId="1" applyNumberFormat="1" applyFont="1" applyFill="1" applyBorder="1"/>
    <xf numFmtId="0" fontId="6" fillId="0" borderId="0" xfId="2" applyFont="1" applyFill="1" applyBorder="1"/>
    <xf numFmtId="165" fontId="12" fillId="0" borderId="0" xfId="1" applyNumberFormat="1" applyFont="1" applyFill="1" applyBorder="1"/>
    <xf numFmtId="166" fontId="11" fillId="0" borderId="0" xfId="1" applyNumberFormat="1" applyFont="1" applyFill="1" applyBorder="1" applyAlignment="1">
      <alignment indent="1"/>
    </xf>
    <xf numFmtId="165" fontId="11" fillId="0" borderId="0" xfId="1" applyNumberFormat="1" applyFont="1" applyFill="1" applyBorder="1"/>
    <xf numFmtId="166" fontId="10" fillId="0" borderId="0" xfId="1" applyNumberFormat="1" applyFont="1" applyFill="1" applyBorder="1" applyAlignment="1">
      <alignment indent="2"/>
    </xf>
    <xf numFmtId="165" fontId="10" fillId="0" borderId="0" xfId="1" applyNumberFormat="1" applyFont="1" applyFill="1" applyBorder="1"/>
    <xf numFmtId="166" fontId="8" fillId="0" borderId="0" xfId="1" applyNumberFormat="1" applyFont="1" applyFill="1" applyBorder="1" applyAlignment="1">
      <alignment indent="3"/>
    </xf>
    <xf numFmtId="165" fontId="8" fillId="0" borderId="0" xfId="1" applyNumberFormat="1" applyFont="1" applyFill="1" applyBorder="1"/>
    <xf numFmtId="0" fontId="9" fillId="0" borderId="0" xfId="1" applyFont="1" applyFill="1" applyBorder="1" applyAlignment="1">
      <alignment horizontal="left" indent="4"/>
    </xf>
    <xf numFmtId="165" fontId="9" fillId="0" borderId="0" xfId="1" applyNumberFormat="1" applyFont="1" applyFill="1" applyBorder="1"/>
    <xf numFmtId="166" fontId="9" fillId="0" borderId="0" xfId="1" applyNumberFormat="1" applyFont="1" applyFill="1" applyBorder="1" applyAlignment="1">
      <alignment horizontal="left" indent="4"/>
    </xf>
    <xf numFmtId="0" fontId="3" fillId="0" borderId="0" xfId="1" applyFill="1" applyBorder="1"/>
    <xf numFmtId="2" fontId="4" fillId="0" borderId="0" xfId="1" applyNumberFormat="1" applyFont="1" applyFill="1" applyBorder="1" applyAlignment="1">
      <alignment horizontal="left"/>
    </xf>
    <xf numFmtId="165" fontId="4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left" indent="1"/>
    </xf>
    <xf numFmtId="165" fontId="7" fillId="0" borderId="0" xfId="1" applyNumberFormat="1" applyFont="1" applyFill="1" applyBorder="1"/>
    <xf numFmtId="0" fontId="13" fillId="0" borderId="2" xfId="8" applyFont="1" applyFill="1" applyBorder="1"/>
    <xf numFmtId="0" fontId="3" fillId="0" borderId="0" xfId="8" applyFill="1"/>
    <xf numFmtId="2" fontId="12" fillId="0" borderId="0" xfId="1" applyNumberFormat="1" applyFont="1" applyFill="1"/>
    <xf numFmtId="49" fontId="12" fillId="0" borderId="0" xfId="1" applyNumberFormat="1" applyFont="1" applyFill="1"/>
    <xf numFmtId="168" fontId="12" fillId="0" borderId="0" xfId="8" applyNumberFormat="1" applyFont="1" applyFill="1"/>
    <xf numFmtId="2" fontId="11" fillId="0" borderId="0" xfId="1" applyNumberFormat="1" applyFont="1" applyFill="1" applyAlignment="1">
      <alignment indent="1"/>
    </xf>
    <xf numFmtId="49" fontId="11" fillId="0" borderId="0" xfId="1" applyNumberFormat="1" applyFont="1" applyFill="1"/>
    <xf numFmtId="168" fontId="11" fillId="0" borderId="0" xfId="8" applyNumberFormat="1" applyFont="1" applyFill="1"/>
    <xf numFmtId="2" fontId="10" fillId="0" borderId="0" xfId="1" applyNumberFormat="1" applyFont="1" applyFill="1" applyAlignment="1">
      <alignment indent="2"/>
    </xf>
    <xf numFmtId="49" fontId="10" fillId="0" borderId="0" xfId="1" applyNumberFormat="1" applyFont="1" applyFill="1"/>
    <xf numFmtId="168" fontId="10" fillId="0" borderId="0" xfId="8" applyNumberFormat="1" applyFont="1" applyFill="1"/>
    <xf numFmtId="2" fontId="8" fillId="0" borderId="0" xfId="1" applyNumberFormat="1" applyFont="1" applyFill="1" applyAlignment="1">
      <alignment indent="3"/>
    </xf>
    <xf numFmtId="49" fontId="8" fillId="0" borderId="0" xfId="1" applyNumberFormat="1" applyFont="1" applyFill="1"/>
    <xf numFmtId="2" fontId="19" fillId="0" borderId="0" xfId="1" applyNumberFormat="1" applyFont="1" applyFill="1" applyAlignment="1">
      <alignment indent="4"/>
    </xf>
    <xf numFmtId="49" fontId="19" fillId="0" borderId="0" xfId="1" applyNumberFormat="1" applyFont="1" applyFill="1"/>
    <xf numFmtId="49" fontId="10" fillId="0" borderId="0" xfId="1" applyNumberFormat="1" applyFont="1" applyFill="1" applyAlignment="1">
      <alignment indent="2"/>
    </xf>
    <xf numFmtId="49" fontId="8" fillId="0" borderId="0" xfId="1" applyNumberFormat="1" applyFont="1" applyFill="1" applyAlignment="1">
      <alignment indent="3"/>
    </xf>
    <xf numFmtId="49" fontId="19" fillId="0" borderId="0" xfId="1" applyNumberFormat="1" applyFont="1" applyFill="1" applyAlignment="1">
      <alignment indent="4"/>
    </xf>
    <xf numFmtId="2" fontId="10" fillId="0" borderId="0" xfId="8" applyNumberFormat="1" applyFont="1" applyFill="1" applyAlignment="1">
      <alignment indent="2"/>
    </xf>
    <xf numFmtId="2" fontId="10" fillId="0" borderId="0" xfId="8" applyNumberFormat="1" applyFont="1" applyFill="1"/>
    <xf numFmtId="2" fontId="4" fillId="0" borderId="0" xfId="1" applyNumberFormat="1" applyFont="1" applyFill="1" applyAlignment="1">
      <alignment indent="1"/>
    </xf>
    <xf numFmtId="49" fontId="4" fillId="0" borderId="0" xfId="1" applyNumberFormat="1" applyFont="1" applyFill="1"/>
    <xf numFmtId="166" fontId="4" fillId="0" borderId="0" xfId="1" applyNumberFormat="1" applyFont="1" applyFill="1"/>
    <xf numFmtId="2" fontId="7" fillId="0" borderId="0" xfId="1" applyNumberFormat="1" applyFont="1" applyFill="1" applyAlignment="1">
      <alignment indent="2"/>
    </xf>
    <xf numFmtId="49" fontId="7" fillId="0" borderId="0" xfId="1" applyNumberFormat="1" applyFont="1" applyFill="1"/>
    <xf numFmtId="166" fontId="7" fillId="0" borderId="0" xfId="1" applyNumberFormat="1" applyFont="1" applyFill="1"/>
    <xf numFmtId="2" fontId="17" fillId="0" borderId="0" xfId="1" applyNumberFormat="1" applyFont="1" applyFill="1" applyAlignment="1">
      <alignment indent="3"/>
    </xf>
    <xf numFmtId="49" fontId="17" fillId="0" borderId="0" xfId="1" applyNumberFormat="1" applyFont="1" applyFill="1"/>
    <xf numFmtId="166" fontId="17" fillId="0" borderId="0" xfId="1" applyNumberFormat="1" applyFont="1" applyFill="1"/>
    <xf numFmtId="0" fontId="13" fillId="0" borderId="3" xfId="1" applyFont="1" applyFill="1" applyBorder="1"/>
    <xf numFmtId="165" fontId="12" fillId="0" borderId="0" xfId="1" applyNumberFormat="1" applyFont="1" applyFill="1"/>
    <xf numFmtId="165" fontId="18" fillId="0" borderId="0" xfId="1" applyNumberFormat="1" applyFont="1" applyFill="1"/>
    <xf numFmtId="49" fontId="11" fillId="0" borderId="0" xfId="1" applyNumberFormat="1" applyFont="1" applyFill="1" applyAlignment="1">
      <alignment indent="1"/>
    </xf>
    <xf numFmtId="165" fontId="4" fillId="0" borderId="0" xfId="1" applyNumberFormat="1" applyFont="1" applyFill="1"/>
    <xf numFmtId="165" fontId="7" fillId="0" borderId="0" xfId="1" applyNumberFormat="1" applyFont="1" applyFill="1"/>
    <xf numFmtId="165" fontId="17" fillId="0" borderId="0" xfId="1" applyNumberFormat="1" applyFont="1" applyFill="1"/>
    <xf numFmtId="165" fontId="3" fillId="0" borderId="0" xfId="1" applyNumberFormat="1" applyFill="1"/>
  </cellXfs>
  <cellStyles count="9">
    <cellStyle name="Comma 2" xfId="4"/>
    <cellStyle name="Hyperlink" xfId="2" builtinId="8"/>
    <cellStyle name="Normal" xfId="0" builtinId="0"/>
    <cellStyle name="Normal 2" xfId="1"/>
    <cellStyle name="Normal 2 2" xfId="3"/>
    <cellStyle name="Normal 2 2 2" xfId="8"/>
    <cellStyle name="Normal 3" xf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" customWidth="1"/>
    <col min="2" max="2" width="9.7109375" style="16" customWidth="1"/>
    <col min="3" max="3" width="107.42578125" style="14" customWidth="1"/>
    <col min="4" max="4" width="44.7109375" style="14" customWidth="1"/>
    <col min="5" max="6" width="9.7109375" style="14" customWidth="1"/>
    <col min="7" max="16384" width="9.140625" style="14"/>
  </cols>
  <sheetData>
    <row r="9" spans="1:10" ht="30" x14ac:dyDescent="0.25">
      <c r="A9" s="11"/>
      <c r="B9" s="12" t="s">
        <v>350</v>
      </c>
      <c r="C9" s="13"/>
      <c r="D9" s="13"/>
      <c r="E9" s="13"/>
      <c r="F9" s="13"/>
    </row>
    <row r="10" spans="1:10" hidden="1" x14ac:dyDescent="0.25"/>
    <row r="11" spans="1:10" hidden="1" x14ac:dyDescent="0.25">
      <c r="B11" s="15"/>
      <c r="C11" s="15"/>
    </row>
    <row r="12" spans="1:10" ht="11.25" hidden="1" customHeight="1" x14ac:dyDescent="0.25">
      <c r="B12" s="15"/>
      <c r="C12" s="15"/>
    </row>
    <row r="13" spans="1:10" s="15" customFormat="1" ht="11.25" hidden="1" customHeight="1" x14ac:dyDescent="0.25">
      <c r="D13" s="14"/>
      <c r="E13" s="14"/>
      <c r="F13" s="14"/>
      <c r="G13" s="14"/>
      <c r="H13" s="14"/>
      <c r="I13" s="14"/>
      <c r="J13" s="14"/>
    </row>
    <row r="14" spans="1:10" s="15" customFormat="1" ht="12.75" customHeight="1" x14ac:dyDescent="0.25">
      <c r="D14" s="14"/>
      <c r="E14" s="14"/>
      <c r="F14" s="14"/>
      <c r="G14" s="14"/>
      <c r="H14" s="14"/>
      <c r="I14" s="14"/>
      <c r="J14" s="14"/>
    </row>
    <row r="15" spans="1:10" s="15" customFormat="1" ht="12.75" customHeight="1" x14ac:dyDescent="0.25">
      <c r="D15" s="14"/>
      <c r="E15" s="14"/>
      <c r="F15" s="14"/>
      <c r="G15" s="14"/>
      <c r="H15" s="14"/>
      <c r="I15" s="14"/>
      <c r="J15" s="14"/>
    </row>
    <row r="16" spans="1:10" s="15" customFormat="1" ht="12.75" customHeight="1" x14ac:dyDescent="0.25">
      <c r="D16" s="14"/>
      <c r="E16" s="14"/>
      <c r="F16" s="14"/>
      <c r="G16" s="14"/>
      <c r="H16" s="14"/>
      <c r="I16" s="14"/>
      <c r="J16" s="14"/>
    </row>
    <row r="17" spans="1:10" s="15" customFormat="1" ht="12.75" customHeight="1" x14ac:dyDescent="0.25">
      <c r="D17" s="14"/>
      <c r="E17" s="14"/>
      <c r="F17" s="14"/>
      <c r="G17" s="14"/>
      <c r="H17" s="14"/>
      <c r="I17" s="14"/>
      <c r="J17" s="14"/>
    </row>
    <row r="18" spans="1:10" s="15" customFormat="1" ht="12.75" customHeight="1" x14ac:dyDescent="0.25">
      <c r="D18" s="14"/>
      <c r="E18" s="14"/>
      <c r="F18" s="14"/>
      <c r="G18" s="14"/>
      <c r="H18" s="14"/>
      <c r="I18" s="14"/>
      <c r="J18" s="14"/>
    </row>
    <row r="19" spans="1:10" s="15" customFormat="1" x14ac:dyDescent="0.25">
      <c r="D19" s="14"/>
      <c r="E19" s="14"/>
      <c r="F19" s="14"/>
      <c r="G19" s="14"/>
      <c r="H19" s="14"/>
      <c r="I19" s="14"/>
      <c r="J19" s="14"/>
    </row>
    <row r="20" spans="1:10" s="15" customFormat="1" ht="11.25" customHeight="1" x14ac:dyDescent="0.25">
      <c r="D20" s="14"/>
      <c r="E20" s="14"/>
      <c r="F20" s="14"/>
      <c r="G20" s="14"/>
      <c r="H20" s="14"/>
      <c r="I20" s="14"/>
      <c r="J20" s="14"/>
    </row>
    <row r="21" spans="1:10" s="15" customFormat="1" ht="11.25" customHeight="1" x14ac:dyDescent="0.25">
      <c r="D21" s="14"/>
      <c r="E21" s="14"/>
      <c r="F21" s="14"/>
      <c r="G21" s="14"/>
      <c r="H21" s="14"/>
      <c r="I21" s="14"/>
      <c r="J21" s="14"/>
    </row>
    <row r="22" spans="1:10" s="15" customFormat="1" ht="11.25" customHeight="1" x14ac:dyDescent="0.25">
      <c r="B22" s="16"/>
      <c r="C22" s="14"/>
      <c r="D22" s="14"/>
      <c r="E22" s="14"/>
      <c r="F22" s="14"/>
      <c r="G22" s="14"/>
      <c r="H22" s="14"/>
      <c r="I22" s="14"/>
      <c r="J22" s="14"/>
    </row>
    <row r="23" spans="1:10" s="15" customFormat="1" ht="27.75" x14ac:dyDescent="0.25">
      <c r="B23" s="17"/>
      <c r="C23" s="18" t="s">
        <v>361</v>
      </c>
      <c r="D23" s="19"/>
      <c r="E23" s="14"/>
      <c r="F23" s="14"/>
      <c r="G23" s="14"/>
      <c r="H23" s="14"/>
      <c r="I23" s="14"/>
      <c r="J23" s="14"/>
    </row>
    <row r="24" spans="1:10" s="15" customFormat="1" ht="11.25" customHeight="1" x14ac:dyDescent="0.25">
      <c r="B24" s="16"/>
      <c r="C24" s="14"/>
      <c r="D24" s="14"/>
      <c r="E24" s="14"/>
      <c r="F24" s="14"/>
      <c r="G24" s="14"/>
      <c r="H24" s="14"/>
      <c r="I24" s="14"/>
      <c r="J24" s="14"/>
    </row>
    <row r="25" spans="1:10" s="15" customFormat="1" ht="13.5" customHeight="1" x14ac:dyDescent="0.25">
      <c r="B25" s="16"/>
      <c r="C25" s="14"/>
      <c r="D25" s="14"/>
      <c r="E25" s="14"/>
      <c r="F25" s="14"/>
      <c r="G25" s="14"/>
      <c r="H25" s="14"/>
      <c r="I25" s="14"/>
      <c r="J25" s="14"/>
    </row>
    <row r="26" spans="1:10" s="15" customFormat="1" ht="10.5" customHeight="1" x14ac:dyDescent="0.25">
      <c r="B26" s="16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</row>
    <row r="28" spans="1:10" s="15" customFormat="1" ht="11.25" customHeight="1" x14ac:dyDescent="0.25">
      <c r="B28" s="16"/>
      <c r="C28" s="14"/>
      <c r="D28" s="14"/>
      <c r="E28" s="14"/>
      <c r="F28" s="14"/>
      <c r="G28" s="14"/>
      <c r="H28" s="14"/>
      <c r="I28" s="14"/>
      <c r="J28" s="14"/>
    </row>
    <row r="29" spans="1:10" s="15" customFormat="1" x14ac:dyDescent="0.25">
      <c r="B29" s="16"/>
      <c r="C29" s="14"/>
      <c r="D29" s="14"/>
      <c r="E29" s="14"/>
      <c r="F29" s="14"/>
      <c r="G29" s="14"/>
      <c r="H29" s="14"/>
      <c r="I29" s="14"/>
      <c r="J29" s="14"/>
    </row>
    <row r="30" spans="1:10" s="15" customFormat="1" ht="27.75" x14ac:dyDescent="0.25">
      <c r="B30" s="16"/>
      <c r="C30" s="20" t="s">
        <v>364</v>
      </c>
      <c r="D30" s="14"/>
      <c r="E30" s="14"/>
      <c r="F30" s="14"/>
      <c r="G30" s="14"/>
      <c r="H30" s="14"/>
      <c r="I30" s="14"/>
      <c r="J30" s="14"/>
    </row>
    <row r="31" spans="1:10" s="15" customFormat="1" ht="11.25" customHeight="1" x14ac:dyDescent="0.25">
      <c r="B31" s="16"/>
      <c r="C31" s="21"/>
      <c r="D31" s="14"/>
      <c r="E31" s="14"/>
      <c r="F31" s="14"/>
      <c r="G31" s="14"/>
      <c r="H31" s="14"/>
      <c r="I31" s="14"/>
      <c r="J31" s="14"/>
    </row>
    <row r="32" spans="1:10" s="15" customFormat="1" ht="11.25" customHeight="1" x14ac:dyDescent="0.25">
      <c r="B32" s="16"/>
      <c r="C32" s="21"/>
      <c r="D32" s="14"/>
      <c r="E32" s="14"/>
      <c r="F32" s="14"/>
      <c r="G32" s="14"/>
      <c r="H32" s="14"/>
      <c r="I32" s="14"/>
      <c r="J32" s="14"/>
    </row>
    <row r="33" spans="1:12" s="15" customFormat="1" ht="11.25" customHeight="1" x14ac:dyDescent="0.25">
      <c r="B33" s="16"/>
      <c r="C33" s="14"/>
      <c r="D33" s="14"/>
      <c r="E33" s="14"/>
      <c r="F33" s="14"/>
      <c r="G33" s="14"/>
      <c r="H33" s="14"/>
      <c r="I33" s="14"/>
      <c r="J33" s="14"/>
    </row>
    <row r="34" spans="1:12" s="15" customFormat="1" ht="11.25" customHeight="1" x14ac:dyDescent="0.25">
      <c r="B34" s="16"/>
      <c r="C34" s="14"/>
      <c r="D34" s="14"/>
      <c r="E34" s="14"/>
      <c r="F34" s="14"/>
      <c r="G34" s="14"/>
      <c r="H34" s="14"/>
      <c r="I34" s="14"/>
      <c r="J34" s="14"/>
    </row>
    <row r="35" spans="1:12" s="15" customFormat="1" ht="11.25" customHeight="1" x14ac:dyDescent="0.25">
      <c r="B35" s="16"/>
      <c r="C35" s="14"/>
      <c r="D35" s="14"/>
      <c r="E35" s="14"/>
      <c r="F35" s="14"/>
      <c r="G35" s="14"/>
      <c r="H35" s="14"/>
      <c r="I35" s="14"/>
      <c r="J35" s="14"/>
    </row>
    <row r="36" spans="1:12" s="15" customFormat="1" ht="13.5" customHeight="1" x14ac:dyDescent="0.25">
      <c r="B36" s="16"/>
      <c r="C36" s="14"/>
      <c r="D36" s="14"/>
      <c r="E36" s="14"/>
      <c r="F36" s="14"/>
      <c r="G36" s="14"/>
      <c r="H36" s="14"/>
      <c r="I36" s="14"/>
      <c r="J36" s="14"/>
    </row>
    <row r="37" spans="1:12" s="15" customFormat="1" ht="10.5" customHeight="1" x14ac:dyDescent="0.25">
      <c r="B37" s="16"/>
      <c r="C37" s="14"/>
      <c r="D37" s="14"/>
      <c r="E37" s="14"/>
      <c r="F37" s="14"/>
      <c r="G37" s="14"/>
      <c r="H37" s="14"/>
      <c r="I37" s="14"/>
      <c r="J37" s="14"/>
    </row>
    <row r="38" spans="1:12" x14ac:dyDescent="0.25">
      <c r="A38" s="14"/>
    </row>
    <row r="39" spans="1:12" s="15" customFormat="1" ht="12.75" customHeight="1" x14ac:dyDescent="0.25">
      <c r="B39" s="16"/>
      <c r="C39" s="14"/>
      <c r="E39" s="14"/>
      <c r="F39" s="14"/>
      <c r="G39" s="14"/>
      <c r="H39" s="14"/>
      <c r="I39" s="14"/>
      <c r="J39" s="14"/>
    </row>
    <row r="40" spans="1:12" s="15" customFormat="1" x14ac:dyDescent="0.25">
      <c r="B40" s="16"/>
      <c r="C40" s="14"/>
      <c r="E40" s="14"/>
      <c r="F40" s="14"/>
      <c r="G40" s="14"/>
      <c r="H40" s="14"/>
      <c r="I40" s="14"/>
      <c r="J40" s="14"/>
    </row>
    <row r="41" spans="1:12" s="15" customFormat="1" x14ac:dyDescent="0.25">
      <c r="B41" s="16"/>
      <c r="C41" s="14"/>
      <c r="D41" s="14"/>
      <c r="E41" s="14"/>
      <c r="F41" s="14"/>
      <c r="G41" s="14"/>
      <c r="H41" s="14"/>
      <c r="I41" s="14"/>
      <c r="J41" s="14"/>
    </row>
    <row r="42" spans="1:12" s="15" customFormat="1" ht="12.75" customHeight="1" x14ac:dyDescent="0.25">
      <c r="B42" s="16"/>
      <c r="C42" s="14"/>
      <c r="D42" s="14"/>
      <c r="E42" s="14"/>
      <c r="F42" s="14"/>
      <c r="G42" s="14"/>
      <c r="H42" s="14"/>
      <c r="I42" s="14"/>
      <c r="J42" s="14"/>
    </row>
    <row r="43" spans="1:12" ht="20.25" x14ac:dyDescent="0.25">
      <c r="D43" s="22" t="s">
        <v>362</v>
      </c>
    </row>
    <row r="44" spans="1:12" x14ac:dyDescent="0.25">
      <c r="A44" s="14"/>
      <c r="B44" s="14"/>
    </row>
    <row r="45" spans="1:12" ht="18" x14ac:dyDescent="0.25">
      <c r="A45" s="14"/>
      <c r="B45" s="14"/>
      <c r="D45" s="23">
        <v>43300.661435185182</v>
      </c>
    </row>
    <row r="46" spans="1:12" ht="12.75" x14ac:dyDescent="0.25">
      <c r="A46" s="14"/>
      <c r="B46" s="14"/>
      <c r="G46" s="24"/>
      <c r="H46" s="24"/>
      <c r="I46" s="24"/>
      <c r="J46" s="24"/>
      <c r="K46" s="24"/>
      <c r="L46" s="24"/>
    </row>
    <row r="47" spans="1:12" x14ac:dyDescent="0.25">
      <c r="A47" s="14"/>
      <c r="B47" s="14"/>
    </row>
    <row r="48" spans="1:12" x14ac:dyDescent="0.25">
      <c r="A48" s="14"/>
      <c r="B48" s="14"/>
    </row>
    <row r="49" spans="1:12" ht="15" x14ac:dyDescent="0.25">
      <c r="B49" s="25" t="s">
        <v>359</v>
      </c>
    </row>
    <row r="50" spans="1:12" ht="15" x14ac:dyDescent="0.25">
      <c r="B50" s="25"/>
    </row>
    <row r="51" spans="1:12" ht="15" x14ac:dyDescent="0.25">
      <c r="A51" s="24"/>
      <c r="B51" s="25" t="s">
        <v>351</v>
      </c>
      <c r="C51" s="24"/>
      <c r="D51" s="24"/>
      <c r="E51" s="24"/>
      <c r="F51" s="24"/>
    </row>
    <row r="52" spans="1:12" ht="15" x14ac:dyDescent="0.25">
      <c r="B52" s="25"/>
    </row>
    <row r="53" spans="1:12" ht="15" x14ac:dyDescent="0.25">
      <c r="B53" s="25" t="s">
        <v>363</v>
      </c>
    </row>
    <row r="54" spans="1:12" ht="15" x14ac:dyDescent="0.25">
      <c r="B54" s="25" t="s">
        <v>352</v>
      </c>
    </row>
    <row r="55" spans="1:12" ht="12.75" x14ac:dyDescent="0.25">
      <c r="B55" s="15"/>
      <c r="G55" s="24"/>
      <c r="H55" s="24"/>
      <c r="I55" s="24"/>
      <c r="J55" s="24"/>
      <c r="K55" s="24"/>
      <c r="L55" s="24"/>
    </row>
    <row r="56" spans="1:12" ht="15" x14ac:dyDescent="0.25">
      <c r="B56" s="25" t="s">
        <v>353</v>
      </c>
    </row>
    <row r="57" spans="1:12" ht="15" x14ac:dyDescent="0.25">
      <c r="B57" s="25" t="s">
        <v>354</v>
      </c>
    </row>
    <row r="62" spans="1:12" ht="12.75" x14ac:dyDescent="0.25">
      <c r="A62" s="24" t="s">
        <v>355</v>
      </c>
      <c r="B62" s="26"/>
      <c r="C62" s="27" t="s">
        <v>358</v>
      </c>
      <c r="D62" s="27"/>
      <c r="E62" s="28"/>
      <c r="F62" s="28" t="s">
        <v>356</v>
      </c>
    </row>
    <row r="65" spans="1:10" s="15" customFormat="1" ht="11.25" customHeight="1" x14ac:dyDescent="0.25">
      <c r="B65" s="16"/>
      <c r="C65" s="14"/>
      <c r="D65" s="14"/>
      <c r="E65" s="14"/>
      <c r="F65" s="14"/>
      <c r="G65" s="14"/>
      <c r="H65" s="14"/>
      <c r="I65" s="14"/>
      <c r="J65" s="14"/>
    </row>
    <row r="69" spans="1:10" x14ac:dyDescent="0.25">
      <c r="A69" s="14"/>
      <c r="B69" s="14"/>
    </row>
    <row r="70" spans="1:10" x14ac:dyDescent="0.25">
      <c r="A70" s="14"/>
      <c r="B70" s="14"/>
    </row>
    <row r="71" spans="1:10" x14ac:dyDescent="0.25">
      <c r="A71" s="14"/>
      <c r="B71" s="14"/>
    </row>
    <row r="72" spans="1:10" x14ac:dyDescent="0.25">
      <c r="A72" s="14"/>
      <c r="B72" s="14"/>
    </row>
    <row r="73" spans="1:10" x14ac:dyDescent="0.25">
      <c r="A73" s="14"/>
      <c r="B73" s="14"/>
    </row>
    <row r="74" spans="1:10" x14ac:dyDescent="0.25">
      <c r="A74" s="14"/>
      <c r="B74" s="14"/>
    </row>
    <row r="75" spans="1:10" x14ac:dyDescent="0.25">
      <c r="A75" s="14"/>
      <c r="B75" s="1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13422.103161110348</v>
      </c>
      <c r="D2" s="78">
        <v>12975.584859360004</v>
      </c>
      <c r="E2" s="78">
        <v>11933.310172312516</v>
      </c>
      <c r="F2" s="78">
        <v>12941.294004312265</v>
      </c>
      <c r="G2" s="78">
        <v>13215.534769152184</v>
      </c>
      <c r="H2" s="78">
        <v>14032.942400000005</v>
      </c>
      <c r="I2" s="78">
        <v>18336.714917319689</v>
      </c>
      <c r="J2" s="78">
        <v>18064.584588652702</v>
      </c>
      <c r="K2" s="78">
        <v>17823.838731252956</v>
      </c>
      <c r="L2" s="78">
        <v>16832.550435187899</v>
      </c>
      <c r="M2" s="78">
        <v>16861.100718969268</v>
      </c>
      <c r="N2" s="78">
        <v>15126.806917213607</v>
      </c>
      <c r="O2" s="78">
        <v>18633.473665632162</v>
      </c>
      <c r="P2" s="78">
        <v>17088.636464202835</v>
      </c>
      <c r="Q2" s="78">
        <v>17186.901700000006</v>
      </c>
      <c r="R2" s="78">
        <v>19250.440769729139</v>
      </c>
    </row>
    <row r="3" spans="1:18" ht="11.25" customHeight="1" x14ac:dyDescent="0.25">
      <c r="A3" s="53" t="s">
        <v>242</v>
      </c>
      <c r="B3" s="54" t="s">
        <v>241</v>
      </c>
      <c r="C3" s="79">
        <v>257.02820000000406</v>
      </c>
      <c r="D3" s="79">
        <v>259.42668840000005</v>
      </c>
      <c r="E3" s="79">
        <v>153.27974378851448</v>
      </c>
      <c r="F3" s="79">
        <v>148.13050029148695</v>
      </c>
      <c r="G3" s="79">
        <v>137.43728865979168</v>
      </c>
      <c r="H3" s="79">
        <v>905.64800000000196</v>
      </c>
      <c r="I3" s="79">
        <v>545.96817881856327</v>
      </c>
      <c r="J3" s="79">
        <v>768.46160051999516</v>
      </c>
      <c r="K3" s="79">
        <v>933.13095660000647</v>
      </c>
      <c r="L3" s="79">
        <v>1274.5404463647621</v>
      </c>
      <c r="M3" s="79">
        <v>1298.5182000000013</v>
      </c>
      <c r="N3" s="79">
        <v>429.83170799657989</v>
      </c>
      <c r="O3" s="79">
        <v>1546.0747516782612</v>
      </c>
      <c r="P3" s="79">
        <v>131.11292307692125</v>
      </c>
      <c r="Q3" s="79">
        <v>121.86240000000598</v>
      </c>
      <c r="R3" s="79">
        <v>121.86357991554945</v>
      </c>
    </row>
    <row r="4" spans="1:18" ht="11.25" customHeight="1" x14ac:dyDescent="0.25">
      <c r="A4" s="56" t="s">
        <v>240</v>
      </c>
      <c r="B4" s="57" t="s">
        <v>239</v>
      </c>
      <c r="C4" s="8">
        <v>257.02820000000406</v>
      </c>
      <c r="D4" s="8">
        <v>259.42668840000005</v>
      </c>
      <c r="E4" s="8">
        <v>153.27974378851448</v>
      </c>
      <c r="F4" s="8">
        <v>148.13050029148695</v>
      </c>
      <c r="G4" s="8">
        <v>137.43728865979168</v>
      </c>
      <c r="H4" s="8">
        <v>905.64800000000196</v>
      </c>
      <c r="I4" s="8">
        <v>545.96817881856327</v>
      </c>
      <c r="J4" s="8">
        <v>768.46160051999516</v>
      </c>
      <c r="K4" s="8">
        <v>933.13095660000647</v>
      </c>
      <c r="L4" s="8">
        <v>1274.5404463647621</v>
      </c>
      <c r="M4" s="8">
        <v>1298.5182000000013</v>
      </c>
      <c r="N4" s="8">
        <v>429.83170799657989</v>
      </c>
      <c r="O4" s="8">
        <v>1546.0747516782612</v>
      </c>
      <c r="P4" s="8">
        <v>131.11292307692125</v>
      </c>
      <c r="Q4" s="8">
        <v>121.86240000000598</v>
      </c>
      <c r="R4" s="8">
        <v>121.86357991554945</v>
      </c>
    </row>
    <row r="5" spans="1:18" ht="11.25" customHeight="1" x14ac:dyDescent="0.25">
      <c r="A5" s="59" t="s">
        <v>238</v>
      </c>
      <c r="B5" s="60" t="s">
        <v>237</v>
      </c>
      <c r="C5" s="9">
        <v>257.02820000000406</v>
      </c>
      <c r="D5" s="9">
        <v>259.42668840000005</v>
      </c>
      <c r="E5" s="9">
        <v>153.27974378851448</v>
      </c>
      <c r="F5" s="9">
        <v>148.13050029148695</v>
      </c>
      <c r="G5" s="9">
        <v>137.43728865979168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257.02820000000406</v>
      </c>
      <c r="D8" s="10">
        <v>259.42668840000005</v>
      </c>
      <c r="E8" s="10">
        <v>153.27974378851448</v>
      </c>
      <c r="F8" s="10">
        <v>148.13050029148695</v>
      </c>
      <c r="G8" s="10">
        <v>137.43728865979168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905.64800000000196</v>
      </c>
      <c r="I11" s="9">
        <v>527.72294177856327</v>
      </c>
      <c r="J11" s="9">
        <v>759.33898199999521</v>
      </c>
      <c r="K11" s="9">
        <v>917.92659240000648</v>
      </c>
      <c r="L11" s="9">
        <v>1274.5404463647621</v>
      </c>
      <c r="M11" s="9">
        <v>1055.1270000000011</v>
      </c>
      <c r="N11" s="9">
        <v>375.03640799657978</v>
      </c>
      <c r="O11" s="9">
        <v>1515.6508516782612</v>
      </c>
      <c r="P11" s="9">
        <v>100.69523076922894</v>
      </c>
      <c r="Q11" s="9">
        <v>85.386000000006035</v>
      </c>
      <c r="R11" s="9">
        <v>76.196699687024562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905.64800000000196</v>
      </c>
      <c r="I12" s="10">
        <v>527.72294177856327</v>
      </c>
      <c r="J12" s="10">
        <v>759.33898199999521</v>
      </c>
      <c r="K12" s="10">
        <v>917.92659240000648</v>
      </c>
      <c r="L12" s="10">
        <v>1274.5404463647621</v>
      </c>
      <c r="M12" s="10">
        <v>1055.1270000000011</v>
      </c>
      <c r="N12" s="10">
        <v>375.03640799657978</v>
      </c>
      <c r="O12" s="10">
        <v>1515.6508516782612</v>
      </c>
      <c r="P12" s="10">
        <v>100.69523076922894</v>
      </c>
      <c r="Q12" s="10">
        <v>85.386000000006035</v>
      </c>
      <c r="R12" s="10">
        <v>76.196699687024562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18.245237040000003</v>
      </c>
      <c r="J14" s="9">
        <v>9.1226185200000014</v>
      </c>
      <c r="K14" s="9">
        <v>15.204364200000002</v>
      </c>
      <c r="L14" s="9">
        <v>0</v>
      </c>
      <c r="M14" s="9">
        <v>243.39120000000014</v>
      </c>
      <c r="N14" s="9">
        <v>54.795300000000097</v>
      </c>
      <c r="O14" s="9">
        <v>30.423900000000017</v>
      </c>
      <c r="P14" s="9">
        <v>30.41769230769231</v>
      </c>
      <c r="Q14" s="9">
        <v>36.476399999999948</v>
      </c>
      <c r="R14" s="9">
        <v>45.666880228524882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12181.02640000001</v>
      </c>
      <c r="D21" s="79">
        <v>11836.756000080004</v>
      </c>
      <c r="E21" s="79">
        <v>10930.894174296001</v>
      </c>
      <c r="F21" s="79">
        <v>11966.380784332778</v>
      </c>
      <c r="G21" s="79">
        <v>12262.824969348136</v>
      </c>
      <c r="H21" s="79">
        <v>12236.469600000004</v>
      </c>
      <c r="I21" s="79">
        <v>12822.81935212206</v>
      </c>
      <c r="J21" s="79">
        <v>12143.231115389031</v>
      </c>
      <c r="K21" s="79">
        <v>12002.867051892948</v>
      </c>
      <c r="L21" s="79">
        <v>11470.31171891028</v>
      </c>
      <c r="M21" s="79">
        <v>11214.48544413329</v>
      </c>
      <c r="N21" s="79">
        <v>11144.708933815327</v>
      </c>
      <c r="O21" s="79">
        <v>11954.699326238948</v>
      </c>
      <c r="P21" s="79">
        <v>12046.991369205336</v>
      </c>
      <c r="Q21" s="79">
        <v>12587.912199999999</v>
      </c>
      <c r="R21" s="79">
        <v>12962.860178399784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12181.02640000001</v>
      </c>
      <c r="D30" s="8">
        <v>11836.756000080004</v>
      </c>
      <c r="E30" s="8">
        <v>10930.894174296001</v>
      </c>
      <c r="F30" s="8">
        <v>11966.380784332778</v>
      </c>
      <c r="G30" s="8">
        <v>12262.824969348136</v>
      </c>
      <c r="H30" s="8">
        <v>12236.469600000004</v>
      </c>
      <c r="I30" s="8">
        <v>12822.81935212206</v>
      </c>
      <c r="J30" s="8">
        <v>12143.231115389031</v>
      </c>
      <c r="K30" s="8">
        <v>12002.867051892948</v>
      </c>
      <c r="L30" s="8">
        <v>11470.31171891028</v>
      </c>
      <c r="M30" s="8">
        <v>11214.48544413329</v>
      </c>
      <c r="N30" s="8">
        <v>11144.708933815327</v>
      </c>
      <c r="O30" s="8">
        <v>11954.699326238948</v>
      </c>
      <c r="P30" s="8">
        <v>12046.991369205336</v>
      </c>
      <c r="Q30" s="8">
        <v>12587.912199999999</v>
      </c>
      <c r="R30" s="8">
        <v>12962.860178399784</v>
      </c>
    </row>
    <row r="31" spans="1:18" ht="11.25" customHeight="1" x14ac:dyDescent="0.25">
      <c r="A31" s="59" t="s">
        <v>187</v>
      </c>
      <c r="B31" s="60" t="s">
        <v>186</v>
      </c>
      <c r="C31" s="9">
        <v>4824.2304000000058</v>
      </c>
      <c r="D31" s="9">
        <v>4407.9166310400005</v>
      </c>
      <c r="E31" s="9">
        <v>4179.8933287810569</v>
      </c>
      <c r="F31" s="9">
        <v>5155.0293196800003</v>
      </c>
      <c r="G31" s="9">
        <v>5813.6364057600003</v>
      </c>
      <c r="H31" s="9">
        <v>6070.2335999999968</v>
      </c>
      <c r="I31" s="9">
        <v>6298.3673625600004</v>
      </c>
      <c r="J31" s="9">
        <v>6460.7884070400014</v>
      </c>
      <c r="K31" s="9">
        <v>6546.400093440001</v>
      </c>
      <c r="L31" s="9">
        <v>6711.7150540800003</v>
      </c>
      <c r="M31" s="9">
        <v>7301.9231998864143</v>
      </c>
      <c r="N31" s="9">
        <v>8699.0111999046494</v>
      </c>
      <c r="O31" s="9">
        <v>10016.265599917202</v>
      </c>
      <c r="P31" s="9">
        <v>10620.719999921905</v>
      </c>
      <c r="Q31" s="9">
        <v>11327.846399999999</v>
      </c>
      <c r="R31" s="9">
        <v>11655.705599999998</v>
      </c>
    </row>
    <row r="32" spans="1:18" ht="11.25" customHeight="1" x14ac:dyDescent="0.25">
      <c r="A32" s="61" t="s">
        <v>185</v>
      </c>
      <c r="B32" s="62" t="s">
        <v>184</v>
      </c>
      <c r="C32" s="10">
        <v>4824.2304000000058</v>
      </c>
      <c r="D32" s="10">
        <v>4407.9166310400005</v>
      </c>
      <c r="E32" s="10">
        <v>4179.8933287810569</v>
      </c>
      <c r="F32" s="10">
        <v>5155.0293196800003</v>
      </c>
      <c r="G32" s="10">
        <v>5813.6364057600003</v>
      </c>
      <c r="H32" s="10">
        <v>6070.2335999999968</v>
      </c>
      <c r="I32" s="10">
        <v>6298.3673625600004</v>
      </c>
      <c r="J32" s="10">
        <v>6460.7884070400014</v>
      </c>
      <c r="K32" s="10">
        <v>6546.400093440001</v>
      </c>
      <c r="L32" s="10">
        <v>6711.7150540800003</v>
      </c>
      <c r="M32" s="10">
        <v>7301.9231998864143</v>
      </c>
      <c r="N32" s="10">
        <v>8699.0111999046494</v>
      </c>
      <c r="O32" s="10">
        <v>10016.265599917202</v>
      </c>
      <c r="P32" s="10">
        <v>10620.719999921905</v>
      </c>
      <c r="Q32" s="10">
        <v>11327.846399999999</v>
      </c>
      <c r="R32" s="10">
        <v>11655.705599999998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66.762193439972251</v>
      </c>
      <c r="Q43" s="9">
        <v>63.577800000000032</v>
      </c>
      <c r="R43" s="9">
        <v>57.207185970593528</v>
      </c>
    </row>
    <row r="44" spans="1:18" ht="11.25" customHeight="1" x14ac:dyDescent="0.25">
      <c r="A44" s="59" t="s">
        <v>161</v>
      </c>
      <c r="B44" s="60" t="s">
        <v>160</v>
      </c>
      <c r="C44" s="9">
        <v>6421.1040000000048</v>
      </c>
      <c r="D44" s="9">
        <v>5835.9662848800017</v>
      </c>
      <c r="E44" s="9">
        <v>5417.8152984480967</v>
      </c>
      <c r="F44" s="9">
        <v>3690.3696669935998</v>
      </c>
      <c r="G44" s="9">
        <v>1743.1257765726748</v>
      </c>
      <c r="H44" s="9">
        <v>1442.7360000000003</v>
      </c>
      <c r="I44" s="9">
        <v>1343.5102455222966</v>
      </c>
      <c r="J44" s="9">
        <v>1337.351063469049</v>
      </c>
      <c r="K44" s="9">
        <v>1529.5102586993517</v>
      </c>
      <c r="L44" s="9">
        <v>1201.3277456782066</v>
      </c>
      <c r="M44" s="9">
        <v>944.28923017403599</v>
      </c>
      <c r="N44" s="9">
        <v>755.42577108717796</v>
      </c>
      <c r="O44" s="9">
        <v>699.69517929527512</v>
      </c>
      <c r="P44" s="9">
        <v>578.93546706179029</v>
      </c>
      <c r="Q44" s="9">
        <v>588.24000000000035</v>
      </c>
      <c r="R44" s="9">
        <v>486.08887477185522</v>
      </c>
    </row>
    <row r="45" spans="1:18" ht="11.25" customHeight="1" x14ac:dyDescent="0.25">
      <c r="A45" s="59" t="s">
        <v>159</v>
      </c>
      <c r="B45" s="60" t="s">
        <v>158</v>
      </c>
      <c r="C45" s="9">
        <v>935.69199999999944</v>
      </c>
      <c r="D45" s="9">
        <v>1592.8730841600002</v>
      </c>
      <c r="E45" s="9">
        <v>1333.1855470668481</v>
      </c>
      <c r="F45" s="9">
        <v>3120.9817976591767</v>
      </c>
      <c r="G45" s="9">
        <v>4706.0627870154603</v>
      </c>
      <c r="H45" s="9">
        <v>4723.5000000000073</v>
      </c>
      <c r="I45" s="9">
        <v>5180.9417440397638</v>
      </c>
      <c r="J45" s="9">
        <v>4345.0916448799808</v>
      </c>
      <c r="K45" s="9">
        <v>3926.9566997535967</v>
      </c>
      <c r="L45" s="9">
        <v>3557.2689191520726</v>
      </c>
      <c r="M45" s="9">
        <v>2968.2730140728381</v>
      </c>
      <c r="N45" s="9">
        <v>1690.2719628234979</v>
      </c>
      <c r="O45" s="9">
        <v>1238.738547026469</v>
      </c>
      <c r="P45" s="9">
        <v>780.57370878166853</v>
      </c>
      <c r="Q45" s="9">
        <v>608.24800000000039</v>
      </c>
      <c r="R45" s="9">
        <v>763.85851765733696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492.95999999999958</v>
      </c>
      <c r="D49" s="10">
        <v>598.84847100000002</v>
      </c>
      <c r="E49" s="10">
        <v>567.81215907390003</v>
      </c>
      <c r="F49" s="10">
        <v>558.43440428880001</v>
      </c>
      <c r="G49" s="10">
        <v>586.60751023290004</v>
      </c>
      <c r="H49" s="10">
        <v>633.35999999999922</v>
      </c>
      <c r="I49" s="10">
        <v>633.52983926700006</v>
      </c>
      <c r="J49" s="10">
        <v>630.26315555580004</v>
      </c>
      <c r="K49" s="10">
        <v>651.896974989</v>
      </c>
      <c r="L49" s="10">
        <v>1132.4238874065002</v>
      </c>
      <c r="M49" s="10">
        <v>455.52445262938573</v>
      </c>
      <c r="N49" s="10">
        <v>461.76108259363502</v>
      </c>
      <c r="O49" s="10">
        <v>461.75945838104985</v>
      </c>
      <c r="P49" s="10">
        <v>449.26717006162994</v>
      </c>
      <c r="Q49" s="10">
        <v>508.56000000000051</v>
      </c>
      <c r="R49" s="10">
        <v>511.69776379479561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442.73199999999986</v>
      </c>
      <c r="D51" s="10">
        <v>994.02461316000017</v>
      </c>
      <c r="E51" s="10">
        <v>765.37338799294798</v>
      </c>
      <c r="F51" s="10">
        <v>2562.5473933703761</v>
      </c>
      <c r="G51" s="10">
        <v>4119.4552767825598</v>
      </c>
      <c r="H51" s="10">
        <v>4090.1400000000085</v>
      </c>
      <c r="I51" s="10">
        <v>4547.4119047727636</v>
      </c>
      <c r="J51" s="10">
        <v>3714.8284893241803</v>
      </c>
      <c r="K51" s="10">
        <v>3275.0597247645965</v>
      </c>
      <c r="L51" s="10">
        <v>2424.8450317455722</v>
      </c>
      <c r="M51" s="10">
        <v>2512.7485614434522</v>
      </c>
      <c r="N51" s="10">
        <v>1228.5108802298628</v>
      </c>
      <c r="O51" s="10">
        <v>776.97908864541921</v>
      </c>
      <c r="P51" s="10">
        <v>331.30653872003859</v>
      </c>
      <c r="Q51" s="10">
        <v>99.68799999999986</v>
      </c>
      <c r="R51" s="10">
        <v>252.1607538625413</v>
      </c>
    </row>
    <row r="52" spans="1:18" ht="11.25" customHeight="1" x14ac:dyDescent="0.25">
      <c r="A52" s="53" t="s">
        <v>145</v>
      </c>
      <c r="B52" s="54" t="s">
        <v>144</v>
      </c>
      <c r="C52" s="79">
        <v>984.04856111033359</v>
      </c>
      <c r="D52" s="79">
        <v>879.40217088000009</v>
      </c>
      <c r="E52" s="79">
        <v>849.13625422799998</v>
      </c>
      <c r="F52" s="79">
        <v>826.78271968800004</v>
      </c>
      <c r="G52" s="79">
        <v>815.2725111442561</v>
      </c>
      <c r="H52" s="79">
        <v>890.82479999999998</v>
      </c>
      <c r="I52" s="79">
        <v>4967.927386379065</v>
      </c>
      <c r="J52" s="79">
        <v>5152.8918727436767</v>
      </c>
      <c r="K52" s="79">
        <v>4887.8407227600001</v>
      </c>
      <c r="L52" s="79">
        <v>4087.6982699128562</v>
      </c>
      <c r="M52" s="79">
        <v>4348.0970748359796</v>
      </c>
      <c r="N52" s="79">
        <v>3552.2662754017015</v>
      </c>
      <c r="O52" s="79">
        <v>5132.6995877149539</v>
      </c>
      <c r="P52" s="79">
        <v>4910.5321719205785</v>
      </c>
      <c r="Q52" s="79">
        <v>4477.1271000000042</v>
      </c>
      <c r="R52" s="79">
        <v>6165.7170114138089</v>
      </c>
    </row>
    <row r="53" spans="1:18" ht="11.25" customHeight="1" x14ac:dyDescent="0.25">
      <c r="A53" s="56" t="s">
        <v>143</v>
      </c>
      <c r="B53" s="57" t="s">
        <v>142</v>
      </c>
      <c r="C53" s="8">
        <v>42.230167375191456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4040.8703789675769</v>
      </c>
      <c r="J53" s="8">
        <v>4184.5995919652769</v>
      </c>
      <c r="K53" s="8">
        <v>3903.4620781200006</v>
      </c>
      <c r="L53" s="8">
        <v>3286.8345294805681</v>
      </c>
      <c r="M53" s="8">
        <v>3578.690322931498</v>
      </c>
      <c r="N53" s="8">
        <v>2862.7934754017006</v>
      </c>
      <c r="O53" s="8">
        <v>4480.5255877149548</v>
      </c>
      <c r="P53" s="8">
        <v>4367.8470910037995</v>
      </c>
      <c r="Q53" s="8">
        <v>4232.127900000005</v>
      </c>
      <c r="R53" s="8">
        <v>5918.4534114138096</v>
      </c>
    </row>
    <row r="54" spans="1:18" ht="11.25" customHeight="1" x14ac:dyDescent="0.25">
      <c r="A54" s="56" t="s">
        <v>141</v>
      </c>
      <c r="B54" s="57" t="s">
        <v>140</v>
      </c>
      <c r="C54" s="8">
        <v>941.81839373514208</v>
      </c>
      <c r="D54" s="8">
        <v>879.40217088000009</v>
      </c>
      <c r="E54" s="8">
        <v>849.13625422799998</v>
      </c>
      <c r="F54" s="8">
        <v>826.78271968800004</v>
      </c>
      <c r="G54" s="8">
        <v>815.2725111442561</v>
      </c>
      <c r="H54" s="8">
        <v>890.82479999999998</v>
      </c>
      <c r="I54" s="8">
        <v>927.05700741148803</v>
      </c>
      <c r="J54" s="8">
        <v>968.29228077840003</v>
      </c>
      <c r="K54" s="8">
        <v>984.37864463999995</v>
      </c>
      <c r="L54" s="8">
        <v>800.86374043228807</v>
      </c>
      <c r="M54" s="8">
        <v>769.40675190448155</v>
      </c>
      <c r="N54" s="8">
        <v>689.47280000000057</v>
      </c>
      <c r="O54" s="8">
        <v>652.17399999999952</v>
      </c>
      <c r="P54" s="8">
        <v>542.68508091677882</v>
      </c>
      <c r="Q54" s="8">
        <v>244.99919999999952</v>
      </c>
      <c r="R54" s="8">
        <v>247.26359999999909</v>
      </c>
    </row>
    <row r="55" spans="1:18" ht="11.25" customHeight="1" x14ac:dyDescent="0.25">
      <c r="A55" s="59" t="s">
        <v>139</v>
      </c>
      <c r="B55" s="60" t="s">
        <v>138</v>
      </c>
      <c r="C55" s="9">
        <v>371.63839373514162</v>
      </c>
      <c r="D55" s="9">
        <v>355.80096287999999</v>
      </c>
      <c r="E55" s="9">
        <v>351.71129664</v>
      </c>
      <c r="F55" s="9">
        <v>360.82009871999998</v>
      </c>
      <c r="G55" s="9">
        <v>363.56980440585602</v>
      </c>
      <c r="H55" s="9">
        <v>352.62479999999948</v>
      </c>
      <c r="I55" s="9">
        <v>430.66999941148799</v>
      </c>
      <c r="J55" s="9">
        <v>435.92124239999998</v>
      </c>
      <c r="K55" s="9">
        <v>458.60030064</v>
      </c>
      <c r="L55" s="9">
        <v>292.50248443228799</v>
      </c>
      <c r="M55" s="9">
        <v>387.46675190448099</v>
      </c>
      <c r="N55" s="9">
        <v>304.67280000000051</v>
      </c>
      <c r="O55" s="9">
        <v>283.49399999999969</v>
      </c>
      <c r="P55" s="9">
        <v>257.4650809167789</v>
      </c>
      <c r="Q55" s="9">
        <v>244.99919999999952</v>
      </c>
      <c r="R55" s="9">
        <v>247.26359999999909</v>
      </c>
    </row>
    <row r="56" spans="1:18" ht="11.25" customHeight="1" x14ac:dyDescent="0.25">
      <c r="A56" s="59" t="s">
        <v>137</v>
      </c>
      <c r="B56" s="60" t="s">
        <v>136</v>
      </c>
      <c r="C56" s="9">
        <v>570.1800000000004</v>
      </c>
      <c r="D56" s="9">
        <v>523.60120800000004</v>
      </c>
      <c r="E56" s="9">
        <v>497.42495758799998</v>
      </c>
      <c r="F56" s="9">
        <v>465.96262096800007</v>
      </c>
      <c r="G56" s="9">
        <v>451.70270673840008</v>
      </c>
      <c r="H56" s="9">
        <v>538.2000000000005</v>
      </c>
      <c r="I56" s="9">
        <v>496.38700800000004</v>
      </c>
      <c r="J56" s="9">
        <v>532.37103837840004</v>
      </c>
      <c r="K56" s="9">
        <v>525.77834399999995</v>
      </c>
      <c r="L56" s="9">
        <v>508.36125600000008</v>
      </c>
      <c r="M56" s="9">
        <v>381.94000000000051</v>
      </c>
      <c r="N56" s="9">
        <v>384.80000000000007</v>
      </c>
      <c r="O56" s="9">
        <v>368.67999999999978</v>
      </c>
      <c r="P56" s="9">
        <v>285.21999999999997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14.112000000000005</v>
      </c>
      <c r="D64" s="81">
        <v>14.067648</v>
      </c>
      <c r="E64" s="81">
        <v>14.068820304000001</v>
      </c>
      <c r="F64" s="81">
        <v>14.067648</v>
      </c>
      <c r="G64" s="81">
        <v>17.819114584320001</v>
      </c>
      <c r="H64" s="81">
        <v>17.919999999999977</v>
      </c>
      <c r="I64" s="81">
        <v>0</v>
      </c>
      <c r="J64" s="81">
        <v>0</v>
      </c>
      <c r="K64" s="81">
        <v>437.97277440000005</v>
      </c>
      <c r="L64" s="81">
        <v>1440.5393207847601</v>
      </c>
      <c r="M64" s="81">
        <v>1140.9216000000013</v>
      </c>
      <c r="N64" s="81">
        <v>1252.7281412196335</v>
      </c>
      <c r="O64" s="81">
        <v>1187.5426328271478</v>
      </c>
      <c r="P64" s="81">
        <v>1494.3082000000006</v>
      </c>
      <c r="Q64" s="81">
        <v>1322.572999999998</v>
      </c>
      <c r="R64" s="81">
        <v>1.638004514409134</v>
      </c>
    </row>
    <row r="65" spans="1:18" ht="11.25" customHeight="1" x14ac:dyDescent="0.25">
      <c r="A65" s="71" t="s">
        <v>123</v>
      </c>
      <c r="B65" s="72" t="s">
        <v>122</v>
      </c>
      <c r="C65" s="82">
        <v>14.112000000000005</v>
      </c>
      <c r="D65" s="82">
        <v>14.067648</v>
      </c>
      <c r="E65" s="82">
        <v>14.068820304000001</v>
      </c>
      <c r="F65" s="82">
        <v>14.067648</v>
      </c>
      <c r="G65" s="82">
        <v>17.819114584320001</v>
      </c>
      <c r="H65" s="82">
        <v>17.919999999999977</v>
      </c>
      <c r="I65" s="82">
        <v>0</v>
      </c>
      <c r="J65" s="82">
        <v>0</v>
      </c>
      <c r="K65" s="82">
        <v>437.97277440000005</v>
      </c>
      <c r="L65" s="82">
        <v>1431.1666360051202</v>
      </c>
      <c r="M65" s="82">
        <v>1096.3680000000011</v>
      </c>
      <c r="N65" s="82">
        <v>1202.6597836991091</v>
      </c>
      <c r="O65" s="82">
        <v>1137.6929657760691</v>
      </c>
      <c r="P65" s="82">
        <v>1243.3120000000004</v>
      </c>
      <c r="Q65" s="82">
        <v>1222.9279999999981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9.3726847796400019</v>
      </c>
      <c r="M67" s="82">
        <v>44.553600000000081</v>
      </c>
      <c r="N67" s="82">
        <v>50.068357520524437</v>
      </c>
      <c r="O67" s="82">
        <v>49.849667051078704</v>
      </c>
      <c r="P67" s="82">
        <v>250.9962000000003</v>
      </c>
      <c r="Q67" s="82">
        <v>99.644999999999982</v>
      </c>
      <c r="R67" s="82">
        <v>1.638004514409134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4355.7789719006523</v>
      </c>
      <c r="D2" s="78">
        <v>4337.0029278985321</v>
      </c>
      <c r="E2" s="78">
        <v>4363.0847441991718</v>
      </c>
      <c r="F2" s="78">
        <v>4881.3499515477251</v>
      </c>
      <c r="G2" s="78">
        <v>5035.3501698866885</v>
      </c>
      <c r="H2" s="78">
        <v>4834.3910895626314</v>
      </c>
      <c r="I2" s="78">
        <v>5273.7335317277284</v>
      </c>
      <c r="J2" s="78">
        <v>4573.6135768063441</v>
      </c>
      <c r="K2" s="78">
        <v>4143.9948807395886</v>
      </c>
      <c r="L2" s="78">
        <v>3436.9853189493601</v>
      </c>
      <c r="M2" s="78">
        <v>3295.2715086060439</v>
      </c>
      <c r="N2" s="78">
        <v>2584.969468758602</v>
      </c>
      <c r="O2" s="78">
        <v>2680.3748799252676</v>
      </c>
      <c r="P2" s="78">
        <v>1582.0340854876224</v>
      </c>
      <c r="Q2" s="78">
        <v>1022.7275635280175</v>
      </c>
      <c r="R2" s="78">
        <v>1395.8759788555722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4355.7789719006523</v>
      </c>
      <c r="D21" s="79">
        <v>4337.0029278985321</v>
      </c>
      <c r="E21" s="79">
        <v>4363.0847441991718</v>
      </c>
      <c r="F21" s="79">
        <v>4881.3499515477251</v>
      </c>
      <c r="G21" s="79">
        <v>5035.3501698866885</v>
      </c>
      <c r="H21" s="79">
        <v>4834.3910895626314</v>
      </c>
      <c r="I21" s="79">
        <v>5273.7335317277284</v>
      </c>
      <c r="J21" s="79">
        <v>4573.6135768063441</v>
      </c>
      <c r="K21" s="79">
        <v>4143.9948807395886</v>
      </c>
      <c r="L21" s="79">
        <v>3436.9853189493601</v>
      </c>
      <c r="M21" s="79">
        <v>3295.2715086060439</v>
      </c>
      <c r="N21" s="79">
        <v>2584.969468758602</v>
      </c>
      <c r="O21" s="79">
        <v>2680.3748799252676</v>
      </c>
      <c r="P21" s="79">
        <v>1582.0340854876224</v>
      </c>
      <c r="Q21" s="79">
        <v>1022.7275635280175</v>
      </c>
      <c r="R21" s="79">
        <v>1395.8759788555722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4355.7789719006523</v>
      </c>
      <c r="D30" s="8">
        <v>4337.0029278985321</v>
      </c>
      <c r="E30" s="8">
        <v>4363.0847441991718</v>
      </c>
      <c r="F30" s="8">
        <v>4881.3499515477251</v>
      </c>
      <c r="G30" s="8">
        <v>5035.3501698866885</v>
      </c>
      <c r="H30" s="8">
        <v>4834.3910895626314</v>
      </c>
      <c r="I30" s="8">
        <v>5273.7335317277284</v>
      </c>
      <c r="J30" s="8">
        <v>4573.6135768063441</v>
      </c>
      <c r="K30" s="8">
        <v>4143.9948807395886</v>
      </c>
      <c r="L30" s="8">
        <v>3436.9853189493601</v>
      </c>
      <c r="M30" s="8">
        <v>3295.2715086060439</v>
      </c>
      <c r="N30" s="8">
        <v>2584.969468758602</v>
      </c>
      <c r="O30" s="8">
        <v>2680.3748799252676</v>
      </c>
      <c r="P30" s="8">
        <v>1582.0340854876224</v>
      </c>
      <c r="Q30" s="8">
        <v>1022.7275635280175</v>
      </c>
      <c r="R30" s="8">
        <v>1395.8759788555722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3668.4685008664901</v>
      </c>
      <c r="D43" s="9">
        <v>3665.1905278293239</v>
      </c>
      <c r="E43" s="9">
        <v>3595.3895795383801</v>
      </c>
      <c r="F43" s="9">
        <v>3992.8081248024846</v>
      </c>
      <c r="G43" s="9">
        <v>4558.6557147268804</v>
      </c>
      <c r="H43" s="9">
        <v>4571.2315696890928</v>
      </c>
      <c r="I43" s="9">
        <v>4437.6992310362402</v>
      </c>
      <c r="J43" s="9">
        <v>3830.5475573938561</v>
      </c>
      <c r="K43" s="9">
        <v>3500.0924571620285</v>
      </c>
      <c r="L43" s="9">
        <v>2867.272580311776</v>
      </c>
      <c r="M43" s="9">
        <v>2892.7899049989333</v>
      </c>
      <c r="N43" s="9">
        <v>2129.8577314074569</v>
      </c>
      <c r="O43" s="9">
        <v>2346.0082085058516</v>
      </c>
      <c r="P43" s="9">
        <v>1185.7468802555034</v>
      </c>
      <c r="Q43" s="9">
        <v>753.3753803173995</v>
      </c>
      <c r="R43" s="9">
        <v>1052.2197975218173</v>
      </c>
    </row>
    <row r="44" spans="1:18" ht="11.25" customHeight="1" x14ac:dyDescent="0.25">
      <c r="A44" s="59" t="s">
        <v>161</v>
      </c>
      <c r="B44" s="60" t="s">
        <v>160</v>
      </c>
      <c r="C44" s="9">
        <v>687.31047103416176</v>
      </c>
      <c r="D44" s="9">
        <v>671.81240006920802</v>
      </c>
      <c r="E44" s="9">
        <v>767.6951646607921</v>
      </c>
      <c r="F44" s="9">
        <v>888.5418267452402</v>
      </c>
      <c r="G44" s="9">
        <v>476.69445515980806</v>
      </c>
      <c r="H44" s="9">
        <v>263.15951987353884</v>
      </c>
      <c r="I44" s="9">
        <v>836.03430069148806</v>
      </c>
      <c r="J44" s="9">
        <v>743.06601941248812</v>
      </c>
      <c r="K44" s="9">
        <v>643.90242357756006</v>
      </c>
      <c r="L44" s="9">
        <v>569.71273863758415</v>
      </c>
      <c r="M44" s="9">
        <v>402.48160360711069</v>
      </c>
      <c r="N44" s="9">
        <v>455.11173735114511</v>
      </c>
      <c r="O44" s="9">
        <v>334.36667141941587</v>
      </c>
      <c r="P44" s="9">
        <v>396.28720523211905</v>
      </c>
      <c r="Q44" s="9">
        <v>269.35218321061802</v>
      </c>
      <c r="R44" s="9">
        <v>343.65618133375472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4355.7789719006523</v>
      </c>
      <c r="D2" s="78">
        <v>4337.0029278985321</v>
      </c>
      <c r="E2" s="78">
        <v>4363.0847441991718</v>
      </c>
      <c r="F2" s="78">
        <v>4881.3499515477251</v>
      </c>
      <c r="G2" s="78">
        <v>5035.3501698866885</v>
      </c>
      <c r="H2" s="78">
        <v>4834.3910895626314</v>
      </c>
      <c r="I2" s="78">
        <v>5273.7335317277284</v>
      </c>
      <c r="J2" s="78">
        <v>4573.6135768063441</v>
      </c>
      <c r="K2" s="78">
        <v>4143.9948807395886</v>
      </c>
      <c r="L2" s="78">
        <v>3436.9853189493601</v>
      </c>
      <c r="M2" s="78">
        <v>3295.2715086060439</v>
      </c>
      <c r="N2" s="78">
        <v>2584.969468758602</v>
      </c>
      <c r="O2" s="78">
        <v>2680.3748799252676</v>
      </c>
      <c r="P2" s="78">
        <v>1582.0340854876224</v>
      </c>
      <c r="Q2" s="78">
        <v>1022.7275635280175</v>
      </c>
      <c r="R2" s="78">
        <v>1395.8759788555722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4355.7789719006523</v>
      </c>
      <c r="D21" s="79">
        <v>4337.0029278985321</v>
      </c>
      <c r="E21" s="79">
        <v>4363.0847441991718</v>
      </c>
      <c r="F21" s="79">
        <v>4881.3499515477251</v>
      </c>
      <c r="G21" s="79">
        <v>5035.3501698866885</v>
      </c>
      <c r="H21" s="79">
        <v>4834.3910895626314</v>
      </c>
      <c r="I21" s="79">
        <v>5273.7335317277284</v>
      </c>
      <c r="J21" s="79">
        <v>4573.6135768063441</v>
      </c>
      <c r="K21" s="79">
        <v>4143.9948807395886</v>
      </c>
      <c r="L21" s="79">
        <v>3436.9853189493601</v>
      </c>
      <c r="M21" s="79">
        <v>3295.2715086060439</v>
      </c>
      <c r="N21" s="79">
        <v>2584.969468758602</v>
      </c>
      <c r="O21" s="79">
        <v>2680.3748799252676</v>
      </c>
      <c r="P21" s="79">
        <v>1582.0340854876224</v>
      </c>
      <c r="Q21" s="79">
        <v>1022.7275635280175</v>
      </c>
      <c r="R21" s="79">
        <v>1395.8759788555722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4355.7789719006523</v>
      </c>
      <c r="D30" s="8">
        <v>4337.0029278985321</v>
      </c>
      <c r="E30" s="8">
        <v>4363.0847441991718</v>
      </c>
      <c r="F30" s="8">
        <v>4881.3499515477251</v>
      </c>
      <c r="G30" s="8">
        <v>5035.3501698866885</v>
      </c>
      <c r="H30" s="8">
        <v>4834.3910895626314</v>
      </c>
      <c r="I30" s="8">
        <v>5273.7335317277284</v>
      </c>
      <c r="J30" s="8">
        <v>4573.6135768063441</v>
      </c>
      <c r="K30" s="8">
        <v>4143.9948807395886</v>
      </c>
      <c r="L30" s="8">
        <v>3436.9853189493601</v>
      </c>
      <c r="M30" s="8">
        <v>3295.2715086060439</v>
      </c>
      <c r="N30" s="8">
        <v>2584.969468758602</v>
      </c>
      <c r="O30" s="8">
        <v>2680.3748799252676</v>
      </c>
      <c r="P30" s="8">
        <v>1582.0340854876224</v>
      </c>
      <c r="Q30" s="8">
        <v>1022.7275635280175</v>
      </c>
      <c r="R30" s="8">
        <v>1395.8759788555722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3668.4685008664901</v>
      </c>
      <c r="D43" s="9">
        <v>3665.1905278293239</v>
      </c>
      <c r="E43" s="9">
        <v>3595.3895795383801</v>
      </c>
      <c r="F43" s="9">
        <v>3992.8081248024846</v>
      </c>
      <c r="G43" s="9">
        <v>4558.6557147268804</v>
      </c>
      <c r="H43" s="9">
        <v>4571.2315696890928</v>
      </c>
      <c r="I43" s="9">
        <v>4437.6992310362402</v>
      </c>
      <c r="J43" s="9">
        <v>3830.5475573938561</v>
      </c>
      <c r="K43" s="9">
        <v>3500.0924571620285</v>
      </c>
      <c r="L43" s="9">
        <v>2867.272580311776</v>
      </c>
      <c r="M43" s="9">
        <v>2892.7899049989333</v>
      </c>
      <c r="N43" s="9">
        <v>2129.8577314074569</v>
      </c>
      <c r="O43" s="9">
        <v>2346.0082085058516</v>
      </c>
      <c r="P43" s="9">
        <v>1185.7468802555034</v>
      </c>
      <c r="Q43" s="9">
        <v>753.3753803173995</v>
      </c>
      <c r="R43" s="9">
        <v>1052.2197975218173</v>
      </c>
    </row>
    <row r="44" spans="1:18" ht="11.25" customHeight="1" x14ac:dyDescent="0.25">
      <c r="A44" s="59" t="s">
        <v>161</v>
      </c>
      <c r="B44" s="60" t="s">
        <v>160</v>
      </c>
      <c r="C44" s="9">
        <v>687.31047103416176</v>
      </c>
      <c r="D44" s="9">
        <v>671.81240006920802</v>
      </c>
      <c r="E44" s="9">
        <v>767.6951646607921</v>
      </c>
      <c r="F44" s="9">
        <v>888.5418267452402</v>
      </c>
      <c r="G44" s="9">
        <v>476.69445515980806</v>
      </c>
      <c r="H44" s="9">
        <v>263.15951987353884</v>
      </c>
      <c r="I44" s="9">
        <v>836.03430069148806</v>
      </c>
      <c r="J44" s="9">
        <v>743.06601941248812</v>
      </c>
      <c r="K44" s="9">
        <v>643.90242357756006</v>
      </c>
      <c r="L44" s="9">
        <v>569.71273863758415</v>
      </c>
      <c r="M44" s="9">
        <v>402.48160360711069</v>
      </c>
      <c r="N44" s="9">
        <v>455.11173735114511</v>
      </c>
      <c r="O44" s="9">
        <v>334.36667141941587</v>
      </c>
      <c r="P44" s="9">
        <v>396.28720523211905</v>
      </c>
      <c r="Q44" s="9">
        <v>269.35218321061802</v>
      </c>
      <c r="R44" s="9">
        <v>343.65618133375472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19187.968400000009</v>
      </c>
      <c r="D2" s="78">
        <v>21480.638237640003</v>
      </c>
      <c r="E2" s="78">
        <v>21931.540590038221</v>
      </c>
      <c r="F2" s="78">
        <v>22340.107053720007</v>
      </c>
      <c r="G2" s="78">
        <v>23043.524386537007</v>
      </c>
      <c r="H2" s="78">
        <v>25287.224199999997</v>
      </c>
      <c r="I2" s="78">
        <v>26403.791845524236</v>
      </c>
      <c r="J2" s="78">
        <v>27019.569731419338</v>
      </c>
      <c r="K2" s="78">
        <v>28018.719578160006</v>
      </c>
      <c r="L2" s="78">
        <v>27842.159291400007</v>
      </c>
      <c r="M2" s="78">
        <v>26838.811799999996</v>
      </c>
      <c r="N2" s="78">
        <v>27450.851099999989</v>
      </c>
      <c r="O2" s="78">
        <v>26810.036100000019</v>
      </c>
      <c r="P2" s="78">
        <v>23043.252599999993</v>
      </c>
      <c r="Q2" s="78">
        <v>24914.834600000002</v>
      </c>
      <c r="R2" s="78">
        <v>23818.901399999995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19187.968400000009</v>
      </c>
      <c r="D21" s="79">
        <v>21480.638237640003</v>
      </c>
      <c r="E21" s="79">
        <v>21931.540590038221</v>
      </c>
      <c r="F21" s="79">
        <v>22340.107053720007</v>
      </c>
      <c r="G21" s="79">
        <v>23043.524386537007</v>
      </c>
      <c r="H21" s="79">
        <v>25287.224199999997</v>
      </c>
      <c r="I21" s="79">
        <v>26403.791845524236</v>
      </c>
      <c r="J21" s="79">
        <v>27019.569731419338</v>
      </c>
      <c r="K21" s="79">
        <v>28018.719578160006</v>
      </c>
      <c r="L21" s="79">
        <v>27842.159291400007</v>
      </c>
      <c r="M21" s="79">
        <v>26838.811799999996</v>
      </c>
      <c r="N21" s="79">
        <v>27450.851099999989</v>
      </c>
      <c r="O21" s="79">
        <v>26810.036100000019</v>
      </c>
      <c r="P21" s="79">
        <v>23043.252599999993</v>
      </c>
      <c r="Q21" s="79">
        <v>24914.834600000002</v>
      </c>
      <c r="R21" s="79">
        <v>23818.901399999995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19187.968400000009</v>
      </c>
      <c r="D30" s="8">
        <v>21480.638237640003</v>
      </c>
      <c r="E30" s="8">
        <v>21931.540590038221</v>
      </c>
      <c r="F30" s="8">
        <v>22340.107053720007</v>
      </c>
      <c r="G30" s="8">
        <v>23043.524386537007</v>
      </c>
      <c r="H30" s="8">
        <v>25287.224199999997</v>
      </c>
      <c r="I30" s="8">
        <v>26403.791845524236</v>
      </c>
      <c r="J30" s="8">
        <v>27019.569731419338</v>
      </c>
      <c r="K30" s="8">
        <v>28018.719578160006</v>
      </c>
      <c r="L30" s="8">
        <v>27842.159291400007</v>
      </c>
      <c r="M30" s="8">
        <v>26838.811799999996</v>
      </c>
      <c r="N30" s="8">
        <v>27450.851099999989</v>
      </c>
      <c r="O30" s="8">
        <v>26810.036100000019</v>
      </c>
      <c r="P30" s="8">
        <v>23043.252599999993</v>
      </c>
      <c r="Q30" s="8">
        <v>24914.834600000002</v>
      </c>
      <c r="R30" s="8">
        <v>23818.901399999995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3073.9643999999976</v>
      </c>
      <c r="D43" s="9">
        <v>3172.5334648800003</v>
      </c>
      <c r="E43" s="9">
        <v>3013.6453508037239</v>
      </c>
      <c r="F43" s="9">
        <v>2975.5298710800002</v>
      </c>
      <c r="G43" s="9">
        <v>2934.2266560392754</v>
      </c>
      <c r="H43" s="9">
        <v>3115.3122000000049</v>
      </c>
      <c r="I43" s="9">
        <v>3328.2342779779106</v>
      </c>
      <c r="J43" s="9">
        <v>3566.8083601982539</v>
      </c>
      <c r="K43" s="9">
        <v>4583.8237770000005</v>
      </c>
      <c r="L43" s="9">
        <v>4466.2421044800003</v>
      </c>
      <c r="M43" s="9">
        <v>4688.8998000000038</v>
      </c>
      <c r="N43" s="9">
        <v>4177.0911000000024</v>
      </c>
      <c r="O43" s="9">
        <v>3706.5561000000084</v>
      </c>
      <c r="P43" s="9">
        <v>3865.5006000000085</v>
      </c>
      <c r="Q43" s="9">
        <v>4018.1466000000019</v>
      </c>
      <c r="R43" s="9">
        <v>5276.9574000000011</v>
      </c>
    </row>
    <row r="44" spans="1:18" ht="11.25" customHeight="1" x14ac:dyDescent="0.25">
      <c r="A44" s="59" t="s">
        <v>161</v>
      </c>
      <c r="B44" s="60" t="s">
        <v>160</v>
      </c>
      <c r="C44" s="9">
        <v>16046.56800000001</v>
      </c>
      <c r="D44" s="9">
        <v>18223.095566880002</v>
      </c>
      <c r="E44" s="9">
        <v>18888.433994643914</v>
      </c>
      <c r="F44" s="9">
        <v>19349.846345520004</v>
      </c>
      <c r="G44" s="9">
        <v>20071.243589654881</v>
      </c>
      <c r="H44" s="9">
        <v>22142.591999999993</v>
      </c>
      <c r="I44" s="9">
        <v>23040.26536659574</v>
      </c>
      <c r="J44" s="9">
        <v>23411.638275288988</v>
      </c>
      <c r="K44" s="9">
        <v>23399.603170560003</v>
      </c>
      <c r="L44" s="9">
        <v>23340.624556320006</v>
      </c>
      <c r="M44" s="9">
        <v>22114.727999999992</v>
      </c>
      <c r="N44" s="9">
        <v>23238.575999999986</v>
      </c>
      <c r="O44" s="9">
        <v>23068.296000000009</v>
      </c>
      <c r="P44" s="9">
        <v>19142.567999999981</v>
      </c>
      <c r="Q44" s="9">
        <v>20873.232000000004</v>
      </c>
      <c r="R44" s="9">
        <v>18541.943999999992</v>
      </c>
    </row>
    <row r="45" spans="1:18" ht="11.25" customHeight="1" x14ac:dyDescent="0.25">
      <c r="A45" s="59" t="s">
        <v>159</v>
      </c>
      <c r="B45" s="60" t="s">
        <v>158</v>
      </c>
      <c r="C45" s="9">
        <v>67.435999999999893</v>
      </c>
      <c r="D45" s="9">
        <v>85.00920588000001</v>
      </c>
      <c r="E45" s="9">
        <v>29.461244590584002</v>
      </c>
      <c r="F45" s="9">
        <v>14.73083712</v>
      </c>
      <c r="G45" s="9">
        <v>38.054140842852</v>
      </c>
      <c r="H45" s="9">
        <v>29.320000000000011</v>
      </c>
      <c r="I45" s="9">
        <v>35.292200950584004</v>
      </c>
      <c r="J45" s="9">
        <v>41.123095932096</v>
      </c>
      <c r="K45" s="9">
        <v>35.292630600000003</v>
      </c>
      <c r="L45" s="9">
        <v>35.292630600000003</v>
      </c>
      <c r="M45" s="9">
        <v>35.183999999999983</v>
      </c>
      <c r="N45" s="9">
        <v>35.183999999999948</v>
      </c>
      <c r="O45" s="9">
        <v>35.183999999999983</v>
      </c>
      <c r="P45" s="9">
        <v>35.183999999999941</v>
      </c>
      <c r="Q45" s="9">
        <v>23.456000000000003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67.435999999999893</v>
      </c>
      <c r="D51" s="10">
        <v>85.00920588000001</v>
      </c>
      <c r="E51" s="10">
        <v>29.461244590584002</v>
      </c>
      <c r="F51" s="10">
        <v>14.73083712</v>
      </c>
      <c r="G51" s="10">
        <v>38.054140842852</v>
      </c>
      <c r="H51" s="10">
        <v>29.320000000000011</v>
      </c>
      <c r="I51" s="10">
        <v>35.292200950584004</v>
      </c>
      <c r="J51" s="10">
        <v>41.123095932096</v>
      </c>
      <c r="K51" s="10">
        <v>35.292630600000003</v>
      </c>
      <c r="L51" s="10">
        <v>35.292630600000003</v>
      </c>
      <c r="M51" s="10">
        <v>35.183999999999983</v>
      </c>
      <c r="N51" s="10">
        <v>35.183999999999948</v>
      </c>
      <c r="O51" s="10">
        <v>35.183999999999983</v>
      </c>
      <c r="P51" s="10">
        <v>35.183999999999941</v>
      </c>
      <c r="Q51" s="10">
        <v>23.456000000000003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2041.8737552159866</v>
      </c>
      <c r="D2" s="78">
        <v>2109.0773099283492</v>
      </c>
      <c r="E2" s="78">
        <v>2293.0940279987849</v>
      </c>
      <c r="F2" s="78">
        <v>2315.2050757052325</v>
      </c>
      <c r="G2" s="78">
        <v>2574.5213068669241</v>
      </c>
      <c r="H2" s="78">
        <v>2741.0459340681991</v>
      </c>
      <c r="I2" s="78">
        <v>2520.1451116551971</v>
      </c>
      <c r="J2" s="78">
        <v>2420.8955433627157</v>
      </c>
      <c r="K2" s="78">
        <v>2444.6081322608165</v>
      </c>
      <c r="L2" s="78">
        <v>2285.2281611395961</v>
      </c>
      <c r="M2" s="78">
        <v>2321.0770611594935</v>
      </c>
      <c r="N2" s="78">
        <v>2452.226388405742</v>
      </c>
      <c r="O2" s="78">
        <v>2506.343082828781</v>
      </c>
      <c r="P2" s="78">
        <v>2407.7597630451128</v>
      </c>
      <c r="Q2" s="78">
        <v>2699.2277245315481</v>
      </c>
      <c r="R2" s="78">
        <v>2605.2031519057564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2041.8737552159866</v>
      </c>
      <c r="D21" s="79">
        <v>2109.0773099283492</v>
      </c>
      <c r="E21" s="79">
        <v>2293.0940279987849</v>
      </c>
      <c r="F21" s="79">
        <v>2315.2050757052325</v>
      </c>
      <c r="G21" s="79">
        <v>2574.5213068669241</v>
      </c>
      <c r="H21" s="79">
        <v>2741.0459340681991</v>
      </c>
      <c r="I21" s="79">
        <v>2520.1451116551971</v>
      </c>
      <c r="J21" s="79">
        <v>2420.8955433627157</v>
      </c>
      <c r="K21" s="79">
        <v>2444.6081322608165</v>
      </c>
      <c r="L21" s="79">
        <v>2285.2281611395961</v>
      </c>
      <c r="M21" s="79">
        <v>2321.0770611594935</v>
      </c>
      <c r="N21" s="79">
        <v>2452.226388405742</v>
      </c>
      <c r="O21" s="79">
        <v>2506.343082828781</v>
      </c>
      <c r="P21" s="79">
        <v>2407.7597630451128</v>
      </c>
      <c r="Q21" s="79">
        <v>2699.2277245315481</v>
      </c>
      <c r="R21" s="79">
        <v>2605.2031519057564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2041.8737552159866</v>
      </c>
      <c r="D30" s="8">
        <v>2109.0773099283492</v>
      </c>
      <c r="E30" s="8">
        <v>2293.0940279987849</v>
      </c>
      <c r="F30" s="8">
        <v>2315.2050757052325</v>
      </c>
      <c r="G30" s="8">
        <v>2574.5213068669241</v>
      </c>
      <c r="H30" s="8">
        <v>2741.0459340681991</v>
      </c>
      <c r="I30" s="8">
        <v>2520.1451116551971</v>
      </c>
      <c r="J30" s="8">
        <v>2420.8955433627157</v>
      </c>
      <c r="K30" s="8">
        <v>2444.6081322608165</v>
      </c>
      <c r="L30" s="8">
        <v>2285.2281611395961</v>
      </c>
      <c r="M30" s="8">
        <v>2321.0770611594935</v>
      </c>
      <c r="N30" s="8">
        <v>2452.226388405742</v>
      </c>
      <c r="O30" s="8">
        <v>2506.343082828781</v>
      </c>
      <c r="P30" s="8">
        <v>2407.7597630451128</v>
      </c>
      <c r="Q30" s="8">
        <v>2699.2277245315481</v>
      </c>
      <c r="R30" s="8">
        <v>2605.2031519057564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327.11369447680818</v>
      </c>
      <c r="D43" s="9">
        <v>311.49532298542647</v>
      </c>
      <c r="E43" s="9">
        <v>315.09743367382282</v>
      </c>
      <c r="F43" s="9">
        <v>308.3674506962501</v>
      </c>
      <c r="G43" s="9">
        <v>327.8243778353409</v>
      </c>
      <c r="H43" s="9">
        <v>337.68885709341993</v>
      </c>
      <c r="I43" s="9">
        <v>317.66775753881353</v>
      </c>
      <c r="J43" s="9">
        <v>319.57838518767699</v>
      </c>
      <c r="K43" s="9">
        <v>399.9345098852861</v>
      </c>
      <c r="L43" s="9">
        <v>366.58012493943511</v>
      </c>
      <c r="M43" s="9">
        <v>405.50594597691344</v>
      </c>
      <c r="N43" s="9">
        <v>373.14591758485693</v>
      </c>
      <c r="O43" s="9">
        <v>346.5083451473547</v>
      </c>
      <c r="P43" s="9">
        <v>403.90117533610538</v>
      </c>
      <c r="Q43" s="9">
        <v>435.31867171023413</v>
      </c>
      <c r="R43" s="9">
        <v>577.16961080969145</v>
      </c>
    </row>
    <row r="44" spans="1:18" ht="11.25" customHeight="1" x14ac:dyDescent="0.25">
      <c r="A44" s="59" t="s">
        <v>161</v>
      </c>
      <c r="B44" s="60" t="s">
        <v>160</v>
      </c>
      <c r="C44" s="9">
        <v>1707.5839076579202</v>
      </c>
      <c r="D44" s="9">
        <v>1789.2353547212426</v>
      </c>
      <c r="E44" s="9">
        <v>1974.9162177435389</v>
      </c>
      <c r="F44" s="9">
        <v>2005.3110025631902</v>
      </c>
      <c r="G44" s="9">
        <v>2242.4453573201104</v>
      </c>
      <c r="H44" s="9">
        <v>2400.1788923645886</v>
      </c>
      <c r="I44" s="9">
        <v>2199.1088429485362</v>
      </c>
      <c r="J44" s="9">
        <v>2097.6326169088047</v>
      </c>
      <c r="K44" s="9">
        <v>2041.5943720360224</v>
      </c>
      <c r="L44" s="9">
        <v>1915.7512884126163</v>
      </c>
      <c r="M44" s="9">
        <v>1912.5283286416407</v>
      </c>
      <c r="N44" s="9">
        <v>2075.9374304490088</v>
      </c>
      <c r="O44" s="9">
        <v>2156.5455524413419</v>
      </c>
      <c r="P44" s="9">
        <v>2000.1822568987041</v>
      </c>
      <c r="Q44" s="9">
        <v>2261.3678725757663</v>
      </c>
      <c r="R44" s="9">
        <v>2028.0335410960652</v>
      </c>
    </row>
    <row r="45" spans="1:18" ht="11.25" customHeight="1" x14ac:dyDescent="0.25">
      <c r="A45" s="59" t="s">
        <v>159</v>
      </c>
      <c r="B45" s="60" t="s">
        <v>158</v>
      </c>
      <c r="C45" s="9">
        <v>7.1761530812582013</v>
      </c>
      <c r="D45" s="9">
        <v>8.3466322216799096</v>
      </c>
      <c r="E45" s="9">
        <v>3.0803765814229069</v>
      </c>
      <c r="F45" s="9">
        <v>1.5266224457922646</v>
      </c>
      <c r="G45" s="9">
        <v>4.2515717114729297</v>
      </c>
      <c r="H45" s="9">
        <v>3.1781846101906122</v>
      </c>
      <c r="I45" s="9">
        <v>3.3685111678474255</v>
      </c>
      <c r="J45" s="9">
        <v>3.6845412662335173</v>
      </c>
      <c r="K45" s="9">
        <v>3.0792503395082971</v>
      </c>
      <c r="L45" s="9">
        <v>2.8967477875442316</v>
      </c>
      <c r="M45" s="9">
        <v>3.0427865409390287</v>
      </c>
      <c r="N45" s="9">
        <v>3.1430403718763951</v>
      </c>
      <c r="O45" s="9">
        <v>3.289185240084318</v>
      </c>
      <c r="P45" s="9">
        <v>3.6763308103031922</v>
      </c>
      <c r="Q45" s="9">
        <v>2.5411802455478472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7.1761530812582013</v>
      </c>
      <c r="D51" s="10">
        <v>8.3466322216799096</v>
      </c>
      <c r="E51" s="10">
        <v>3.0803765814229069</v>
      </c>
      <c r="F51" s="10">
        <v>1.5266224457922646</v>
      </c>
      <c r="G51" s="10">
        <v>4.2515717114729297</v>
      </c>
      <c r="H51" s="10">
        <v>3.1781846101906122</v>
      </c>
      <c r="I51" s="10">
        <v>3.3685111678474255</v>
      </c>
      <c r="J51" s="10">
        <v>3.6845412662335173</v>
      </c>
      <c r="K51" s="10">
        <v>3.0792503395082971</v>
      </c>
      <c r="L51" s="10">
        <v>2.8967477875442316</v>
      </c>
      <c r="M51" s="10">
        <v>3.0427865409390287</v>
      </c>
      <c r="N51" s="10">
        <v>3.1430403718763951</v>
      </c>
      <c r="O51" s="10">
        <v>3.289185240084318</v>
      </c>
      <c r="P51" s="10">
        <v>3.6763308103031922</v>
      </c>
      <c r="Q51" s="10">
        <v>2.5411802455478472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17146.094644784025</v>
      </c>
      <c r="D2" s="78">
        <v>19371.560927711649</v>
      </c>
      <c r="E2" s="78">
        <v>19638.446562039433</v>
      </c>
      <c r="F2" s="78">
        <v>20024.901978014772</v>
      </c>
      <c r="G2" s="78">
        <v>20469.003079670085</v>
      </c>
      <c r="H2" s="78">
        <v>22546.178265931801</v>
      </c>
      <c r="I2" s="78">
        <v>23883.646733869035</v>
      </c>
      <c r="J2" s="78">
        <v>24598.674188056622</v>
      </c>
      <c r="K2" s="78">
        <v>25574.111445899191</v>
      </c>
      <c r="L2" s="78">
        <v>25556.931130260411</v>
      </c>
      <c r="M2" s="78">
        <v>24517.7347388405</v>
      </c>
      <c r="N2" s="78">
        <v>24998.624711594246</v>
      </c>
      <c r="O2" s="78">
        <v>24303.693017171237</v>
      </c>
      <c r="P2" s="78">
        <v>20635.492836954876</v>
      </c>
      <c r="Q2" s="78">
        <v>22215.606875468457</v>
      </c>
      <c r="R2" s="78">
        <v>21213.698248094239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17146.094644784025</v>
      </c>
      <c r="D21" s="79">
        <v>19371.560927711649</v>
      </c>
      <c r="E21" s="79">
        <v>19638.446562039433</v>
      </c>
      <c r="F21" s="79">
        <v>20024.901978014772</v>
      </c>
      <c r="G21" s="79">
        <v>20469.003079670085</v>
      </c>
      <c r="H21" s="79">
        <v>22546.178265931801</v>
      </c>
      <c r="I21" s="79">
        <v>23883.646733869035</v>
      </c>
      <c r="J21" s="79">
        <v>24598.674188056622</v>
      </c>
      <c r="K21" s="79">
        <v>25574.111445899191</v>
      </c>
      <c r="L21" s="79">
        <v>25556.931130260411</v>
      </c>
      <c r="M21" s="79">
        <v>24517.7347388405</v>
      </c>
      <c r="N21" s="79">
        <v>24998.624711594246</v>
      </c>
      <c r="O21" s="79">
        <v>24303.693017171237</v>
      </c>
      <c r="P21" s="79">
        <v>20635.492836954876</v>
      </c>
      <c r="Q21" s="79">
        <v>22215.606875468457</v>
      </c>
      <c r="R21" s="79">
        <v>21213.698248094239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17146.094644784025</v>
      </c>
      <c r="D30" s="8">
        <v>19371.560927711649</v>
      </c>
      <c r="E30" s="8">
        <v>19638.446562039433</v>
      </c>
      <c r="F30" s="8">
        <v>20024.901978014772</v>
      </c>
      <c r="G30" s="8">
        <v>20469.003079670085</v>
      </c>
      <c r="H30" s="8">
        <v>22546.178265931801</v>
      </c>
      <c r="I30" s="8">
        <v>23883.646733869035</v>
      </c>
      <c r="J30" s="8">
        <v>24598.674188056622</v>
      </c>
      <c r="K30" s="8">
        <v>25574.111445899191</v>
      </c>
      <c r="L30" s="8">
        <v>25556.931130260411</v>
      </c>
      <c r="M30" s="8">
        <v>24517.7347388405</v>
      </c>
      <c r="N30" s="8">
        <v>24998.624711594246</v>
      </c>
      <c r="O30" s="8">
        <v>24303.693017171237</v>
      </c>
      <c r="P30" s="8">
        <v>20635.492836954876</v>
      </c>
      <c r="Q30" s="8">
        <v>22215.606875468457</v>
      </c>
      <c r="R30" s="8">
        <v>21213.698248094239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2746.8507055231894</v>
      </c>
      <c r="D43" s="9">
        <v>2861.0381418945735</v>
      </c>
      <c r="E43" s="9">
        <v>2698.5479171299012</v>
      </c>
      <c r="F43" s="9">
        <v>2667.16242038375</v>
      </c>
      <c r="G43" s="9">
        <v>2606.4022782039342</v>
      </c>
      <c r="H43" s="9">
        <v>2777.6233429065851</v>
      </c>
      <c r="I43" s="9">
        <v>3010.5665204390966</v>
      </c>
      <c r="J43" s="9">
        <v>3247.2299750105772</v>
      </c>
      <c r="K43" s="9">
        <v>4183.8892671147141</v>
      </c>
      <c r="L43" s="9">
        <v>4099.661979540565</v>
      </c>
      <c r="M43" s="9">
        <v>4283.3938540230902</v>
      </c>
      <c r="N43" s="9">
        <v>3803.9451824151456</v>
      </c>
      <c r="O43" s="9">
        <v>3360.0477548526537</v>
      </c>
      <c r="P43" s="9">
        <v>3461.5994246639029</v>
      </c>
      <c r="Q43" s="9">
        <v>3582.8279282897679</v>
      </c>
      <c r="R43" s="9">
        <v>4699.7877891903099</v>
      </c>
    </row>
    <row r="44" spans="1:18" ht="11.25" customHeight="1" x14ac:dyDescent="0.25">
      <c r="A44" s="59" t="s">
        <v>161</v>
      </c>
      <c r="B44" s="60" t="s">
        <v>160</v>
      </c>
      <c r="C44" s="9">
        <v>14338.984092342091</v>
      </c>
      <c r="D44" s="9">
        <v>16433.860212158757</v>
      </c>
      <c r="E44" s="9">
        <v>16913.517776900371</v>
      </c>
      <c r="F44" s="9">
        <v>17344.535342956817</v>
      </c>
      <c r="G44" s="9">
        <v>17828.798232334771</v>
      </c>
      <c r="H44" s="9">
        <v>19742.413107635406</v>
      </c>
      <c r="I44" s="9">
        <v>20841.156523647202</v>
      </c>
      <c r="J44" s="9">
        <v>21314.005658380182</v>
      </c>
      <c r="K44" s="9">
        <v>21358.008798523984</v>
      </c>
      <c r="L44" s="9">
        <v>21424.873267907391</v>
      </c>
      <c r="M44" s="9">
        <v>20202.19967135835</v>
      </c>
      <c r="N44" s="9">
        <v>21162.638569550974</v>
      </c>
      <c r="O44" s="9">
        <v>20911.750447558668</v>
      </c>
      <c r="P44" s="9">
        <v>17142.385743101277</v>
      </c>
      <c r="Q44" s="9">
        <v>18611.864127424236</v>
      </c>
      <c r="R44" s="9">
        <v>16513.910458903927</v>
      </c>
    </row>
    <row r="45" spans="1:18" ht="11.25" customHeight="1" x14ac:dyDescent="0.25">
      <c r="A45" s="59" t="s">
        <v>159</v>
      </c>
      <c r="B45" s="60" t="s">
        <v>158</v>
      </c>
      <c r="C45" s="9">
        <v>60.259846918741694</v>
      </c>
      <c r="D45" s="9">
        <v>76.662573658320085</v>
      </c>
      <c r="E45" s="9">
        <v>26.380868009161091</v>
      </c>
      <c r="F45" s="9">
        <v>13.204214674207735</v>
      </c>
      <c r="G45" s="9">
        <v>33.802569131379066</v>
      </c>
      <c r="H45" s="9">
        <v>26.141815389809395</v>
      </c>
      <c r="I45" s="9">
        <v>31.923689782736577</v>
      </c>
      <c r="J45" s="9">
        <v>37.438554665862483</v>
      </c>
      <c r="K45" s="9">
        <v>32.213380260491704</v>
      </c>
      <c r="L45" s="9">
        <v>32.395882812455774</v>
      </c>
      <c r="M45" s="9">
        <v>32.141213459060957</v>
      </c>
      <c r="N45" s="9">
        <v>32.040959628123552</v>
      </c>
      <c r="O45" s="9">
        <v>31.894814759915668</v>
      </c>
      <c r="P45" s="9">
        <v>31.507669189696749</v>
      </c>
      <c r="Q45" s="9">
        <v>20.914819754452154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60.259846918741694</v>
      </c>
      <c r="D51" s="10">
        <v>76.662573658320085</v>
      </c>
      <c r="E51" s="10">
        <v>26.380868009161091</v>
      </c>
      <c r="F51" s="10">
        <v>13.204214674207735</v>
      </c>
      <c r="G51" s="10">
        <v>33.802569131379066</v>
      </c>
      <c r="H51" s="10">
        <v>26.141815389809395</v>
      </c>
      <c r="I51" s="10">
        <v>31.923689782736577</v>
      </c>
      <c r="J51" s="10">
        <v>37.438554665862483</v>
      </c>
      <c r="K51" s="10">
        <v>32.213380260491704</v>
      </c>
      <c r="L51" s="10">
        <v>32.395882812455774</v>
      </c>
      <c r="M51" s="10">
        <v>32.141213459060957</v>
      </c>
      <c r="N51" s="10">
        <v>32.040959628123552</v>
      </c>
      <c r="O51" s="10">
        <v>31.894814759915668</v>
      </c>
      <c r="P51" s="10">
        <v>31.507669189696749</v>
      </c>
      <c r="Q51" s="10">
        <v>20.914819754452154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11961.12640000001</v>
      </c>
      <c r="D2" s="78">
        <v>11534.773839120004</v>
      </c>
      <c r="E2" s="78">
        <v>10658.077352235938</v>
      </c>
      <c r="F2" s="78">
        <v>11350.755623816318</v>
      </c>
      <c r="G2" s="78">
        <v>11441.880112104867</v>
      </c>
      <c r="H2" s="78">
        <v>11723.369600000004</v>
      </c>
      <c r="I2" s="78">
        <v>12186.611744264388</v>
      </c>
      <c r="J2" s="78">
        <v>11612.585177361183</v>
      </c>
      <c r="K2" s="78">
        <v>11832.85364247972</v>
      </c>
      <c r="L2" s="78">
        <v>11417.52698646138</v>
      </c>
      <c r="M2" s="78">
        <v>11161.707980734758</v>
      </c>
      <c r="N2" s="78">
        <v>12293.226381016768</v>
      </c>
      <c r="O2" s="78">
        <v>14962.394095436357</v>
      </c>
      <c r="P2" s="78">
        <v>14997.857427414849</v>
      </c>
      <c r="Q2" s="78">
        <v>15448.206946904489</v>
      </c>
      <c r="R2" s="78">
        <v>18812.661392776656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11961.12640000001</v>
      </c>
      <c r="D21" s="79">
        <v>11534.773839120004</v>
      </c>
      <c r="E21" s="79">
        <v>10658.077352235938</v>
      </c>
      <c r="F21" s="79">
        <v>11350.755623816318</v>
      </c>
      <c r="G21" s="79">
        <v>11441.880112104867</v>
      </c>
      <c r="H21" s="79">
        <v>11723.369600000004</v>
      </c>
      <c r="I21" s="79">
        <v>12186.611744264388</v>
      </c>
      <c r="J21" s="79">
        <v>11612.585177361183</v>
      </c>
      <c r="K21" s="79">
        <v>11832.85364247972</v>
      </c>
      <c r="L21" s="79">
        <v>11417.52698646138</v>
      </c>
      <c r="M21" s="79">
        <v>11161.707980734758</v>
      </c>
      <c r="N21" s="79">
        <v>11086.070199695565</v>
      </c>
      <c r="O21" s="79">
        <v>11901.923388142277</v>
      </c>
      <c r="P21" s="79">
        <v>11980.229175765364</v>
      </c>
      <c r="Q21" s="79">
        <v>12524.334399999998</v>
      </c>
      <c r="R21" s="79">
        <v>12905.65299242919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11961.12640000001</v>
      </c>
      <c r="D30" s="8">
        <v>11534.773839120004</v>
      </c>
      <c r="E30" s="8">
        <v>10658.077352235938</v>
      </c>
      <c r="F30" s="8">
        <v>11350.755623816318</v>
      </c>
      <c r="G30" s="8">
        <v>11441.880112104867</v>
      </c>
      <c r="H30" s="8">
        <v>11723.369600000004</v>
      </c>
      <c r="I30" s="8">
        <v>12186.611744264388</v>
      </c>
      <c r="J30" s="8">
        <v>11612.585177361183</v>
      </c>
      <c r="K30" s="8">
        <v>11832.85364247972</v>
      </c>
      <c r="L30" s="8">
        <v>11417.52698646138</v>
      </c>
      <c r="M30" s="8">
        <v>11161.707980734758</v>
      </c>
      <c r="N30" s="8">
        <v>11086.070199695565</v>
      </c>
      <c r="O30" s="8">
        <v>11901.923388142277</v>
      </c>
      <c r="P30" s="8">
        <v>11980.229175765364</v>
      </c>
      <c r="Q30" s="8">
        <v>12524.334399999998</v>
      </c>
      <c r="R30" s="8">
        <v>12905.65299242919</v>
      </c>
    </row>
    <row r="31" spans="1:18" ht="11.25" customHeight="1" x14ac:dyDescent="0.25">
      <c r="A31" s="59" t="s">
        <v>187</v>
      </c>
      <c r="B31" s="60" t="s">
        <v>186</v>
      </c>
      <c r="C31" s="9">
        <v>4824.2304000000058</v>
      </c>
      <c r="D31" s="9">
        <v>4407.9166310400005</v>
      </c>
      <c r="E31" s="9">
        <v>4179.8933287810569</v>
      </c>
      <c r="F31" s="9">
        <v>5155.0293196800003</v>
      </c>
      <c r="G31" s="9">
        <v>5813.6364057600003</v>
      </c>
      <c r="H31" s="9">
        <v>6070.2335999999968</v>
      </c>
      <c r="I31" s="9">
        <v>6298.3673625600004</v>
      </c>
      <c r="J31" s="9">
        <v>6460.7884070400014</v>
      </c>
      <c r="K31" s="9">
        <v>6546.400093440001</v>
      </c>
      <c r="L31" s="9">
        <v>6711.7150540800003</v>
      </c>
      <c r="M31" s="9">
        <v>7301.9231998864143</v>
      </c>
      <c r="N31" s="9">
        <v>8699.0111999046494</v>
      </c>
      <c r="O31" s="9">
        <v>10016.265599917202</v>
      </c>
      <c r="P31" s="9">
        <v>10620.719999921905</v>
      </c>
      <c r="Q31" s="9">
        <v>11327.846399999999</v>
      </c>
      <c r="R31" s="9">
        <v>11655.705599999998</v>
      </c>
    </row>
    <row r="32" spans="1:18" ht="11.25" customHeight="1" x14ac:dyDescent="0.25">
      <c r="A32" s="61" t="s">
        <v>185</v>
      </c>
      <c r="B32" s="62" t="s">
        <v>184</v>
      </c>
      <c r="C32" s="10">
        <v>4824.2304000000058</v>
      </c>
      <c r="D32" s="10">
        <v>4407.9166310400005</v>
      </c>
      <c r="E32" s="10">
        <v>4179.8933287810569</v>
      </c>
      <c r="F32" s="10">
        <v>5155.0293196800003</v>
      </c>
      <c r="G32" s="10">
        <v>5813.6364057600003</v>
      </c>
      <c r="H32" s="10">
        <v>6070.2335999999968</v>
      </c>
      <c r="I32" s="10">
        <v>6298.3673625600004</v>
      </c>
      <c r="J32" s="10">
        <v>6460.7884070400014</v>
      </c>
      <c r="K32" s="10">
        <v>6546.400093440001</v>
      </c>
      <c r="L32" s="10">
        <v>6711.7150540800003</v>
      </c>
      <c r="M32" s="10">
        <v>7301.9231998864143</v>
      </c>
      <c r="N32" s="10">
        <v>8699.0111999046494</v>
      </c>
      <c r="O32" s="10">
        <v>10016.265599917202</v>
      </c>
      <c r="P32" s="10">
        <v>10620.719999921905</v>
      </c>
      <c r="Q32" s="10">
        <v>11327.846399999999</v>
      </c>
      <c r="R32" s="10">
        <v>11655.705599999998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6421.1040000000048</v>
      </c>
      <c r="D44" s="9">
        <v>5835.9662848800017</v>
      </c>
      <c r="E44" s="9">
        <v>5417.8152984480967</v>
      </c>
      <c r="F44" s="9">
        <v>3690.3696669935998</v>
      </c>
      <c r="G44" s="9">
        <v>1743.1257765726748</v>
      </c>
      <c r="H44" s="9">
        <v>1442.7360000000003</v>
      </c>
      <c r="I44" s="9">
        <v>1343.5102455222966</v>
      </c>
      <c r="J44" s="9">
        <v>1337.351063469049</v>
      </c>
      <c r="K44" s="9">
        <v>1529.5102586993517</v>
      </c>
      <c r="L44" s="9">
        <v>1201.3277456782066</v>
      </c>
      <c r="M44" s="9">
        <v>944.28923017403599</v>
      </c>
      <c r="N44" s="9">
        <v>755.42577108717796</v>
      </c>
      <c r="O44" s="9">
        <v>699.69517929527512</v>
      </c>
      <c r="P44" s="9">
        <v>578.93546706179029</v>
      </c>
      <c r="Q44" s="9">
        <v>588.24000000000035</v>
      </c>
      <c r="R44" s="9">
        <v>486.08887477185522</v>
      </c>
    </row>
    <row r="45" spans="1:18" ht="11.25" customHeight="1" x14ac:dyDescent="0.25">
      <c r="A45" s="59" t="s">
        <v>159</v>
      </c>
      <c r="B45" s="60" t="s">
        <v>158</v>
      </c>
      <c r="C45" s="9">
        <v>715.79199999999935</v>
      </c>
      <c r="D45" s="9">
        <v>1290.8909232000001</v>
      </c>
      <c r="E45" s="9">
        <v>1060.3687250067842</v>
      </c>
      <c r="F45" s="9">
        <v>2505.3566371427164</v>
      </c>
      <c r="G45" s="9">
        <v>3885.1179297721919</v>
      </c>
      <c r="H45" s="9">
        <v>4210.4000000000069</v>
      </c>
      <c r="I45" s="9">
        <v>4544.7341361820918</v>
      </c>
      <c r="J45" s="9">
        <v>3814.4457068521324</v>
      </c>
      <c r="K45" s="9">
        <v>3756.9432903403685</v>
      </c>
      <c r="L45" s="9">
        <v>3504.4841867031728</v>
      </c>
      <c r="M45" s="9">
        <v>2915.4955506743072</v>
      </c>
      <c r="N45" s="9">
        <v>1631.6332287037362</v>
      </c>
      <c r="O45" s="9">
        <v>1185.962608929799</v>
      </c>
      <c r="P45" s="9">
        <v>780.57370878166853</v>
      </c>
      <c r="Q45" s="9">
        <v>608.24800000000039</v>
      </c>
      <c r="R45" s="9">
        <v>763.85851765733696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492.95999999999958</v>
      </c>
      <c r="D49" s="10">
        <v>598.84847100000002</v>
      </c>
      <c r="E49" s="10">
        <v>567.81215907390003</v>
      </c>
      <c r="F49" s="10">
        <v>558.43440428880001</v>
      </c>
      <c r="G49" s="10">
        <v>586.60751023290004</v>
      </c>
      <c r="H49" s="10">
        <v>633.35999999999922</v>
      </c>
      <c r="I49" s="10">
        <v>633.52983926700006</v>
      </c>
      <c r="J49" s="10">
        <v>630.26315555580004</v>
      </c>
      <c r="K49" s="10">
        <v>651.896974989</v>
      </c>
      <c r="L49" s="10">
        <v>1132.4238874065002</v>
      </c>
      <c r="M49" s="10">
        <v>455.52445262938573</v>
      </c>
      <c r="N49" s="10">
        <v>461.76108259363502</v>
      </c>
      <c r="O49" s="10">
        <v>461.75945838104985</v>
      </c>
      <c r="P49" s="10">
        <v>449.26717006162994</v>
      </c>
      <c r="Q49" s="10">
        <v>508.56000000000051</v>
      </c>
      <c r="R49" s="10">
        <v>511.69776379479561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222.83199999999979</v>
      </c>
      <c r="D51" s="10">
        <v>692.04245220000007</v>
      </c>
      <c r="E51" s="10">
        <v>492.55656593288404</v>
      </c>
      <c r="F51" s="10">
        <v>1946.9222328539163</v>
      </c>
      <c r="G51" s="10">
        <v>3298.5104195392919</v>
      </c>
      <c r="H51" s="10">
        <v>3577.0400000000081</v>
      </c>
      <c r="I51" s="10">
        <v>3911.2042969150921</v>
      </c>
      <c r="J51" s="10">
        <v>3184.1825512963323</v>
      </c>
      <c r="K51" s="10">
        <v>3105.0463153513683</v>
      </c>
      <c r="L51" s="10">
        <v>2372.0602992966724</v>
      </c>
      <c r="M51" s="10">
        <v>2459.9710980449213</v>
      </c>
      <c r="N51" s="10">
        <v>1169.8721461101011</v>
      </c>
      <c r="O51" s="10">
        <v>724.20315054874925</v>
      </c>
      <c r="P51" s="10">
        <v>331.30653872003859</v>
      </c>
      <c r="Q51" s="10">
        <v>99.68799999999986</v>
      </c>
      <c r="R51" s="10">
        <v>252.1607538625413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1207.1561813212024</v>
      </c>
      <c r="O52" s="79">
        <v>3060.4707072940805</v>
      </c>
      <c r="P52" s="79">
        <v>3017.6282516494844</v>
      </c>
      <c r="Q52" s="79">
        <v>2923.8725469044907</v>
      </c>
      <c r="R52" s="79">
        <v>5907.0084003474667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1207.1561813212024</v>
      </c>
      <c r="O53" s="8">
        <v>3060.4707072940805</v>
      </c>
      <c r="P53" s="8">
        <v>3017.6282516494844</v>
      </c>
      <c r="Q53" s="8">
        <v>2923.8725469044907</v>
      </c>
      <c r="R53" s="8">
        <v>5907.0084003474667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42.230167375191456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1.1219966366030274</v>
      </c>
      <c r="O2" s="78">
        <v>11.051668609761602</v>
      </c>
      <c r="P2" s="78">
        <v>19.948659642760497</v>
      </c>
      <c r="Q2" s="78">
        <v>19.556132652282272</v>
      </c>
      <c r="R2" s="78">
        <v>6.3702679528359729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6.3724180197975624</v>
      </c>
      <c r="Q21" s="79">
        <v>6.3725999999999843</v>
      </c>
      <c r="R21" s="79">
        <v>6.3702679528359729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6.3724180197975624</v>
      </c>
      <c r="Q30" s="8">
        <v>6.3725999999999843</v>
      </c>
      <c r="R30" s="8">
        <v>6.3702679528359729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6.3724180197975624</v>
      </c>
      <c r="Q43" s="9">
        <v>6.3725999999999843</v>
      </c>
      <c r="R43" s="9">
        <v>6.3702679528359729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42.230167375191456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1.1219966366030274</v>
      </c>
      <c r="O52" s="79">
        <v>11.051668609761602</v>
      </c>
      <c r="P52" s="79">
        <v>13.576241622962932</v>
      </c>
      <c r="Q52" s="79">
        <v>13.183532652282288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42.230167375191456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1.1219966366030274</v>
      </c>
      <c r="O53" s="8">
        <v>11.051668609761602</v>
      </c>
      <c r="P53" s="8">
        <v>13.576241622962932</v>
      </c>
      <c r="Q53" s="8">
        <v>13.183532652282288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98.857000000001548</v>
      </c>
      <c r="D2" s="78">
        <v>86.34353904000001</v>
      </c>
      <c r="E2" s="78">
        <v>4.7651731768104861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11.388265861520779</v>
      </c>
      <c r="O2" s="78">
        <v>2.4122931483235921</v>
      </c>
      <c r="P2" s="78">
        <v>62.184980924037561</v>
      </c>
      <c r="Q2" s="78">
        <v>58.944304307322398</v>
      </c>
      <c r="R2" s="78">
        <v>52.127803298557737</v>
      </c>
    </row>
    <row r="3" spans="1:18" ht="11.25" customHeight="1" x14ac:dyDescent="0.25">
      <c r="A3" s="53" t="s">
        <v>242</v>
      </c>
      <c r="B3" s="54" t="s">
        <v>241</v>
      </c>
      <c r="C3" s="79">
        <v>98.857000000001548</v>
      </c>
      <c r="D3" s="79">
        <v>86.34353904000001</v>
      </c>
      <c r="E3" s="79">
        <v>4.7651731768104861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98.857000000001548</v>
      </c>
      <c r="D4" s="8">
        <v>86.34353904000001</v>
      </c>
      <c r="E4" s="8">
        <v>4.7651731768104861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98.857000000001548</v>
      </c>
      <c r="D5" s="9">
        <v>86.34353904000001</v>
      </c>
      <c r="E5" s="9">
        <v>4.7651731768104861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98.857000000001548</v>
      </c>
      <c r="D8" s="10">
        <v>86.34353904000001</v>
      </c>
      <c r="E8" s="10">
        <v>4.7651731768104861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60.389775420174686</v>
      </c>
      <c r="Q21" s="79">
        <v>57.205200000000048</v>
      </c>
      <c r="R21" s="79">
        <v>50.836918017757554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60.389775420174686</v>
      </c>
      <c r="Q30" s="8">
        <v>57.205200000000048</v>
      </c>
      <c r="R30" s="8">
        <v>50.836918017757554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60.389775420174686</v>
      </c>
      <c r="Q43" s="9">
        <v>57.205200000000048</v>
      </c>
      <c r="R43" s="9">
        <v>50.836918017757554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11.388265861520779</v>
      </c>
      <c r="O52" s="79">
        <v>2.4122931483235921</v>
      </c>
      <c r="P52" s="79">
        <v>1.7952055038628743</v>
      </c>
      <c r="Q52" s="79">
        <v>1.7391043073223518</v>
      </c>
      <c r="R52" s="79">
        <v>1.2908852808001803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11.388265861520779</v>
      </c>
      <c r="O53" s="8">
        <v>2.4122931483235921</v>
      </c>
      <c r="P53" s="8">
        <v>1.7952055038628743</v>
      </c>
      <c r="Q53" s="8">
        <v>1.7391043073223518</v>
      </c>
      <c r="R53" s="8">
        <v>1.2908852808001803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941.81839373514208</v>
      </c>
      <c r="D2" s="78">
        <v>879.40217088000009</v>
      </c>
      <c r="E2" s="78">
        <v>849.13625422799998</v>
      </c>
      <c r="F2" s="78">
        <v>826.78271968800004</v>
      </c>
      <c r="G2" s="78">
        <v>815.2725111442561</v>
      </c>
      <c r="H2" s="78">
        <v>1796.4728000000018</v>
      </c>
      <c r="I2" s="78">
        <v>1473.0251862300513</v>
      </c>
      <c r="J2" s="78">
        <v>1736.7538812983953</v>
      </c>
      <c r="K2" s="78">
        <v>1917.5096012400063</v>
      </c>
      <c r="L2" s="78">
        <v>2075.40418679705</v>
      </c>
      <c r="M2" s="78">
        <v>2067.9249519044829</v>
      </c>
      <c r="N2" s="78">
        <v>1121.716800765277</v>
      </c>
      <c r="O2" s="78">
        <v>2200.4923591321053</v>
      </c>
      <c r="P2" s="78">
        <v>674.63940633509139</v>
      </c>
      <c r="Q2" s="78">
        <v>367.64711482279097</v>
      </c>
      <c r="R2" s="78">
        <v>379.28130570109084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905.64800000000196</v>
      </c>
      <c r="I3" s="79">
        <v>545.96817881856327</v>
      </c>
      <c r="J3" s="79">
        <v>768.46160051999516</v>
      </c>
      <c r="K3" s="79">
        <v>933.13095660000647</v>
      </c>
      <c r="L3" s="79">
        <v>1274.5404463647621</v>
      </c>
      <c r="M3" s="79">
        <v>1298.5182000000013</v>
      </c>
      <c r="N3" s="79">
        <v>429.83170799657989</v>
      </c>
      <c r="O3" s="79">
        <v>1546.0747516782612</v>
      </c>
      <c r="P3" s="79">
        <v>131.11292307692125</v>
      </c>
      <c r="Q3" s="79">
        <v>121.86240000000598</v>
      </c>
      <c r="R3" s="79">
        <v>121.86357991554945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905.64800000000196</v>
      </c>
      <c r="I4" s="8">
        <v>545.96817881856327</v>
      </c>
      <c r="J4" s="8">
        <v>768.46160051999516</v>
      </c>
      <c r="K4" s="8">
        <v>933.13095660000647</v>
      </c>
      <c r="L4" s="8">
        <v>1274.5404463647621</v>
      </c>
      <c r="M4" s="8">
        <v>1298.5182000000013</v>
      </c>
      <c r="N4" s="8">
        <v>429.83170799657989</v>
      </c>
      <c r="O4" s="8">
        <v>1546.0747516782612</v>
      </c>
      <c r="P4" s="8">
        <v>131.11292307692125</v>
      </c>
      <c r="Q4" s="8">
        <v>121.86240000000598</v>
      </c>
      <c r="R4" s="8">
        <v>121.86357991554945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905.64800000000196</v>
      </c>
      <c r="I11" s="9">
        <v>527.72294177856327</v>
      </c>
      <c r="J11" s="9">
        <v>759.33898199999521</v>
      </c>
      <c r="K11" s="9">
        <v>917.92659240000648</v>
      </c>
      <c r="L11" s="9">
        <v>1274.5404463647621</v>
      </c>
      <c r="M11" s="9">
        <v>1055.1270000000011</v>
      </c>
      <c r="N11" s="9">
        <v>375.03640799657978</v>
      </c>
      <c r="O11" s="9">
        <v>1515.6508516782612</v>
      </c>
      <c r="P11" s="9">
        <v>100.69523076922894</v>
      </c>
      <c r="Q11" s="9">
        <v>85.386000000006035</v>
      </c>
      <c r="R11" s="9">
        <v>76.196699687024562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905.64800000000196</v>
      </c>
      <c r="I12" s="10">
        <v>527.72294177856327</v>
      </c>
      <c r="J12" s="10">
        <v>759.33898199999521</v>
      </c>
      <c r="K12" s="10">
        <v>917.92659240000648</v>
      </c>
      <c r="L12" s="10">
        <v>1274.5404463647621</v>
      </c>
      <c r="M12" s="10">
        <v>1055.1270000000011</v>
      </c>
      <c r="N12" s="10">
        <v>375.03640799657978</v>
      </c>
      <c r="O12" s="10">
        <v>1515.6508516782612</v>
      </c>
      <c r="P12" s="10">
        <v>100.69523076922894</v>
      </c>
      <c r="Q12" s="10">
        <v>85.386000000006035</v>
      </c>
      <c r="R12" s="10">
        <v>76.196699687024562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18.245237040000003</v>
      </c>
      <c r="J14" s="9">
        <v>9.1226185200000014</v>
      </c>
      <c r="K14" s="9">
        <v>15.204364200000002</v>
      </c>
      <c r="L14" s="9">
        <v>0</v>
      </c>
      <c r="M14" s="9">
        <v>243.39120000000014</v>
      </c>
      <c r="N14" s="9">
        <v>54.795300000000097</v>
      </c>
      <c r="O14" s="9">
        <v>30.423900000000017</v>
      </c>
      <c r="P14" s="9">
        <v>30.41769230769231</v>
      </c>
      <c r="Q14" s="9">
        <v>36.476399999999948</v>
      </c>
      <c r="R14" s="9">
        <v>45.666880228524882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941.81839373514208</v>
      </c>
      <c r="D52" s="79">
        <v>879.40217088000009</v>
      </c>
      <c r="E52" s="79">
        <v>849.13625422799998</v>
      </c>
      <c r="F52" s="79">
        <v>826.78271968800004</v>
      </c>
      <c r="G52" s="79">
        <v>815.2725111442561</v>
      </c>
      <c r="H52" s="79">
        <v>890.82479999999998</v>
      </c>
      <c r="I52" s="79">
        <v>927.05700741148803</v>
      </c>
      <c r="J52" s="79">
        <v>968.29228077840003</v>
      </c>
      <c r="K52" s="79">
        <v>984.37864463999995</v>
      </c>
      <c r="L52" s="79">
        <v>800.86374043228807</v>
      </c>
      <c r="M52" s="79">
        <v>769.40675190448155</v>
      </c>
      <c r="N52" s="79">
        <v>691.88509276869706</v>
      </c>
      <c r="O52" s="79">
        <v>654.41760745384408</v>
      </c>
      <c r="P52" s="79">
        <v>543.52648325817017</v>
      </c>
      <c r="Q52" s="79">
        <v>245.78471482278499</v>
      </c>
      <c r="R52" s="79">
        <v>257.41772578554139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2.4122927686965121</v>
      </c>
      <c r="O53" s="8">
        <v>2.2436074538445903</v>
      </c>
      <c r="P53" s="8">
        <v>0.84140234139130388</v>
      </c>
      <c r="Q53" s="8">
        <v>0.78551482278548479</v>
      </c>
      <c r="R53" s="8">
        <v>10.154125785542298</v>
      </c>
    </row>
    <row r="54" spans="1:18" ht="11.25" customHeight="1" x14ac:dyDescent="0.25">
      <c r="A54" s="56" t="s">
        <v>141</v>
      </c>
      <c r="B54" s="57" t="s">
        <v>140</v>
      </c>
      <c r="C54" s="8">
        <v>941.81839373514208</v>
      </c>
      <c r="D54" s="8">
        <v>879.40217088000009</v>
      </c>
      <c r="E54" s="8">
        <v>849.13625422799998</v>
      </c>
      <c r="F54" s="8">
        <v>826.78271968800004</v>
      </c>
      <c r="G54" s="8">
        <v>815.2725111442561</v>
      </c>
      <c r="H54" s="8">
        <v>890.82479999999998</v>
      </c>
      <c r="I54" s="8">
        <v>927.05700741148803</v>
      </c>
      <c r="J54" s="8">
        <v>968.29228077840003</v>
      </c>
      <c r="K54" s="8">
        <v>984.37864463999995</v>
      </c>
      <c r="L54" s="8">
        <v>800.86374043228807</v>
      </c>
      <c r="M54" s="8">
        <v>769.40675190448155</v>
      </c>
      <c r="N54" s="8">
        <v>689.47280000000057</v>
      </c>
      <c r="O54" s="8">
        <v>652.17399999999952</v>
      </c>
      <c r="P54" s="8">
        <v>542.68508091677882</v>
      </c>
      <c r="Q54" s="8">
        <v>244.99919999999952</v>
      </c>
      <c r="R54" s="8">
        <v>247.26359999999909</v>
      </c>
    </row>
    <row r="55" spans="1:18" ht="11.25" customHeight="1" x14ac:dyDescent="0.25">
      <c r="A55" s="59" t="s">
        <v>139</v>
      </c>
      <c r="B55" s="60" t="s">
        <v>138</v>
      </c>
      <c r="C55" s="9">
        <v>371.63839373514162</v>
      </c>
      <c r="D55" s="9">
        <v>355.80096287999999</v>
      </c>
      <c r="E55" s="9">
        <v>351.71129664</v>
      </c>
      <c r="F55" s="9">
        <v>360.82009871999998</v>
      </c>
      <c r="G55" s="9">
        <v>363.56980440585602</v>
      </c>
      <c r="H55" s="9">
        <v>352.62479999999948</v>
      </c>
      <c r="I55" s="9">
        <v>430.66999941148799</v>
      </c>
      <c r="J55" s="9">
        <v>435.92124239999998</v>
      </c>
      <c r="K55" s="9">
        <v>458.60030064</v>
      </c>
      <c r="L55" s="9">
        <v>292.50248443228799</v>
      </c>
      <c r="M55" s="9">
        <v>387.46675190448099</v>
      </c>
      <c r="N55" s="9">
        <v>304.67280000000051</v>
      </c>
      <c r="O55" s="9">
        <v>283.49399999999969</v>
      </c>
      <c r="P55" s="9">
        <v>257.4650809167789</v>
      </c>
      <c r="Q55" s="9">
        <v>244.99919999999952</v>
      </c>
      <c r="R55" s="9">
        <v>247.26359999999909</v>
      </c>
    </row>
    <row r="56" spans="1:18" ht="11.25" customHeight="1" x14ac:dyDescent="0.25">
      <c r="A56" s="59" t="s">
        <v>137</v>
      </c>
      <c r="B56" s="60" t="s">
        <v>136</v>
      </c>
      <c r="C56" s="9">
        <v>570.1800000000004</v>
      </c>
      <c r="D56" s="9">
        <v>523.60120800000004</v>
      </c>
      <c r="E56" s="9">
        <v>497.42495758799998</v>
      </c>
      <c r="F56" s="9">
        <v>465.96262096800007</v>
      </c>
      <c r="G56" s="9">
        <v>451.70270673840008</v>
      </c>
      <c r="H56" s="9">
        <v>538.2000000000005</v>
      </c>
      <c r="I56" s="9">
        <v>496.38700800000004</v>
      </c>
      <c r="J56" s="9">
        <v>532.37103837840004</v>
      </c>
      <c r="K56" s="9">
        <v>525.77834399999995</v>
      </c>
      <c r="L56" s="9">
        <v>508.36125600000008</v>
      </c>
      <c r="M56" s="9">
        <v>381.94000000000051</v>
      </c>
      <c r="N56" s="9">
        <v>384.80000000000007</v>
      </c>
      <c r="O56" s="9">
        <v>368.67999999999978</v>
      </c>
      <c r="P56" s="9">
        <v>285.21999999999997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1.638004514409134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1.638004514409134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07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57.140625" style="29" bestFit="1" customWidth="1"/>
    <col min="2" max="2" width="20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3" t="s">
        <v>105</v>
      </c>
      <c r="B1" s="2" t="s">
        <v>360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</row>
    <row r="2" spans="1:18" ht="11.25" customHeight="1" x14ac:dyDescent="0.25">
      <c r="A2" s="1"/>
      <c r="B2" s="30" t="s">
        <v>104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1.25" customHeight="1" x14ac:dyDescent="0.25">
      <c r="A3" s="31" t="s">
        <v>103</v>
      </c>
      <c r="B3" s="32" t="str">
        <f ca="1">HYPERLINK("#"&amp;CELL("address",TOTAL!$C$2),"TOTAL")</f>
        <v>TOTAL</v>
      </c>
      <c r="C3" s="33">
        <f>TOTAL!C$2</f>
        <v>290813.92842660955</v>
      </c>
      <c r="D3" s="33">
        <f>TOTAL!D$2</f>
        <v>292835.45217041101</v>
      </c>
      <c r="E3" s="33">
        <f>TOTAL!E$2</f>
        <v>310171.29620903672</v>
      </c>
      <c r="F3" s="33">
        <f>TOTAL!F$2</f>
        <v>315228.41124339635</v>
      </c>
      <c r="G3" s="33">
        <f>TOTAL!G$2</f>
        <v>332224.85624739499</v>
      </c>
      <c r="H3" s="33">
        <f>TOTAL!H$2</f>
        <v>346626.2307872682</v>
      </c>
      <c r="I3" s="33">
        <f>TOTAL!I$2</f>
        <v>340123.2553963752</v>
      </c>
      <c r="J3" s="33">
        <f>TOTAL!J$2</f>
        <v>349777.46634028852</v>
      </c>
      <c r="K3" s="33">
        <f>TOTAL!K$2</f>
        <v>322957.38473306462</v>
      </c>
      <c r="L3" s="33">
        <f>TOTAL!L$2</f>
        <v>287852.39911312435</v>
      </c>
      <c r="M3" s="33">
        <f>TOTAL!M$2</f>
        <v>273291.07216924836</v>
      </c>
      <c r="N3" s="33">
        <f>TOTAL!N$2</f>
        <v>277744.75314843928</v>
      </c>
      <c r="O3" s="33">
        <f>TOTAL!O$2</f>
        <v>274058.04537530115</v>
      </c>
      <c r="P3" s="33">
        <f>TOTAL!P$2</f>
        <v>250233.12057169579</v>
      </c>
      <c r="Q3" s="33">
        <f>TOTAL!Q$2</f>
        <v>248178.74651734834</v>
      </c>
      <c r="R3" s="33">
        <f>TOTAL!R$2</f>
        <v>264246.2316078752</v>
      </c>
    </row>
    <row r="4" spans="1:18" ht="11.25" customHeight="1" x14ac:dyDescent="0.25">
      <c r="A4" s="34" t="s">
        <v>102</v>
      </c>
      <c r="B4" s="32" t="str">
        <f ca="1">HYPERLINK("#"&amp;CELL("address",TITOT!$C$2),"TITOT")</f>
        <v>TITOT</v>
      </c>
      <c r="C4" s="35">
        <f>TITOT!C$2</f>
        <v>97270.380439745684</v>
      </c>
      <c r="D4" s="35">
        <f>TITOT!D$2</f>
        <v>90893.288658411067</v>
      </c>
      <c r="E4" s="35">
        <f>TITOT!E$2</f>
        <v>107392.7078931744</v>
      </c>
      <c r="F4" s="35">
        <f>TITOT!F$2</f>
        <v>99868.892846342569</v>
      </c>
      <c r="G4" s="35">
        <f>TITOT!G$2</f>
        <v>107634.30801163905</v>
      </c>
      <c r="H4" s="35">
        <f>TITOT!H$2</f>
        <v>116289.59839560358</v>
      </c>
      <c r="I4" s="35">
        <f>TITOT!I$2</f>
        <v>112441.8413056727</v>
      </c>
      <c r="J4" s="35">
        <f>TITOT!J$2</f>
        <v>116482.86756464711</v>
      </c>
      <c r="K4" s="35">
        <f>TITOT!K$2</f>
        <v>101653.94421230727</v>
      </c>
      <c r="L4" s="35">
        <f>TITOT!L$2</f>
        <v>86074.118511288369</v>
      </c>
      <c r="M4" s="35">
        <f>TITOT!M$2</f>
        <v>70146.220744964565</v>
      </c>
      <c r="N4" s="35">
        <f>TITOT!N$2</f>
        <v>84233.87309999975</v>
      </c>
      <c r="O4" s="35">
        <f>TITOT!O$2</f>
        <v>89893.306094667059</v>
      </c>
      <c r="P4" s="35">
        <f>TITOT!P$2</f>
        <v>68662.81374712562</v>
      </c>
      <c r="Q4" s="35">
        <f>TITOT!Q$2</f>
        <v>70658.701338716186</v>
      </c>
      <c r="R4" s="35">
        <f>TITOT!R$2</f>
        <v>82026.401098647708</v>
      </c>
    </row>
    <row r="5" spans="1:18" ht="11.25" customHeight="1" x14ac:dyDescent="0.25">
      <c r="A5" s="36" t="s">
        <v>101</v>
      </c>
      <c r="B5" s="32" t="str">
        <f ca="1">HYPERLINK("#"&amp;CELL("address",tipgt!$C$2),"tipgt")</f>
        <v>tipgt</v>
      </c>
      <c r="C5" s="37">
        <f>tipgt!C$2</f>
        <v>97270.380439745684</v>
      </c>
      <c r="D5" s="37">
        <f>tipgt!D$2</f>
        <v>90893.288658411067</v>
      </c>
      <c r="E5" s="37">
        <f>tipgt!E$2</f>
        <v>107392.7078931744</v>
      </c>
      <c r="F5" s="37">
        <f>tipgt!F$2</f>
        <v>99868.892846342569</v>
      </c>
      <c r="G5" s="37">
        <f>tipgt!G$2</f>
        <v>107634.30801163905</v>
      </c>
      <c r="H5" s="37">
        <f>tipgt!H$2</f>
        <v>116289.59839560358</v>
      </c>
      <c r="I5" s="37">
        <f>tipgt!I$2</f>
        <v>112441.8413056727</v>
      </c>
      <c r="J5" s="37">
        <f>tipgt!J$2</f>
        <v>116482.86756464711</v>
      </c>
      <c r="K5" s="37">
        <f>tipgt!K$2</f>
        <v>101653.94421230727</v>
      </c>
      <c r="L5" s="37">
        <f>tipgt!L$2</f>
        <v>86074.118511288369</v>
      </c>
      <c r="M5" s="37">
        <f>tipgt!M$2</f>
        <v>70146.220744964565</v>
      </c>
      <c r="N5" s="37">
        <f>tipgt!N$2</f>
        <v>84233.87309999975</v>
      </c>
      <c r="O5" s="37">
        <f>tipgt!O$2</f>
        <v>89893.306094667059</v>
      </c>
      <c r="P5" s="37">
        <f>tipgt!P$2</f>
        <v>68662.81374712562</v>
      </c>
      <c r="Q5" s="37">
        <f>tipgt!Q$2</f>
        <v>70658.701338716186</v>
      </c>
      <c r="R5" s="37">
        <f>tipgt!R$2</f>
        <v>82026.401098647708</v>
      </c>
    </row>
    <row r="6" spans="1:18" ht="11.25" customHeight="1" x14ac:dyDescent="0.25">
      <c r="A6" s="38" t="s">
        <v>100</v>
      </c>
      <c r="B6" s="32" t="str">
        <f ca="1">HYPERLINK("#"&amp;CELL("address",tipgtele!$C$2),"tipgtele")</f>
        <v>tipgtele</v>
      </c>
      <c r="C6" s="39">
        <f>tipgtele!C$2</f>
        <v>88996.36706642693</v>
      </c>
      <c r="D6" s="39">
        <f>tipgtele!D$2</f>
        <v>83668.500488031641</v>
      </c>
      <c r="E6" s="39">
        <f>tipgtele!E$2</f>
        <v>98655.038999415599</v>
      </c>
      <c r="F6" s="39">
        <f>tipgtele!F$2</f>
        <v>91206.916586901018</v>
      </c>
      <c r="G6" s="39">
        <f>tipgtele!G$2</f>
        <v>97783.068698913368</v>
      </c>
      <c r="H6" s="39">
        <f>tipgtele!H$2</f>
        <v>106564.52271029384</v>
      </c>
      <c r="I6" s="39">
        <f>tipgtele!I$2</f>
        <v>103282.47838241176</v>
      </c>
      <c r="J6" s="39">
        <f>tipgtele!J$2</f>
        <v>107156.66890455438</v>
      </c>
      <c r="K6" s="39">
        <f>tipgtele!K$2</f>
        <v>92103.899806782341</v>
      </c>
      <c r="L6" s="39">
        <f>tipgtele!L$2</f>
        <v>76447.773952458228</v>
      </c>
      <c r="M6" s="39">
        <f>tipgtele!M$2</f>
        <v>60499.501561107623</v>
      </c>
      <c r="N6" s="39">
        <f>tipgtele!N$2</f>
        <v>74083.272928336228</v>
      </c>
      <c r="O6" s="39">
        <f>tipgtele!O$2</f>
        <v>79591.721861490965</v>
      </c>
      <c r="P6" s="39">
        <f>tipgtele!P$2</f>
        <v>58073.554577736693</v>
      </c>
      <c r="Q6" s="39">
        <f>tipgtele!Q$2</f>
        <v>61994.506472618377</v>
      </c>
      <c r="R6" s="39">
        <f>tipgtele!R$2</f>
        <v>72924.870844533245</v>
      </c>
    </row>
    <row r="7" spans="1:18" ht="11.25" customHeight="1" x14ac:dyDescent="0.25">
      <c r="A7" s="38" t="s">
        <v>99</v>
      </c>
      <c r="B7" s="32" t="str">
        <f ca="1">HYPERLINK("#"&amp;CELL("address",tipgtchp!$C$2),"tipgtchp")</f>
        <v>tipgtchp</v>
      </c>
      <c r="C7" s="39">
        <f>tipgtchp!C$2</f>
        <v>8274.0133733187595</v>
      </c>
      <c r="D7" s="39">
        <f>tipgtchp!D$2</f>
        <v>7224.7881703794264</v>
      </c>
      <c r="E7" s="39">
        <f>tipgtchp!E$2</f>
        <v>8737.6688937587969</v>
      </c>
      <c r="F7" s="39">
        <f>tipgtchp!F$2</f>
        <v>8661.9762594415515</v>
      </c>
      <c r="G7" s="39">
        <f>tipgtchp!G$2</f>
        <v>9851.2393127256728</v>
      </c>
      <c r="H7" s="39">
        <f>tipgtchp!H$2</f>
        <v>9725.0756853097428</v>
      </c>
      <c r="I7" s="39">
        <f>tipgtchp!I$2</f>
        <v>9159.3629232609383</v>
      </c>
      <c r="J7" s="39">
        <f>tipgtchp!J$2</f>
        <v>9326.1986600927376</v>
      </c>
      <c r="K7" s="39">
        <f>tipgtchp!K$2</f>
        <v>9550.0444055249209</v>
      </c>
      <c r="L7" s="39">
        <f>tipgtchp!L$2</f>
        <v>9626.3445588301329</v>
      </c>
      <c r="M7" s="39">
        <f>tipgtchp!M$2</f>
        <v>9646.7191838569415</v>
      </c>
      <c r="N7" s="39">
        <f>tipgtchp!N$2</f>
        <v>10150.600171663516</v>
      </c>
      <c r="O7" s="39">
        <f>tipgtchp!O$2</f>
        <v>10301.584233176094</v>
      </c>
      <c r="P7" s="39">
        <f>tipgtchp!P$2</f>
        <v>10589.259169388919</v>
      </c>
      <c r="Q7" s="39">
        <f>tipgtchp!Q$2</f>
        <v>8664.1948660978123</v>
      </c>
      <c r="R7" s="39">
        <f>tipgtchp!R$2</f>
        <v>9101.5302541144702</v>
      </c>
    </row>
    <row r="8" spans="1:18" ht="11.25" customHeight="1" x14ac:dyDescent="0.25">
      <c r="A8" s="36" t="s">
        <v>98</v>
      </c>
      <c r="B8" s="32" t="str">
        <f ca="1">HYPERLINK("#"&amp;CELL("address",tidh!$C$2),"tidh")</f>
        <v>tidh</v>
      </c>
      <c r="C8" s="37">
        <f>tidh!C$2</f>
        <v>0</v>
      </c>
      <c r="D8" s="37">
        <f>tidh!D$2</f>
        <v>0</v>
      </c>
      <c r="E8" s="37">
        <f>tidh!E$2</f>
        <v>0</v>
      </c>
      <c r="F8" s="37">
        <f>tidh!F$2</f>
        <v>0</v>
      </c>
      <c r="G8" s="37">
        <f>tidh!G$2</f>
        <v>0</v>
      </c>
      <c r="H8" s="37">
        <f>tidh!H$2</f>
        <v>0</v>
      </c>
      <c r="I8" s="37">
        <f>tidh!I$2</f>
        <v>0</v>
      </c>
      <c r="J8" s="37">
        <f>tidh!J$2</f>
        <v>0</v>
      </c>
      <c r="K8" s="37">
        <f>tidh!K$2</f>
        <v>0</v>
      </c>
      <c r="L8" s="37">
        <f>tidh!L$2</f>
        <v>0</v>
      </c>
      <c r="M8" s="37">
        <f>tidh!M$2</f>
        <v>0</v>
      </c>
      <c r="N8" s="37">
        <f>tidh!N$2</f>
        <v>0</v>
      </c>
      <c r="O8" s="37">
        <f>tidh!O$2</f>
        <v>0</v>
      </c>
      <c r="P8" s="37">
        <f>tidh!P$2</f>
        <v>0</v>
      </c>
      <c r="Q8" s="37">
        <f>tidh!Q$2</f>
        <v>0</v>
      </c>
      <c r="R8" s="37">
        <f>tidh!R$2</f>
        <v>0</v>
      </c>
    </row>
    <row r="9" spans="1:18" ht="11.25" customHeight="1" x14ac:dyDescent="0.25">
      <c r="A9" s="34" t="s">
        <v>97</v>
      </c>
      <c r="B9" s="32" t="str">
        <f ca="1">HYPERLINK("#"&amp;CELL("address",CEN!$C$2),"CEN")</f>
        <v>CEN</v>
      </c>
      <c r="C9" s="35">
        <f>CEN!C$2</f>
        <v>13422.103161110348</v>
      </c>
      <c r="D9" s="35">
        <f>CEN!D$2</f>
        <v>12975.584859360004</v>
      </c>
      <c r="E9" s="35">
        <f>CEN!E$2</f>
        <v>11933.310172312516</v>
      </c>
      <c r="F9" s="35">
        <f>CEN!F$2</f>
        <v>12941.294004312265</v>
      </c>
      <c r="G9" s="35">
        <f>CEN!G$2</f>
        <v>13215.534769152184</v>
      </c>
      <c r="H9" s="35">
        <f>CEN!H$2</f>
        <v>14032.942400000005</v>
      </c>
      <c r="I9" s="35">
        <f>CEN!I$2</f>
        <v>18336.714917319689</v>
      </c>
      <c r="J9" s="35">
        <f>CEN!J$2</f>
        <v>18064.584588652702</v>
      </c>
      <c r="K9" s="35">
        <f>CEN!K$2</f>
        <v>17823.838731252956</v>
      </c>
      <c r="L9" s="35">
        <f>CEN!L$2</f>
        <v>16832.550435187899</v>
      </c>
      <c r="M9" s="35">
        <f>CEN!M$2</f>
        <v>16861.100718969268</v>
      </c>
      <c r="N9" s="35">
        <f>CEN!N$2</f>
        <v>15126.806917213607</v>
      </c>
      <c r="O9" s="35">
        <f>CEN!O$2</f>
        <v>18633.473665632162</v>
      </c>
      <c r="P9" s="35">
        <f>CEN!P$2</f>
        <v>17088.636464202835</v>
      </c>
      <c r="Q9" s="35">
        <f>CEN!Q$2</f>
        <v>17186.901700000006</v>
      </c>
      <c r="R9" s="35">
        <f>CEN!R$2</f>
        <v>19250.440769729139</v>
      </c>
    </row>
    <row r="10" spans="1:18" ht="11.25" customHeight="1" x14ac:dyDescent="0.25">
      <c r="A10" s="36" t="s">
        <v>96</v>
      </c>
      <c r="B10" s="32" t="str">
        <f ca="1">HYPERLINK("#"&amp;CELL("address",cenrf!$C$2),"cenrf")</f>
        <v>cenrf</v>
      </c>
      <c r="C10" s="37">
        <f>cenrf!C$2</f>
        <v>11961.12640000001</v>
      </c>
      <c r="D10" s="37">
        <f>cenrf!D$2</f>
        <v>11534.773839120004</v>
      </c>
      <c r="E10" s="37">
        <f>cenrf!E$2</f>
        <v>10658.077352235938</v>
      </c>
      <c r="F10" s="37">
        <f>cenrf!F$2</f>
        <v>11350.755623816318</v>
      </c>
      <c r="G10" s="37">
        <f>cenrf!G$2</f>
        <v>11441.880112104867</v>
      </c>
      <c r="H10" s="37">
        <f>cenrf!H$2</f>
        <v>11723.369600000004</v>
      </c>
      <c r="I10" s="37">
        <f>cenrf!I$2</f>
        <v>12186.611744264388</v>
      </c>
      <c r="J10" s="37">
        <f>cenrf!J$2</f>
        <v>11612.585177361183</v>
      </c>
      <c r="K10" s="37">
        <f>cenrf!K$2</f>
        <v>11832.85364247972</v>
      </c>
      <c r="L10" s="37">
        <f>cenrf!L$2</f>
        <v>11417.52698646138</v>
      </c>
      <c r="M10" s="37">
        <f>cenrf!M$2</f>
        <v>11161.707980734758</v>
      </c>
      <c r="N10" s="37">
        <f>cenrf!N$2</f>
        <v>12293.226381016768</v>
      </c>
      <c r="O10" s="37">
        <f>cenrf!O$2</f>
        <v>14962.394095436357</v>
      </c>
      <c r="P10" s="37">
        <f>cenrf!P$2</f>
        <v>14997.857427414849</v>
      </c>
      <c r="Q10" s="37">
        <f>cenrf!Q$2</f>
        <v>15448.206946904489</v>
      </c>
      <c r="R10" s="37">
        <f>cenrf!R$2</f>
        <v>18812.661392776656</v>
      </c>
    </row>
    <row r="11" spans="1:18" ht="11.25" customHeight="1" x14ac:dyDescent="0.25">
      <c r="A11" s="36" t="s">
        <v>95</v>
      </c>
      <c r="B11" s="32" t="str">
        <f ca="1">HYPERLINK("#"&amp;CELL("address",cenog!$C$2),"cenog")</f>
        <v>cenog</v>
      </c>
      <c r="C11" s="37">
        <f>cenog!C$2</f>
        <v>42.230167375191456</v>
      </c>
      <c r="D11" s="37">
        <f>cenog!D$2</f>
        <v>0</v>
      </c>
      <c r="E11" s="37">
        <f>cenog!E$2</f>
        <v>0</v>
      </c>
      <c r="F11" s="37">
        <f>cenog!F$2</f>
        <v>0</v>
      </c>
      <c r="G11" s="37">
        <f>cenog!G$2</f>
        <v>0</v>
      </c>
      <c r="H11" s="37">
        <f>cenog!H$2</f>
        <v>0</v>
      </c>
      <c r="I11" s="37">
        <f>cenog!I$2</f>
        <v>0</v>
      </c>
      <c r="J11" s="37">
        <f>cenog!J$2</f>
        <v>0</v>
      </c>
      <c r="K11" s="37">
        <f>cenog!K$2</f>
        <v>0</v>
      </c>
      <c r="L11" s="37">
        <f>cenog!L$2</f>
        <v>0</v>
      </c>
      <c r="M11" s="37">
        <f>cenog!M$2</f>
        <v>0</v>
      </c>
      <c r="N11" s="37">
        <f>cenog!N$2</f>
        <v>1.1219966366030274</v>
      </c>
      <c r="O11" s="37">
        <f>cenog!O$2</f>
        <v>11.051668609761602</v>
      </c>
      <c r="P11" s="37">
        <f>cenog!P$2</f>
        <v>19.948659642760497</v>
      </c>
      <c r="Q11" s="37">
        <f>cenog!Q$2</f>
        <v>19.556132652282272</v>
      </c>
      <c r="R11" s="37">
        <f>cenog!R$2</f>
        <v>6.3702679528359729</v>
      </c>
    </row>
    <row r="12" spans="1:18" ht="11.25" customHeight="1" x14ac:dyDescent="0.25">
      <c r="A12" s="36" t="s">
        <v>94</v>
      </c>
      <c r="B12" s="32" t="str">
        <f ca="1">HYPERLINK("#"&amp;CELL("address",cennu!$C$2),"cennu")</f>
        <v>cennu</v>
      </c>
      <c r="C12" s="37">
        <f>cennu!C$2</f>
        <v>0</v>
      </c>
      <c r="D12" s="37">
        <f>cennu!D$2</f>
        <v>0</v>
      </c>
      <c r="E12" s="37">
        <f>cennu!E$2</f>
        <v>0</v>
      </c>
      <c r="F12" s="37">
        <f>cennu!F$2</f>
        <v>0</v>
      </c>
      <c r="G12" s="37">
        <f>cennu!G$2</f>
        <v>0</v>
      </c>
      <c r="H12" s="37">
        <f>cennu!H$2</f>
        <v>0</v>
      </c>
      <c r="I12" s="37">
        <f>cennu!I$2</f>
        <v>0</v>
      </c>
      <c r="J12" s="37">
        <f>cennu!J$2</f>
        <v>0</v>
      </c>
      <c r="K12" s="37">
        <f>cennu!K$2</f>
        <v>0</v>
      </c>
      <c r="L12" s="37">
        <f>cennu!L$2</f>
        <v>0</v>
      </c>
      <c r="M12" s="37">
        <f>cennu!M$2</f>
        <v>0</v>
      </c>
      <c r="N12" s="37">
        <f>cennu!N$2</f>
        <v>0</v>
      </c>
      <c r="O12" s="37">
        <f>cennu!O$2</f>
        <v>0</v>
      </c>
      <c r="P12" s="37">
        <f>cennu!P$2</f>
        <v>0</v>
      </c>
      <c r="Q12" s="37">
        <f>cennu!Q$2</f>
        <v>0</v>
      </c>
      <c r="R12" s="37">
        <f>cennu!R$2</f>
        <v>0</v>
      </c>
    </row>
    <row r="13" spans="1:18" ht="11.25" customHeight="1" x14ac:dyDescent="0.25">
      <c r="A13" s="36" t="s">
        <v>93</v>
      </c>
      <c r="B13" s="32" t="str">
        <f ca="1">HYPERLINK("#"&amp;CELL("address",cencm!$C$2),"cencm")</f>
        <v>cencm</v>
      </c>
      <c r="C13" s="37">
        <f>cencm!C$2</f>
        <v>98.857000000001548</v>
      </c>
      <c r="D13" s="37">
        <f>cencm!D$2</f>
        <v>86.34353904000001</v>
      </c>
      <c r="E13" s="37">
        <f>cencm!E$2</f>
        <v>4.7651731768104861</v>
      </c>
      <c r="F13" s="37">
        <f>cencm!F$2</f>
        <v>0</v>
      </c>
      <c r="G13" s="37">
        <f>cencm!G$2</f>
        <v>0</v>
      </c>
      <c r="H13" s="37">
        <f>cencm!H$2</f>
        <v>0</v>
      </c>
      <c r="I13" s="37">
        <f>cencm!I$2</f>
        <v>0</v>
      </c>
      <c r="J13" s="37">
        <f>cencm!J$2</f>
        <v>0</v>
      </c>
      <c r="K13" s="37">
        <f>cencm!K$2</f>
        <v>0</v>
      </c>
      <c r="L13" s="37">
        <f>cencm!L$2</f>
        <v>0</v>
      </c>
      <c r="M13" s="37">
        <f>cencm!M$2</f>
        <v>0</v>
      </c>
      <c r="N13" s="37">
        <f>cencm!N$2</f>
        <v>11.388265861520779</v>
      </c>
      <c r="O13" s="37">
        <f>cencm!O$2</f>
        <v>2.4122931483235921</v>
      </c>
      <c r="P13" s="37">
        <f>cencm!P$2</f>
        <v>62.184980924037561</v>
      </c>
      <c r="Q13" s="37">
        <f>cencm!Q$2</f>
        <v>58.944304307322398</v>
      </c>
      <c r="R13" s="37">
        <f>cencm!R$2</f>
        <v>52.127803298557737</v>
      </c>
    </row>
    <row r="14" spans="1:18" ht="11.25" customHeight="1" x14ac:dyDescent="0.25">
      <c r="A14" s="36" t="s">
        <v>92</v>
      </c>
      <c r="B14" s="32" t="str">
        <f ca="1">HYPERLINK("#"&amp;CELL("address",cenck!$C$2),"cenck")</f>
        <v>cenck</v>
      </c>
      <c r="C14" s="37">
        <f>cenck!C$2</f>
        <v>941.81839373514208</v>
      </c>
      <c r="D14" s="37">
        <f>cenck!D$2</f>
        <v>879.40217088000009</v>
      </c>
      <c r="E14" s="37">
        <f>cenck!E$2</f>
        <v>849.13625422799998</v>
      </c>
      <c r="F14" s="37">
        <f>cenck!F$2</f>
        <v>826.78271968800004</v>
      </c>
      <c r="G14" s="37">
        <f>cenck!G$2</f>
        <v>815.2725111442561</v>
      </c>
      <c r="H14" s="37">
        <f>cenck!H$2</f>
        <v>1796.4728000000018</v>
      </c>
      <c r="I14" s="37">
        <f>cenck!I$2</f>
        <v>1473.0251862300513</v>
      </c>
      <c r="J14" s="37">
        <f>cenck!J$2</f>
        <v>1736.7538812983953</v>
      </c>
      <c r="K14" s="37">
        <f>cenck!K$2</f>
        <v>1917.5096012400063</v>
      </c>
      <c r="L14" s="37">
        <f>cenck!L$2</f>
        <v>2075.40418679705</v>
      </c>
      <c r="M14" s="37">
        <f>cenck!M$2</f>
        <v>2067.9249519044829</v>
      </c>
      <c r="N14" s="37">
        <f>cenck!N$2</f>
        <v>1121.716800765277</v>
      </c>
      <c r="O14" s="37">
        <f>cenck!O$2</f>
        <v>2200.4923591321053</v>
      </c>
      <c r="P14" s="37">
        <f>cenck!P$2</f>
        <v>674.63940633509139</v>
      </c>
      <c r="Q14" s="37">
        <f>cenck!Q$2</f>
        <v>367.64711482279097</v>
      </c>
      <c r="R14" s="37">
        <f>cenck!R$2</f>
        <v>379.28130570109084</v>
      </c>
    </row>
    <row r="15" spans="1:18" ht="11.25" customHeight="1" x14ac:dyDescent="0.25">
      <c r="A15" s="36" t="s">
        <v>91</v>
      </c>
      <c r="B15" s="32" t="str">
        <f ca="1">HYPERLINK("#"&amp;CELL("address",cenbf!$C$2),"cenbf")</f>
        <v>cenbf</v>
      </c>
      <c r="C15" s="37">
        <f>cenbf!C$2</f>
        <v>0</v>
      </c>
      <c r="D15" s="37">
        <f>cenbf!D$2</f>
        <v>0</v>
      </c>
      <c r="E15" s="37">
        <f>cenbf!E$2</f>
        <v>0</v>
      </c>
      <c r="F15" s="37">
        <f>cenbf!F$2</f>
        <v>0</v>
      </c>
      <c r="G15" s="37">
        <f>cenbf!G$2</f>
        <v>0</v>
      </c>
      <c r="H15" s="37">
        <f>cenbf!H$2</f>
        <v>0</v>
      </c>
      <c r="I15" s="37">
        <f>cenbf!I$2</f>
        <v>0</v>
      </c>
      <c r="J15" s="37">
        <f>cenbf!J$2</f>
        <v>0</v>
      </c>
      <c r="K15" s="37">
        <f>cenbf!K$2</f>
        <v>0</v>
      </c>
      <c r="L15" s="37">
        <f>cenbf!L$2</f>
        <v>0</v>
      </c>
      <c r="M15" s="37">
        <f>cenbf!M$2</f>
        <v>0</v>
      </c>
      <c r="N15" s="37">
        <f>cenbf!N$2</f>
        <v>0</v>
      </c>
      <c r="O15" s="37">
        <f>cenbf!O$2</f>
        <v>0</v>
      </c>
      <c r="P15" s="37">
        <f>cenbf!P$2</f>
        <v>0</v>
      </c>
      <c r="Q15" s="37">
        <f>cenbf!Q$2</f>
        <v>0</v>
      </c>
      <c r="R15" s="37">
        <f>cenbf!R$2</f>
        <v>0</v>
      </c>
    </row>
    <row r="16" spans="1:18" ht="11.25" customHeight="1" x14ac:dyDescent="0.25">
      <c r="A16" s="36" t="s">
        <v>90</v>
      </c>
      <c r="B16" s="32" t="str">
        <f ca="1">HYPERLINK("#"&amp;CELL("address",cengw!$C$2),"cengw")</f>
        <v>cengw</v>
      </c>
      <c r="C16" s="37">
        <f>cengw!C$2</f>
        <v>0</v>
      </c>
      <c r="D16" s="37">
        <f>cengw!D$2</f>
        <v>0</v>
      </c>
      <c r="E16" s="37">
        <f>cengw!E$2</f>
        <v>0</v>
      </c>
      <c r="F16" s="37">
        <f>cengw!F$2</f>
        <v>0</v>
      </c>
      <c r="G16" s="37">
        <f>cengw!G$2</f>
        <v>0</v>
      </c>
      <c r="H16" s="37">
        <f>cengw!H$2</f>
        <v>0</v>
      </c>
      <c r="I16" s="37">
        <f>cengw!I$2</f>
        <v>0</v>
      </c>
      <c r="J16" s="37">
        <f>cengw!J$2</f>
        <v>0</v>
      </c>
      <c r="K16" s="37">
        <f>cengw!K$2</f>
        <v>0</v>
      </c>
      <c r="L16" s="37">
        <f>cengw!L$2</f>
        <v>0</v>
      </c>
      <c r="M16" s="37">
        <f>cengw!M$2</f>
        <v>0</v>
      </c>
      <c r="N16" s="37">
        <f>cengw!N$2</f>
        <v>0</v>
      </c>
      <c r="O16" s="37">
        <f>cengw!O$2</f>
        <v>0</v>
      </c>
      <c r="P16" s="37">
        <f>cengw!P$2</f>
        <v>0</v>
      </c>
      <c r="Q16" s="37">
        <f>cengw!Q$2</f>
        <v>0</v>
      </c>
      <c r="R16" s="37">
        <f>cengw!R$2</f>
        <v>0</v>
      </c>
    </row>
    <row r="17" spans="1:18" ht="11.25" customHeight="1" x14ac:dyDescent="0.25">
      <c r="A17" s="36" t="s">
        <v>89</v>
      </c>
      <c r="B17" s="32" t="str">
        <f ca="1">HYPERLINK("#"&amp;CELL("address",cenpf!$C$2),"cenpf")</f>
        <v>cenpf</v>
      </c>
      <c r="C17" s="37">
        <f>cenpf!C$2</f>
        <v>0</v>
      </c>
      <c r="D17" s="37">
        <f>cenpf!D$2</f>
        <v>0</v>
      </c>
      <c r="E17" s="37">
        <f>cenpf!E$2</f>
        <v>0</v>
      </c>
      <c r="F17" s="37">
        <f>cenpf!F$2</f>
        <v>0</v>
      </c>
      <c r="G17" s="37">
        <f>cenpf!G$2</f>
        <v>0</v>
      </c>
      <c r="H17" s="37">
        <f>cenpf!H$2</f>
        <v>0</v>
      </c>
      <c r="I17" s="37">
        <f>cenpf!I$2</f>
        <v>0</v>
      </c>
      <c r="J17" s="37">
        <f>cenpf!J$2</f>
        <v>0</v>
      </c>
      <c r="K17" s="37">
        <f>cenpf!K$2</f>
        <v>0</v>
      </c>
      <c r="L17" s="37">
        <f>cenpf!L$2</f>
        <v>0</v>
      </c>
      <c r="M17" s="37">
        <f>cenpf!M$2</f>
        <v>0</v>
      </c>
      <c r="N17" s="37">
        <f>cenpf!N$2</f>
        <v>0</v>
      </c>
      <c r="O17" s="37">
        <f>cenpf!O$2</f>
        <v>0</v>
      </c>
      <c r="P17" s="37">
        <f>cenpf!P$2</f>
        <v>0</v>
      </c>
      <c r="Q17" s="37">
        <f>cenpf!Q$2</f>
        <v>0</v>
      </c>
      <c r="R17" s="37">
        <f>cenpf!R$2</f>
        <v>0</v>
      </c>
    </row>
    <row r="18" spans="1:18" ht="11.25" customHeight="1" x14ac:dyDescent="0.25">
      <c r="A18" s="36" t="s">
        <v>88</v>
      </c>
      <c r="B18" s="32" t="str">
        <f ca="1">HYPERLINK("#"&amp;CELL("address",cenbr!$C$2),"cenbr")</f>
        <v>cenbr</v>
      </c>
      <c r="C18" s="37">
        <f>cenbr!C$2</f>
        <v>0</v>
      </c>
      <c r="D18" s="37">
        <f>cenbr!D$2</f>
        <v>0</v>
      </c>
      <c r="E18" s="37">
        <f>cenbr!E$2</f>
        <v>0</v>
      </c>
      <c r="F18" s="37">
        <f>cenbr!F$2</f>
        <v>0</v>
      </c>
      <c r="G18" s="37">
        <f>cenbr!G$2</f>
        <v>0</v>
      </c>
      <c r="H18" s="37">
        <f>cenbr!H$2</f>
        <v>0</v>
      </c>
      <c r="I18" s="37">
        <f>cenbr!I$2</f>
        <v>0</v>
      </c>
      <c r="J18" s="37">
        <f>cenbr!J$2</f>
        <v>0</v>
      </c>
      <c r="K18" s="37">
        <f>cenbr!K$2</f>
        <v>0</v>
      </c>
      <c r="L18" s="37">
        <f>cenbr!L$2</f>
        <v>0</v>
      </c>
      <c r="M18" s="37">
        <f>cenbr!M$2</f>
        <v>0</v>
      </c>
      <c r="N18" s="37">
        <f>cenbr!N$2</f>
        <v>0</v>
      </c>
      <c r="O18" s="37">
        <f>cenbr!O$2</f>
        <v>0</v>
      </c>
      <c r="P18" s="37">
        <f>cenbr!P$2</f>
        <v>0</v>
      </c>
      <c r="Q18" s="37">
        <f>cenbr!Q$2</f>
        <v>0</v>
      </c>
      <c r="R18" s="37">
        <f>cenbr!R$2</f>
        <v>0</v>
      </c>
    </row>
    <row r="19" spans="1:18" ht="11.25" customHeight="1" x14ac:dyDescent="0.25">
      <c r="A19" s="36" t="s">
        <v>87</v>
      </c>
      <c r="B19" s="32" t="str">
        <f ca="1">HYPERLINK("#"&amp;CELL("address",cench!$C$2),"cench")</f>
        <v>cench</v>
      </c>
      <c r="C19" s="37">
        <f>cench!C$2</f>
        <v>0</v>
      </c>
      <c r="D19" s="37">
        <f>cench!D$2</f>
        <v>0</v>
      </c>
      <c r="E19" s="37">
        <f>cench!E$2</f>
        <v>0</v>
      </c>
      <c r="F19" s="37">
        <f>cench!F$2</f>
        <v>0</v>
      </c>
      <c r="G19" s="37">
        <f>cench!G$2</f>
        <v>0</v>
      </c>
      <c r="H19" s="37">
        <f>cench!H$2</f>
        <v>0</v>
      </c>
      <c r="I19" s="37">
        <f>cench!I$2</f>
        <v>0</v>
      </c>
      <c r="J19" s="37">
        <f>cench!J$2</f>
        <v>0</v>
      </c>
      <c r="K19" s="37">
        <f>cench!K$2</f>
        <v>0</v>
      </c>
      <c r="L19" s="37">
        <f>cench!L$2</f>
        <v>0</v>
      </c>
      <c r="M19" s="37">
        <f>cench!M$2</f>
        <v>0</v>
      </c>
      <c r="N19" s="37">
        <f>cench!N$2</f>
        <v>0</v>
      </c>
      <c r="O19" s="37">
        <f>cench!O$2</f>
        <v>0</v>
      </c>
      <c r="P19" s="37">
        <f>cench!P$2</f>
        <v>0</v>
      </c>
      <c r="Q19" s="37">
        <f>cench!Q$2</f>
        <v>0</v>
      </c>
      <c r="R19" s="37">
        <f>cench!R$2</f>
        <v>0</v>
      </c>
    </row>
    <row r="20" spans="1:18" ht="11.25" customHeight="1" x14ac:dyDescent="0.25">
      <c r="A20" s="36" t="s">
        <v>86</v>
      </c>
      <c r="B20" s="32" t="str">
        <f ca="1">HYPERLINK("#"&amp;CELL("address",cencl!$C$2),"cencl")</f>
        <v>cencl</v>
      </c>
      <c r="C20" s="37">
        <f>cencl!C$2</f>
        <v>0</v>
      </c>
      <c r="D20" s="37">
        <f>cencl!D$2</f>
        <v>0</v>
      </c>
      <c r="E20" s="37">
        <f>cencl!E$2</f>
        <v>0</v>
      </c>
      <c r="F20" s="37">
        <f>cencl!F$2</f>
        <v>0</v>
      </c>
      <c r="G20" s="37">
        <f>cencl!G$2</f>
        <v>0</v>
      </c>
      <c r="H20" s="37">
        <f>cencl!H$2</f>
        <v>0</v>
      </c>
      <c r="I20" s="37">
        <f>cencl!I$2</f>
        <v>0</v>
      </c>
      <c r="J20" s="37">
        <f>cencl!J$2</f>
        <v>0</v>
      </c>
      <c r="K20" s="37">
        <f>cencl!K$2</f>
        <v>0</v>
      </c>
      <c r="L20" s="37">
        <f>cencl!L$2</f>
        <v>0</v>
      </c>
      <c r="M20" s="37">
        <f>cencl!M$2</f>
        <v>0</v>
      </c>
      <c r="N20" s="37">
        <f>cencl!N$2</f>
        <v>0</v>
      </c>
      <c r="O20" s="37">
        <f>cencl!O$2</f>
        <v>0</v>
      </c>
      <c r="P20" s="37">
        <f>cencl!P$2</f>
        <v>0</v>
      </c>
      <c r="Q20" s="37">
        <f>cencl!Q$2</f>
        <v>0</v>
      </c>
      <c r="R20" s="37">
        <f>cencl!R$2</f>
        <v>0</v>
      </c>
    </row>
    <row r="21" spans="1:18" ht="11.25" customHeight="1" x14ac:dyDescent="0.25">
      <c r="A21" s="36" t="s">
        <v>85</v>
      </c>
      <c r="B21" s="32" t="str">
        <f ca="1">HYPERLINK("#"&amp;CELL("address",cenlr!$C$2),"cenlr")</f>
        <v>cenlr</v>
      </c>
      <c r="C21" s="37">
        <f>cenlr!C$2</f>
        <v>0</v>
      </c>
      <c r="D21" s="37">
        <f>cenlr!D$2</f>
        <v>0</v>
      </c>
      <c r="E21" s="37">
        <f>cenlr!E$2</f>
        <v>0</v>
      </c>
      <c r="F21" s="37">
        <f>cenlr!F$2</f>
        <v>0</v>
      </c>
      <c r="G21" s="37">
        <f>cenlr!G$2</f>
        <v>0</v>
      </c>
      <c r="H21" s="37">
        <f>cenlr!H$2</f>
        <v>0</v>
      </c>
      <c r="I21" s="37">
        <f>cenlr!I$2</f>
        <v>0</v>
      </c>
      <c r="J21" s="37">
        <f>cenlr!J$2</f>
        <v>0</v>
      </c>
      <c r="K21" s="37">
        <f>cenlr!K$2</f>
        <v>0</v>
      </c>
      <c r="L21" s="37">
        <f>cenlr!L$2</f>
        <v>0</v>
      </c>
      <c r="M21" s="37">
        <f>cenlr!M$2</f>
        <v>0</v>
      </c>
      <c r="N21" s="37">
        <f>cenlr!N$2</f>
        <v>0</v>
      </c>
      <c r="O21" s="37">
        <f>cenlr!O$2</f>
        <v>0</v>
      </c>
      <c r="P21" s="37">
        <f>cenlr!P$2</f>
        <v>0</v>
      </c>
      <c r="Q21" s="37">
        <f>cenlr!Q$2</f>
        <v>0</v>
      </c>
      <c r="R21" s="37">
        <f>cenlr!R$2</f>
        <v>0</v>
      </c>
    </row>
    <row r="22" spans="1:18" ht="11.25" customHeight="1" x14ac:dyDescent="0.25">
      <c r="A22" s="36" t="s">
        <v>84</v>
      </c>
      <c r="B22" s="32" t="str">
        <f ca="1">HYPERLINK("#"&amp;CELL("address",cenbg!$C$2),"cenbg")</f>
        <v>cenbg</v>
      </c>
      <c r="C22" s="37">
        <f>cenbg!C$2</f>
        <v>0</v>
      </c>
      <c r="D22" s="37">
        <f>cenbg!D$2</f>
        <v>0</v>
      </c>
      <c r="E22" s="37">
        <f>cenbg!E$2</f>
        <v>0</v>
      </c>
      <c r="F22" s="37">
        <f>cenbg!F$2</f>
        <v>0</v>
      </c>
      <c r="G22" s="37">
        <f>cenbg!G$2</f>
        <v>0</v>
      </c>
      <c r="H22" s="37">
        <f>cenbg!H$2</f>
        <v>0</v>
      </c>
      <c r="I22" s="37">
        <f>cenbg!I$2</f>
        <v>0</v>
      </c>
      <c r="J22" s="37">
        <f>cenbg!J$2</f>
        <v>0</v>
      </c>
      <c r="K22" s="37">
        <f>cenbg!K$2</f>
        <v>0</v>
      </c>
      <c r="L22" s="37">
        <f>cenbg!L$2</f>
        <v>0</v>
      </c>
      <c r="M22" s="37">
        <f>cenbg!M$2</f>
        <v>0</v>
      </c>
      <c r="N22" s="37">
        <f>cenbg!N$2</f>
        <v>0</v>
      </c>
      <c r="O22" s="37">
        <f>cenbg!O$2</f>
        <v>0</v>
      </c>
      <c r="P22" s="37">
        <f>cenbg!P$2</f>
        <v>0</v>
      </c>
      <c r="Q22" s="37">
        <f>cenbg!Q$2</f>
        <v>0</v>
      </c>
      <c r="R22" s="37">
        <f>cenbg!R$2</f>
        <v>0</v>
      </c>
    </row>
    <row r="23" spans="1:18" ht="11.25" customHeight="1" x14ac:dyDescent="0.25">
      <c r="A23" s="36" t="s">
        <v>83</v>
      </c>
      <c r="B23" s="32" t="str">
        <f ca="1">HYPERLINK("#"&amp;CELL("address",cengl!$C$2),"cengl")</f>
        <v>cengl</v>
      </c>
      <c r="C23" s="37">
        <f>cengl!C$2</f>
        <v>0</v>
      </c>
      <c r="D23" s="37">
        <f>cengl!D$2</f>
        <v>0</v>
      </c>
      <c r="E23" s="37">
        <f>cengl!E$2</f>
        <v>0</v>
      </c>
      <c r="F23" s="37">
        <f>cengl!F$2</f>
        <v>0</v>
      </c>
      <c r="G23" s="37">
        <f>cengl!G$2</f>
        <v>0</v>
      </c>
      <c r="H23" s="37">
        <f>cengl!H$2</f>
        <v>0</v>
      </c>
      <c r="I23" s="37">
        <f>cengl!I$2</f>
        <v>0</v>
      </c>
      <c r="J23" s="37">
        <f>cengl!J$2</f>
        <v>0</v>
      </c>
      <c r="K23" s="37">
        <f>cengl!K$2</f>
        <v>0</v>
      </c>
      <c r="L23" s="37">
        <f>cengl!L$2</f>
        <v>0</v>
      </c>
      <c r="M23" s="37">
        <f>cengl!M$2</f>
        <v>0</v>
      </c>
      <c r="N23" s="37">
        <f>cengl!N$2</f>
        <v>0</v>
      </c>
      <c r="O23" s="37">
        <f>cengl!O$2</f>
        <v>0</v>
      </c>
      <c r="P23" s="37">
        <f>cengl!P$2</f>
        <v>0</v>
      </c>
      <c r="Q23" s="37">
        <f>cengl!Q$2</f>
        <v>0</v>
      </c>
      <c r="R23" s="37">
        <f>cengl!R$2</f>
        <v>0</v>
      </c>
    </row>
    <row r="24" spans="1:18" ht="11.25" customHeight="1" x14ac:dyDescent="0.25">
      <c r="A24" s="36" t="s">
        <v>82</v>
      </c>
      <c r="B24" s="32" t="str">
        <f ca="1">HYPERLINK("#"&amp;CELL("address",cenns!$C$2),"cenns")</f>
        <v>cenns</v>
      </c>
      <c r="C24" s="37">
        <f>cenns!C$2</f>
        <v>378.07120000000259</v>
      </c>
      <c r="D24" s="37">
        <f>cenns!D$2</f>
        <v>475.06531032000009</v>
      </c>
      <c r="E24" s="37">
        <f>cenns!E$2</f>
        <v>421.33139267176796</v>
      </c>
      <c r="F24" s="37">
        <f>cenns!F$2</f>
        <v>763.75566080794692</v>
      </c>
      <c r="G24" s="37">
        <f>cenns!G$2</f>
        <v>958.38214590305972</v>
      </c>
      <c r="H24" s="37">
        <f>cenns!H$2</f>
        <v>513.10000000000025</v>
      </c>
      <c r="I24" s="37">
        <f>cenns!I$2</f>
        <v>4677.0779868252484</v>
      </c>
      <c r="J24" s="37">
        <f>cenns!J$2</f>
        <v>4715.2455299931253</v>
      </c>
      <c r="K24" s="37">
        <f>cenns!K$2</f>
        <v>4073.4754875332287</v>
      </c>
      <c r="L24" s="37">
        <f>cenns!L$2</f>
        <v>3339.6192619294679</v>
      </c>
      <c r="M24" s="37">
        <f>cenns!M$2</f>
        <v>3631.467786330029</v>
      </c>
      <c r="N24" s="37">
        <f>cenns!N$2</f>
        <v>1699.3534729334399</v>
      </c>
      <c r="O24" s="37">
        <f>cenns!O$2</f>
        <v>1457.1232493056143</v>
      </c>
      <c r="P24" s="37">
        <f>cenns!P$2</f>
        <v>1334.005989886098</v>
      </c>
      <c r="Q24" s="37">
        <f>cenns!Q$2</f>
        <v>1292.5472013131234</v>
      </c>
      <c r="R24" s="37">
        <f>cenns!R$2</f>
        <v>0</v>
      </c>
    </row>
    <row r="25" spans="1:18" ht="11.25" customHeight="1" x14ac:dyDescent="0.25">
      <c r="A25" s="34" t="s">
        <v>81</v>
      </c>
      <c r="B25" s="32" t="str">
        <f ca="1">HYPERLINK("#"&amp;CELL("address",CF!$C$2),"CF")</f>
        <v>CF</v>
      </c>
      <c r="C25" s="35">
        <f>CF!C$2</f>
        <v>180121.44482575351</v>
      </c>
      <c r="D25" s="35">
        <f>CF!D$2</f>
        <v>188966.5786526399</v>
      </c>
      <c r="E25" s="35">
        <f>CF!E$2</f>
        <v>190845.27814354977</v>
      </c>
      <c r="F25" s="35">
        <f>CF!F$2</f>
        <v>202418.22439274151</v>
      </c>
      <c r="G25" s="35">
        <f>CF!G$2</f>
        <v>211375.01346660376</v>
      </c>
      <c r="H25" s="35">
        <f>CF!H$2</f>
        <v>216303.68999166464</v>
      </c>
      <c r="I25" s="35">
        <f>CF!I$2</f>
        <v>209344.69917338277</v>
      </c>
      <c r="J25" s="35">
        <f>CF!J$2</f>
        <v>215230.01418698873</v>
      </c>
      <c r="K25" s="35">
        <f>CF!K$2</f>
        <v>203479.60178950441</v>
      </c>
      <c r="L25" s="35">
        <f>CF!L$2</f>
        <v>184945.73016664811</v>
      </c>
      <c r="M25" s="35">
        <f>CF!M$2</f>
        <v>186283.75070531451</v>
      </c>
      <c r="N25" s="35">
        <f>CF!N$2</f>
        <v>178384.07313122594</v>
      </c>
      <c r="O25" s="35">
        <f>CF!O$2</f>
        <v>165531.2656150019</v>
      </c>
      <c r="P25" s="35">
        <f>CF!P$2</f>
        <v>164481.67036036734</v>
      </c>
      <c r="Q25" s="35">
        <f>CF!Q$2</f>
        <v>160333.14347863215</v>
      </c>
      <c r="R25" s="35">
        <f>CF!R$2</f>
        <v>162969.38973949838</v>
      </c>
    </row>
    <row r="26" spans="1:18" ht="11.25" customHeight="1" x14ac:dyDescent="0.25">
      <c r="A26" s="36" t="s">
        <v>80</v>
      </c>
      <c r="B26" s="32" t="str">
        <f ca="1">HYPERLINK("#"&amp;CELL("address",CIN!$C$2),"CIN")</f>
        <v>CIN</v>
      </c>
      <c r="C26" s="37">
        <f>CIN!C$2</f>
        <v>50300.333347860935</v>
      </c>
      <c r="D26" s="37">
        <f>CIN!D$2</f>
        <v>54530.720217533919</v>
      </c>
      <c r="E26" s="37">
        <f>CIN!E$2</f>
        <v>54463.892040640843</v>
      </c>
      <c r="F26" s="37">
        <f>CIN!F$2</f>
        <v>58056.895300137556</v>
      </c>
      <c r="G26" s="37">
        <f>CIN!G$2</f>
        <v>58456.698536401331</v>
      </c>
      <c r="H26" s="37">
        <f>CIN!H$2</f>
        <v>59165.383341318615</v>
      </c>
      <c r="I26" s="37">
        <f>CIN!I$2</f>
        <v>47421.857180510175</v>
      </c>
      <c r="J26" s="37">
        <f>CIN!J$2</f>
        <v>51966.573472299395</v>
      </c>
      <c r="K26" s="37">
        <f>CIN!K$2</f>
        <v>48467.560225723122</v>
      </c>
      <c r="L26" s="37">
        <f>CIN!L$2</f>
        <v>40001.629817701119</v>
      </c>
      <c r="M26" s="37">
        <f>CIN!M$2</f>
        <v>42299.732985138122</v>
      </c>
      <c r="N26" s="37">
        <f>CIN!N$2</f>
        <v>41990.113691346131</v>
      </c>
      <c r="O26" s="37">
        <f>CIN!O$2</f>
        <v>38840.062454276114</v>
      </c>
      <c r="P26" s="37">
        <f>CIN!P$2</f>
        <v>39139.976182124687</v>
      </c>
      <c r="Q26" s="37">
        <f>CIN!Q$2</f>
        <v>36360.46139087811</v>
      </c>
      <c r="R26" s="37">
        <f>CIN!R$2</f>
        <v>32559.105902442461</v>
      </c>
    </row>
    <row r="27" spans="1:18" ht="11.25" customHeight="1" x14ac:dyDescent="0.25">
      <c r="A27" s="38" t="s">
        <v>79</v>
      </c>
      <c r="B27" s="32" t="str">
        <f ca="1">HYPERLINK("#"&amp;CELL("address",cisi!$C$2),"cisi")</f>
        <v>cisi</v>
      </c>
      <c r="C27" s="39">
        <f>cisi!C$2</f>
        <v>10519.195429059868</v>
      </c>
      <c r="D27" s="39">
        <f>cisi!D$2</f>
        <v>12075.900562103121</v>
      </c>
      <c r="E27" s="39">
        <f>cisi!E$2</f>
        <v>11641.566122011011</v>
      </c>
      <c r="F27" s="39">
        <f>cisi!F$2</f>
        <v>11246.74119316965</v>
      </c>
      <c r="G27" s="39">
        <f>cisi!G$2</f>
        <v>12354.931153254278</v>
      </c>
      <c r="H27" s="39">
        <f>cisi!H$2</f>
        <v>10766.077577556542</v>
      </c>
      <c r="I27" s="39">
        <f>cisi!I$2</f>
        <v>9021.824413884171</v>
      </c>
      <c r="J27" s="39">
        <f>cisi!J$2</f>
        <v>9130.6901417327608</v>
      </c>
      <c r="K27" s="39">
        <f>cisi!K$2</f>
        <v>8685.4340182170235</v>
      </c>
      <c r="L27" s="39">
        <f>cisi!L$2</f>
        <v>6259.1133396004971</v>
      </c>
      <c r="M27" s="39">
        <f>cisi!M$2</f>
        <v>7551.6434535569679</v>
      </c>
      <c r="N27" s="39">
        <f>cisi!N$2</f>
        <v>8430.3699259447458</v>
      </c>
      <c r="O27" s="39">
        <f>cisi!O$2</f>
        <v>7426.8143527766379</v>
      </c>
      <c r="P27" s="39">
        <f>cisi!P$2</f>
        <v>8877.9837810972404</v>
      </c>
      <c r="Q27" s="39">
        <f>cisi!Q$2</f>
        <v>7274.9587395241761</v>
      </c>
      <c r="R27" s="39">
        <f>cisi!R$2</f>
        <v>7733.3267530525354</v>
      </c>
    </row>
    <row r="28" spans="1:18" ht="11.25" customHeight="1" x14ac:dyDescent="0.25">
      <c r="A28" s="40" t="s">
        <v>78</v>
      </c>
      <c r="B28" s="32" t="str">
        <f ca="1">HYPERLINK("#"&amp;CELL("address",cisb!$C$2),"cisb")</f>
        <v>cisb</v>
      </c>
      <c r="C28" s="41">
        <f>cisb!C$2</f>
        <v>8866.7234511703118</v>
      </c>
      <c r="D28" s="41">
        <f>cisb!D$2</f>
        <v>10071.573714067072</v>
      </c>
      <c r="E28" s="41">
        <f>cisb!E$2</f>
        <v>9771.5134760024666</v>
      </c>
      <c r="F28" s="41">
        <f>cisb!F$2</f>
        <v>9170.5983935669283</v>
      </c>
      <c r="G28" s="41">
        <f>cisb!G$2</f>
        <v>10040.43777277305</v>
      </c>
      <c r="H28" s="41">
        <f>cisb!H$2</f>
        <v>8932.4808992821854</v>
      </c>
      <c r="I28" s="41">
        <f>cisb!I$2</f>
        <v>7115.4134860995546</v>
      </c>
      <c r="J28" s="41">
        <f>cisb!J$2</f>
        <v>7449.3344298819848</v>
      </c>
      <c r="K28" s="41">
        <f>cisb!K$2</f>
        <v>7129.767733486764</v>
      </c>
      <c r="L28" s="41">
        <f>cisb!L$2</f>
        <v>5104.3897113344674</v>
      </c>
      <c r="M28" s="41">
        <f>cisb!M$2</f>
        <v>6262.2974351622543</v>
      </c>
      <c r="N28" s="41">
        <f>cisb!N$2</f>
        <v>7068.6168704018492</v>
      </c>
      <c r="O28" s="41">
        <f>cisb!O$2</f>
        <v>6360.3002792738916</v>
      </c>
      <c r="P28" s="41">
        <f>cisb!P$2</f>
        <v>7738.1300585050158</v>
      </c>
      <c r="Q28" s="41">
        <f>cisb!Q$2</f>
        <v>6470.2102856963302</v>
      </c>
      <c r="R28" s="41">
        <f>cisb!R$2</f>
        <v>6892.4618858943886</v>
      </c>
    </row>
    <row r="29" spans="1:18" ht="11.25" customHeight="1" x14ac:dyDescent="0.25">
      <c r="A29" s="40" t="s">
        <v>77</v>
      </c>
      <c r="B29" s="32" t="str">
        <f ca="1">HYPERLINK("#"&amp;CELL("address",cise!$C$2),"cise")</f>
        <v>cise</v>
      </c>
      <c r="C29" s="41">
        <f>cise!C$2</f>
        <v>1652.4719778895565</v>
      </c>
      <c r="D29" s="41">
        <f>cise!D$2</f>
        <v>2004.3268480360489</v>
      </c>
      <c r="E29" s="41">
        <f>cise!E$2</f>
        <v>1870.0526460085434</v>
      </c>
      <c r="F29" s="41">
        <f>cise!F$2</f>
        <v>2076.1427996027205</v>
      </c>
      <c r="G29" s="41">
        <f>cise!G$2</f>
        <v>2314.4933804812281</v>
      </c>
      <c r="H29" s="41">
        <f>cise!H$2</f>
        <v>1833.596678274356</v>
      </c>
      <c r="I29" s="41">
        <f>cise!I$2</f>
        <v>1906.4109277846169</v>
      </c>
      <c r="J29" s="41">
        <f>cise!J$2</f>
        <v>1681.3557118507756</v>
      </c>
      <c r="K29" s="41">
        <f>cise!K$2</f>
        <v>1555.6662847302593</v>
      </c>
      <c r="L29" s="41">
        <f>cise!L$2</f>
        <v>1154.7236282660301</v>
      </c>
      <c r="M29" s="41">
        <f>cise!M$2</f>
        <v>1289.3460183947136</v>
      </c>
      <c r="N29" s="41">
        <f>cise!N$2</f>
        <v>1361.7530555428957</v>
      </c>
      <c r="O29" s="41">
        <f>cise!O$2</f>
        <v>1066.5140735027464</v>
      </c>
      <c r="P29" s="41">
        <f>cise!P$2</f>
        <v>1139.853722592225</v>
      </c>
      <c r="Q29" s="41">
        <f>cise!Q$2</f>
        <v>804.74845382784645</v>
      </c>
      <c r="R29" s="41">
        <f>cise!R$2</f>
        <v>840.86486715814624</v>
      </c>
    </row>
    <row r="30" spans="1:18" ht="11.25" customHeight="1" x14ac:dyDescent="0.25">
      <c r="A30" s="38" t="s">
        <v>76</v>
      </c>
      <c r="B30" s="32" t="str">
        <f ca="1">HYPERLINK("#"&amp;CELL("address",cnfm!$C$2),"cnfm")</f>
        <v>cnfm</v>
      </c>
      <c r="C30" s="39">
        <f>cnfm!C$2</f>
        <v>1096.0629216735074</v>
      </c>
      <c r="D30" s="39">
        <f>cnfm!D$2</f>
        <v>1307.186112378276</v>
      </c>
      <c r="E30" s="39">
        <f>cnfm!E$2</f>
        <v>1780.1006484239281</v>
      </c>
      <c r="F30" s="39">
        <f>cnfm!F$2</f>
        <v>1393.6759303809604</v>
      </c>
      <c r="G30" s="39">
        <f>cnfm!G$2</f>
        <v>1325.3385139946281</v>
      </c>
      <c r="H30" s="39">
        <f>cnfm!H$2</f>
        <v>890.68646916072714</v>
      </c>
      <c r="I30" s="39">
        <f>cnfm!I$2</f>
        <v>872.43005964211204</v>
      </c>
      <c r="J30" s="39">
        <f>cnfm!J$2</f>
        <v>1085.7401538467402</v>
      </c>
      <c r="K30" s="39">
        <f>cnfm!K$2</f>
        <v>862.00165214100002</v>
      </c>
      <c r="L30" s="39">
        <f>cnfm!L$2</f>
        <v>1100.4010978673161</v>
      </c>
      <c r="M30" s="39">
        <f>cnfm!M$2</f>
        <v>1355.5709302526136</v>
      </c>
      <c r="N30" s="39">
        <f>cnfm!N$2</f>
        <v>1103.3661351248511</v>
      </c>
      <c r="O30" s="39">
        <f>cnfm!O$2</f>
        <v>669.59611896394119</v>
      </c>
      <c r="P30" s="39">
        <f>cnfm!P$2</f>
        <v>638.82842360919881</v>
      </c>
      <c r="Q30" s="39">
        <f>cnfm!Q$2</f>
        <v>549.10157496109753</v>
      </c>
      <c r="R30" s="39">
        <f>cnfm!R$2</f>
        <v>700.21531500587093</v>
      </c>
    </row>
    <row r="31" spans="1:18" ht="11.25" customHeight="1" x14ac:dyDescent="0.25">
      <c r="A31" s="42" t="s">
        <v>75</v>
      </c>
      <c r="B31" s="32" t="str">
        <f ca="1">HYPERLINK("#"&amp;CELL("address",cnfa!$C$2),"cnfa")</f>
        <v>cnfa</v>
      </c>
      <c r="C31" s="41">
        <f>cnfa!C$2</f>
        <v>407.30319453427143</v>
      </c>
      <c r="D31" s="41">
        <f>cnfa!D$2</f>
        <v>434.33712417433111</v>
      </c>
      <c r="E31" s="41">
        <f>cnfa!E$2</f>
        <v>547.71980666885736</v>
      </c>
      <c r="F31" s="41">
        <f>cnfa!F$2</f>
        <v>516.50344683907895</v>
      </c>
      <c r="G31" s="41">
        <f>cnfa!G$2</f>
        <v>528.18512618312593</v>
      </c>
      <c r="H31" s="41">
        <f>cnfa!H$2</f>
        <v>356.45687167574033</v>
      </c>
      <c r="I31" s="41">
        <f>cnfa!I$2</f>
        <v>353.74525252565979</v>
      </c>
      <c r="J31" s="41">
        <f>cnfa!J$2</f>
        <v>450.57423006000374</v>
      </c>
      <c r="K31" s="41">
        <f>cnfa!K$2</f>
        <v>457.78488313336118</v>
      </c>
      <c r="L31" s="41">
        <f>cnfa!L$2</f>
        <v>507.92409384981801</v>
      </c>
      <c r="M31" s="41">
        <f>cnfa!M$2</f>
        <v>511.94235647785752</v>
      </c>
      <c r="N31" s="41">
        <f>cnfa!N$2</f>
        <v>533.04415035327099</v>
      </c>
      <c r="O31" s="41">
        <f>cnfa!O$2</f>
        <v>527.53990821631032</v>
      </c>
      <c r="P31" s="41">
        <f>cnfa!P$2</f>
        <v>443.99378823702114</v>
      </c>
      <c r="Q31" s="41">
        <f>cnfa!Q$2</f>
        <v>418.8560353195279</v>
      </c>
      <c r="R31" s="41">
        <f>cnfa!R$2</f>
        <v>462.16938616196029</v>
      </c>
    </row>
    <row r="32" spans="1:18" ht="11.25" customHeight="1" x14ac:dyDescent="0.25">
      <c r="A32" s="42" t="s">
        <v>74</v>
      </c>
      <c r="B32" s="32" t="str">
        <f ca="1">HYPERLINK("#"&amp;CELL("address",cnfp!$C$2),"cnfp")</f>
        <v>cnfp</v>
      </c>
      <c r="C32" s="41">
        <f>cnfp!C$2</f>
        <v>87.153801053629365</v>
      </c>
      <c r="D32" s="41">
        <f>cnfp!D$2</f>
        <v>161.11000471358381</v>
      </c>
      <c r="E32" s="41">
        <f>cnfp!E$2</f>
        <v>204.26240440974669</v>
      </c>
      <c r="F32" s="41">
        <f>cnfp!F$2</f>
        <v>174.2127331773662</v>
      </c>
      <c r="G32" s="41">
        <f>cnfp!G$2</f>
        <v>205.36786737719959</v>
      </c>
      <c r="H32" s="41">
        <f>cnfp!H$2</f>
        <v>97.598553347173933</v>
      </c>
      <c r="I32" s="41">
        <f>cnfp!I$2</f>
        <v>70.90980154616102</v>
      </c>
      <c r="J32" s="41">
        <f>cnfp!J$2</f>
        <v>105.79610439156045</v>
      </c>
      <c r="K32" s="41">
        <f>cnfp!K$2</f>
        <v>87.533518804198053</v>
      </c>
      <c r="L32" s="41">
        <f>cnfp!L$2</f>
        <v>160.2957412668855</v>
      </c>
      <c r="M32" s="41">
        <f>cnfp!M$2</f>
        <v>154.88451670874599</v>
      </c>
      <c r="N32" s="41">
        <f>cnfp!N$2</f>
        <v>126.63601510840726</v>
      </c>
      <c r="O32" s="41">
        <f>cnfp!O$2</f>
        <v>16.598963573949387</v>
      </c>
      <c r="P32" s="41">
        <f>cnfp!P$2</f>
        <v>35.969531077551416</v>
      </c>
      <c r="Q32" s="41">
        <f>cnfp!Q$2</f>
        <v>9.182102939024599</v>
      </c>
      <c r="R32" s="41">
        <f>cnfp!R$2</f>
        <v>42.681732639731514</v>
      </c>
    </row>
    <row r="33" spans="1:18" ht="11.25" customHeight="1" x14ac:dyDescent="0.25">
      <c r="A33" s="42" t="s">
        <v>73</v>
      </c>
      <c r="B33" s="32" t="str">
        <f ca="1">HYPERLINK("#"&amp;CELL("address",cnfs!$C$2),"cnfs")</f>
        <v>cnfs</v>
      </c>
      <c r="C33" s="41">
        <f>cnfs!C$2</f>
        <v>30.2361182580986</v>
      </c>
      <c r="D33" s="41">
        <f>cnfs!D$2</f>
        <v>48.873855337409211</v>
      </c>
      <c r="E33" s="41">
        <f>cnfs!E$2</f>
        <v>66.588605028031111</v>
      </c>
      <c r="F33" s="41">
        <f>cnfs!F$2</f>
        <v>56.297470550316959</v>
      </c>
      <c r="G33" s="41">
        <f>cnfs!G$2</f>
        <v>58.987981504523752</v>
      </c>
      <c r="H33" s="41">
        <f>cnfs!H$2</f>
        <v>31.436908270100183</v>
      </c>
      <c r="I33" s="41">
        <f>cnfs!I$2</f>
        <v>26.206168369848278</v>
      </c>
      <c r="J33" s="41">
        <f>cnfs!J$2</f>
        <v>34.496873166458066</v>
      </c>
      <c r="K33" s="41">
        <f>cnfs!K$2</f>
        <v>27.625380358893722</v>
      </c>
      <c r="L33" s="41">
        <f>cnfs!L$2</f>
        <v>0</v>
      </c>
      <c r="M33" s="41">
        <f>cnfs!M$2</f>
        <v>0</v>
      </c>
      <c r="N33" s="41">
        <f>cnfs!N$2</f>
        <v>0</v>
      </c>
      <c r="O33" s="41">
        <f>cnfs!O$2</f>
        <v>0</v>
      </c>
      <c r="P33" s="41">
        <f>cnfs!P$2</f>
        <v>0</v>
      </c>
      <c r="Q33" s="41">
        <f>cnfs!Q$2</f>
        <v>0</v>
      </c>
      <c r="R33" s="41">
        <f>cnfs!R$2</f>
        <v>0</v>
      </c>
    </row>
    <row r="34" spans="1:18" ht="11.25" customHeight="1" x14ac:dyDescent="0.25">
      <c r="A34" s="42" t="s">
        <v>72</v>
      </c>
      <c r="B34" s="32" t="str">
        <f ca="1">HYPERLINK("#"&amp;CELL("address",cnfo!$C$2),"cnfo")</f>
        <v>cnfo</v>
      </c>
      <c r="C34" s="41">
        <f>cnfo!C$2</f>
        <v>571.369807827508</v>
      </c>
      <c r="D34" s="41">
        <f>cnfo!D$2</f>
        <v>662.86512815295214</v>
      </c>
      <c r="E34" s="41">
        <f>cnfo!E$2</f>
        <v>961.52983231729308</v>
      </c>
      <c r="F34" s="41">
        <f>cnfo!F$2</f>
        <v>646.6622798141982</v>
      </c>
      <c r="G34" s="41">
        <f>cnfo!G$2</f>
        <v>532.79753892977885</v>
      </c>
      <c r="H34" s="41">
        <f>cnfo!H$2</f>
        <v>405.19413586771276</v>
      </c>
      <c r="I34" s="41">
        <f>cnfo!I$2</f>
        <v>421.568837200443</v>
      </c>
      <c r="J34" s="41">
        <f>cnfo!J$2</f>
        <v>494.87294622871781</v>
      </c>
      <c r="K34" s="41">
        <f>cnfo!K$2</f>
        <v>289.0578698445471</v>
      </c>
      <c r="L34" s="41">
        <f>cnfo!L$2</f>
        <v>432.18126275061269</v>
      </c>
      <c r="M34" s="41">
        <f>cnfo!M$2</f>
        <v>688.74405706600987</v>
      </c>
      <c r="N34" s="41">
        <f>cnfo!N$2</f>
        <v>443.6859696631729</v>
      </c>
      <c r="O34" s="41">
        <f>cnfo!O$2</f>
        <v>125.45724717368149</v>
      </c>
      <c r="P34" s="41">
        <f>cnfo!P$2</f>
        <v>158.86510429462615</v>
      </c>
      <c r="Q34" s="41">
        <f>cnfo!Q$2</f>
        <v>121.06343670254499</v>
      </c>
      <c r="R34" s="41">
        <f>cnfo!R$2</f>
        <v>195.36419620417902</v>
      </c>
    </row>
    <row r="35" spans="1:18" ht="11.25" customHeight="1" x14ac:dyDescent="0.25">
      <c r="A35" s="38" t="s">
        <v>71</v>
      </c>
      <c r="B35" s="32" t="str">
        <f ca="1">HYPERLINK("#"&amp;CELL("address",cchi!$C$2),"cchi")</f>
        <v>cchi</v>
      </c>
      <c r="C35" s="39">
        <f>cchi!C$2</f>
        <v>6901.092946907138</v>
      </c>
      <c r="D35" s="39">
        <f>cchi!D$2</f>
        <v>7090.0247780311165</v>
      </c>
      <c r="E35" s="39">
        <f>cchi!E$2</f>
        <v>7994.563487552854</v>
      </c>
      <c r="F35" s="39">
        <f>cchi!F$2</f>
        <v>8051.6224586402413</v>
      </c>
      <c r="G35" s="39">
        <f>cchi!G$2</f>
        <v>8679.9245108376799</v>
      </c>
      <c r="H35" s="39">
        <f>cchi!H$2</f>
        <v>8991.850991340254</v>
      </c>
      <c r="I35" s="39">
        <f>cchi!I$2</f>
        <v>8579.0759087888055</v>
      </c>
      <c r="J35" s="39">
        <f>cchi!J$2</f>
        <v>8397.7548889533209</v>
      </c>
      <c r="K35" s="39">
        <f>cchi!K$2</f>
        <v>8338.1751276472787</v>
      </c>
      <c r="L35" s="39">
        <f>cchi!L$2</f>
        <v>5983.7511040391473</v>
      </c>
      <c r="M35" s="39">
        <f>cchi!M$2</f>
        <v>6340.531228658625</v>
      </c>
      <c r="N35" s="39">
        <f>cchi!N$2</f>
        <v>8052.835475697173</v>
      </c>
      <c r="O35" s="39">
        <f>cchi!O$2</f>
        <v>8590.164334315803</v>
      </c>
      <c r="P35" s="39">
        <f>cchi!P$2</f>
        <v>8170.8211613733529</v>
      </c>
      <c r="Q35" s="39">
        <f>cchi!Q$2</f>
        <v>7863.3660666868891</v>
      </c>
      <c r="R35" s="39">
        <f>cchi!R$2</f>
        <v>5045.8787452391753</v>
      </c>
    </row>
    <row r="36" spans="1:18" ht="11.25" customHeight="1" x14ac:dyDescent="0.25">
      <c r="A36" s="42" t="s">
        <v>70</v>
      </c>
      <c r="B36" s="32" t="str">
        <f ca="1">HYPERLINK("#"&amp;CELL("address",cbch!$C$2),"cbch")</f>
        <v>cbch</v>
      </c>
      <c r="C36" s="41">
        <f>cbch!C$2</f>
        <v>5287.8086003711369</v>
      </c>
      <c r="D36" s="41">
        <f>cbch!D$2</f>
        <v>5466.7103999261344</v>
      </c>
      <c r="E36" s="41">
        <f>cbch!E$2</f>
        <v>6062.1854771929648</v>
      </c>
      <c r="F36" s="41">
        <f>cbch!F$2</f>
        <v>6205.970016116391</v>
      </c>
      <c r="G36" s="41">
        <f>cbch!G$2</f>
        <v>6518.718661972639</v>
      </c>
      <c r="H36" s="41">
        <f>cbch!H$2</f>
        <v>6651.8963969312881</v>
      </c>
      <c r="I36" s="41">
        <f>cbch!I$2</f>
        <v>6316.0971697379846</v>
      </c>
      <c r="J36" s="41">
        <f>cbch!J$2</f>
        <v>6191.6087981402179</v>
      </c>
      <c r="K36" s="41">
        <f>cbch!K$2</f>
        <v>6123.1706024916948</v>
      </c>
      <c r="L36" s="41">
        <f>cbch!L$2</f>
        <v>4074.2653263413531</v>
      </c>
      <c r="M36" s="41">
        <f>cbch!M$2</f>
        <v>4498.6437589504949</v>
      </c>
      <c r="N36" s="41">
        <f>cbch!N$2</f>
        <v>5941.3838429068383</v>
      </c>
      <c r="O36" s="41">
        <f>cbch!O$2</f>
        <v>6068.7280940955106</v>
      </c>
      <c r="P36" s="41">
        <f>cbch!P$2</f>
        <v>5378.0346174963624</v>
      </c>
      <c r="Q36" s="41">
        <f>cbch!Q$2</f>
        <v>5594.1504172372643</v>
      </c>
      <c r="R36" s="41">
        <f>cbch!R$2</f>
        <v>3914.4408600377928</v>
      </c>
    </row>
    <row r="37" spans="1:18" ht="11.25" customHeight="1" x14ac:dyDescent="0.25">
      <c r="A37" s="42" t="s">
        <v>69</v>
      </c>
      <c r="B37" s="32" t="str">
        <f ca="1">HYPERLINK("#"&amp;CELL("address",coch!$C$2),"coch")</f>
        <v>coch</v>
      </c>
      <c r="C37" s="41">
        <f>coch!C$2</f>
        <v>1577.1619084195872</v>
      </c>
      <c r="D37" s="41">
        <f>coch!D$2</f>
        <v>1585.9586890764695</v>
      </c>
      <c r="E37" s="41">
        <f>coch!E$2</f>
        <v>1888.1980835621544</v>
      </c>
      <c r="F37" s="41">
        <f>coch!F$2</f>
        <v>1801.2767199061541</v>
      </c>
      <c r="G37" s="41">
        <f>coch!G$2</f>
        <v>2110.4012468420756</v>
      </c>
      <c r="H37" s="41">
        <f>coch!H$2</f>
        <v>2283.4310761677571</v>
      </c>
      <c r="I37" s="41">
        <f>coch!I$2</f>
        <v>2206.5773851987665</v>
      </c>
      <c r="J37" s="41">
        <f>coch!J$2</f>
        <v>2147.1458052363209</v>
      </c>
      <c r="K37" s="41">
        <f>coch!K$2</f>
        <v>2154.8955471072882</v>
      </c>
      <c r="L37" s="41">
        <f>coch!L$2</f>
        <v>1852.7738414425903</v>
      </c>
      <c r="M37" s="41">
        <f>coch!M$2</f>
        <v>1803.2531771970755</v>
      </c>
      <c r="N37" s="41">
        <f>coch!N$2</f>
        <v>2072.3495834268142</v>
      </c>
      <c r="O37" s="41">
        <f>coch!O$2</f>
        <v>2470.2346545660866</v>
      </c>
      <c r="P37" s="41">
        <f>coch!P$2</f>
        <v>2730.787922875777</v>
      </c>
      <c r="Q37" s="41">
        <f>coch!Q$2</f>
        <v>2205.1588259196269</v>
      </c>
      <c r="R37" s="41">
        <f>coch!R$2</f>
        <v>1080.5094056250225</v>
      </c>
    </row>
    <row r="38" spans="1:18" ht="11.25" customHeight="1" x14ac:dyDescent="0.25">
      <c r="A38" s="42" t="s">
        <v>68</v>
      </c>
      <c r="B38" s="32" t="str">
        <f ca="1">HYPERLINK("#"&amp;CELL("address",cpha!$C$2),"cpha")</f>
        <v>cpha</v>
      </c>
      <c r="C38" s="41">
        <f>cprp!C$2</f>
        <v>48.881566696697668</v>
      </c>
      <c r="D38" s="41">
        <f>cprp!D$2</f>
        <v>31.81259193107477</v>
      </c>
      <c r="E38" s="41">
        <f>cprp!E$2</f>
        <v>40.430281088123927</v>
      </c>
      <c r="F38" s="41">
        <f>cprp!F$2</f>
        <v>55.185497483580612</v>
      </c>
      <c r="G38" s="41">
        <f>cprp!G$2</f>
        <v>40.610348416965913</v>
      </c>
      <c r="H38" s="41">
        <f>cprp!H$2</f>
        <v>46.788648962518018</v>
      </c>
      <c r="I38" s="41">
        <f>cprp!I$2</f>
        <v>30.033412484340921</v>
      </c>
      <c r="J38" s="41">
        <f>cprp!J$2</f>
        <v>35.6185609328924</v>
      </c>
      <c r="K38" s="41">
        <f>cprp!K$2</f>
        <v>31.45975039105231</v>
      </c>
      <c r="L38" s="41">
        <f>cprp!L$2</f>
        <v>29.517996537395835</v>
      </c>
      <c r="M38" s="41">
        <f>cprp!M$2</f>
        <v>23.745464427707351</v>
      </c>
      <c r="N38" s="41">
        <f>cprp!N$2</f>
        <v>24.817816037888512</v>
      </c>
      <c r="O38" s="41">
        <f>cprp!O$2</f>
        <v>30.879636845440302</v>
      </c>
      <c r="P38" s="41">
        <f>cprp!P$2</f>
        <v>30.392418384727296</v>
      </c>
      <c r="Q38" s="41">
        <f>cprp!Q$2</f>
        <v>35.14172062311107</v>
      </c>
      <c r="R38" s="41">
        <f>cprp!R$2</f>
        <v>31.078078202847294</v>
      </c>
    </row>
    <row r="39" spans="1:18" ht="11.25" customHeight="1" x14ac:dyDescent="0.25">
      <c r="A39" s="38" t="s">
        <v>67</v>
      </c>
      <c r="B39" s="32" t="str">
        <f ca="1">HYPERLINK("#"&amp;CELL("address",cnmm!$C$2),"cnmm")</f>
        <v>cnmm</v>
      </c>
      <c r="C39" s="39">
        <f>cnmm!C$2</f>
        <v>16879.959093520109</v>
      </c>
      <c r="D39" s="39">
        <f>cnmm!D$2</f>
        <v>18447.521882328074</v>
      </c>
      <c r="E39" s="39">
        <f>cnmm!E$2</f>
        <v>16019.803176470066</v>
      </c>
      <c r="F39" s="39">
        <f>cnmm!F$2</f>
        <v>18815.007862281458</v>
      </c>
      <c r="G39" s="39">
        <f>cnmm!G$2</f>
        <v>17629.447249483383</v>
      </c>
      <c r="H39" s="39">
        <f>cnmm!H$2</f>
        <v>18878.158750791223</v>
      </c>
      <c r="I39" s="39">
        <f>cnmm!I$2</f>
        <v>17274.18331454404</v>
      </c>
      <c r="J39" s="39">
        <f>cnmm!J$2</f>
        <v>17819.437935908161</v>
      </c>
      <c r="K39" s="39">
        <f>cnmm!K$2</f>
        <v>16620.663334448087</v>
      </c>
      <c r="L39" s="39">
        <f>cnmm!L$2</f>
        <v>12410.793386134957</v>
      </c>
      <c r="M39" s="39">
        <f>cnmm!M$2</f>
        <v>12736.604193157236</v>
      </c>
      <c r="N39" s="39">
        <f>cnmm!N$2</f>
        <v>13160.601728161593</v>
      </c>
      <c r="O39" s="39">
        <f>cnmm!O$2</f>
        <v>9899.2671084413505</v>
      </c>
      <c r="P39" s="39">
        <f>cnmm!P$2</f>
        <v>8301.0644203861702</v>
      </c>
      <c r="Q39" s="39">
        <f>cnmm!Q$2</f>
        <v>8114.4579196078139</v>
      </c>
      <c r="R39" s="39">
        <f>cnmm!R$2</f>
        <v>8054.0362616426719</v>
      </c>
    </row>
    <row r="40" spans="1:18" ht="11.25" customHeight="1" x14ac:dyDescent="0.25">
      <c r="A40" s="42" t="s">
        <v>66</v>
      </c>
      <c r="B40" s="32" t="str">
        <f ca="1">HYPERLINK("#"&amp;CELL("address",ccem!$C$2),"ccem")</f>
        <v>ccem</v>
      </c>
      <c r="C40" s="41">
        <f>ccem!C$2</f>
        <v>9473.3845324286649</v>
      </c>
      <c r="D40" s="41">
        <f>ccem!D$2</f>
        <v>10074.127137116824</v>
      </c>
      <c r="E40" s="41">
        <f>ccem!E$2</f>
        <v>9842.1571750257335</v>
      </c>
      <c r="F40" s="41">
        <f>ccem!F$2</f>
        <v>9715.2658609343871</v>
      </c>
      <c r="G40" s="41">
        <f>ccem!G$2</f>
        <v>9705.6450187931241</v>
      </c>
      <c r="H40" s="41">
        <f>ccem!H$2</f>
        <v>9959.3666666649424</v>
      </c>
      <c r="I40" s="41">
        <f>ccem!I$2</f>
        <v>10542.875945190008</v>
      </c>
      <c r="J40" s="41">
        <f>ccem!J$2</f>
        <v>11008.426366479025</v>
      </c>
      <c r="K40" s="41">
        <f>ccem!K$2</f>
        <v>9038.3599584484637</v>
      </c>
      <c r="L40" s="41">
        <f>ccem!L$2</f>
        <v>6287.6805516006762</v>
      </c>
      <c r="M40" s="41">
        <f>ccem!M$2</f>
        <v>5627.7136951128969</v>
      </c>
      <c r="N40" s="41">
        <f>ccem!N$2</f>
        <v>4901.6734247154736</v>
      </c>
      <c r="O40" s="41">
        <f>ccem!O$2</f>
        <v>3443.2035153172083</v>
      </c>
      <c r="P40" s="41">
        <f>ccem!P$2</f>
        <v>2956.121594810159</v>
      </c>
      <c r="Q40" s="41">
        <f>ccem!Q$2</f>
        <v>2957.8068967740401</v>
      </c>
      <c r="R40" s="41">
        <f>ccem!R$2</f>
        <v>2887.9930050743374</v>
      </c>
    </row>
    <row r="41" spans="1:18" ht="11.25" customHeight="1" x14ac:dyDescent="0.25">
      <c r="A41" s="42" t="s">
        <v>65</v>
      </c>
      <c r="B41" s="32" t="str">
        <f ca="1">HYPERLINK("#"&amp;CELL("address",ccer!$C$2),"ccer")</f>
        <v>ccer</v>
      </c>
      <c r="C41" s="41">
        <f>ccer!C$2</f>
        <v>6703.4768184184895</v>
      </c>
      <c r="D41" s="41">
        <f>ccer!D$2</f>
        <v>7633.8442400381191</v>
      </c>
      <c r="E41" s="41">
        <f>ccer!E$2</f>
        <v>5534.6076503287613</v>
      </c>
      <c r="F41" s="41">
        <f>ccer!F$2</f>
        <v>8446.8645142887981</v>
      </c>
      <c r="G41" s="41">
        <f>ccer!G$2</f>
        <v>7341.5760758101233</v>
      </c>
      <c r="H41" s="41">
        <f>ccer!H$2</f>
        <v>8346.4898165533887</v>
      </c>
      <c r="I41" s="41">
        <f>ccer!I$2</f>
        <v>6191.8810891219891</v>
      </c>
      <c r="J41" s="41">
        <f>ccer!J$2</f>
        <v>6289.047650802986</v>
      </c>
      <c r="K41" s="41">
        <f>ccer!K$2</f>
        <v>7005.4600784115828</v>
      </c>
      <c r="L41" s="41">
        <f>ccer!L$2</f>
        <v>5629.3624826456016</v>
      </c>
      <c r="M41" s="41">
        <f>ccer!M$2</f>
        <v>6550.88191634127</v>
      </c>
      <c r="N41" s="41">
        <f>ccer!N$2</f>
        <v>7601.3297089890684</v>
      </c>
      <c r="O41" s="41">
        <f>ccer!O$2</f>
        <v>5895.1434544577005</v>
      </c>
      <c r="P41" s="41">
        <f>ccer!P$2</f>
        <v>4783.9194116985691</v>
      </c>
      <c r="Q41" s="41">
        <f>ccer!Q$2</f>
        <v>4649.5477705925559</v>
      </c>
      <c r="R41" s="41">
        <f>ccer!R$2</f>
        <v>4682.6372835624334</v>
      </c>
    </row>
    <row r="42" spans="1:18" ht="11.25" customHeight="1" x14ac:dyDescent="0.25">
      <c r="A42" s="42" t="s">
        <v>64</v>
      </c>
      <c r="B42" s="32" t="str">
        <f ca="1">HYPERLINK("#"&amp;CELL("address",cgla!$C$2),"cgla")</f>
        <v>cgla</v>
      </c>
      <c r="C42" s="41">
        <f>cgla!C$2</f>
        <v>703.09774267295631</v>
      </c>
      <c r="D42" s="41">
        <f>cgla!D$2</f>
        <v>739.55050517313077</v>
      </c>
      <c r="E42" s="41">
        <f>cgla!E$2</f>
        <v>643.03835111557225</v>
      </c>
      <c r="F42" s="41">
        <f>cgla!F$2</f>
        <v>652.87748705827357</v>
      </c>
      <c r="G42" s="41">
        <f>cgla!G$2</f>
        <v>582.22615488013639</v>
      </c>
      <c r="H42" s="41">
        <f>cgla!H$2</f>
        <v>572.30226757289017</v>
      </c>
      <c r="I42" s="41">
        <f>cgla!I$2</f>
        <v>539.42628023204099</v>
      </c>
      <c r="J42" s="41">
        <f>cgla!J$2</f>
        <v>521.96391862615098</v>
      </c>
      <c r="K42" s="41">
        <f>cgla!K$2</f>
        <v>576.84329758804313</v>
      </c>
      <c r="L42" s="41">
        <f>cgla!L$2</f>
        <v>493.75035188867895</v>
      </c>
      <c r="M42" s="41">
        <f>cgla!M$2</f>
        <v>558.00858170307049</v>
      </c>
      <c r="N42" s="41">
        <f>cgla!N$2</f>
        <v>657.59859445705229</v>
      </c>
      <c r="O42" s="41">
        <f>cgla!O$2</f>
        <v>560.92013866644038</v>
      </c>
      <c r="P42" s="41">
        <f>cgla!P$2</f>
        <v>561.02341387744184</v>
      </c>
      <c r="Q42" s="41">
        <f>cgla!Q$2</f>
        <v>507.1032522412176</v>
      </c>
      <c r="R42" s="41">
        <f>cgla!R$2</f>
        <v>483.40597300590059</v>
      </c>
    </row>
    <row r="43" spans="1:18" ht="11.25" customHeight="1" x14ac:dyDescent="0.25">
      <c r="A43" s="38" t="s">
        <v>63</v>
      </c>
      <c r="B43" s="32" t="str">
        <f ca="1">HYPERLINK("#"&amp;CELL("address",cppa!$C$2),"cppa")</f>
        <v>cppa</v>
      </c>
      <c r="C43" s="39">
        <f>cppa!C$2</f>
        <v>3346.9429810879692</v>
      </c>
      <c r="D43" s="39">
        <f>cppa!D$2</f>
        <v>2303.4450914098925</v>
      </c>
      <c r="E43" s="39">
        <f>cppa!E$2</f>
        <v>2894.5904670836644</v>
      </c>
      <c r="F43" s="39">
        <f>cppa!F$2</f>
        <v>3932.4368767567685</v>
      </c>
      <c r="G43" s="39">
        <f>cppa!G$2</f>
        <v>2916.0502491120483</v>
      </c>
      <c r="H43" s="39">
        <f>cppa!H$2</f>
        <v>3325.0458621256917</v>
      </c>
      <c r="I43" s="39">
        <f>cppa!I$2</f>
        <v>2322.1863788391724</v>
      </c>
      <c r="J43" s="39">
        <f>cppa!J$2</f>
        <v>2742.318893347056</v>
      </c>
      <c r="K43" s="39">
        <f>cppa!K$2</f>
        <v>2629.6804382181485</v>
      </c>
      <c r="L43" s="39">
        <f>cppa!L$2</f>
        <v>2319.39126617688</v>
      </c>
      <c r="M43" s="39">
        <f>cppa!M$2</f>
        <v>1883.4977704555176</v>
      </c>
      <c r="N43" s="39">
        <f>cppa!N$2</f>
        <v>2026.6278871779718</v>
      </c>
      <c r="O43" s="39">
        <f>cppa!O$2</f>
        <v>2406.949261580075</v>
      </c>
      <c r="P43" s="39">
        <f>cppa!P$2</f>
        <v>2447.8683635379971</v>
      </c>
      <c r="Q43" s="39">
        <f>cppa!Q$2</f>
        <v>2380.1037592320413</v>
      </c>
      <c r="R43" s="39">
        <f>cppa!R$2</f>
        <v>1599.5621730689686</v>
      </c>
    </row>
    <row r="44" spans="1:18" ht="11.25" customHeight="1" x14ac:dyDescent="0.25">
      <c r="A44" s="42" t="s">
        <v>62</v>
      </c>
      <c r="B44" s="32" t="str">
        <f ca="1">HYPERLINK("#"&amp;CELL("address",cpul!$C$2),"cpul")</f>
        <v>cpul</v>
      </c>
      <c r="C44" s="41">
        <f>cpul!C$2</f>
        <v>451.50810137251943</v>
      </c>
      <c r="D44" s="41">
        <f>cpul!D$2</f>
        <v>11.000302733911155</v>
      </c>
      <c r="E44" s="41">
        <f>cpul!E$2</f>
        <v>132.44036274801761</v>
      </c>
      <c r="F44" s="41">
        <f>cpul!F$2</f>
        <v>609.99233753608257</v>
      </c>
      <c r="G44" s="41">
        <f>cpul!G$2</f>
        <v>236.90419389456162</v>
      </c>
      <c r="H44" s="41">
        <f>cpul!H$2</f>
        <v>413.67381183247528</v>
      </c>
      <c r="I44" s="41">
        <f>cpul!I$2</f>
        <v>11.532067853863818</v>
      </c>
      <c r="J44" s="41">
        <f>cpul!J$2</f>
        <v>14.139422125047094</v>
      </c>
      <c r="K44" s="41">
        <f>cpul!K$2</f>
        <v>12.591150953083281</v>
      </c>
      <c r="L44" s="41">
        <f>cpul!L$2</f>
        <v>11.241173357999449</v>
      </c>
      <c r="M44" s="41">
        <f>cpul!M$2</f>
        <v>9.4508730206953473</v>
      </c>
      <c r="N44" s="41">
        <f>cpul!N$2</f>
        <v>10.273738616759397</v>
      </c>
      <c r="O44" s="41">
        <f>cpul!O$2</f>
        <v>59.705673923355135</v>
      </c>
      <c r="P44" s="41">
        <f>cpul!P$2</f>
        <v>220.33309073709322</v>
      </c>
      <c r="Q44" s="41">
        <f>cpul!Q$2</f>
        <v>240.99417816568621</v>
      </c>
      <c r="R44" s="41">
        <f>cpul!R$2</f>
        <v>8.3555047529951274</v>
      </c>
    </row>
    <row r="45" spans="1:18" ht="11.25" customHeight="1" x14ac:dyDescent="0.25">
      <c r="A45" s="42" t="s">
        <v>61</v>
      </c>
      <c r="B45" s="32" t="str">
        <f ca="1">HYPERLINK("#"&amp;CELL("address",cpap!$C$2),"cpap")</f>
        <v>cpap</v>
      </c>
      <c r="C45" s="41">
        <f>cpap!C$2</f>
        <v>2846.5533130187514</v>
      </c>
      <c r="D45" s="41">
        <f>cpap!D$2</f>
        <v>2260.6321967449067</v>
      </c>
      <c r="E45" s="41">
        <f>cpap!E$2</f>
        <v>2721.719823247523</v>
      </c>
      <c r="F45" s="41">
        <f>cpap!F$2</f>
        <v>3267.2590417371052</v>
      </c>
      <c r="G45" s="41">
        <f>cpap!G$2</f>
        <v>2638.5357068005205</v>
      </c>
      <c r="H45" s="41">
        <f>cpap!H$2</f>
        <v>2864.5834013306985</v>
      </c>
      <c r="I45" s="41">
        <f>cpap!I$2</f>
        <v>2280.620898500968</v>
      </c>
      <c r="J45" s="41">
        <f>cpap!J$2</f>
        <v>2692.5609102891167</v>
      </c>
      <c r="K45" s="41">
        <f>cpap!K$2</f>
        <v>2585.629536874013</v>
      </c>
      <c r="L45" s="41">
        <f>cpap!L$2</f>
        <v>2278.6320962814852</v>
      </c>
      <c r="M45" s="41">
        <f>cpap!M$2</f>
        <v>1850.3014330071153</v>
      </c>
      <c r="N45" s="41">
        <f>cpap!N$2</f>
        <v>1991.5363325233241</v>
      </c>
      <c r="O45" s="41">
        <f>cpap!O$2</f>
        <v>2316.3639508112801</v>
      </c>
      <c r="P45" s="41">
        <f>cpap!P$2</f>
        <v>2197.1428544161768</v>
      </c>
      <c r="Q45" s="41">
        <f>cpap!Q$2</f>
        <v>2103.9678604432443</v>
      </c>
      <c r="R45" s="41">
        <f>cpap!R$2</f>
        <v>1560.1285901131262</v>
      </c>
    </row>
    <row r="46" spans="1:18" ht="11.25" customHeight="1" x14ac:dyDescent="0.25">
      <c r="A46" s="42" t="s">
        <v>60</v>
      </c>
      <c r="B46" s="32" t="str">
        <f ca="1">HYPERLINK("#"&amp;CELL("address",cprp!$C$2),"cprp")</f>
        <v>cprp</v>
      </c>
      <c r="C46" s="41">
        <f>cprp!C$2</f>
        <v>48.881566696697668</v>
      </c>
      <c r="D46" s="41">
        <f>cprp!D$2</f>
        <v>31.81259193107477</v>
      </c>
      <c r="E46" s="41">
        <f>cprp!E$2</f>
        <v>40.430281088123927</v>
      </c>
      <c r="F46" s="41">
        <f>cprp!F$2</f>
        <v>55.185497483580612</v>
      </c>
      <c r="G46" s="41">
        <f>cprp!G$2</f>
        <v>40.610348416965913</v>
      </c>
      <c r="H46" s="41">
        <f>cprp!H$2</f>
        <v>46.788648962518018</v>
      </c>
      <c r="I46" s="41">
        <f>cprp!I$2</f>
        <v>30.033412484340921</v>
      </c>
      <c r="J46" s="41">
        <f>cprp!J$2</f>
        <v>35.6185609328924</v>
      </c>
      <c r="K46" s="41">
        <f>cprp!K$2</f>
        <v>31.45975039105231</v>
      </c>
      <c r="L46" s="41">
        <f>cprp!L$2</f>
        <v>29.517996537395835</v>
      </c>
      <c r="M46" s="41">
        <f>cprp!M$2</f>
        <v>23.745464427707351</v>
      </c>
      <c r="N46" s="41">
        <f>cprp!N$2</f>
        <v>24.817816037888512</v>
      </c>
      <c r="O46" s="41">
        <f>cprp!O$2</f>
        <v>30.879636845440302</v>
      </c>
      <c r="P46" s="41">
        <f>cprp!P$2</f>
        <v>30.392418384727296</v>
      </c>
      <c r="Q46" s="41">
        <f>cprp!Q$2</f>
        <v>35.14172062311107</v>
      </c>
      <c r="R46" s="41">
        <f>cprp!R$2</f>
        <v>31.078078202847294</v>
      </c>
    </row>
    <row r="47" spans="1:18" ht="11.25" customHeight="1" x14ac:dyDescent="0.25">
      <c r="A47" s="38" t="s">
        <v>59</v>
      </c>
      <c r="B47" s="32" t="str">
        <f ca="1">HYPERLINK("#"&amp;CELL("address",cfbt!$C$2),"cfbt")</f>
        <v>cfbt</v>
      </c>
      <c r="C47" s="39">
        <f>cfbt!C$2</f>
        <v>4071.0159842977218</v>
      </c>
      <c r="D47" s="39">
        <f>cfbt!D$2</f>
        <v>4619.7911590287486</v>
      </c>
      <c r="E47" s="39">
        <f>cfbt!E$2</f>
        <v>5273.7173339614928</v>
      </c>
      <c r="F47" s="39">
        <f>cfbt!F$2</f>
        <v>5192.7054650400969</v>
      </c>
      <c r="G47" s="39">
        <f>cfbt!G$2</f>
        <v>4943.5422941407687</v>
      </c>
      <c r="H47" s="39">
        <f>cfbt!H$2</f>
        <v>4259.7791926363079</v>
      </c>
      <c r="I47" s="39">
        <f>cfbt!I$2</f>
        <v>2840.0689362394087</v>
      </c>
      <c r="J47" s="39">
        <f>cfbt!J$2</f>
        <v>2935.3404842178484</v>
      </c>
      <c r="K47" s="39">
        <f>cfbt!K$2</f>
        <v>2735.5632000620399</v>
      </c>
      <c r="L47" s="39">
        <f>cfbt!L$2</f>
        <v>2776.0811891363642</v>
      </c>
      <c r="M47" s="39">
        <f>cfbt!M$2</f>
        <v>2827.8626950392822</v>
      </c>
      <c r="N47" s="39">
        <f>cfbt!N$2</f>
        <v>2035.8953725402084</v>
      </c>
      <c r="O47" s="39">
        <f>cfbt!O$2</f>
        <v>2580.3255584102376</v>
      </c>
      <c r="P47" s="39">
        <f>cfbt!P$2</f>
        <v>2892.0372175115654</v>
      </c>
      <c r="Q47" s="39">
        <f>cfbt!Q$2</f>
        <v>2821.6702936849751</v>
      </c>
      <c r="R47" s="39">
        <f>cfbt!R$2</f>
        <v>2963.4080155615875</v>
      </c>
    </row>
    <row r="48" spans="1:18" ht="11.25" customHeight="1" x14ac:dyDescent="0.25">
      <c r="A48" s="38" t="s">
        <v>58</v>
      </c>
      <c r="B48" s="32" t="str">
        <f ca="1">HYPERLINK("#"&amp;CELL("address",ctre!$C$2),"ctre")</f>
        <v>ctre</v>
      </c>
      <c r="C48" s="39">
        <f>ctre!C$2</f>
        <v>1484.3009649992928</v>
      </c>
      <c r="D48" s="39">
        <f>ctre!D$2</f>
        <v>1596.9929129445602</v>
      </c>
      <c r="E48" s="39">
        <f>ctre!E$2</f>
        <v>1444.6643172109561</v>
      </c>
      <c r="F48" s="39">
        <f>ctre!F$2</f>
        <v>1755.3163229924041</v>
      </c>
      <c r="G48" s="39">
        <f>ctre!G$2</f>
        <v>1658.3889927895921</v>
      </c>
      <c r="H48" s="39">
        <f>ctre!H$2</f>
        <v>1179.1837855190472</v>
      </c>
      <c r="I48" s="39">
        <f>ctre!I$2</f>
        <v>883.20079322524816</v>
      </c>
      <c r="J48" s="39">
        <f>ctre!J$2</f>
        <v>1124.0463691897201</v>
      </c>
      <c r="K48" s="39">
        <f>ctre!K$2</f>
        <v>1097.5817720613961</v>
      </c>
      <c r="L48" s="39">
        <f>ctre!L$2</f>
        <v>769.15409225770816</v>
      </c>
      <c r="M48" s="39">
        <f>ctre!M$2</f>
        <v>611.12234322369773</v>
      </c>
      <c r="N48" s="39">
        <f>ctre!N$2</f>
        <v>761.42701972346686</v>
      </c>
      <c r="O48" s="39">
        <f>ctre!O$2</f>
        <v>575.1565380707666</v>
      </c>
      <c r="P48" s="39">
        <f>ctre!P$2</f>
        <v>400.8097881042259</v>
      </c>
      <c r="Q48" s="39">
        <f>ctre!Q$2</f>
        <v>403.21669917170084</v>
      </c>
      <c r="R48" s="39">
        <f>ctre!R$2</f>
        <v>366.70347711033401</v>
      </c>
    </row>
    <row r="49" spans="1:18" ht="11.25" customHeight="1" x14ac:dyDescent="0.25">
      <c r="A49" s="38" t="s">
        <v>57</v>
      </c>
      <c r="B49" s="32" t="str">
        <f ca="1">HYPERLINK("#"&amp;CELL("address",cmae!$C$2),"cmae")</f>
        <v>cmae</v>
      </c>
      <c r="C49" s="39">
        <f>cmae!C$2</f>
        <v>1641.5493403584333</v>
      </c>
      <c r="D49" s="39">
        <f>cmae!D$2</f>
        <v>2264.8768749989285</v>
      </c>
      <c r="E49" s="39">
        <f>cmae!E$2</f>
        <v>1847.4502067673482</v>
      </c>
      <c r="F49" s="39">
        <f>cmae!F$2</f>
        <v>2274.2208904562281</v>
      </c>
      <c r="G49" s="39">
        <f>cmae!G$2</f>
        <v>2213.5418673930722</v>
      </c>
      <c r="H49" s="39">
        <f>cmae!H$2</f>
        <v>2041.5828842208234</v>
      </c>
      <c r="I49" s="39">
        <f>cmae!I$2</f>
        <v>1746.3460256155081</v>
      </c>
      <c r="J49" s="39">
        <f>cmae!J$2</f>
        <v>1800.5967885256562</v>
      </c>
      <c r="K49" s="39">
        <f>cmae!K$2</f>
        <v>1730.9643811666201</v>
      </c>
      <c r="L49" s="39">
        <f>cmae!L$2</f>
        <v>1894.7451772462321</v>
      </c>
      <c r="M49" s="39">
        <f>cmae!M$2</f>
        <v>2071.8020622970998</v>
      </c>
      <c r="N49" s="39">
        <f>cmae!N$2</f>
        <v>1970.4737589681515</v>
      </c>
      <c r="O49" s="39">
        <f>cmae!O$2</f>
        <v>1088.8247169454053</v>
      </c>
      <c r="P49" s="39">
        <f>cmae!P$2</f>
        <v>1575.7458909859934</v>
      </c>
      <c r="Q49" s="39">
        <f>cmae!Q$2</f>
        <v>1108.5607562257419</v>
      </c>
      <c r="R49" s="39">
        <f>cmae!R$2</f>
        <v>1316.6515306029883</v>
      </c>
    </row>
    <row r="50" spans="1:18" ht="11.25" customHeight="1" x14ac:dyDescent="0.25">
      <c r="A50" s="38" t="s">
        <v>56</v>
      </c>
      <c r="B50" s="32" t="str">
        <f ca="1">HYPERLINK("#"&amp;CELL("address",ctel!$C$2),"ctel")</f>
        <v>ctel</v>
      </c>
      <c r="C50" s="39">
        <f>ctel!C$2</f>
        <v>2123.7371862807995</v>
      </c>
      <c r="D50" s="39">
        <f>ctel!D$2</f>
        <v>1623.7860358759563</v>
      </c>
      <c r="E50" s="39">
        <f>ctel!E$2</f>
        <v>1639.4677952148722</v>
      </c>
      <c r="F50" s="39">
        <f>ctel!F$2</f>
        <v>1586.8053648042842</v>
      </c>
      <c r="G50" s="39">
        <f>ctel!G$2</f>
        <v>1581.7404831501244</v>
      </c>
      <c r="H50" s="39">
        <f>ctel!H$2</f>
        <v>1589.3404926238188</v>
      </c>
      <c r="I50" s="39">
        <f>ctel!I$2</f>
        <v>984.76077303864008</v>
      </c>
      <c r="J50" s="39">
        <f>ctel!J$2</f>
        <v>774.74779861341608</v>
      </c>
      <c r="K50" s="39">
        <f>ctel!K$2</f>
        <v>724.27968624387609</v>
      </c>
      <c r="L50" s="39">
        <f>ctel!L$2</f>
        <v>877.72048760358007</v>
      </c>
      <c r="M50" s="39">
        <f>ctel!M$2</f>
        <v>666.84928820486152</v>
      </c>
      <c r="N50" s="39">
        <f>ctel!N$2</f>
        <v>652.82732284525218</v>
      </c>
      <c r="O50" s="39">
        <f>ctel!O$2</f>
        <v>572.66681770707567</v>
      </c>
      <c r="P50" s="39">
        <f>ctel!P$2</f>
        <v>435.62413501944104</v>
      </c>
      <c r="Q50" s="39">
        <f>ctel!Q$2</f>
        <v>429.82464626009022</v>
      </c>
      <c r="R50" s="39">
        <f>ctel!R$2</f>
        <v>424.29772051940893</v>
      </c>
    </row>
    <row r="51" spans="1:18" ht="11.25" customHeight="1" x14ac:dyDescent="0.25">
      <c r="A51" s="38" t="s">
        <v>55</v>
      </c>
      <c r="B51" s="32" t="str">
        <f ca="1">HYPERLINK("#"&amp;CELL("address",cwwp!$C$2),"cwwp")</f>
        <v>cwwp</v>
      </c>
      <c r="C51" s="39">
        <f>cwwp!C$2</f>
        <v>330.56386437732874</v>
      </c>
      <c r="D51" s="39">
        <f>cwwp!D$2</f>
        <v>333.68302485136803</v>
      </c>
      <c r="E51" s="39">
        <f>cwwp!E$2</f>
        <v>380.07444206412003</v>
      </c>
      <c r="F51" s="39">
        <f>cwwp!F$2</f>
        <v>307.53243186152406</v>
      </c>
      <c r="G51" s="39">
        <f>cwwp!G$2</f>
        <v>720.16682726714407</v>
      </c>
      <c r="H51" s="39">
        <f>cwwp!H$2</f>
        <v>513.17493926151508</v>
      </c>
      <c r="I51" s="39">
        <f>cwwp!I$2</f>
        <v>255.38395895128804</v>
      </c>
      <c r="J51" s="39">
        <f>cwwp!J$2</f>
        <v>347.78799059526006</v>
      </c>
      <c r="K51" s="39">
        <f>cwwp!K$2</f>
        <v>301.45968131198401</v>
      </c>
      <c r="L51" s="39">
        <f>cwwp!L$2</f>
        <v>205.95319586636401</v>
      </c>
      <c r="M51" s="39">
        <f>cwwp!M$2</f>
        <v>191.1097465374126</v>
      </c>
      <c r="N51" s="39">
        <f>cwwp!N$2</f>
        <v>281.2677845881766</v>
      </c>
      <c r="O51" s="39">
        <f>cwwp!O$2</f>
        <v>138.85386254575258</v>
      </c>
      <c r="P51" s="39">
        <f>cwwp!P$2</f>
        <v>175.06147437125153</v>
      </c>
      <c r="Q51" s="39">
        <f>cwwp!Q$2</f>
        <v>147.85670903013596</v>
      </c>
      <c r="R51" s="39">
        <f>cwwp!R$2</f>
        <v>118.73451317654596</v>
      </c>
    </row>
    <row r="52" spans="1:18" ht="11.25" customHeight="1" x14ac:dyDescent="0.25">
      <c r="A52" s="38" t="s">
        <v>54</v>
      </c>
      <c r="B52" s="32" t="str">
        <f ca="1">HYPERLINK("#"&amp;CELL("address",cmiq!$C$2),"cmiq")</f>
        <v>cmiq</v>
      </c>
      <c r="C52" s="39">
        <f>cmiq!C$2</f>
        <v>676.14866690024337</v>
      </c>
      <c r="D52" s="39">
        <f>cmiq!D$2</f>
        <v>530.13188820855612</v>
      </c>
      <c r="E52" s="39">
        <f>cmiq!E$2</f>
        <v>683.92138595022004</v>
      </c>
      <c r="F52" s="39">
        <f>cmiq!F$2</f>
        <v>667.28451943458003</v>
      </c>
      <c r="G52" s="39">
        <f>cmiq!G$2</f>
        <v>575.24300354332809</v>
      </c>
      <c r="H52" s="39">
        <f>cmiq!H$2</f>
        <v>900.58185010894317</v>
      </c>
      <c r="I52" s="39">
        <f>cmiq!I$2</f>
        <v>409.79507901134406</v>
      </c>
      <c r="J52" s="39">
        <f>cmiq!J$2</f>
        <v>560.5279357961881</v>
      </c>
      <c r="K52" s="39">
        <f>cmiq!K$2</f>
        <v>563.82390922975208</v>
      </c>
      <c r="L52" s="39">
        <f>cmiq!L$2</f>
        <v>499.05519819710406</v>
      </c>
      <c r="M52" s="39">
        <f>cmiq!M$2</f>
        <v>446.5075977316335</v>
      </c>
      <c r="N52" s="39">
        <f>cmiq!N$2</f>
        <v>495.60971155903979</v>
      </c>
      <c r="O52" s="39">
        <f>cmiq!O$2</f>
        <v>544.71886651689272</v>
      </c>
      <c r="P52" s="39">
        <f>cmiq!P$2</f>
        <v>846.41362549319365</v>
      </c>
      <c r="Q52" s="39">
        <f>cmiq!Q$2</f>
        <v>866.93317395568965</v>
      </c>
      <c r="R52" s="39">
        <f>cmiq!R$2</f>
        <v>778.2860651046883</v>
      </c>
    </row>
    <row r="53" spans="1:18" ht="11.25" customHeight="1" x14ac:dyDescent="0.25">
      <c r="A53" s="38" t="s">
        <v>53</v>
      </c>
      <c r="B53" s="32" t="str">
        <f ca="1">HYPERLINK("#"&amp;CELL("address",ccon!$C$2),"ccon")</f>
        <v>ccon</v>
      </c>
      <c r="C53" s="39">
        <f>ccon!C$2</f>
        <v>386.47748198622082</v>
      </c>
      <c r="D53" s="39">
        <f>ccon!D$2</f>
        <v>479.47404848493602</v>
      </c>
      <c r="E53" s="39">
        <f>ccon!E$2</f>
        <v>460.3407801955201</v>
      </c>
      <c r="F53" s="39">
        <f>ccon!F$2</f>
        <v>547.16958589338003</v>
      </c>
      <c r="G53" s="39">
        <f>ccon!G$2</f>
        <v>641.28476671668</v>
      </c>
      <c r="H53" s="39">
        <f>ccon!H$2</f>
        <v>702.5598913877518</v>
      </c>
      <c r="I53" s="39">
        <f>ccon!I$2</f>
        <v>652.13049066076815</v>
      </c>
      <c r="J53" s="39">
        <f>ccon!J$2</f>
        <v>556.31353867146004</v>
      </c>
      <c r="K53" s="39">
        <f>ccon!K$2</f>
        <v>531.974919075804</v>
      </c>
      <c r="L53" s="39">
        <f>ccon!L$2</f>
        <v>1088.1600375381122</v>
      </c>
      <c r="M53" s="39">
        <f>ccon!M$2</f>
        <v>682.21516267077641</v>
      </c>
      <c r="N53" s="39">
        <f>ccon!N$2</f>
        <v>660.22035077029</v>
      </c>
      <c r="O53" s="39">
        <f>ccon!O$2</f>
        <v>2292.6436719758826</v>
      </c>
      <c r="P53" s="39">
        <f>ccon!P$2</f>
        <v>2542.7193862685613</v>
      </c>
      <c r="Q53" s="39">
        <f>ccon!Q$2</f>
        <v>2646.7766340677904</v>
      </c>
      <c r="R53" s="39">
        <f>ccon!R$2</f>
        <v>1962.9791198990961</v>
      </c>
    </row>
    <row r="54" spans="1:18" ht="11.25" customHeight="1" x14ac:dyDescent="0.25">
      <c r="A54" s="38" t="s">
        <v>52</v>
      </c>
      <c r="B54" s="32" t="str">
        <f ca="1">HYPERLINK("#"&amp;CELL("address",cnsi!$C$2),"cnsi")</f>
        <v>cnsi</v>
      </c>
      <c r="C54" s="39">
        <f>cnsi!C$2</f>
        <v>843.28648641231473</v>
      </c>
      <c r="D54" s="39">
        <f>cnsi!D$2</f>
        <v>1857.9058468903804</v>
      </c>
      <c r="E54" s="39">
        <f>cnsi!E$2</f>
        <v>2403.6318777348001</v>
      </c>
      <c r="F54" s="39">
        <f>cnsi!F$2</f>
        <v>2286.3763984259886</v>
      </c>
      <c r="G54" s="39">
        <f>cnsi!G$2</f>
        <v>3217.0986247186083</v>
      </c>
      <c r="H54" s="39">
        <f>cnsi!H$2</f>
        <v>5127.3606545859657</v>
      </c>
      <c r="I54" s="39">
        <f>cnsi!I$2</f>
        <v>1580.4710480696754</v>
      </c>
      <c r="J54" s="39">
        <f>cnsi!J$2</f>
        <v>4691.2705529018112</v>
      </c>
      <c r="K54" s="39">
        <f>cnsi!K$2</f>
        <v>3645.9581059001121</v>
      </c>
      <c r="L54" s="39">
        <f>cnsi!L$2</f>
        <v>3817.3102460368564</v>
      </c>
      <c r="M54" s="39">
        <f>cnsi!M$2</f>
        <v>4934.4165133524039</v>
      </c>
      <c r="N54" s="39">
        <f>cnsi!N$2</f>
        <v>2358.5912182452107</v>
      </c>
      <c r="O54" s="39">
        <f>cnsi!O$2</f>
        <v>2054.0812460262978</v>
      </c>
      <c r="P54" s="39">
        <f>cnsi!P$2</f>
        <v>1834.9985143664956</v>
      </c>
      <c r="Q54" s="39">
        <f>cnsi!Q$2</f>
        <v>1753.6344184699631</v>
      </c>
      <c r="R54" s="39">
        <f>cnsi!R$2</f>
        <v>1495.02621245859</v>
      </c>
    </row>
    <row r="55" spans="1:18" ht="11.25" customHeight="1" x14ac:dyDescent="0.25">
      <c r="A55" s="36" t="s">
        <v>51</v>
      </c>
      <c r="B55" s="32" t="str">
        <f ca="1">HYPERLINK("#"&amp;CELL("address",CDM!$C$2),"CDM")</f>
        <v>CDM</v>
      </c>
      <c r="C55" s="37">
        <f>CDM!C$2</f>
        <v>30325.843177213043</v>
      </c>
      <c r="D55" s="37">
        <f>CDM!D$2</f>
        <v>30685.837563458757</v>
      </c>
      <c r="E55" s="37">
        <f>CDM!E$2</f>
        <v>31254.65203625619</v>
      </c>
      <c r="F55" s="37">
        <f>CDM!F$2</f>
        <v>33803.143677916349</v>
      </c>
      <c r="G55" s="37">
        <f>CDM!G$2</f>
        <v>37017.924103838915</v>
      </c>
      <c r="H55" s="37">
        <f>CDM!H$2</f>
        <v>37402.495012107051</v>
      </c>
      <c r="I55" s="37">
        <f>CDM!I$2</f>
        <v>38032.960544084344</v>
      </c>
      <c r="J55" s="37">
        <f>CDM!J$2</f>
        <v>35876.738375222041</v>
      </c>
      <c r="K55" s="37">
        <f>CDM!K$2</f>
        <v>33877.017515018597</v>
      </c>
      <c r="L55" s="37">
        <f>CDM!L$2</f>
        <v>33173.641001575634</v>
      </c>
      <c r="M55" s="37">
        <f>CDM!M$2</f>
        <v>35543.772792125375</v>
      </c>
      <c r="N55" s="37">
        <f>CDM!N$2</f>
        <v>32693.612858835993</v>
      </c>
      <c r="O55" s="37">
        <f>CDM!O$2</f>
        <v>32447.153864506385</v>
      </c>
      <c r="P55" s="37">
        <f>CDM!P$2</f>
        <v>32188.203233537628</v>
      </c>
      <c r="Q55" s="37">
        <f>CDM!Q$2</f>
        <v>30272.298744337877</v>
      </c>
      <c r="R55" s="37">
        <f>CDM!R$2</f>
        <v>32469.496022380645</v>
      </c>
    </row>
    <row r="56" spans="1:18" ht="11.25" customHeight="1" x14ac:dyDescent="0.25">
      <c r="A56" s="38" t="s">
        <v>50</v>
      </c>
      <c r="B56" s="32" t="str">
        <f ca="1">HYPERLINK("#"&amp;CELL("address",cres!$C$2),"cres")</f>
        <v>cres</v>
      </c>
      <c r="C56" s="39">
        <f>cres!C$2</f>
        <v>17063.659636367884</v>
      </c>
      <c r="D56" s="39">
        <f>cres!D$2</f>
        <v>17322.007348413939</v>
      </c>
      <c r="E56" s="39">
        <f>cres!E$2</f>
        <v>17936.523136386259</v>
      </c>
      <c r="F56" s="39">
        <f>cres!F$2</f>
        <v>19577.997387633099</v>
      </c>
      <c r="G56" s="39">
        <f>cres!G$2</f>
        <v>20896.147165609043</v>
      </c>
      <c r="H56" s="39">
        <f>cres!H$2</f>
        <v>20989.5173338481</v>
      </c>
      <c r="I56" s="39">
        <f>cres!I$2</f>
        <v>20689.394093200117</v>
      </c>
      <c r="J56" s="39">
        <f>cres!J$2</f>
        <v>20520.090400647816</v>
      </c>
      <c r="K56" s="39">
        <f>cres!K$2</f>
        <v>19793.580951667718</v>
      </c>
      <c r="L56" s="39">
        <f>cres!L$2</f>
        <v>19369.413425323273</v>
      </c>
      <c r="M56" s="39">
        <f>cres!M$2</f>
        <v>20731.759747025259</v>
      </c>
      <c r="N56" s="39">
        <f>cres!N$2</f>
        <v>17291.939808469411</v>
      </c>
      <c r="O56" s="39">
        <f>cres!O$2</f>
        <v>16993.61966515032</v>
      </c>
      <c r="P56" s="39">
        <f>cres!P$2</f>
        <v>16117.562096300033</v>
      </c>
      <c r="Q56" s="39">
        <f>cres!Q$2</f>
        <v>15661.046685460426</v>
      </c>
      <c r="R56" s="39">
        <f>cres!R$2</f>
        <v>16399.627482769778</v>
      </c>
    </row>
    <row r="57" spans="1:18" ht="11.25" customHeight="1" x14ac:dyDescent="0.25">
      <c r="A57" s="42" t="s">
        <v>49</v>
      </c>
      <c r="B57" s="32" t="str">
        <f ca="1">HYPERLINK("#"&amp;CELL("address",cressh!$C$2),"cressh")</f>
        <v>cressh</v>
      </c>
      <c r="C57" s="41">
        <f>cressh!C$2</f>
        <v>9376.3128987527707</v>
      </c>
      <c r="D57" s="41">
        <f>cressh!D$2</f>
        <v>9978.4474442780956</v>
      </c>
      <c r="E57" s="41">
        <f>cressh!E$2</f>
        <v>10316.976129194783</v>
      </c>
      <c r="F57" s="41">
        <f>cressh!F$2</f>
        <v>11621.908079940818</v>
      </c>
      <c r="G57" s="41">
        <f>cressh!G$2</f>
        <v>12656.22787924725</v>
      </c>
      <c r="H57" s="41">
        <f>cressh!H$2</f>
        <v>12742.336757956833</v>
      </c>
      <c r="I57" s="41">
        <f>cressh!I$2</f>
        <v>12591.456007367415</v>
      </c>
      <c r="J57" s="41">
        <f>cressh!J$2</f>
        <v>12238.217634641838</v>
      </c>
      <c r="K57" s="41">
        <f>cressh!K$2</f>
        <v>11493.386552489159</v>
      </c>
      <c r="L57" s="41">
        <f>cressh!L$2</f>
        <v>11368.574136817486</v>
      </c>
      <c r="M57" s="41">
        <f>cressh!M$2</f>
        <v>12500.189459954869</v>
      </c>
      <c r="N57" s="41">
        <f>cressh!N$2</f>
        <v>9756.7148821939536</v>
      </c>
      <c r="O57" s="41">
        <f>cressh!O$2</f>
        <v>9431.396887070543</v>
      </c>
      <c r="P57" s="41">
        <f>cressh!P$2</f>
        <v>8720.0181031039247</v>
      </c>
      <c r="Q57" s="41">
        <f>cressh!Q$2</f>
        <v>8461.0434888679283</v>
      </c>
      <c r="R57" s="41">
        <f>cressh!R$2</f>
        <v>9120.8182567098083</v>
      </c>
    </row>
    <row r="58" spans="1:18" ht="11.25" customHeight="1" x14ac:dyDescent="0.25">
      <c r="A58" s="42" t="s">
        <v>48</v>
      </c>
      <c r="B58" s="32" t="str">
        <f ca="1">HYPERLINK("#"&amp;CELL("address",cressc!$C$2),"cressc")</f>
        <v>cressc</v>
      </c>
      <c r="C58" s="41">
        <f>cressc!C$2</f>
        <v>0</v>
      </c>
      <c r="D58" s="41">
        <f>cressc!D$2</f>
        <v>0</v>
      </c>
      <c r="E58" s="41">
        <f>cressc!E$2</f>
        <v>0</v>
      </c>
      <c r="F58" s="41">
        <f>cressc!F$2</f>
        <v>0</v>
      </c>
      <c r="G58" s="41">
        <f>cressc!G$2</f>
        <v>0</v>
      </c>
      <c r="H58" s="41">
        <f>cressc!H$2</f>
        <v>0</v>
      </c>
      <c r="I58" s="41">
        <f>cressc!I$2</f>
        <v>0</v>
      </c>
      <c r="J58" s="41">
        <f>cressc!J$2</f>
        <v>0</v>
      </c>
      <c r="K58" s="41">
        <f>cressc!K$2</f>
        <v>0</v>
      </c>
      <c r="L58" s="41">
        <f>cressc!L$2</f>
        <v>0</v>
      </c>
      <c r="M58" s="41">
        <f>cressc!M$2</f>
        <v>0</v>
      </c>
      <c r="N58" s="41">
        <f>cressc!N$2</f>
        <v>0</v>
      </c>
      <c r="O58" s="41">
        <f>cressc!O$2</f>
        <v>0</v>
      </c>
      <c r="P58" s="41">
        <f>cressc!P$2</f>
        <v>0</v>
      </c>
      <c r="Q58" s="41">
        <f>cressc!Q$2</f>
        <v>0</v>
      </c>
      <c r="R58" s="41">
        <f>cressc!R$2</f>
        <v>0</v>
      </c>
    </row>
    <row r="59" spans="1:18" ht="11.25" customHeight="1" x14ac:dyDescent="0.25">
      <c r="A59" s="42" t="s">
        <v>47</v>
      </c>
      <c r="B59" s="32" t="str">
        <f ca="1">HYPERLINK("#"&amp;CELL("address",creswh!$C$2),"creswh")</f>
        <v>creswh</v>
      </c>
      <c r="C59" s="41">
        <f>creswh!C$2</f>
        <v>5534.2179974876344</v>
      </c>
      <c r="D59" s="41">
        <f>creswh!D$2</f>
        <v>5488.948404650233</v>
      </c>
      <c r="E59" s="41">
        <f>creswh!E$2</f>
        <v>5625.1817455766122</v>
      </c>
      <c r="F59" s="41">
        <f>creswh!F$2</f>
        <v>5926.3705411307101</v>
      </c>
      <c r="G59" s="41">
        <f>creswh!G$2</f>
        <v>6096.2588764249604</v>
      </c>
      <c r="H59" s="41">
        <f>creswh!H$2</f>
        <v>6116.6820866315593</v>
      </c>
      <c r="I59" s="41">
        <f>creswh!I$2</f>
        <v>6117.6769560414459</v>
      </c>
      <c r="J59" s="41">
        <f>creswh!J$2</f>
        <v>6129.1955758483036</v>
      </c>
      <c r="K59" s="41">
        <f>creswh!K$2</f>
        <v>6062.0132662428459</v>
      </c>
      <c r="L59" s="41">
        <f>creswh!L$2</f>
        <v>5750.9401806104815</v>
      </c>
      <c r="M59" s="41">
        <f>creswh!M$2</f>
        <v>5840.0259182347063</v>
      </c>
      <c r="N59" s="41">
        <f>creswh!N$2</f>
        <v>5351.4794492198816</v>
      </c>
      <c r="O59" s="41">
        <f>creswh!O$2</f>
        <v>5327.2930712771504</v>
      </c>
      <c r="P59" s="41">
        <f>creswh!P$2</f>
        <v>5256.5106548210015</v>
      </c>
      <c r="Q59" s="41">
        <f>creswh!Q$2</f>
        <v>5098.0344441243524</v>
      </c>
      <c r="R59" s="41">
        <f>creswh!R$2</f>
        <v>5238.9937431800399</v>
      </c>
    </row>
    <row r="60" spans="1:18" ht="11.25" customHeight="1" x14ac:dyDescent="0.25">
      <c r="A60" s="42" t="s">
        <v>46</v>
      </c>
      <c r="B60" s="32" t="str">
        <f ca="1">HYPERLINK("#"&amp;CELL("address",cresco!$C$2),"cresco")</f>
        <v>cresco</v>
      </c>
      <c r="C60" s="41">
        <f>cresco!C$2</f>
        <v>2153.1287401274785</v>
      </c>
      <c r="D60" s="41">
        <f>cresco!D$2</f>
        <v>1854.6114994856089</v>
      </c>
      <c r="E60" s="41">
        <f>cresco!E$2</f>
        <v>1994.365261614857</v>
      </c>
      <c r="F60" s="41">
        <f>cresco!F$2</f>
        <v>2029.7187665615675</v>
      </c>
      <c r="G60" s="41">
        <f>cresco!G$2</f>
        <v>2143.6604099368355</v>
      </c>
      <c r="H60" s="41">
        <f>cresco!H$2</f>
        <v>2130.4984892597067</v>
      </c>
      <c r="I60" s="41">
        <f>cresco!I$2</f>
        <v>1980.2611297912556</v>
      </c>
      <c r="J60" s="41">
        <f>cresco!J$2</f>
        <v>2152.6771901576794</v>
      </c>
      <c r="K60" s="41">
        <f>cresco!K$2</f>
        <v>2238.1811329357129</v>
      </c>
      <c r="L60" s="41">
        <f>cresco!L$2</f>
        <v>2249.8991078953045</v>
      </c>
      <c r="M60" s="41">
        <f>cresco!M$2</f>
        <v>2391.5443688356881</v>
      </c>
      <c r="N60" s="41">
        <f>cresco!N$2</f>
        <v>2183.7454770555728</v>
      </c>
      <c r="O60" s="41">
        <f>cresco!O$2</f>
        <v>2234.9297068026253</v>
      </c>
      <c r="P60" s="41">
        <f>cresco!P$2</f>
        <v>2141.0333383751067</v>
      </c>
      <c r="Q60" s="41">
        <f>cresco!Q$2</f>
        <v>2101.968752468144</v>
      </c>
      <c r="R60" s="41">
        <f>cresco!R$2</f>
        <v>2039.8154828799265</v>
      </c>
    </row>
    <row r="61" spans="1:18" ht="11.25" customHeight="1" x14ac:dyDescent="0.25">
      <c r="A61" s="42" t="s">
        <v>45</v>
      </c>
      <c r="B61" s="32" t="str">
        <f ca="1">HYPERLINK("#"&amp;CELL("address",cresrf!$C$2),"cresrf")</f>
        <v>cresrf</v>
      </c>
      <c r="C61" s="41">
        <f>cresrf!C$2</f>
        <v>0</v>
      </c>
      <c r="D61" s="41">
        <f>cresrf!D$2</f>
        <v>0</v>
      </c>
      <c r="E61" s="41">
        <f>cresrf!E$2</f>
        <v>0</v>
      </c>
      <c r="F61" s="41">
        <f>cresrf!F$2</f>
        <v>0</v>
      </c>
      <c r="G61" s="41">
        <f>cresrf!G$2</f>
        <v>0</v>
      </c>
      <c r="H61" s="41">
        <f>cresrf!H$2</f>
        <v>0</v>
      </c>
      <c r="I61" s="41">
        <f>cresrf!I$2</f>
        <v>0</v>
      </c>
      <c r="J61" s="41">
        <f>cresrf!J$2</f>
        <v>0</v>
      </c>
      <c r="K61" s="41">
        <f>cresrf!K$2</f>
        <v>0</v>
      </c>
      <c r="L61" s="41">
        <f>cresrf!L$2</f>
        <v>0</v>
      </c>
      <c r="M61" s="41">
        <f>cresrf!M$2</f>
        <v>0</v>
      </c>
      <c r="N61" s="41">
        <f>cresrf!N$2</f>
        <v>0</v>
      </c>
      <c r="O61" s="41">
        <f>cresrf!O$2</f>
        <v>0</v>
      </c>
      <c r="P61" s="41">
        <f>cresrf!P$2</f>
        <v>0</v>
      </c>
      <c r="Q61" s="41">
        <f>cresrf!Q$2</f>
        <v>0</v>
      </c>
      <c r="R61" s="41">
        <f>cresrf!R$2</f>
        <v>0</v>
      </c>
    </row>
    <row r="62" spans="1:18" ht="11.25" customHeight="1" x14ac:dyDescent="0.25">
      <c r="A62" s="42" t="s">
        <v>44</v>
      </c>
      <c r="B62" s="32" t="str">
        <f ca="1">HYPERLINK("#"&amp;CELL("address",creswm!$C$2),"creswm")</f>
        <v>creswm</v>
      </c>
      <c r="C62" s="41">
        <f>creswm!C$2</f>
        <v>0</v>
      </c>
      <c r="D62" s="41">
        <f>creswm!D$2</f>
        <v>0</v>
      </c>
      <c r="E62" s="41">
        <f>creswm!E$2</f>
        <v>0</v>
      </c>
      <c r="F62" s="41">
        <f>creswm!F$2</f>
        <v>0</v>
      </c>
      <c r="G62" s="41">
        <f>creswm!G$2</f>
        <v>0</v>
      </c>
      <c r="H62" s="41">
        <f>creswm!H$2</f>
        <v>0</v>
      </c>
      <c r="I62" s="41">
        <f>creswm!I$2</f>
        <v>0</v>
      </c>
      <c r="J62" s="41">
        <f>creswm!J$2</f>
        <v>0</v>
      </c>
      <c r="K62" s="41">
        <f>creswm!K$2</f>
        <v>0</v>
      </c>
      <c r="L62" s="41">
        <f>creswm!L$2</f>
        <v>0</v>
      </c>
      <c r="M62" s="41">
        <f>creswm!M$2</f>
        <v>0</v>
      </c>
      <c r="N62" s="41">
        <f>creswm!N$2</f>
        <v>0</v>
      </c>
      <c r="O62" s="41">
        <f>creswm!O$2</f>
        <v>0</v>
      </c>
      <c r="P62" s="41">
        <f>creswm!P$2</f>
        <v>0</v>
      </c>
      <c r="Q62" s="41">
        <f>creswm!Q$2</f>
        <v>0</v>
      </c>
      <c r="R62" s="41">
        <f>creswm!R$2</f>
        <v>0</v>
      </c>
    </row>
    <row r="63" spans="1:18" ht="11.25" customHeight="1" x14ac:dyDescent="0.25">
      <c r="A63" s="42" t="s">
        <v>43</v>
      </c>
      <c r="B63" s="32" t="str">
        <f ca="1">HYPERLINK("#"&amp;CELL("address",cresdr!$C$2),"cresdr")</f>
        <v>cresdr</v>
      </c>
      <c r="C63" s="41">
        <f>cresdr!C$2</f>
        <v>0</v>
      </c>
      <c r="D63" s="41">
        <f>cresdr!D$2</f>
        <v>0</v>
      </c>
      <c r="E63" s="41">
        <f>cresdr!E$2</f>
        <v>0</v>
      </c>
      <c r="F63" s="41">
        <f>cresdr!F$2</f>
        <v>0</v>
      </c>
      <c r="G63" s="41">
        <f>cresdr!G$2</f>
        <v>0</v>
      </c>
      <c r="H63" s="41">
        <f>cresdr!H$2</f>
        <v>0</v>
      </c>
      <c r="I63" s="41">
        <f>cresdr!I$2</f>
        <v>0</v>
      </c>
      <c r="J63" s="41">
        <f>cresdr!J$2</f>
        <v>0</v>
      </c>
      <c r="K63" s="41">
        <f>cresdr!K$2</f>
        <v>0</v>
      </c>
      <c r="L63" s="41">
        <f>cresdr!L$2</f>
        <v>0</v>
      </c>
      <c r="M63" s="41">
        <f>cresdr!M$2</f>
        <v>0</v>
      </c>
      <c r="N63" s="41">
        <f>cresdr!N$2</f>
        <v>0</v>
      </c>
      <c r="O63" s="41">
        <f>cresdr!O$2</f>
        <v>0</v>
      </c>
      <c r="P63" s="41">
        <f>cresdr!P$2</f>
        <v>0</v>
      </c>
      <c r="Q63" s="41">
        <f>cresdr!Q$2</f>
        <v>0</v>
      </c>
      <c r="R63" s="41">
        <f>cresdr!R$2</f>
        <v>0</v>
      </c>
    </row>
    <row r="64" spans="1:18" ht="11.25" customHeight="1" x14ac:dyDescent="0.25">
      <c r="A64" s="42" t="s">
        <v>42</v>
      </c>
      <c r="B64" s="32" t="str">
        <f ca="1">HYPERLINK("#"&amp;CELL("address",cresdw!$C$2),"cresdw")</f>
        <v>cresdw</v>
      </c>
      <c r="C64" s="41">
        <f>cresdw!C$2</f>
        <v>0</v>
      </c>
      <c r="D64" s="41">
        <f>cresdw!D$2</f>
        <v>0</v>
      </c>
      <c r="E64" s="41">
        <f>cresdw!E$2</f>
        <v>0</v>
      </c>
      <c r="F64" s="41">
        <f>cresdw!F$2</f>
        <v>0</v>
      </c>
      <c r="G64" s="41">
        <f>cresdw!G$2</f>
        <v>0</v>
      </c>
      <c r="H64" s="41">
        <f>cresdw!H$2</f>
        <v>0</v>
      </c>
      <c r="I64" s="41">
        <f>cresdw!I$2</f>
        <v>0</v>
      </c>
      <c r="J64" s="41">
        <f>cresdw!J$2</f>
        <v>0</v>
      </c>
      <c r="K64" s="41">
        <f>cresdw!K$2</f>
        <v>0</v>
      </c>
      <c r="L64" s="41">
        <f>cresdw!L$2</f>
        <v>0</v>
      </c>
      <c r="M64" s="41">
        <f>cresdw!M$2</f>
        <v>0</v>
      </c>
      <c r="N64" s="41">
        <f>cresdw!N$2</f>
        <v>0</v>
      </c>
      <c r="O64" s="41">
        <f>cresdw!O$2</f>
        <v>0</v>
      </c>
      <c r="P64" s="41">
        <f>cresdw!P$2</f>
        <v>0</v>
      </c>
      <c r="Q64" s="41">
        <f>cresdw!Q$2</f>
        <v>0</v>
      </c>
      <c r="R64" s="41">
        <f>cresdw!R$2</f>
        <v>0</v>
      </c>
    </row>
    <row r="65" spans="1:18" ht="11.25" customHeight="1" x14ac:dyDescent="0.25">
      <c r="A65" s="42" t="s">
        <v>41</v>
      </c>
      <c r="B65" s="32" t="str">
        <f ca="1">HYPERLINK("#"&amp;CELL("address",crestv!$C$2),"crestv")</f>
        <v>crestv</v>
      </c>
      <c r="C65" s="41">
        <f>crestv!C$2</f>
        <v>0</v>
      </c>
      <c r="D65" s="41">
        <f>crestv!D$2</f>
        <v>0</v>
      </c>
      <c r="E65" s="41">
        <f>crestv!E$2</f>
        <v>0</v>
      </c>
      <c r="F65" s="41">
        <f>crestv!F$2</f>
        <v>0</v>
      </c>
      <c r="G65" s="41">
        <f>crestv!G$2</f>
        <v>0</v>
      </c>
      <c r="H65" s="41">
        <f>crestv!H$2</f>
        <v>0</v>
      </c>
      <c r="I65" s="41">
        <f>crestv!I$2</f>
        <v>0</v>
      </c>
      <c r="J65" s="41">
        <f>crestv!J$2</f>
        <v>0</v>
      </c>
      <c r="K65" s="41">
        <f>crestv!K$2</f>
        <v>0</v>
      </c>
      <c r="L65" s="41">
        <f>crestv!L$2</f>
        <v>0</v>
      </c>
      <c r="M65" s="41">
        <f>crestv!M$2</f>
        <v>0</v>
      </c>
      <c r="N65" s="41">
        <f>crestv!N$2</f>
        <v>0</v>
      </c>
      <c r="O65" s="41">
        <f>crestv!O$2</f>
        <v>0</v>
      </c>
      <c r="P65" s="41">
        <f>crestv!P$2</f>
        <v>0</v>
      </c>
      <c r="Q65" s="41">
        <f>crestv!Q$2</f>
        <v>0</v>
      </c>
      <c r="R65" s="41">
        <f>crestv!R$2</f>
        <v>0</v>
      </c>
    </row>
    <row r="66" spans="1:18" ht="11.25" customHeight="1" x14ac:dyDescent="0.25">
      <c r="A66" s="42" t="s">
        <v>40</v>
      </c>
      <c r="B66" s="32" t="str">
        <f ca="1">HYPERLINK("#"&amp;CELL("address",cresit!$C$2),"cresit")</f>
        <v>cresit</v>
      </c>
      <c r="C66" s="41">
        <f>cresit!C$2</f>
        <v>0</v>
      </c>
      <c r="D66" s="41">
        <f>cresit!D$2</f>
        <v>0</v>
      </c>
      <c r="E66" s="41">
        <f>cresit!E$2</f>
        <v>0</v>
      </c>
      <c r="F66" s="41">
        <f>cresit!F$2</f>
        <v>0</v>
      </c>
      <c r="G66" s="41">
        <f>cresit!G$2</f>
        <v>0</v>
      </c>
      <c r="H66" s="41">
        <f>cresit!H$2</f>
        <v>0</v>
      </c>
      <c r="I66" s="41">
        <f>cresit!I$2</f>
        <v>0</v>
      </c>
      <c r="J66" s="41">
        <f>cresit!J$2</f>
        <v>0</v>
      </c>
      <c r="K66" s="41">
        <f>cresit!K$2</f>
        <v>0</v>
      </c>
      <c r="L66" s="41">
        <f>cresit!L$2</f>
        <v>0</v>
      </c>
      <c r="M66" s="41">
        <f>cresit!M$2</f>
        <v>0</v>
      </c>
      <c r="N66" s="41">
        <f>cresit!N$2</f>
        <v>0</v>
      </c>
      <c r="O66" s="41">
        <f>cresit!O$2</f>
        <v>0</v>
      </c>
      <c r="P66" s="41">
        <f>cresit!P$2</f>
        <v>0</v>
      </c>
      <c r="Q66" s="41">
        <f>cresit!Q$2</f>
        <v>0</v>
      </c>
      <c r="R66" s="41">
        <f>cresit!R$2</f>
        <v>0</v>
      </c>
    </row>
    <row r="67" spans="1:18" ht="11.25" customHeight="1" x14ac:dyDescent="0.25">
      <c r="A67" s="42" t="s">
        <v>39</v>
      </c>
      <c r="B67" s="32" t="str">
        <f ca="1">HYPERLINK("#"&amp;CELL("address",cresli!$C$2),"cresli")</f>
        <v>cresli</v>
      </c>
      <c r="C67" s="41">
        <f>cresli!C$2</f>
        <v>0</v>
      </c>
      <c r="D67" s="41">
        <f>cresli!D$2</f>
        <v>0</v>
      </c>
      <c r="E67" s="41">
        <f>cresli!E$2</f>
        <v>0</v>
      </c>
      <c r="F67" s="41">
        <f>cresli!F$2</f>
        <v>0</v>
      </c>
      <c r="G67" s="41">
        <f>cresli!G$2</f>
        <v>0</v>
      </c>
      <c r="H67" s="41">
        <f>cresli!H$2</f>
        <v>0</v>
      </c>
      <c r="I67" s="41">
        <f>cresli!I$2</f>
        <v>0</v>
      </c>
      <c r="J67" s="41">
        <f>cresli!J$2</f>
        <v>0</v>
      </c>
      <c r="K67" s="41">
        <f>cresli!K$2</f>
        <v>0</v>
      </c>
      <c r="L67" s="41">
        <f>cresli!L$2</f>
        <v>0</v>
      </c>
      <c r="M67" s="41">
        <f>cresli!M$2</f>
        <v>0</v>
      </c>
      <c r="N67" s="41">
        <f>cresli!N$2</f>
        <v>0</v>
      </c>
      <c r="O67" s="41">
        <f>cresli!O$2</f>
        <v>0</v>
      </c>
      <c r="P67" s="41">
        <f>cresli!P$2</f>
        <v>0</v>
      </c>
      <c r="Q67" s="41">
        <f>cresli!Q$2</f>
        <v>0</v>
      </c>
      <c r="R67" s="41">
        <f>cresli!R$2</f>
        <v>0</v>
      </c>
    </row>
    <row r="68" spans="1:18" ht="11.25" customHeight="1" x14ac:dyDescent="0.25">
      <c r="A68" s="42" t="s">
        <v>38</v>
      </c>
      <c r="B68" s="32" t="str">
        <f ca="1">HYPERLINK("#"&amp;CELL("address",cresoa!$C$2),"cresoa")</f>
        <v>cresoa</v>
      </c>
      <c r="C68" s="41">
        <f>cresoa!C$2</f>
        <v>0</v>
      </c>
      <c r="D68" s="41">
        <f>cresoa!D$2</f>
        <v>0</v>
      </c>
      <c r="E68" s="41">
        <f>cresoa!E$2</f>
        <v>0</v>
      </c>
      <c r="F68" s="41">
        <f>cresoa!F$2</f>
        <v>0</v>
      </c>
      <c r="G68" s="41">
        <f>cresoa!G$2</f>
        <v>0</v>
      </c>
      <c r="H68" s="41">
        <f>cresoa!H$2</f>
        <v>0</v>
      </c>
      <c r="I68" s="41">
        <f>cresoa!I$2</f>
        <v>0</v>
      </c>
      <c r="J68" s="41">
        <f>cresoa!J$2</f>
        <v>0</v>
      </c>
      <c r="K68" s="41">
        <f>cresoa!K$2</f>
        <v>0</v>
      </c>
      <c r="L68" s="41">
        <f>cresoa!L$2</f>
        <v>0</v>
      </c>
      <c r="M68" s="41">
        <f>cresoa!M$2</f>
        <v>0</v>
      </c>
      <c r="N68" s="41">
        <f>cresoa!N$2</f>
        <v>0</v>
      </c>
      <c r="O68" s="41">
        <f>cresoa!O$2</f>
        <v>0</v>
      </c>
      <c r="P68" s="41">
        <f>cresoa!P$2</f>
        <v>0</v>
      </c>
      <c r="Q68" s="41">
        <f>cresoa!Q$2</f>
        <v>0</v>
      </c>
      <c r="R68" s="41">
        <f>cresoa!R$2</f>
        <v>0</v>
      </c>
    </row>
    <row r="69" spans="1:18" ht="11.25" customHeight="1" x14ac:dyDescent="0.25">
      <c r="A69" s="38" t="s">
        <v>37</v>
      </c>
      <c r="B69" s="32" t="str">
        <f ca="1">HYPERLINK("#"&amp;CELL("address",cser!$C$2),"cser")</f>
        <v>cser</v>
      </c>
      <c r="C69" s="39">
        <f>cser!C$2</f>
        <v>6752.8909903484655</v>
      </c>
      <c r="D69" s="39">
        <f>cser!D$2</f>
        <v>7401.3039353864897</v>
      </c>
      <c r="E69" s="39">
        <f>cser!E$2</f>
        <v>7426.2629941108562</v>
      </c>
      <c r="F69" s="39">
        <f>cser!F$2</f>
        <v>6845.6492960397482</v>
      </c>
      <c r="G69" s="39">
        <f>cser!G$2</f>
        <v>7649.3032579052278</v>
      </c>
      <c r="H69" s="39">
        <f>cser!H$2</f>
        <v>8550.4240278205762</v>
      </c>
      <c r="I69" s="39">
        <f>cser!I$2</f>
        <v>10520.982582627781</v>
      </c>
      <c r="J69" s="39">
        <f>cser!J$2</f>
        <v>8115.6725718973566</v>
      </c>
      <c r="K69" s="39">
        <f>cser!K$2</f>
        <v>7622.3160664524366</v>
      </c>
      <c r="L69" s="39">
        <f>cser!L$2</f>
        <v>8229.2914909710362</v>
      </c>
      <c r="M69" s="39">
        <f>cser!M$2</f>
        <v>9304.0854684962615</v>
      </c>
      <c r="N69" s="39">
        <f>cser!N$2</f>
        <v>9621.4276091373504</v>
      </c>
      <c r="O69" s="39">
        <f>cser!O$2</f>
        <v>8821.6643739907959</v>
      </c>
      <c r="P69" s="39">
        <f>cser!P$2</f>
        <v>8805.3644035635916</v>
      </c>
      <c r="Q69" s="39">
        <f>cser!Q$2</f>
        <v>7812.1603929520779</v>
      </c>
      <c r="R69" s="39">
        <f>cser!R$2</f>
        <v>10082.461603146687</v>
      </c>
    </row>
    <row r="70" spans="1:18" ht="11.25" customHeight="1" x14ac:dyDescent="0.25">
      <c r="A70" s="42" t="s">
        <v>36</v>
      </c>
      <c r="B70" s="32" t="str">
        <f ca="1">HYPERLINK("#"&amp;CELL("address",csersh!$C$2),"csersh")</f>
        <v>csersh</v>
      </c>
      <c r="C70" s="41">
        <f>csersh!C$2</f>
        <v>4691.0489204046426</v>
      </c>
      <c r="D70" s="41">
        <f>csersh!D$2</f>
        <v>5273.9821342553632</v>
      </c>
      <c r="E70" s="41">
        <f>csersh!E$2</f>
        <v>5329.7966555250914</v>
      </c>
      <c r="F70" s="41">
        <f>csersh!F$2</f>
        <v>4923.4713586050921</v>
      </c>
      <c r="G70" s="41">
        <f>csersh!G$2</f>
        <v>5611.2264674594626</v>
      </c>
      <c r="H70" s="41">
        <f>csersh!H$2</f>
        <v>6553.2245032761766</v>
      </c>
      <c r="I70" s="41">
        <f>csersh!I$2</f>
        <v>8301.564221775754</v>
      </c>
      <c r="J70" s="41">
        <f>csersh!J$2</f>
        <v>5903.6566034791085</v>
      </c>
      <c r="K70" s="41">
        <f>csersh!K$2</f>
        <v>5369.2549647647411</v>
      </c>
      <c r="L70" s="41">
        <f>csersh!L$2</f>
        <v>6018.5600713212261</v>
      </c>
      <c r="M70" s="41">
        <f>csersh!M$2</f>
        <v>7036.8556103565979</v>
      </c>
      <c r="N70" s="41">
        <f>csersh!N$2</f>
        <v>7321.7911392198375</v>
      </c>
      <c r="O70" s="41">
        <f>csersh!O$2</f>
        <v>6463.0035455616653</v>
      </c>
      <c r="P70" s="41">
        <f>csersh!P$2</f>
        <v>6301.1720717370417</v>
      </c>
      <c r="Q70" s="41">
        <f>csersh!Q$2</f>
        <v>4838.4911437521359</v>
      </c>
      <c r="R70" s="41">
        <f>csersh!R$2</f>
        <v>6352.785087486749</v>
      </c>
    </row>
    <row r="71" spans="1:18" ht="11.25" customHeight="1" x14ac:dyDescent="0.25">
      <c r="A71" s="42" t="s">
        <v>35</v>
      </c>
      <c r="B71" s="32" t="str">
        <f ca="1">HYPERLINK("#"&amp;CELL("address",csersc!$C$2),"csersc")</f>
        <v>csersc</v>
      </c>
      <c r="C71" s="41">
        <f>csersc!C$2</f>
        <v>0.67876733847865489</v>
      </c>
      <c r="D71" s="41">
        <f>csersc!D$2</f>
        <v>0.81735454788791795</v>
      </c>
      <c r="E71" s="41">
        <f>csersc!E$2</f>
        <v>1.0789543629174161</v>
      </c>
      <c r="F71" s="41">
        <f>csersc!F$2</f>
        <v>1.2945040695978827</v>
      </c>
      <c r="G71" s="41">
        <f>csersc!G$2</f>
        <v>1.5651917360152348</v>
      </c>
      <c r="H71" s="41">
        <f>csersc!H$2</f>
        <v>2.0114132897659069</v>
      </c>
      <c r="I71" s="41">
        <f>csersc!I$2</f>
        <v>2.3714388494630687</v>
      </c>
      <c r="J71" s="41">
        <f>csersc!J$2</f>
        <v>3.796778271215381</v>
      </c>
      <c r="K71" s="41">
        <f>csersc!K$2</f>
        <v>4.5579935798832345</v>
      </c>
      <c r="L71" s="41">
        <f>csersc!L$2</f>
        <v>5.579143386863036</v>
      </c>
      <c r="M71" s="41">
        <f>csersc!M$2</f>
        <v>6.3840038050908117</v>
      </c>
      <c r="N71" s="41">
        <f>csersc!N$2</f>
        <v>6.9064081578318675</v>
      </c>
      <c r="O71" s="41">
        <f>csersc!O$2</f>
        <v>7.8657690585004749</v>
      </c>
      <c r="P71" s="41">
        <f>csersc!P$2</f>
        <v>9.4371627128387132</v>
      </c>
      <c r="Q71" s="41">
        <f>csersc!Q$2</f>
        <v>12.498861962818758</v>
      </c>
      <c r="R71" s="41">
        <f>csersc!R$2</f>
        <v>17.644500820182728</v>
      </c>
    </row>
    <row r="72" spans="1:18" ht="11.25" customHeight="1" x14ac:dyDescent="0.25">
      <c r="A72" s="42" t="s">
        <v>34</v>
      </c>
      <c r="B72" s="32" t="str">
        <f ca="1">HYPERLINK("#"&amp;CELL("address",cserhw!$C$2),"cserhw")</f>
        <v>cserhw</v>
      </c>
      <c r="C72" s="41">
        <f>cserhw!C$2</f>
        <v>1206.2469744258369</v>
      </c>
      <c r="D72" s="41">
        <f>cserhw!D$2</f>
        <v>1225.3661140671745</v>
      </c>
      <c r="E72" s="41">
        <f>cserhw!E$2</f>
        <v>1200.3958066983632</v>
      </c>
      <c r="F72" s="41">
        <f>cserhw!F$2</f>
        <v>1057.9717090956442</v>
      </c>
      <c r="G72" s="41">
        <f>cserhw!G$2</f>
        <v>1139.4049326544246</v>
      </c>
      <c r="H72" s="41">
        <f>cserhw!H$2</f>
        <v>1143.4632470485499</v>
      </c>
      <c r="I72" s="41">
        <f>cserhw!I$2</f>
        <v>1414.280080702034</v>
      </c>
      <c r="J72" s="41">
        <f>cserhw!J$2</f>
        <v>1382.7753377552979</v>
      </c>
      <c r="K72" s="41">
        <f>cserhw!K$2</f>
        <v>1371.8848704378108</v>
      </c>
      <c r="L72" s="41">
        <f>cserhw!L$2</f>
        <v>1373.2149135046932</v>
      </c>
      <c r="M72" s="41">
        <f>cserhw!M$2</f>
        <v>1380.1031921281246</v>
      </c>
      <c r="N72" s="41">
        <f>cserhw!N$2</f>
        <v>1375.277001819517</v>
      </c>
      <c r="O72" s="41">
        <f>cserhw!O$2</f>
        <v>1416.2798518574991</v>
      </c>
      <c r="P72" s="41">
        <f>cserhw!P$2</f>
        <v>1476.9747775897968</v>
      </c>
      <c r="Q72" s="41">
        <f>cserhw!Q$2</f>
        <v>1639.0211637480866</v>
      </c>
      <c r="R72" s="41">
        <f>cserhw!R$2</f>
        <v>1849.7490739545356</v>
      </c>
    </row>
    <row r="73" spans="1:18" ht="11.25" customHeight="1" x14ac:dyDescent="0.25">
      <c r="A73" s="42" t="s">
        <v>33</v>
      </c>
      <c r="B73" s="32" t="str">
        <f ca="1">HYPERLINK("#"&amp;CELL("address",cserca!$C$2),"cserca")</f>
        <v>cserca</v>
      </c>
      <c r="C73" s="41">
        <f>cserca!C$2</f>
        <v>854.91632817950665</v>
      </c>
      <c r="D73" s="41">
        <f>cserca!D$2</f>
        <v>901.13833251606229</v>
      </c>
      <c r="E73" s="41">
        <f>cserca!E$2</f>
        <v>894.99157752448309</v>
      </c>
      <c r="F73" s="41">
        <f>cserca!F$2</f>
        <v>862.91172426941307</v>
      </c>
      <c r="G73" s="41">
        <f>cserca!G$2</f>
        <v>897.10666605532538</v>
      </c>
      <c r="H73" s="41">
        <f>cserca!H$2</f>
        <v>851.72486420608402</v>
      </c>
      <c r="I73" s="41">
        <f>cserca!I$2</f>
        <v>802.76684130053013</v>
      </c>
      <c r="J73" s="41">
        <f>cserca!J$2</f>
        <v>825.44385239173562</v>
      </c>
      <c r="K73" s="41">
        <f>cserca!K$2</f>
        <v>876.61823767000305</v>
      </c>
      <c r="L73" s="41">
        <f>cserca!L$2</f>
        <v>831.93736275825518</v>
      </c>
      <c r="M73" s="41">
        <f>cserca!M$2</f>
        <v>880.74266220645018</v>
      </c>
      <c r="N73" s="41">
        <f>cserca!N$2</f>
        <v>917.45305994016258</v>
      </c>
      <c r="O73" s="41">
        <f>cserca!O$2</f>
        <v>934.51520751312978</v>
      </c>
      <c r="P73" s="41">
        <f>cserca!P$2</f>
        <v>1017.7803915239131</v>
      </c>
      <c r="Q73" s="41">
        <f>cserca!Q$2</f>
        <v>1322.1492234890366</v>
      </c>
      <c r="R73" s="41">
        <f>cserca!R$2</f>
        <v>1862.2829408852208</v>
      </c>
    </row>
    <row r="74" spans="1:18" ht="11.25" customHeight="1" x14ac:dyDescent="0.25">
      <c r="A74" s="42" t="s">
        <v>32</v>
      </c>
      <c r="B74" s="32" t="str">
        <f ca="1">HYPERLINK("#"&amp;CELL("address",cserve!$C$2),"cserve")</f>
        <v>cserve</v>
      </c>
      <c r="C74" s="41">
        <f>cserve!C$2</f>
        <v>0</v>
      </c>
      <c r="D74" s="41">
        <f>cserve!D$2</f>
        <v>0</v>
      </c>
      <c r="E74" s="41">
        <f>cserve!E$2</f>
        <v>0</v>
      </c>
      <c r="F74" s="41">
        <f>cserve!F$2</f>
        <v>0</v>
      </c>
      <c r="G74" s="41">
        <f>cserve!G$2</f>
        <v>0</v>
      </c>
      <c r="H74" s="41">
        <f>cserve!H$2</f>
        <v>0</v>
      </c>
      <c r="I74" s="41">
        <f>cserve!I$2</f>
        <v>0</v>
      </c>
      <c r="J74" s="41">
        <f>cserve!J$2</f>
        <v>0</v>
      </c>
      <c r="K74" s="41">
        <f>cserve!K$2</f>
        <v>0</v>
      </c>
      <c r="L74" s="41">
        <f>cserve!L$2</f>
        <v>0</v>
      </c>
      <c r="M74" s="41">
        <f>cserve!M$2</f>
        <v>0</v>
      </c>
      <c r="N74" s="41">
        <f>cserve!N$2</f>
        <v>0</v>
      </c>
      <c r="O74" s="41">
        <f>cserve!O$2</f>
        <v>0</v>
      </c>
      <c r="P74" s="41">
        <f>cserve!P$2</f>
        <v>0</v>
      </c>
      <c r="Q74" s="41">
        <f>cserve!Q$2</f>
        <v>0</v>
      </c>
      <c r="R74" s="41">
        <f>cserve!R$2</f>
        <v>0</v>
      </c>
    </row>
    <row r="75" spans="1:18" ht="11.25" customHeight="1" x14ac:dyDescent="0.25">
      <c r="A75" s="42" t="s">
        <v>31</v>
      </c>
      <c r="B75" s="32" t="str">
        <f ca="1">HYPERLINK("#"&amp;CELL("address",csersl!$C$2),"csersl")</f>
        <v>csersl</v>
      </c>
      <c r="C75" s="41">
        <f>csersl!C$2</f>
        <v>0</v>
      </c>
      <c r="D75" s="41">
        <f>csersl!D$2</f>
        <v>0</v>
      </c>
      <c r="E75" s="41">
        <f>csersl!E$2</f>
        <v>0</v>
      </c>
      <c r="F75" s="41">
        <f>csersl!F$2</f>
        <v>0</v>
      </c>
      <c r="G75" s="41">
        <f>csersl!G$2</f>
        <v>0</v>
      </c>
      <c r="H75" s="41">
        <f>csersl!H$2</f>
        <v>0</v>
      </c>
      <c r="I75" s="41">
        <f>csersl!I$2</f>
        <v>0</v>
      </c>
      <c r="J75" s="41">
        <f>csersl!J$2</f>
        <v>0</v>
      </c>
      <c r="K75" s="41">
        <f>csersl!K$2</f>
        <v>0</v>
      </c>
      <c r="L75" s="41">
        <f>csersl!L$2</f>
        <v>0</v>
      </c>
      <c r="M75" s="41">
        <f>csersl!M$2</f>
        <v>0</v>
      </c>
      <c r="N75" s="41">
        <f>csersl!N$2</f>
        <v>0</v>
      </c>
      <c r="O75" s="41">
        <f>csersl!O$2</f>
        <v>0</v>
      </c>
      <c r="P75" s="41">
        <f>csersl!P$2</f>
        <v>0</v>
      </c>
      <c r="Q75" s="41">
        <f>csersl!Q$2</f>
        <v>0</v>
      </c>
      <c r="R75" s="41">
        <f>csersl!R$2</f>
        <v>0</v>
      </c>
    </row>
    <row r="76" spans="1:18" ht="11.25" customHeight="1" x14ac:dyDescent="0.25">
      <c r="A76" s="42" t="s">
        <v>30</v>
      </c>
      <c r="B76" s="32" t="str">
        <f ca="1">HYPERLINK("#"&amp;CELL("address",cserbl!$C$2),"cserbl")</f>
        <v>cserbl</v>
      </c>
      <c r="C76" s="41">
        <f>cserbl!C$2</f>
        <v>0</v>
      </c>
      <c r="D76" s="41">
        <f>cserbl!D$2</f>
        <v>0</v>
      </c>
      <c r="E76" s="41">
        <f>cserbl!E$2</f>
        <v>0</v>
      </c>
      <c r="F76" s="41">
        <f>cserbl!F$2</f>
        <v>0</v>
      </c>
      <c r="G76" s="41">
        <f>cserbl!G$2</f>
        <v>0</v>
      </c>
      <c r="H76" s="41">
        <f>cserbl!H$2</f>
        <v>0</v>
      </c>
      <c r="I76" s="41">
        <f>cserbl!I$2</f>
        <v>0</v>
      </c>
      <c r="J76" s="41">
        <f>cserbl!J$2</f>
        <v>0</v>
      </c>
      <c r="K76" s="41">
        <f>cserbl!K$2</f>
        <v>0</v>
      </c>
      <c r="L76" s="41">
        <f>cserbl!L$2</f>
        <v>0</v>
      </c>
      <c r="M76" s="41">
        <f>cserbl!M$2</f>
        <v>0</v>
      </c>
      <c r="N76" s="41">
        <f>cserbl!N$2</f>
        <v>0</v>
      </c>
      <c r="O76" s="41">
        <f>cserbl!O$2</f>
        <v>0</v>
      </c>
      <c r="P76" s="41">
        <f>cserbl!P$2</f>
        <v>0</v>
      </c>
      <c r="Q76" s="41">
        <f>cserbl!Q$2</f>
        <v>0</v>
      </c>
      <c r="R76" s="41">
        <f>cserbl!R$2</f>
        <v>0</v>
      </c>
    </row>
    <row r="77" spans="1:18" ht="11.25" customHeight="1" x14ac:dyDescent="0.25">
      <c r="A77" s="42" t="s">
        <v>29</v>
      </c>
      <c r="B77" s="32" t="str">
        <f ca="1">HYPERLINK("#"&amp;CELL("address",csercr!$C$2),"csercr")</f>
        <v>csercr</v>
      </c>
      <c r="C77" s="41">
        <f>csercr!C$2</f>
        <v>0</v>
      </c>
      <c r="D77" s="41">
        <f>csercr!D$2</f>
        <v>0</v>
      </c>
      <c r="E77" s="41">
        <f>csercr!E$2</f>
        <v>0</v>
      </c>
      <c r="F77" s="41">
        <f>csercr!F$2</f>
        <v>0</v>
      </c>
      <c r="G77" s="41">
        <f>csercr!G$2</f>
        <v>0</v>
      </c>
      <c r="H77" s="41">
        <f>csercr!H$2</f>
        <v>0</v>
      </c>
      <c r="I77" s="41">
        <f>csercr!I$2</f>
        <v>0</v>
      </c>
      <c r="J77" s="41">
        <f>csercr!J$2</f>
        <v>0</v>
      </c>
      <c r="K77" s="41">
        <f>csercr!K$2</f>
        <v>0</v>
      </c>
      <c r="L77" s="41">
        <f>csercr!L$2</f>
        <v>0</v>
      </c>
      <c r="M77" s="41">
        <f>csercr!M$2</f>
        <v>0</v>
      </c>
      <c r="N77" s="41">
        <f>csercr!N$2</f>
        <v>0</v>
      </c>
      <c r="O77" s="41">
        <f>csercr!O$2</f>
        <v>0</v>
      </c>
      <c r="P77" s="41">
        <f>csercr!P$2</f>
        <v>0</v>
      </c>
      <c r="Q77" s="41">
        <f>csercr!Q$2</f>
        <v>0</v>
      </c>
      <c r="R77" s="41">
        <f>csercr!R$2</f>
        <v>0</v>
      </c>
    </row>
    <row r="78" spans="1:18" ht="11.25" customHeight="1" x14ac:dyDescent="0.25">
      <c r="A78" s="42" t="s">
        <v>28</v>
      </c>
      <c r="B78" s="32" t="str">
        <f ca="1">HYPERLINK("#"&amp;CELL("address",cserbt!$C$2),"cserbt")</f>
        <v>cserbt</v>
      </c>
      <c r="C78" s="41">
        <f>cserbt!C$2</f>
        <v>0</v>
      </c>
      <c r="D78" s="41">
        <f>cserbt!D$2</f>
        <v>0</v>
      </c>
      <c r="E78" s="41">
        <f>cserbt!E$2</f>
        <v>0</v>
      </c>
      <c r="F78" s="41">
        <f>cserbt!F$2</f>
        <v>0</v>
      </c>
      <c r="G78" s="41">
        <f>cserbt!G$2</f>
        <v>0</v>
      </c>
      <c r="H78" s="41">
        <f>cserbt!H$2</f>
        <v>0</v>
      </c>
      <c r="I78" s="41">
        <f>cserbt!I$2</f>
        <v>0</v>
      </c>
      <c r="J78" s="41">
        <f>cserbt!J$2</f>
        <v>0</v>
      </c>
      <c r="K78" s="41">
        <f>cserbt!K$2</f>
        <v>0</v>
      </c>
      <c r="L78" s="41">
        <f>cserbt!L$2</f>
        <v>0</v>
      </c>
      <c r="M78" s="41">
        <f>cserbt!M$2</f>
        <v>0</v>
      </c>
      <c r="N78" s="41">
        <f>cserbt!N$2</f>
        <v>0</v>
      </c>
      <c r="O78" s="41">
        <f>cserbt!O$2</f>
        <v>0</v>
      </c>
      <c r="P78" s="41">
        <f>cserbt!P$2</f>
        <v>0</v>
      </c>
      <c r="Q78" s="41">
        <f>cserbt!Q$2</f>
        <v>0</v>
      </c>
      <c r="R78" s="41">
        <f>cserbt!R$2</f>
        <v>0</v>
      </c>
    </row>
    <row r="79" spans="1:18" ht="11.25" customHeight="1" x14ac:dyDescent="0.25">
      <c r="A79" s="42" t="s">
        <v>27</v>
      </c>
      <c r="B79" s="32" t="str">
        <f ca="1">HYPERLINK("#"&amp;CELL("address",cserit!$C$2),"cserit")</f>
        <v>cserit</v>
      </c>
      <c r="C79" s="41">
        <f>cserit!C$2</f>
        <v>0</v>
      </c>
      <c r="D79" s="41">
        <f>cserit!D$2</f>
        <v>0</v>
      </c>
      <c r="E79" s="41">
        <f>cserit!E$2</f>
        <v>0</v>
      </c>
      <c r="F79" s="41">
        <f>cserit!F$2</f>
        <v>0</v>
      </c>
      <c r="G79" s="41">
        <f>cserit!G$2</f>
        <v>0</v>
      </c>
      <c r="H79" s="41">
        <f>cserit!H$2</f>
        <v>0</v>
      </c>
      <c r="I79" s="41">
        <f>cserit!I$2</f>
        <v>0</v>
      </c>
      <c r="J79" s="41">
        <f>cserit!J$2</f>
        <v>0</v>
      </c>
      <c r="K79" s="41">
        <f>cserit!K$2</f>
        <v>0</v>
      </c>
      <c r="L79" s="41">
        <f>cserit!L$2</f>
        <v>0</v>
      </c>
      <c r="M79" s="41">
        <f>cserit!M$2</f>
        <v>0</v>
      </c>
      <c r="N79" s="41">
        <f>cserit!N$2</f>
        <v>0</v>
      </c>
      <c r="O79" s="41">
        <f>cserit!O$2</f>
        <v>0</v>
      </c>
      <c r="P79" s="41">
        <f>cserit!P$2</f>
        <v>0</v>
      </c>
      <c r="Q79" s="41">
        <f>cserit!Q$2</f>
        <v>0</v>
      </c>
      <c r="R79" s="41">
        <f>cserit!R$2</f>
        <v>0</v>
      </c>
    </row>
    <row r="80" spans="1:18" ht="11.25" customHeight="1" x14ac:dyDescent="0.25">
      <c r="A80" s="38" t="s">
        <v>26</v>
      </c>
      <c r="B80" s="32" t="str">
        <f ca="1">HYPERLINK("#"&amp;CELL("address",cagr!$C$2),"cagr")</f>
        <v>cagr</v>
      </c>
      <c r="C80" s="39">
        <f>cagr!C$2</f>
        <v>6509.2925504966925</v>
      </c>
      <c r="D80" s="39">
        <f>cagr!D$2</f>
        <v>5962.5262796583247</v>
      </c>
      <c r="E80" s="39">
        <f>cagr!E$2</f>
        <v>5891.8659057590748</v>
      </c>
      <c r="F80" s="39">
        <f>cagr!F$2</f>
        <v>7379.4969942435009</v>
      </c>
      <c r="G80" s="39">
        <f>cagr!G$2</f>
        <v>8472.4736803246451</v>
      </c>
      <c r="H80" s="39">
        <f>cagr!H$2</f>
        <v>7862.5536504383772</v>
      </c>
      <c r="I80" s="39">
        <f>cagr!I$2</f>
        <v>6822.5838682564445</v>
      </c>
      <c r="J80" s="39">
        <f>cagr!J$2</f>
        <v>7240.9754026768687</v>
      </c>
      <c r="K80" s="39">
        <f>cagr!K$2</f>
        <v>6461.1204968984403</v>
      </c>
      <c r="L80" s="39">
        <f>cagr!L$2</f>
        <v>5574.9360852813243</v>
      </c>
      <c r="M80" s="39">
        <f>cagr!M$2</f>
        <v>5507.9275766038536</v>
      </c>
      <c r="N80" s="39">
        <f>cagr!N$2</f>
        <v>5780.2454412292318</v>
      </c>
      <c r="O80" s="39">
        <f>cagr!O$2</f>
        <v>6631.8698253652674</v>
      </c>
      <c r="P80" s="39">
        <f>cagr!P$2</f>
        <v>7265.2767336740035</v>
      </c>
      <c r="Q80" s="39">
        <f>cagr!Q$2</f>
        <v>6799.0916659253735</v>
      </c>
      <c r="R80" s="39">
        <f>cagr!R$2</f>
        <v>5987.4069364641791</v>
      </c>
    </row>
    <row r="81" spans="1:18" ht="11.25" customHeight="1" x14ac:dyDescent="0.25">
      <c r="A81" s="36" t="s">
        <v>25</v>
      </c>
      <c r="B81" s="32" t="str">
        <f ca="1">HYPERLINK("#"&amp;CELL("address",CTR!$C$2),"CTR")</f>
        <v>CTR</v>
      </c>
      <c r="C81" s="37">
        <f>CTR!C$2</f>
        <v>99495.268300679541</v>
      </c>
      <c r="D81" s="37">
        <f>CTR!D$2</f>
        <v>103750.02087164723</v>
      </c>
      <c r="E81" s="37">
        <f>CTR!E$2</f>
        <v>105126.73406665275</v>
      </c>
      <c r="F81" s="37">
        <f>CTR!F$2</f>
        <v>110558.1854146876</v>
      </c>
      <c r="G81" s="37">
        <f>CTR!G$2</f>
        <v>115900.39082636352</v>
      </c>
      <c r="H81" s="37">
        <f>CTR!H$2</f>
        <v>119735.81163823897</v>
      </c>
      <c r="I81" s="37">
        <f>CTR!I$2</f>
        <v>123889.88144878825</v>
      </c>
      <c r="J81" s="37">
        <f>CTR!J$2</f>
        <v>127386.7023394673</v>
      </c>
      <c r="K81" s="37">
        <f>CTR!K$2</f>
        <v>121135.02404876267</v>
      </c>
      <c r="L81" s="37">
        <f>CTR!L$2</f>
        <v>111770.45934737136</v>
      </c>
      <c r="M81" s="37">
        <f>CTR!M$2</f>
        <v>108440.244928051</v>
      </c>
      <c r="N81" s="37">
        <f>CTR!N$2</f>
        <v>103700.34658104384</v>
      </c>
      <c r="O81" s="37">
        <f>CTR!O$2</f>
        <v>94244.049296219382</v>
      </c>
      <c r="P81" s="37">
        <f>CTR!P$2</f>
        <v>93153.490944705045</v>
      </c>
      <c r="Q81" s="37">
        <f>CTR!Q$2</f>
        <v>93700.383343416164</v>
      </c>
      <c r="R81" s="37">
        <f>CTR!R$2</f>
        <v>97940.787814675263</v>
      </c>
    </row>
    <row r="82" spans="1:18" ht="11.25" customHeight="1" x14ac:dyDescent="0.25">
      <c r="A82" s="38" t="s">
        <v>24</v>
      </c>
      <c r="B82" s="32" t="str">
        <f ca="1">HYPERLINK("#"&amp;CELL("address",ctro!$C$2),"ctro")</f>
        <v>ctro</v>
      </c>
      <c r="C82" s="39">
        <f>ctro!C$2</f>
        <v>80065.520525928776</v>
      </c>
      <c r="D82" s="39">
        <f>ctro!D$2</f>
        <v>84113.542205804086</v>
      </c>
      <c r="E82" s="39">
        <f>ctro!E$2</f>
        <v>86188.615723617011</v>
      </c>
      <c r="F82" s="39">
        <f>ctro!F$2</f>
        <v>90292.891719067178</v>
      </c>
      <c r="G82" s="39">
        <f>ctro!G$2</f>
        <v>93755.557562181304</v>
      </c>
      <c r="H82" s="39">
        <f>ctro!H$2</f>
        <v>96627.487809842598</v>
      </c>
      <c r="I82" s="39">
        <f>ctro!I$2</f>
        <v>99851.144390916452</v>
      </c>
      <c r="J82" s="39">
        <f>ctro!J$2</f>
        <v>102807.45516765647</v>
      </c>
      <c r="K82" s="39">
        <f>ctro!K$2</f>
        <v>97306.676026539135</v>
      </c>
      <c r="L82" s="39">
        <f>ctro!L$2</f>
        <v>90525.549198532535</v>
      </c>
      <c r="M82" s="39">
        <f>ctro!M$2</f>
        <v>86927.261935044444</v>
      </c>
      <c r="N82" s="39">
        <f>ctro!N$2</f>
        <v>82174.508931211254</v>
      </c>
      <c r="O82" s="39">
        <f>ctro!O$2</f>
        <v>73443.775108599177</v>
      </c>
      <c r="P82" s="39">
        <f>ctro!P$2</f>
        <v>75093.326136325151</v>
      </c>
      <c r="Q82" s="39">
        <f>ctro!Q$2</f>
        <v>75913.99310145971</v>
      </c>
      <c r="R82" s="39">
        <f>ctro!R$2</f>
        <v>79095.061415314936</v>
      </c>
    </row>
    <row r="83" spans="1:18" ht="11.25" customHeight="1" x14ac:dyDescent="0.25">
      <c r="A83" s="42" t="s">
        <v>23</v>
      </c>
      <c r="B83" s="32" t="str">
        <f ca="1">HYPERLINK("#"&amp;CELL("address",cp2w!$C$2),"cp2w")</f>
        <v>cp2w</v>
      </c>
      <c r="C83" s="41">
        <f>cp2w!C$2</f>
        <v>1067.1449097988282</v>
      </c>
      <c r="D83" s="41">
        <f>cp2w!D$2</f>
        <v>1126.6409877303174</v>
      </c>
      <c r="E83" s="41">
        <f>cp2w!E$2</f>
        <v>1024.5817191763774</v>
      </c>
      <c r="F83" s="41">
        <f>cp2w!F$2</f>
        <v>1146.0805596468506</v>
      </c>
      <c r="G83" s="41">
        <f>cp2w!G$2</f>
        <v>1102.7594417251139</v>
      </c>
      <c r="H83" s="41">
        <f>cp2w!H$2</f>
        <v>1244.672537344893</v>
      </c>
      <c r="I83" s="41">
        <f>cp2w!I$2</f>
        <v>1253.0439982810774</v>
      </c>
      <c r="J83" s="41">
        <f>cp2w!J$2</f>
        <v>1410.6945963880196</v>
      </c>
      <c r="K83" s="41">
        <f>cp2w!K$2</f>
        <v>1395.0796046518201</v>
      </c>
      <c r="L83" s="41">
        <f>cp2w!L$2</f>
        <v>1449.5581947204325</v>
      </c>
      <c r="M83" s="41">
        <f>cp2w!M$2</f>
        <v>1460.3598919826215</v>
      </c>
      <c r="N83" s="41">
        <f>cp2w!N$2</f>
        <v>1334.0010923089017</v>
      </c>
      <c r="O83" s="41">
        <f>cp2w!O$2</f>
        <v>1275.585823577517</v>
      </c>
      <c r="P83" s="41">
        <f>cp2w!P$2</f>
        <v>1269.5580301024297</v>
      </c>
      <c r="Q83" s="41">
        <f>cp2w!Q$2</f>
        <v>1413.5023990509512</v>
      </c>
      <c r="R83" s="41">
        <f>cp2w!R$2</f>
        <v>1533.8541189251553</v>
      </c>
    </row>
    <row r="84" spans="1:18" ht="11.25" customHeight="1" x14ac:dyDescent="0.25">
      <c r="A84" s="42" t="s">
        <v>22</v>
      </c>
      <c r="B84" s="32" t="str">
        <f ca="1">HYPERLINK("#"&amp;CELL("address",ccar!$C$2),"ccar")</f>
        <v>ccar</v>
      </c>
      <c r="C84" s="41">
        <f>ccar!C$2</f>
        <v>45883.446302219512</v>
      </c>
      <c r="D84" s="41">
        <f>ccar!D$2</f>
        <v>47421.554642116142</v>
      </c>
      <c r="E84" s="41">
        <f>ccar!E$2</f>
        <v>48955.862464641774</v>
      </c>
      <c r="F84" s="41">
        <f>ccar!F$2</f>
        <v>50940.491233099194</v>
      </c>
      <c r="G84" s="41">
        <f>ccar!G$2</f>
        <v>51735.659224875548</v>
      </c>
      <c r="H84" s="41">
        <f>ccar!H$2</f>
        <v>53660.619915247997</v>
      </c>
      <c r="I84" s="41">
        <f>ccar!I$2</f>
        <v>55475.777095564001</v>
      </c>
      <c r="J84" s="41">
        <f>ccar!J$2</f>
        <v>56115.618711353345</v>
      </c>
      <c r="K84" s="41">
        <f>ccar!K$2</f>
        <v>54029.265164793345</v>
      </c>
      <c r="L84" s="41">
        <f>ccar!L$2</f>
        <v>52281.515185803342</v>
      </c>
      <c r="M84" s="41">
        <f>ccar!M$2</f>
        <v>50274.948385843789</v>
      </c>
      <c r="N84" s="41">
        <f>ccar!N$2</f>
        <v>47930.57300722153</v>
      </c>
      <c r="O84" s="41">
        <f>ccar!O$2</f>
        <v>43304.646522229414</v>
      </c>
      <c r="P84" s="41">
        <f>ccar!P$2</f>
        <v>44919.791024334059</v>
      </c>
      <c r="Q84" s="41">
        <f>ccar!Q$2</f>
        <v>45808.139455178214</v>
      </c>
      <c r="R84" s="41">
        <f>ccar!R$2</f>
        <v>48245.116179371435</v>
      </c>
    </row>
    <row r="85" spans="1:18" ht="11.25" customHeight="1" x14ac:dyDescent="0.25">
      <c r="A85" s="42" t="s">
        <v>21</v>
      </c>
      <c r="B85" s="32" t="str">
        <f ca="1">HYPERLINK("#"&amp;CELL("address",cbus!$C$2),"cbus")</f>
        <v>cbus</v>
      </c>
      <c r="C85" s="41">
        <f>cbus!C$2</f>
        <v>3626.9333578340061</v>
      </c>
      <c r="D85" s="41">
        <f>cbus!D$2</f>
        <v>3576.6491566168806</v>
      </c>
      <c r="E85" s="41">
        <f>cbus!E$2</f>
        <v>3490.291719018418</v>
      </c>
      <c r="F85" s="41">
        <f>cbus!F$2</f>
        <v>3377.7620363071201</v>
      </c>
      <c r="G85" s="41">
        <f>cbus!G$2</f>
        <v>3343.6180621996382</v>
      </c>
      <c r="H85" s="41">
        <f>cbus!H$2</f>
        <v>3222.0176652236291</v>
      </c>
      <c r="I85" s="41">
        <f>cbus!I$2</f>
        <v>3341.1666695442082</v>
      </c>
      <c r="J85" s="41">
        <f>cbus!J$2</f>
        <v>3402.3277800655178</v>
      </c>
      <c r="K85" s="41">
        <f>cbus!K$2</f>
        <v>3320.166609511587</v>
      </c>
      <c r="L85" s="41">
        <f>cbus!L$2</f>
        <v>3165.696568078492</v>
      </c>
      <c r="M85" s="41">
        <f>cbus!M$2</f>
        <v>3004.9757222490434</v>
      </c>
      <c r="N85" s="41">
        <f>cbus!N$2</f>
        <v>2872.0900997154831</v>
      </c>
      <c r="O85" s="41">
        <f>cbus!O$2</f>
        <v>2662.6777018441117</v>
      </c>
      <c r="P85" s="41">
        <f>cbus!P$2</f>
        <v>2741.0828487377125</v>
      </c>
      <c r="Q85" s="41">
        <f>cbus!Q$2</f>
        <v>2628.6484601438888</v>
      </c>
      <c r="R85" s="41">
        <f>cbus!R$2</f>
        <v>2905.3001469803471</v>
      </c>
    </row>
    <row r="86" spans="1:18" ht="11.25" customHeight="1" x14ac:dyDescent="0.25">
      <c r="A86" s="42" t="s">
        <v>20</v>
      </c>
      <c r="B86" s="32" t="str">
        <f ca="1">HYPERLINK("#"&amp;CELL("address",clcv!$C$2),"clcv")</f>
        <v>clcv</v>
      </c>
      <c r="C86" s="41">
        <f>clcv!C$2</f>
        <v>6549.850695680746</v>
      </c>
      <c r="D86" s="41">
        <f>clcv!D$2</f>
        <v>7758.2880036585766</v>
      </c>
      <c r="E86" s="41">
        <f>clcv!E$2</f>
        <v>6581.0951844756592</v>
      </c>
      <c r="F86" s="41">
        <f>clcv!F$2</f>
        <v>7005.6085858568167</v>
      </c>
      <c r="G86" s="41">
        <f>clcv!G$2</f>
        <v>7184.3734624295166</v>
      </c>
      <c r="H86" s="41">
        <f>clcv!H$2</f>
        <v>6966.2789057546233</v>
      </c>
      <c r="I86" s="41">
        <f>clcv!I$2</f>
        <v>7397.9178933629464</v>
      </c>
      <c r="J86" s="41">
        <f>clcv!J$2</f>
        <v>8796.8072139225424</v>
      </c>
      <c r="K86" s="41">
        <f>clcv!K$2</f>
        <v>7958.0343232022724</v>
      </c>
      <c r="L86" s="41">
        <f>clcv!L$2</f>
        <v>6580.2351579039714</v>
      </c>
      <c r="M86" s="41">
        <f>clcv!M$2</f>
        <v>6100.5669519300227</v>
      </c>
      <c r="N86" s="41">
        <f>clcv!N$2</f>
        <v>5731.8903985721472</v>
      </c>
      <c r="O86" s="41">
        <f>clcv!O$2</f>
        <v>5113.8479231810024</v>
      </c>
      <c r="P86" s="41">
        <f>clcv!P$2</f>
        <v>5214.1529810636384</v>
      </c>
      <c r="Q86" s="41">
        <f>clcv!Q$2</f>
        <v>5369.7170807490274</v>
      </c>
      <c r="R86" s="41">
        <f>clcv!R$2</f>
        <v>6186.9131731520374</v>
      </c>
    </row>
    <row r="87" spans="1:18" ht="11.25" customHeight="1" x14ac:dyDescent="0.25">
      <c r="A87" s="42" t="s">
        <v>19</v>
      </c>
      <c r="B87" s="32" t="str">
        <f ca="1">HYPERLINK("#"&amp;CELL("address",chdv!$C$2),"chdv")</f>
        <v>chdv</v>
      </c>
      <c r="C87" s="41">
        <f>chdv!C$2</f>
        <v>22938.145260395686</v>
      </c>
      <c r="D87" s="41">
        <f>chdv!D$2</f>
        <v>24230.409415682181</v>
      </c>
      <c r="E87" s="41">
        <f>chdv!E$2</f>
        <v>26136.784636304787</v>
      </c>
      <c r="F87" s="41">
        <f>chdv!F$2</f>
        <v>27822.949304157177</v>
      </c>
      <c r="G87" s="41">
        <f>chdv!G$2</f>
        <v>30389.147370951494</v>
      </c>
      <c r="H87" s="41">
        <f>chdv!H$2</f>
        <v>31533.898786271431</v>
      </c>
      <c r="I87" s="41">
        <f>chdv!I$2</f>
        <v>32383.23873416421</v>
      </c>
      <c r="J87" s="41">
        <f>chdv!J$2</f>
        <v>33082.006865927055</v>
      </c>
      <c r="K87" s="41">
        <f>chdv!K$2</f>
        <v>30604.130324380094</v>
      </c>
      <c r="L87" s="41">
        <f>chdv!L$2</f>
        <v>27048.544092026288</v>
      </c>
      <c r="M87" s="41">
        <f>chdv!M$2</f>
        <v>26086.410983038968</v>
      </c>
      <c r="N87" s="41">
        <f>chdv!N$2</f>
        <v>24305.954333393183</v>
      </c>
      <c r="O87" s="41">
        <f>chdv!O$2</f>
        <v>21087.017137767132</v>
      </c>
      <c r="P87" s="41">
        <f>chdv!P$2</f>
        <v>20948.741252087308</v>
      </c>
      <c r="Q87" s="41">
        <f>chdv!Q$2</f>
        <v>20693.985706337615</v>
      </c>
      <c r="R87" s="41">
        <f>chdv!R$2</f>
        <v>20223.877796885961</v>
      </c>
    </row>
    <row r="88" spans="1:18" ht="11.25" customHeight="1" x14ac:dyDescent="0.25">
      <c r="A88" s="38" t="s">
        <v>18</v>
      </c>
      <c r="B88" s="32" t="str">
        <f ca="1">HYPERLINK("#"&amp;CELL("address",ctra!$C$2),"ctra")</f>
        <v>ctra</v>
      </c>
      <c r="C88" s="39">
        <f>ctra!C$2</f>
        <v>1538.6123164803344</v>
      </c>
      <c r="D88" s="39">
        <f>ctra!D$2</f>
        <v>1640.2456861170119</v>
      </c>
      <c r="E88" s="39">
        <f>ctra!E$2</f>
        <v>1608.602534542224</v>
      </c>
      <c r="F88" s="39">
        <f>ctra!F$2</f>
        <v>1786.6808152268402</v>
      </c>
      <c r="G88" s="39">
        <f>ctra!G$2</f>
        <v>2040.7664950601763</v>
      </c>
      <c r="H88" s="39">
        <f>ctra!H$2</f>
        <v>2218.8516473135019</v>
      </c>
      <c r="I88" s="39">
        <f>ctra!I$2</f>
        <v>1970.966384422308</v>
      </c>
      <c r="J88" s="39">
        <f>ctra!J$2</f>
        <v>2336.6629766741039</v>
      </c>
      <c r="K88" s="39">
        <f>ctra!K$2</f>
        <v>2241.1809811614603</v>
      </c>
      <c r="L88" s="39">
        <f>ctra!L$2</f>
        <v>1907.3784641169962</v>
      </c>
      <c r="M88" s="39">
        <f>ctra!M$2</f>
        <v>1970.911803405867</v>
      </c>
      <c r="N88" s="39">
        <f>ctra!N$2</f>
        <v>1621.23498957881</v>
      </c>
      <c r="O88" s="39">
        <f>ctra!O$2</f>
        <v>1786.4980171114182</v>
      </c>
      <c r="P88" s="39">
        <f>ctra!P$2</f>
        <v>991.86386055905905</v>
      </c>
      <c r="Q88" s="39">
        <f>ctra!Q$2</f>
        <v>807.42760229316912</v>
      </c>
      <c r="R88" s="39">
        <f>ctra!R$2</f>
        <v>464.08821069571417</v>
      </c>
    </row>
    <row r="89" spans="1:18" ht="11.25" customHeight="1" x14ac:dyDescent="0.25">
      <c r="A89" s="42" t="s">
        <v>17</v>
      </c>
      <c r="B89" s="32" t="str">
        <f ca="1">HYPERLINK("#"&amp;CELL("address",crtp!$C$2),"crtp")</f>
        <v>crtp</v>
      </c>
      <c r="C89" s="41">
        <f>crtp!C$2</f>
        <v>1110.1910476190533</v>
      </c>
      <c r="D89" s="41">
        <f>crtp!D$2</f>
        <v>1208.2201328068013</v>
      </c>
      <c r="E89" s="41">
        <f>crtp!E$2</f>
        <v>1225.9580477006505</v>
      </c>
      <c r="F89" s="41">
        <f>crtp!F$2</f>
        <v>1211.4158297563833</v>
      </c>
      <c r="G89" s="41">
        <f>crtp!G$2</f>
        <v>1398.0024471068252</v>
      </c>
      <c r="H89" s="41">
        <f>crtp!H$2</f>
        <v>1267.0964074275321</v>
      </c>
      <c r="I89" s="41">
        <f>crtp!I$2</f>
        <v>1340.8646266630974</v>
      </c>
      <c r="J89" s="41">
        <f>crtp!J$2</f>
        <v>1559.1957569619292</v>
      </c>
      <c r="K89" s="41">
        <f>crtp!K$2</f>
        <v>1471.4273316186122</v>
      </c>
      <c r="L89" s="41">
        <f>crtp!L$2</f>
        <v>1123.687801741245</v>
      </c>
      <c r="M89" s="41">
        <f>crtp!M$2</f>
        <v>1298.8404090575511</v>
      </c>
      <c r="N89" s="41">
        <f>crtp!N$2</f>
        <v>908.46690778379207</v>
      </c>
      <c r="O89" s="41">
        <f>crtp!O$2</f>
        <v>1172.0783452035805</v>
      </c>
      <c r="P89" s="41">
        <f>crtp!P$2</f>
        <v>798.10987235832965</v>
      </c>
      <c r="Q89" s="41">
        <f>crtp!Q$2</f>
        <v>638.60767637877564</v>
      </c>
      <c r="R89" s="41">
        <f>crtp!R$2</f>
        <v>385.13205380687589</v>
      </c>
    </row>
    <row r="90" spans="1:18" ht="11.25" customHeight="1" x14ac:dyDescent="0.25">
      <c r="A90" s="42" t="s">
        <v>16</v>
      </c>
      <c r="B90" s="32" t="str">
        <f ca="1">HYPERLINK("#"&amp;CELL("address",crth!$C$2),"crth")</f>
        <v>crth</v>
      </c>
      <c r="C90" s="41">
        <f>crth!C$2</f>
        <v>0</v>
      </c>
      <c r="D90" s="41">
        <f>crth!D$2</f>
        <v>0</v>
      </c>
      <c r="E90" s="41">
        <f>crth!E$2</f>
        <v>0</v>
      </c>
      <c r="F90" s="41">
        <f>crth!F$2</f>
        <v>0</v>
      </c>
      <c r="G90" s="41">
        <f>crth!G$2</f>
        <v>0</v>
      </c>
      <c r="H90" s="41">
        <f>crth!H$2</f>
        <v>0</v>
      </c>
      <c r="I90" s="41">
        <f>crth!I$2</f>
        <v>0</v>
      </c>
      <c r="J90" s="41">
        <f>crth!J$2</f>
        <v>0</v>
      </c>
      <c r="K90" s="41">
        <f>crth!K$2</f>
        <v>0</v>
      </c>
      <c r="L90" s="41">
        <f>crth!L$2</f>
        <v>0</v>
      </c>
      <c r="M90" s="41">
        <f>crth!M$2</f>
        <v>0</v>
      </c>
      <c r="N90" s="41">
        <f>crth!N$2</f>
        <v>0</v>
      </c>
      <c r="O90" s="41">
        <f>crth!O$2</f>
        <v>0</v>
      </c>
      <c r="P90" s="41">
        <f>crth!P$2</f>
        <v>0</v>
      </c>
      <c r="Q90" s="41">
        <f>crth!Q$2</f>
        <v>0</v>
      </c>
      <c r="R90" s="41">
        <f>crth!R$2</f>
        <v>0</v>
      </c>
    </row>
    <row r="91" spans="1:18" ht="11.25" customHeight="1" x14ac:dyDescent="0.25">
      <c r="A91" s="42" t="s">
        <v>15</v>
      </c>
      <c r="B91" s="32" t="str">
        <f ca="1">HYPERLINK("#"&amp;CELL("address",crtm!$C$2),"crtm")</f>
        <v>crtm</v>
      </c>
      <c r="C91" s="41">
        <f>crtm!C$2</f>
        <v>0</v>
      </c>
      <c r="D91" s="41">
        <f>crtm!D$2</f>
        <v>0</v>
      </c>
      <c r="E91" s="41">
        <f>crtm!E$2</f>
        <v>0</v>
      </c>
      <c r="F91" s="41">
        <f>crtm!F$2</f>
        <v>0</v>
      </c>
      <c r="G91" s="41">
        <f>crtm!G$2</f>
        <v>0</v>
      </c>
      <c r="H91" s="41">
        <f>crtm!H$2</f>
        <v>0</v>
      </c>
      <c r="I91" s="41">
        <f>crtm!I$2</f>
        <v>0</v>
      </c>
      <c r="J91" s="41">
        <f>crtm!J$2</f>
        <v>0</v>
      </c>
      <c r="K91" s="41">
        <f>crtm!K$2</f>
        <v>0</v>
      </c>
      <c r="L91" s="41">
        <f>crtm!L$2</f>
        <v>0</v>
      </c>
      <c r="M91" s="41">
        <f>crtm!M$2</f>
        <v>0</v>
      </c>
      <c r="N91" s="41">
        <f>crtm!N$2</f>
        <v>0</v>
      </c>
      <c r="O91" s="41">
        <f>crtm!O$2</f>
        <v>0</v>
      </c>
      <c r="P91" s="41">
        <f>crtm!P$2</f>
        <v>0</v>
      </c>
      <c r="Q91" s="41">
        <f>crtm!Q$2</f>
        <v>0</v>
      </c>
      <c r="R91" s="41">
        <f>crtm!R$2</f>
        <v>0</v>
      </c>
    </row>
    <row r="92" spans="1:18" ht="11.25" customHeight="1" x14ac:dyDescent="0.25">
      <c r="A92" s="42" t="s">
        <v>14</v>
      </c>
      <c r="B92" s="32" t="str">
        <f ca="1">HYPERLINK("#"&amp;CELL("address",crtf!$C$2),"crtf")</f>
        <v>crtf</v>
      </c>
      <c r="C92" s="41">
        <f>crtf!C$2</f>
        <v>428.42126886128096</v>
      </c>
      <c r="D92" s="41">
        <f>crtf!D$2</f>
        <v>432.0255533102108</v>
      </c>
      <c r="E92" s="41">
        <f>crtf!E$2</f>
        <v>382.6444868415735</v>
      </c>
      <c r="F92" s="41">
        <f>crtf!F$2</f>
        <v>575.26498547045685</v>
      </c>
      <c r="G92" s="41">
        <f>crtf!G$2</f>
        <v>642.764047953351</v>
      </c>
      <c r="H92" s="41">
        <f>crtf!H$2</f>
        <v>951.75523988596933</v>
      </c>
      <c r="I92" s="41">
        <f>crtf!I$2</f>
        <v>630.1017577592105</v>
      </c>
      <c r="J92" s="41">
        <f>crtf!J$2</f>
        <v>777.46721971217494</v>
      </c>
      <c r="K92" s="41">
        <f>crtf!K$2</f>
        <v>769.75364954284805</v>
      </c>
      <c r="L92" s="41">
        <f>crtf!L$2</f>
        <v>783.69066237575089</v>
      </c>
      <c r="M92" s="41">
        <f>crtf!M$2</f>
        <v>672.07139434831583</v>
      </c>
      <c r="N92" s="41">
        <f>crtf!N$2</f>
        <v>712.76808179501802</v>
      </c>
      <c r="O92" s="41">
        <f>crtf!O$2</f>
        <v>614.41967190783771</v>
      </c>
      <c r="P92" s="41">
        <f>crtf!P$2</f>
        <v>193.75398820072937</v>
      </c>
      <c r="Q92" s="41">
        <f>crtf!Q$2</f>
        <v>168.81992591439348</v>
      </c>
      <c r="R92" s="41">
        <f>crtf!R$2</f>
        <v>78.956156888838251</v>
      </c>
    </row>
    <row r="93" spans="1:18" ht="11.25" customHeight="1" x14ac:dyDescent="0.25">
      <c r="A93" s="38" t="s">
        <v>13</v>
      </c>
      <c r="B93" s="32" t="str">
        <f ca="1">HYPERLINK("#"&amp;CELL("address",ctav!$C$2),"ctav")</f>
        <v>ctav</v>
      </c>
      <c r="C93" s="39">
        <f>ctav!C$2</f>
        <v>13535.356486369788</v>
      </c>
      <c r="D93" s="39">
        <f>ctav!D$2</f>
        <v>13659.230051827601</v>
      </c>
      <c r="E93" s="39">
        <f>ctav!E$2</f>
        <v>12966.431064294351</v>
      </c>
      <c r="F93" s="39">
        <f>ctav!F$2</f>
        <v>13597.262928845857</v>
      </c>
      <c r="G93" s="39">
        <f>ctav!G$2</f>
        <v>15068.716599235358</v>
      </c>
      <c r="H93" s="39">
        <f>ctav!H$2</f>
        <v>16055.081091520251</v>
      </c>
      <c r="I93" s="39">
        <f>ctav!I$2</f>
        <v>16794.03714172175</v>
      </c>
      <c r="J93" s="39">
        <f>ctav!J$2</f>
        <v>17668.970618330382</v>
      </c>
      <c r="K93" s="39">
        <f>ctav!K$2</f>
        <v>17443.172160322491</v>
      </c>
      <c r="L93" s="39">
        <f>ctav!L$2</f>
        <v>15900.546365772481</v>
      </c>
      <c r="M93" s="39">
        <f>ctav!M$2</f>
        <v>16246.799680994642</v>
      </c>
      <c r="N93" s="39">
        <f>ctav!N$2</f>
        <v>17319.63319149517</v>
      </c>
      <c r="O93" s="39">
        <f>ctav!O$2</f>
        <v>16333.401290583522</v>
      </c>
      <c r="P93" s="39">
        <f>ctav!P$2</f>
        <v>15486.266862333217</v>
      </c>
      <c r="Q93" s="39">
        <f>ctav!Q$2</f>
        <v>15956.235076135252</v>
      </c>
      <c r="R93" s="39">
        <f>ctav!R$2</f>
        <v>16985.762209809032</v>
      </c>
    </row>
    <row r="94" spans="1:18" ht="11.25" customHeight="1" x14ac:dyDescent="0.25">
      <c r="A94" s="42" t="s">
        <v>12</v>
      </c>
      <c r="B94" s="32" t="str">
        <f ca="1">HYPERLINK("#"&amp;CELL("address",capd!$C$2),"capd")</f>
        <v>capd</v>
      </c>
      <c r="C94" s="41">
        <f>capd!C$2</f>
        <v>5376.857644018819</v>
      </c>
      <c r="D94" s="41">
        <f>capd!D$2</f>
        <v>5349.0695258841306</v>
      </c>
      <c r="E94" s="41">
        <f>capd!E$2</f>
        <v>4974.8545599417221</v>
      </c>
      <c r="F94" s="41">
        <f>capd!F$2</f>
        <v>5213.0222747002763</v>
      </c>
      <c r="G94" s="41">
        <f>capd!G$2</f>
        <v>5772.528546169081</v>
      </c>
      <c r="H94" s="41">
        <f>capd!H$2</f>
        <v>6727.907873445607</v>
      </c>
      <c r="I94" s="41">
        <f>capd!I$2</f>
        <v>7071.1893699640132</v>
      </c>
      <c r="J94" s="41">
        <f>capd!J$2</f>
        <v>7442.1155506820196</v>
      </c>
      <c r="K94" s="41">
        <f>capd!K$2</f>
        <v>7179.1900725450223</v>
      </c>
      <c r="L94" s="41">
        <f>capd!L$2</f>
        <v>6353.8370320515696</v>
      </c>
      <c r="M94" s="41">
        <f>capd!M$2</f>
        <v>7083.3725749826644</v>
      </c>
      <c r="N94" s="41">
        <f>capd!N$2</f>
        <v>6350.599274944002</v>
      </c>
      <c r="O94" s="41">
        <f>capd!O$2</f>
        <v>5497.2643396249132</v>
      </c>
      <c r="P94" s="41">
        <f>capd!P$2</f>
        <v>4684.1585856087358</v>
      </c>
      <c r="Q94" s="41">
        <f>capd!Q$2</f>
        <v>4962.3182354981836</v>
      </c>
      <c r="R94" s="41">
        <f>capd!R$2</f>
        <v>5367.3760423426365</v>
      </c>
    </row>
    <row r="95" spans="1:18" ht="11.25" customHeight="1" x14ac:dyDescent="0.25">
      <c r="A95" s="42" t="s">
        <v>11</v>
      </c>
      <c r="B95" s="32" t="str">
        <f ca="1">HYPERLINK("#"&amp;CELL("address",capi!$C$2),"capi")</f>
        <v>capi</v>
      </c>
      <c r="C95" s="41">
        <f>capi!C$2</f>
        <v>5414.7232899521105</v>
      </c>
      <c r="D95" s="41">
        <f>capi!D$2</f>
        <v>5507.8889621515109</v>
      </c>
      <c r="E95" s="41">
        <f>capi!E$2</f>
        <v>5460.8043231648171</v>
      </c>
      <c r="F95" s="41">
        <f>capi!F$2</f>
        <v>6041.477570299835</v>
      </c>
      <c r="G95" s="41">
        <f>capi!G$2</f>
        <v>6438.956517333957</v>
      </c>
      <c r="H95" s="41">
        <f>capi!H$2</f>
        <v>6381.6735640259649</v>
      </c>
      <c r="I95" s="41">
        <f>capi!I$2</f>
        <v>6465.112022759844</v>
      </c>
      <c r="J95" s="41">
        <f>capi!J$2</f>
        <v>6576.8549773716159</v>
      </c>
      <c r="K95" s="41">
        <f>capi!K$2</f>
        <v>6338.4849051606016</v>
      </c>
      <c r="L95" s="41">
        <f>capi!L$2</f>
        <v>5866.3687486912258</v>
      </c>
      <c r="M95" s="41">
        <f>capi!M$2</f>
        <v>5623.327800508011</v>
      </c>
      <c r="N95" s="41">
        <f>capi!N$2</f>
        <v>6764.1855845828823</v>
      </c>
      <c r="O95" s="41">
        <f>capi!O$2</f>
        <v>6607.9972775243205</v>
      </c>
      <c r="P95" s="41">
        <f>capi!P$2</f>
        <v>6490.973809313713</v>
      </c>
      <c r="Q95" s="41">
        <f>capi!Q$2</f>
        <v>6730.3432749718404</v>
      </c>
      <c r="R95" s="41">
        <f>capi!R$2</f>
        <v>7155.3014320184402</v>
      </c>
    </row>
    <row r="96" spans="1:18" ht="11.25" customHeight="1" x14ac:dyDescent="0.25">
      <c r="A96" s="42" t="s">
        <v>10</v>
      </c>
      <c r="B96" s="32" t="str">
        <f ca="1">HYPERLINK("#"&amp;CELL("address",cape!$C$2),"cape")</f>
        <v>cape</v>
      </c>
      <c r="C96" s="41">
        <f>cape!C$2</f>
        <v>2483.9517305427366</v>
      </c>
      <c r="D96" s="41">
        <f>cape!D$2</f>
        <v>2554.1647550378489</v>
      </c>
      <c r="E96" s="41">
        <f>cape!E$2</f>
        <v>2293.7676941024715</v>
      </c>
      <c r="F96" s="41">
        <f>cape!F$2</f>
        <v>2102.3963184833337</v>
      </c>
      <c r="G96" s="41">
        <f>cape!G$2</f>
        <v>2605.0743274320075</v>
      </c>
      <c r="H96" s="41">
        <f>cape!H$2</f>
        <v>2690.0651426911695</v>
      </c>
      <c r="I96" s="41">
        <f>cape!I$2</f>
        <v>3002.5643895080339</v>
      </c>
      <c r="J96" s="41">
        <f>cape!J$2</f>
        <v>3380.5753906019436</v>
      </c>
      <c r="K96" s="41">
        <f>cape!K$2</f>
        <v>3645.609367967772</v>
      </c>
      <c r="L96" s="41">
        <f>cape!L$2</f>
        <v>3425.4912162165274</v>
      </c>
      <c r="M96" s="41">
        <f>cape!M$2</f>
        <v>3288.6742475618498</v>
      </c>
      <c r="N96" s="41">
        <f>cape!N$2</f>
        <v>3926.2690168975919</v>
      </c>
      <c r="O96" s="41">
        <f>cape!O$2</f>
        <v>3950.9669894472158</v>
      </c>
      <c r="P96" s="41">
        <f>cape!P$2</f>
        <v>4040.4432221448833</v>
      </c>
      <c r="Q96" s="41">
        <f>cape!Q$2</f>
        <v>4003.9258474693966</v>
      </c>
      <c r="R96" s="41">
        <f>cape!R$2</f>
        <v>4188.3197950474159</v>
      </c>
    </row>
    <row r="97" spans="1:18" ht="11.25" customHeight="1" x14ac:dyDescent="0.25">
      <c r="A97" s="42" t="s">
        <v>9</v>
      </c>
      <c r="B97" s="32" t="str">
        <f ca="1">HYPERLINK("#"&amp;CELL("address",cafi!$C$2),"cafi")</f>
        <v>cafi</v>
      </c>
      <c r="C97" s="41">
        <f>cafi!C$2</f>
        <v>173.86336410147533</v>
      </c>
      <c r="D97" s="41">
        <f>cafi!D$2</f>
        <v>160.89749395693889</v>
      </c>
      <c r="E97" s="41">
        <f>cafi!E$2</f>
        <v>152.73372284201665</v>
      </c>
      <c r="F97" s="41">
        <f>cafi!F$2</f>
        <v>148.87241058164417</v>
      </c>
      <c r="G97" s="41">
        <f>cafi!G$2</f>
        <v>153.08661805270813</v>
      </c>
      <c r="H97" s="41">
        <f>cafi!H$2</f>
        <v>156.6465080494408</v>
      </c>
      <c r="I97" s="41">
        <f>cafi!I$2</f>
        <v>158.71155001080049</v>
      </c>
      <c r="J97" s="41">
        <f>cafi!J$2</f>
        <v>155.56951945665432</v>
      </c>
      <c r="K97" s="41">
        <f>cafi!K$2</f>
        <v>148.65848666103838</v>
      </c>
      <c r="L97" s="41">
        <f>cafi!L$2</f>
        <v>129.45280337403901</v>
      </c>
      <c r="M97" s="41">
        <f>cafi!M$2</f>
        <v>103.26225922750143</v>
      </c>
      <c r="N97" s="41">
        <f>cafi!N$2</f>
        <v>103.7990155240317</v>
      </c>
      <c r="O97" s="41">
        <f>cafi!O$2</f>
        <v>94.150404568443946</v>
      </c>
      <c r="P97" s="41">
        <f>cafi!P$2</f>
        <v>87.044318757178019</v>
      </c>
      <c r="Q97" s="41">
        <f>cafi!Q$2</f>
        <v>81.99109613106306</v>
      </c>
      <c r="R97" s="41">
        <f>cafi!R$2</f>
        <v>87.49924280376348</v>
      </c>
    </row>
    <row r="98" spans="1:18" ht="11.25" customHeight="1" x14ac:dyDescent="0.25">
      <c r="A98" s="42" t="s">
        <v>8</v>
      </c>
      <c r="B98" s="32" t="str">
        <f ca="1">HYPERLINK("#"&amp;CELL("address",cafe!$C$2),"cafe")</f>
        <v>cafe</v>
      </c>
      <c r="C98" s="41">
        <f>cafe!C$2</f>
        <v>85.960457754648147</v>
      </c>
      <c r="D98" s="41">
        <f>cafe!D$2</f>
        <v>87.209314797171245</v>
      </c>
      <c r="E98" s="41">
        <f>cafe!E$2</f>
        <v>84.270764243325061</v>
      </c>
      <c r="F98" s="41">
        <f>cafe!F$2</f>
        <v>91.494354780764681</v>
      </c>
      <c r="G98" s="41">
        <f>cafe!G$2</f>
        <v>99.070590247604684</v>
      </c>
      <c r="H98" s="41">
        <f>cafe!H$2</f>
        <v>98.788003308069108</v>
      </c>
      <c r="I98" s="41">
        <f>cafe!I$2</f>
        <v>96.459809479061263</v>
      </c>
      <c r="J98" s="41">
        <f>cafe!J$2</f>
        <v>113.8551802181475</v>
      </c>
      <c r="K98" s="41">
        <f>cafe!K$2</f>
        <v>131.22932798805226</v>
      </c>
      <c r="L98" s="41">
        <f>cafe!L$2</f>
        <v>125.3965654391187</v>
      </c>
      <c r="M98" s="41">
        <f>cafe!M$2</f>
        <v>148.16279871461415</v>
      </c>
      <c r="N98" s="41">
        <f>cafe!N$2</f>
        <v>174.78029954666215</v>
      </c>
      <c r="O98" s="41">
        <f>cafe!O$2</f>
        <v>183.02227941863092</v>
      </c>
      <c r="P98" s="41">
        <f>cafe!P$2</f>
        <v>183.64692650870634</v>
      </c>
      <c r="Q98" s="41">
        <f>cafe!Q$2</f>
        <v>177.65662206477091</v>
      </c>
      <c r="R98" s="41">
        <f>cafe!R$2</f>
        <v>187.26569759677619</v>
      </c>
    </row>
    <row r="99" spans="1:18" ht="11.25" customHeight="1" x14ac:dyDescent="0.25">
      <c r="A99" s="38" t="s">
        <v>7</v>
      </c>
      <c r="B99" s="32" t="str">
        <f ca="1">HYPERLINK("#"&amp;CELL("address",ctdn!$C$2),"ctdn")</f>
        <v>ctdn</v>
      </c>
      <c r="C99" s="39">
        <f>ctdn!C$2</f>
        <v>4355.7789719006523</v>
      </c>
      <c r="D99" s="39">
        <f>ctdn!D$2</f>
        <v>4337.0029278985321</v>
      </c>
      <c r="E99" s="39">
        <f>ctdn!E$2</f>
        <v>4363.0847441991718</v>
      </c>
      <c r="F99" s="39">
        <f>ctdn!F$2</f>
        <v>4881.3499515477251</v>
      </c>
      <c r="G99" s="39">
        <f>ctdn!G$2</f>
        <v>5035.3501698866885</v>
      </c>
      <c r="H99" s="39">
        <f>ctdn!H$2</f>
        <v>4834.3910895626314</v>
      </c>
      <c r="I99" s="39">
        <f>ctdn!I$2</f>
        <v>5273.7335317277284</v>
      </c>
      <c r="J99" s="39">
        <f>ctdn!J$2</f>
        <v>4573.6135768063441</v>
      </c>
      <c r="K99" s="39">
        <f>ctdn!K$2</f>
        <v>4143.9948807395886</v>
      </c>
      <c r="L99" s="39">
        <f>ctdn!L$2</f>
        <v>3436.9853189493601</v>
      </c>
      <c r="M99" s="39">
        <f>ctdn!M$2</f>
        <v>3295.2715086060439</v>
      </c>
      <c r="N99" s="39">
        <f>ctdn!N$2</f>
        <v>2584.969468758602</v>
      </c>
      <c r="O99" s="39">
        <f>ctdn!O$2</f>
        <v>2680.3748799252676</v>
      </c>
      <c r="P99" s="39">
        <f>ctdn!P$2</f>
        <v>1582.0340854876224</v>
      </c>
      <c r="Q99" s="39">
        <f>ctdn!Q$2</f>
        <v>1022.7275635280175</v>
      </c>
      <c r="R99" s="39">
        <f>ctdn!R$2</f>
        <v>1395.8759788555722</v>
      </c>
    </row>
    <row r="100" spans="1:18" ht="11.25" customHeight="1" x14ac:dyDescent="0.25">
      <c r="A100" s="42" t="s">
        <v>6</v>
      </c>
      <c r="B100" s="32" t="str">
        <f ca="1">HYPERLINK("#"&amp;CELL("address",cncs!$C$2),"cncs")</f>
        <v>cncs</v>
      </c>
      <c r="C100" s="41">
        <f>cncs!C$2</f>
        <v>4355.7789719006523</v>
      </c>
      <c r="D100" s="41">
        <f>cncs!D$2</f>
        <v>4337.0029278985321</v>
      </c>
      <c r="E100" s="41">
        <f>cncs!E$2</f>
        <v>4363.0847441991718</v>
      </c>
      <c r="F100" s="41">
        <f>cncs!F$2</f>
        <v>4881.3499515477251</v>
      </c>
      <c r="G100" s="41">
        <f>cncs!G$2</f>
        <v>5035.3501698866885</v>
      </c>
      <c r="H100" s="41">
        <f>cncs!H$2</f>
        <v>4834.3910895626314</v>
      </c>
      <c r="I100" s="41">
        <f>cncs!I$2</f>
        <v>5273.7335317277284</v>
      </c>
      <c r="J100" s="41">
        <f>cncs!J$2</f>
        <v>4573.6135768063441</v>
      </c>
      <c r="K100" s="41">
        <f>cncs!K$2</f>
        <v>4143.9948807395886</v>
      </c>
      <c r="L100" s="41">
        <f>cncs!L$2</f>
        <v>3436.9853189493601</v>
      </c>
      <c r="M100" s="41">
        <f>cncs!M$2</f>
        <v>3295.2715086060439</v>
      </c>
      <c r="N100" s="41">
        <f>cncs!N$2</f>
        <v>2584.969468758602</v>
      </c>
      <c r="O100" s="41">
        <f>cncs!O$2</f>
        <v>2680.3748799252676</v>
      </c>
      <c r="P100" s="41">
        <f>cncs!P$2</f>
        <v>1582.0340854876224</v>
      </c>
      <c r="Q100" s="41">
        <f>cncs!Q$2</f>
        <v>1022.7275635280175</v>
      </c>
      <c r="R100" s="41">
        <f>cncs!R$2</f>
        <v>1395.8759788555722</v>
      </c>
    </row>
    <row r="101" spans="1:18" ht="11.25" customHeight="1" x14ac:dyDescent="0.25">
      <c r="A101" s="42" t="s">
        <v>5</v>
      </c>
      <c r="B101" s="32" t="str">
        <f ca="1">HYPERLINK("#"&amp;CELL("address",cniw!$C$2),"cniw")</f>
        <v>cniw</v>
      </c>
      <c r="C101" s="41">
        <f>cniw!C$2</f>
        <v>0</v>
      </c>
      <c r="D101" s="41">
        <f>cniw!D$2</f>
        <v>0</v>
      </c>
      <c r="E101" s="41">
        <f>cniw!E$2</f>
        <v>0</v>
      </c>
      <c r="F101" s="41">
        <f>cniw!F$2</f>
        <v>0</v>
      </c>
      <c r="G101" s="41">
        <f>cniw!G$2</f>
        <v>0</v>
      </c>
      <c r="H101" s="41">
        <f>cniw!H$2</f>
        <v>0</v>
      </c>
      <c r="I101" s="41">
        <f>cniw!I$2</f>
        <v>0</v>
      </c>
      <c r="J101" s="41">
        <f>cniw!J$2</f>
        <v>0</v>
      </c>
      <c r="K101" s="41">
        <f>cniw!K$2</f>
        <v>0</v>
      </c>
      <c r="L101" s="41">
        <f>cniw!L$2</f>
        <v>0</v>
      </c>
      <c r="M101" s="41">
        <f>cniw!M$2</f>
        <v>0</v>
      </c>
      <c r="N101" s="41">
        <f>cniw!N$2</f>
        <v>0</v>
      </c>
      <c r="O101" s="41">
        <f>cniw!O$2</f>
        <v>0</v>
      </c>
      <c r="P101" s="41">
        <f>cniw!P$2</f>
        <v>0</v>
      </c>
      <c r="Q101" s="41">
        <f>cniw!Q$2</f>
        <v>0</v>
      </c>
      <c r="R101" s="41">
        <f>cniw!R$2</f>
        <v>0</v>
      </c>
    </row>
    <row r="102" spans="1:18" ht="11.25" customHeight="1" x14ac:dyDescent="0.25">
      <c r="A102" s="38" t="s">
        <v>4</v>
      </c>
      <c r="B102" s="32" t="str">
        <f ca="1">HYPERLINK("#"&amp;CELL("address",ctpi!$C$2),"ctpi")</f>
        <v>ctpi</v>
      </c>
      <c r="C102" s="39">
        <f>ctpi!C$2</f>
        <v>0</v>
      </c>
      <c r="D102" s="39">
        <f>ctpi!D$2</f>
        <v>0</v>
      </c>
      <c r="E102" s="39">
        <f>ctpi!E$2</f>
        <v>0</v>
      </c>
      <c r="F102" s="39">
        <f>ctpi!F$2</f>
        <v>0</v>
      </c>
      <c r="G102" s="39">
        <f>ctpi!G$2</f>
        <v>0</v>
      </c>
      <c r="H102" s="39">
        <f>ctpi!H$2</f>
        <v>0</v>
      </c>
      <c r="I102" s="39">
        <f>ctpi!I$2</f>
        <v>0</v>
      </c>
      <c r="J102" s="39">
        <f>ctpi!J$2</f>
        <v>0</v>
      </c>
      <c r="K102" s="39">
        <f>ctpi!K$2</f>
        <v>0</v>
      </c>
      <c r="L102" s="39">
        <f>ctpi!L$2</f>
        <v>0</v>
      </c>
      <c r="M102" s="39">
        <f>ctpi!M$2</f>
        <v>0</v>
      </c>
      <c r="N102" s="39">
        <f>ctpi!N$2</f>
        <v>0</v>
      </c>
      <c r="O102" s="39">
        <f>ctpi!O$2</f>
        <v>0</v>
      </c>
      <c r="P102" s="39">
        <f>ctpi!P$2</f>
        <v>0</v>
      </c>
      <c r="Q102" s="39">
        <f>ctpi!Q$2</f>
        <v>0</v>
      </c>
      <c r="R102" s="39">
        <f>ctpi!R$2</f>
        <v>0</v>
      </c>
    </row>
    <row r="103" spans="1:18" ht="11.2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ht="11.25" customHeight="1" x14ac:dyDescent="0.25">
      <c r="A104" s="44" t="s">
        <v>3</v>
      </c>
      <c r="B104" s="32" t="str">
        <f ca="1">HYPERLINK("#"&amp;CELL("address",BUN!$C$2),"bun")</f>
        <v>bun</v>
      </c>
      <c r="C104" s="45">
        <f>BUN!C$2</f>
        <v>19187.968400000009</v>
      </c>
      <c r="D104" s="45">
        <f>BUN!D$2</f>
        <v>21480.638237640003</v>
      </c>
      <c r="E104" s="45">
        <f>BUN!E$2</f>
        <v>21931.540590038221</v>
      </c>
      <c r="F104" s="45">
        <f>BUN!F$2</f>
        <v>22340.107053720007</v>
      </c>
      <c r="G104" s="45">
        <f>BUN!G$2</f>
        <v>23043.524386537007</v>
      </c>
      <c r="H104" s="45">
        <f>BUN!H$2</f>
        <v>25287.224199999997</v>
      </c>
      <c r="I104" s="45">
        <f>BUN!I$2</f>
        <v>26403.791845524236</v>
      </c>
      <c r="J104" s="45">
        <f>BUN!J$2</f>
        <v>27019.569731419338</v>
      </c>
      <c r="K104" s="45">
        <f>BUN!K$2</f>
        <v>28018.719578160006</v>
      </c>
      <c r="L104" s="45">
        <f>BUN!L$2</f>
        <v>27842.159291400007</v>
      </c>
      <c r="M104" s="45">
        <f>BUN!M$2</f>
        <v>26838.811799999996</v>
      </c>
      <c r="N104" s="45">
        <f>BUN!N$2</f>
        <v>27450.851099999989</v>
      </c>
      <c r="O104" s="45">
        <f>BUN!O$2</f>
        <v>26810.036100000019</v>
      </c>
      <c r="P104" s="45">
        <f>BUN!P$2</f>
        <v>23043.252599999993</v>
      </c>
      <c r="Q104" s="45">
        <f>BUN!Q$2</f>
        <v>24914.834600000002</v>
      </c>
      <c r="R104" s="45">
        <f>BUN!R$2</f>
        <v>23818.901399999995</v>
      </c>
    </row>
    <row r="105" spans="1:18" ht="11.25" customHeight="1" x14ac:dyDescent="0.25">
      <c r="A105" s="46" t="s">
        <v>2</v>
      </c>
      <c r="B105" s="32" t="str">
        <f ca="1">HYPERLINK("#"&amp;CELL("address",buni!$C$2),"buni")</f>
        <v>buni</v>
      </c>
      <c r="C105" s="47">
        <f>buni!C$2</f>
        <v>2041.8737552159866</v>
      </c>
      <c r="D105" s="47">
        <f>buni!D$2</f>
        <v>2109.0773099283492</v>
      </c>
      <c r="E105" s="47">
        <f>buni!E$2</f>
        <v>2293.0940279987849</v>
      </c>
      <c r="F105" s="47">
        <f>buni!F$2</f>
        <v>2315.2050757052325</v>
      </c>
      <c r="G105" s="47">
        <f>buni!G$2</f>
        <v>2574.5213068669241</v>
      </c>
      <c r="H105" s="47">
        <f>buni!H$2</f>
        <v>2741.0459340681991</v>
      </c>
      <c r="I105" s="47">
        <f>buni!I$2</f>
        <v>2520.1451116551971</v>
      </c>
      <c r="J105" s="47">
        <f>buni!J$2</f>
        <v>2420.8955433627157</v>
      </c>
      <c r="K105" s="47">
        <f>buni!K$2</f>
        <v>2444.6081322608165</v>
      </c>
      <c r="L105" s="47">
        <f>buni!L$2</f>
        <v>2285.2281611395961</v>
      </c>
      <c r="M105" s="47">
        <f>buni!M$2</f>
        <v>2321.0770611594935</v>
      </c>
      <c r="N105" s="47">
        <f>buni!N$2</f>
        <v>2452.226388405742</v>
      </c>
      <c r="O105" s="47">
        <f>buni!O$2</f>
        <v>2506.343082828781</v>
      </c>
      <c r="P105" s="47">
        <f>buni!P$2</f>
        <v>2407.7597630451128</v>
      </c>
      <c r="Q105" s="47">
        <f>buni!Q$2</f>
        <v>2699.2277245315481</v>
      </c>
      <c r="R105" s="47">
        <f>buni!R$2</f>
        <v>2605.2031519057564</v>
      </c>
    </row>
    <row r="106" spans="1:18" ht="11.25" customHeight="1" x14ac:dyDescent="0.25">
      <c r="A106" s="46" t="s">
        <v>1</v>
      </c>
      <c r="B106" s="32" t="str">
        <f ca="1">HYPERLINK("#"&amp;CELL("address",bune!$C$2),"bune")</f>
        <v>bune</v>
      </c>
      <c r="C106" s="47">
        <f>bune!C$2</f>
        <v>17146.094644784025</v>
      </c>
      <c r="D106" s="47">
        <f>bune!D$2</f>
        <v>19371.560927711649</v>
      </c>
      <c r="E106" s="47">
        <f>bune!E$2</f>
        <v>19638.446562039433</v>
      </c>
      <c r="F106" s="47">
        <f>bune!F$2</f>
        <v>20024.901978014772</v>
      </c>
      <c r="G106" s="47">
        <f>bune!G$2</f>
        <v>20469.003079670085</v>
      </c>
      <c r="H106" s="47">
        <f>bune!H$2</f>
        <v>22546.178265931801</v>
      </c>
      <c r="I106" s="47">
        <f>bune!I$2</f>
        <v>23883.646733869035</v>
      </c>
      <c r="J106" s="47">
        <f>bune!J$2</f>
        <v>24598.674188056622</v>
      </c>
      <c r="K106" s="47">
        <f>bune!K$2</f>
        <v>25574.111445899191</v>
      </c>
      <c r="L106" s="47">
        <f>bune!L$2</f>
        <v>25556.931130260411</v>
      </c>
      <c r="M106" s="47">
        <f>bune!M$2</f>
        <v>24517.7347388405</v>
      </c>
      <c r="N106" s="47">
        <f>bune!N$2</f>
        <v>24998.624711594246</v>
      </c>
      <c r="O106" s="47">
        <f>bune!O$2</f>
        <v>24303.693017171237</v>
      </c>
      <c r="P106" s="47">
        <f>bune!P$2</f>
        <v>20635.492836954876</v>
      </c>
      <c r="Q106" s="47">
        <f>bune!Q$2</f>
        <v>22215.606875468457</v>
      </c>
      <c r="R106" s="47">
        <f>bune!R$2</f>
        <v>21213.698248094239</v>
      </c>
    </row>
    <row r="107" spans="1:18" ht="11.25" customHeight="1" x14ac:dyDescent="0.25">
      <c r="A107" s="44" t="s">
        <v>0</v>
      </c>
      <c r="B107" s="32" t="str">
        <f ca="1">HYPERLINK("#"&amp;CELL("address",TOTAL!$C$64),"TOTAL row 64")</f>
        <v>TOTAL row 64</v>
      </c>
      <c r="C107" s="45">
        <f>TOTAL!C$64</f>
        <v>17979.222400000017</v>
      </c>
      <c r="D107" s="45">
        <f>TOTAL!D$64</f>
        <v>18313.495442217503</v>
      </c>
      <c r="E107" s="45">
        <f>TOTAL!E$64</f>
        <v>19078.182728869324</v>
      </c>
      <c r="F107" s="45">
        <f>TOTAL!F$64</f>
        <v>20669.348177496289</v>
      </c>
      <c r="G107" s="45">
        <f>TOTAL!G$64</f>
        <v>21101.663113854767</v>
      </c>
      <c r="H107" s="45">
        <f>TOTAL!H$64</f>
        <v>21817.127351951855</v>
      </c>
      <c r="I107" s="45">
        <f>TOTAL!I$64</f>
        <v>21758.178073894273</v>
      </c>
      <c r="J107" s="45">
        <f>TOTAL!J$64</f>
        <v>22759.053490702583</v>
      </c>
      <c r="K107" s="45">
        <f>TOTAL!K$64</f>
        <v>23379.62274792188</v>
      </c>
      <c r="L107" s="45">
        <f>TOTAL!L$64</f>
        <v>26504.534525929277</v>
      </c>
      <c r="M107" s="45">
        <f>TOTAL!M$64</f>
        <v>26932.83005446801</v>
      </c>
      <c r="N107" s="45">
        <f>TOTAL!N$64</f>
        <v>29175.963328443002</v>
      </c>
      <c r="O107" s="45">
        <f>TOTAL!O$64</f>
        <v>30986.920567837078</v>
      </c>
      <c r="P107" s="45">
        <f>TOTAL!P$64</f>
        <v>29201.809745489714</v>
      </c>
      <c r="Q107" s="45">
        <f>TOTAL!Q$64</f>
        <v>28763.284156967642</v>
      </c>
      <c r="R107" s="45">
        <f>TOTAL!R$64</f>
        <v>28722.42792803804</v>
      </c>
    </row>
  </sheetData>
  <pageMargins left="0.39370078740157483" right="0.39370078740157483" top="0.39370078740157483" bottom="0.39370078740157483" header="0.31496062992125984" footer="0.31496062992125984"/>
  <pageSetup paperSize="9" scale="4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378.07120000000259</v>
      </c>
      <c r="D2" s="78">
        <v>475.06531032000009</v>
      </c>
      <c r="E2" s="78">
        <v>421.33139267176796</v>
      </c>
      <c r="F2" s="78">
        <v>763.75566080794692</v>
      </c>
      <c r="G2" s="78">
        <v>958.38214590305972</v>
      </c>
      <c r="H2" s="78">
        <v>513.10000000000025</v>
      </c>
      <c r="I2" s="78">
        <v>4677.0779868252484</v>
      </c>
      <c r="J2" s="78">
        <v>4715.2455299931253</v>
      </c>
      <c r="K2" s="78">
        <v>4073.4754875332287</v>
      </c>
      <c r="L2" s="78">
        <v>3339.6192619294679</v>
      </c>
      <c r="M2" s="78">
        <v>3631.467786330029</v>
      </c>
      <c r="N2" s="78">
        <v>1699.3534729334399</v>
      </c>
      <c r="O2" s="78">
        <v>1457.1232493056143</v>
      </c>
      <c r="P2" s="78">
        <v>1334.005989886098</v>
      </c>
      <c r="Q2" s="78">
        <v>1292.5472013131234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158.1712000000025</v>
      </c>
      <c r="D3" s="79">
        <v>173.08314936000002</v>
      </c>
      <c r="E3" s="79">
        <v>148.51457061170399</v>
      </c>
      <c r="F3" s="79">
        <v>148.13050029148695</v>
      </c>
      <c r="G3" s="79">
        <v>137.43728865979168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158.1712000000025</v>
      </c>
      <c r="D4" s="8">
        <v>173.08314936000002</v>
      </c>
      <c r="E4" s="8">
        <v>148.51457061170399</v>
      </c>
      <c r="F4" s="8">
        <v>148.13050029148695</v>
      </c>
      <c r="G4" s="8">
        <v>137.43728865979168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158.1712000000025</v>
      </c>
      <c r="D5" s="9">
        <v>173.08314936000002</v>
      </c>
      <c r="E5" s="9">
        <v>148.51457061170399</v>
      </c>
      <c r="F5" s="9">
        <v>148.13050029148695</v>
      </c>
      <c r="G5" s="9">
        <v>137.43728865979168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158.1712000000025</v>
      </c>
      <c r="D8" s="10">
        <v>173.08314936000002</v>
      </c>
      <c r="E8" s="10">
        <v>148.51457061170399</v>
      </c>
      <c r="F8" s="10">
        <v>148.13050029148695</v>
      </c>
      <c r="G8" s="10">
        <v>137.43728865979168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219.90000000000006</v>
      </c>
      <c r="D21" s="79">
        <v>301.98216096000004</v>
      </c>
      <c r="E21" s="79">
        <v>272.816822060064</v>
      </c>
      <c r="F21" s="79">
        <v>615.62516051646003</v>
      </c>
      <c r="G21" s="79">
        <v>820.94485724326807</v>
      </c>
      <c r="H21" s="79">
        <v>513.10000000000025</v>
      </c>
      <c r="I21" s="79">
        <v>636.20760785767197</v>
      </c>
      <c r="J21" s="79">
        <v>530.64593802784805</v>
      </c>
      <c r="K21" s="79">
        <v>170.013409413228</v>
      </c>
      <c r="L21" s="79">
        <v>52.784732448900009</v>
      </c>
      <c r="M21" s="79">
        <v>52.777463398531033</v>
      </c>
      <c r="N21" s="79">
        <v>58.638734119761715</v>
      </c>
      <c r="O21" s="79">
        <v>52.775938096669989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219.90000000000006</v>
      </c>
      <c r="D30" s="8">
        <v>301.98216096000004</v>
      </c>
      <c r="E30" s="8">
        <v>272.816822060064</v>
      </c>
      <c r="F30" s="8">
        <v>615.62516051646003</v>
      </c>
      <c r="G30" s="8">
        <v>820.94485724326807</v>
      </c>
      <c r="H30" s="8">
        <v>513.10000000000025</v>
      </c>
      <c r="I30" s="8">
        <v>636.20760785767197</v>
      </c>
      <c r="J30" s="8">
        <v>530.64593802784805</v>
      </c>
      <c r="K30" s="8">
        <v>170.013409413228</v>
      </c>
      <c r="L30" s="8">
        <v>52.784732448900009</v>
      </c>
      <c r="M30" s="8">
        <v>52.777463398531033</v>
      </c>
      <c r="N30" s="8">
        <v>58.638734119761715</v>
      </c>
      <c r="O30" s="8">
        <v>52.775938096669989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219.90000000000006</v>
      </c>
      <c r="D45" s="9">
        <v>301.98216096000004</v>
      </c>
      <c r="E45" s="9">
        <v>272.816822060064</v>
      </c>
      <c r="F45" s="9">
        <v>615.62516051646003</v>
      </c>
      <c r="G45" s="9">
        <v>820.94485724326807</v>
      </c>
      <c r="H45" s="9">
        <v>513.10000000000025</v>
      </c>
      <c r="I45" s="9">
        <v>636.20760785767197</v>
      </c>
      <c r="J45" s="9">
        <v>530.64593802784805</v>
      </c>
      <c r="K45" s="9">
        <v>170.013409413228</v>
      </c>
      <c r="L45" s="9">
        <v>52.784732448900009</v>
      </c>
      <c r="M45" s="9">
        <v>52.777463398531033</v>
      </c>
      <c r="N45" s="9">
        <v>58.638734119761715</v>
      </c>
      <c r="O45" s="9">
        <v>52.775938096669989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219.90000000000006</v>
      </c>
      <c r="D51" s="10">
        <v>301.98216096000004</v>
      </c>
      <c r="E51" s="10">
        <v>272.816822060064</v>
      </c>
      <c r="F51" s="10">
        <v>615.62516051646003</v>
      </c>
      <c r="G51" s="10">
        <v>820.94485724326807</v>
      </c>
      <c r="H51" s="10">
        <v>513.10000000000025</v>
      </c>
      <c r="I51" s="10">
        <v>636.20760785767197</v>
      </c>
      <c r="J51" s="10">
        <v>530.64593802784805</v>
      </c>
      <c r="K51" s="10">
        <v>170.013409413228</v>
      </c>
      <c r="L51" s="10">
        <v>52.784732448900009</v>
      </c>
      <c r="M51" s="10">
        <v>52.777463398531033</v>
      </c>
      <c r="N51" s="10">
        <v>58.638734119761715</v>
      </c>
      <c r="O51" s="10">
        <v>52.775938096669989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4040.8703789675769</v>
      </c>
      <c r="J52" s="79">
        <v>4184.5995919652769</v>
      </c>
      <c r="K52" s="79">
        <v>3903.4620781200006</v>
      </c>
      <c r="L52" s="79">
        <v>3286.8345294805681</v>
      </c>
      <c r="M52" s="79">
        <v>3578.690322931498</v>
      </c>
      <c r="N52" s="79">
        <v>1640.7147388136782</v>
      </c>
      <c r="O52" s="79">
        <v>1404.3473112089443</v>
      </c>
      <c r="P52" s="79">
        <v>1334.005989886098</v>
      </c>
      <c r="Q52" s="79">
        <v>1292.5472013131234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4040.8703789675769</v>
      </c>
      <c r="J53" s="8">
        <v>4184.5995919652769</v>
      </c>
      <c r="K53" s="8">
        <v>3903.4620781200006</v>
      </c>
      <c r="L53" s="8">
        <v>3286.8345294805681</v>
      </c>
      <c r="M53" s="8">
        <v>3578.690322931498</v>
      </c>
      <c r="N53" s="8">
        <v>1640.7147388136782</v>
      </c>
      <c r="O53" s="8">
        <v>1404.3473112089443</v>
      </c>
      <c r="P53" s="8">
        <v>1334.005989886098</v>
      </c>
      <c r="Q53" s="8">
        <v>1292.5472013131234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14.112000000000005</v>
      </c>
      <c r="D64" s="81">
        <v>14.067648</v>
      </c>
      <c r="E64" s="81">
        <v>14.068820304000001</v>
      </c>
      <c r="F64" s="81">
        <v>14.067648</v>
      </c>
      <c r="G64" s="81">
        <v>17.819114584320001</v>
      </c>
      <c r="H64" s="81">
        <v>17.919999999999977</v>
      </c>
      <c r="I64" s="81">
        <v>0</v>
      </c>
      <c r="J64" s="81">
        <v>0</v>
      </c>
      <c r="K64" s="81">
        <v>437.97277440000005</v>
      </c>
      <c r="L64" s="81">
        <v>1440.5393207847601</v>
      </c>
      <c r="M64" s="81">
        <v>1140.9216000000013</v>
      </c>
      <c r="N64" s="81">
        <v>1252.7281412196335</v>
      </c>
      <c r="O64" s="81">
        <v>1187.5426328271478</v>
      </c>
      <c r="P64" s="81">
        <v>1494.3082000000006</v>
      </c>
      <c r="Q64" s="81">
        <v>1322.572999999998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14.112000000000005</v>
      </c>
      <c r="D65" s="82">
        <v>14.067648</v>
      </c>
      <c r="E65" s="82">
        <v>14.068820304000001</v>
      </c>
      <c r="F65" s="82">
        <v>14.067648</v>
      </c>
      <c r="G65" s="82">
        <v>17.819114584320001</v>
      </c>
      <c r="H65" s="82">
        <v>17.919999999999977</v>
      </c>
      <c r="I65" s="82">
        <v>0</v>
      </c>
      <c r="J65" s="82">
        <v>0</v>
      </c>
      <c r="K65" s="82">
        <v>437.97277440000005</v>
      </c>
      <c r="L65" s="82">
        <v>1431.1666360051202</v>
      </c>
      <c r="M65" s="82">
        <v>1096.3680000000011</v>
      </c>
      <c r="N65" s="82">
        <v>1202.6597836991091</v>
      </c>
      <c r="O65" s="82">
        <v>1137.6929657760691</v>
      </c>
      <c r="P65" s="82">
        <v>1243.3120000000004</v>
      </c>
      <c r="Q65" s="82">
        <v>1222.9279999999981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9.3726847796400019</v>
      </c>
      <c r="M67" s="82">
        <v>44.553600000000081</v>
      </c>
      <c r="N67" s="82">
        <v>50.068357520524437</v>
      </c>
      <c r="O67" s="82">
        <v>49.849667051078704</v>
      </c>
      <c r="P67" s="82">
        <v>250.9962000000003</v>
      </c>
      <c r="Q67" s="82">
        <v>99.644999999999982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180121.44482575351</v>
      </c>
      <c r="D2" s="78">
        <v>188966.5786526399</v>
      </c>
      <c r="E2" s="78">
        <v>190845.27814354977</v>
      </c>
      <c r="F2" s="78">
        <v>202418.22439274151</v>
      </c>
      <c r="G2" s="78">
        <v>211375.01346660376</v>
      </c>
      <c r="H2" s="78">
        <v>216303.68999166464</v>
      </c>
      <c r="I2" s="78">
        <v>209344.69917338277</v>
      </c>
      <c r="J2" s="78">
        <v>215230.01418698873</v>
      </c>
      <c r="K2" s="78">
        <v>203479.60178950441</v>
      </c>
      <c r="L2" s="78">
        <v>184945.73016664811</v>
      </c>
      <c r="M2" s="78">
        <v>186283.75070531451</v>
      </c>
      <c r="N2" s="78">
        <v>178384.07313122594</v>
      </c>
      <c r="O2" s="78">
        <v>165531.2656150019</v>
      </c>
      <c r="P2" s="78">
        <v>164481.67036036734</v>
      </c>
      <c r="Q2" s="78">
        <v>160333.14347863215</v>
      </c>
      <c r="R2" s="78">
        <v>162969.38973949838</v>
      </c>
    </row>
    <row r="3" spans="1:18" ht="11.25" customHeight="1" x14ac:dyDescent="0.25">
      <c r="A3" s="53" t="s">
        <v>242</v>
      </c>
      <c r="B3" s="54" t="s">
        <v>241</v>
      </c>
      <c r="C3" s="79">
        <v>7469.2524561013952</v>
      </c>
      <c r="D3" s="79">
        <v>8056.6872392249998</v>
      </c>
      <c r="E3" s="79">
        <v>8126.5962302345533</v>
      </c>
      <c r="F3" s="79">
        <v>7757.3134484685352</v>
      </c>
      <c r="G3" s="79">
        <v>7595.8984365953029</v>
      </c>
      <c r="H3" s="79">
        <v>7198.7635611694877</v>
      </c>
      <c r="I3" s="79">
        <v>6705.4949735553719</v>
      </c>
      <c r="J3" s="79">
        <v>7236.381720953671</v>
      </c>
      <c r="K3" s="79">
        <v>6598.6588084367477</v>
      </c>
      <c r="L3" s="79">
        <v>4909.4617130424849</v>
      </c>
      <c r="M3" s="79">
        <v>5275.0620337358641</v>
      </c>
      <c r="N3" s="79">
        <v>6816.9705766019251</v>
      </c>
      <c r="O3" s="79">
        <v>5212.1406999999435</v>
      </c>
      <c r="P3" s="79">
        <v>6550.6027996139264</v>
      </c>
      <c r="Q3" s="79">
        <v>5382.073773999995</v>
      </c>
      <c r="R3" s="79">
        <v>5408.1235173268014</v>
      </c>
    </row>
    <row r="4" spans="1:18" ht="11.25" customHeight="1" x14ac:dyDescent="0.25">
      <c r="A4" s="56" t="s">
        <v>240</v>
      </c>
      <c r="B4" s="57" t="s">
        <v>239</v>
      </c>
      <c r="C4" s="8">
        <v>7469.2524561013952</v>
      </c>
      <c r="D4" s="8">
        <v>8056.6872392249998</v>
      </c>
      <c r="E4" s="8">
        <v>8126.5962302345533</v>
      </c>
      <c r="F4" s="8">
        <v>7757.3134484685352</v>
      </c>
      <c r="G4" s="8">
        <v>7595.8984365953029</v>
      </c>
      <c r="H4" s="8">
        <v>7198.7635611694877</v>
      </c>
      <c r="I4" s="8">
        <v>6705.4949735553719</v>
      </c>
      <c r="J4" s="8">
        <v>7236.381720953671</v>
      </c>
      <c r="K4" s="8">
        <v>6598.6588084367477</v>
      </c>
      <c r="L4" s="8">
        <v>4909.4617130424849</v>
      </c>
      <c r="M4" s="8">
        <v>5275.0620337358641</v>
      </c>
      <c r="N4" s="8">
        <v>6816.9705766019251</v>
      </c>
      <c r="O4" s="8">
        <v>5212.1406999999435</v>
      </c>
      <c r="P4" s="8">
        <v>6550.6027996139264</v>
      </c>
      <c r="Q4" s="8">
        <v>5382.073773999995</v>
      </c>
      <c r="R4" s="8">
        <v>5408.1235173268014</v>
      </c>
    </row>
    <row r="5" spans="1:18" ht="11.25" customHeight="1" x14ac:dyDescent="0.25">
      <c r="A5" s="59" t="s">
        <v>238</v>
      </c>
      <c r="B5" s="60" t="s">
        <v>237</v>
      </c>
      <c r="C5" s="9">
        <v>3661.0575540136488</v>
      </c>
      <c r="D5" s="9">
        <v>4246.1544402486006</v>
      </c>
      <c r="E5" s="9">
        <v>3992.0695255948322</v>
      </c>
      <c r="F5" s="9">
        <v>3461.1353014336564</v>
      </c>
      <c r="G5" s="9">
        <v>3580.0225469796237</v>
      </c>
      <c r="H5" s="9">
        <v>3815.7477319780055</v>
      </c>
      <c r="I5" s="9">
        <v>3364.8277866100912</v>
      </c>
      <c r="J5" s="9">
        <v>4276.8346088571925</v>
      </c>
      <c r="K5" s="9">
        <v>3729.8105490561065</v>
      </c>
      <c r="L5" s="9">
        <v>2133.0466987446848</v>
      </c>
      <c r="M5" s="9">
        <v>3072.939940220901</v>
      </c>
      <c r="N5" s="9">
        <v>3861.1616685933368</v>
      </c>
      <c r="O5" s="9">
        <v>2924.9313999999604</v>
      </c>
      <c r="P5" s="9">
        <v>3002.1379645530878</v>
      </c>
      <c r="Q5" s="9">
        <v>3073.8551834430805</v>
      </c>
      <c r="R5" s="9">
        <v>3181.4299606455625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561.03286383431953</v>
      </c>
      <c r="H6" s="10">
        <v>656.05260254024324</v>
      </c>
      <c r="I6" s="10">
        <v>963.8892354472913</v>
      </c>
      <c r="J6" s="10">
        <v>809.16583441003945</v>
      </c>
      <c r="K6" s="10">
        <v>842.8574058107713</v>
      </c>
      <c r="L6" s="10">
        <v>793.4254231109885</v>
      </c>
      <c r="M6" s="10">
        <v>727.16978355648075</v>
      </c>
      <c r="N6" s="10">
        <v>922.4681765830486</v>
      </c>
      <c r="O6" s="10">
        <v>711.10219999998958</v>
      </c>
      <c r="P6" s="10">
        <v>606.2973236417115</v>
      </c>
      <c r="Q6" s="10">
        <v>593.33933557043622</v>
      </c>
      <c r="R6" s="10">
        <v>544.57642788385738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3661.0575540136488</v>
      </c>
      <c r="D8" s="10">
        <v>4246.1544402486006</v>
      </c>
      <c r="E8" s="10">
        <v>3992.0695255948322</v>
      </c>
      <c r="F8" s="10">
        <v>3461.1353014336564</v>
      </c>
      <c r="G8" s="10">
        <v>3018.9896831453043</v>
      </c>
      <c r="H8" s="10">
        <v>3159.6951294377623</v>
      </c>
      <c r="I8" s="10">
        <v>2400.9385511627997</v>
      </c>
      <c r="J8" s="10">
        <v>3467.6687744471528</v>
      </c>
      <c r="K8" s="10">
        <v>2886.9531432453355</v>
      </c>
      <c r="L8" s="10">
        <v>1339.6212756336961</v>
      </c>
      <c r="M8" s="10">
        <v>2345.77015666442</v>
      </c>
      <c r="N8" s="10">
        <v>2938.6934920102881</v>
      </c>
      <c r="O8" s="10">
        <v>2213.8291999999706</v>
      </c>
      <c r="P8" s="10">
        <v>2395.8406409113763</v>
      </c>
      <c r="Q8" s="10">
        <v>2480.5158478726448</v>
      </c>
      <c r="R8" s="10">
        <v>2636.8535327617051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3808.1949020877455</v>
      </c>
      <c r="D11" s="9">
        <v>3810.5327989764</v>
      </c>
      <c r="E11" s="9">
        <v>4134.5267046397203</v>
      </c>
      <c r="F11" s="9">
        <v>4296.1781470348797</v>
      </c>
      <c r="G11" s="9">
        <v>4015.8758896156796</v>
      </c>
      <c r="H11" s="9">
        <v>3383.0158291914822</v>
      </c>
      <c r="I11" s="9">
        <v>3340.6671869452803</v>
      </c>
      <c r="J11" s="9">
        <v>2959.5471120964799</v>
      </c>
      <c r="K11" s="9">
        <v>2868.8482593806398</v>
      </c>
      <c r="L11" s="9">
        <v>2572.6765340177999</v>
      </c>
      <c r="M11" s="9">
        <v>2202.1220935149631</v>
      </c>
      <c r="N11" s="9">
        <v>2773.2655080085879</v>
      </c>
      <c r="O11" s="9">
        <v>2113.7849999999821</v>
      </c>
      <c r="P11" s="9">
        <v>3381.1271856015451</v>
      </c>
      <c r="Q11" s="9">
        <v>2156.0990905569151</v>
      </c>
      <c r="R11" s="9">
        <v>2074.6050951427778</v>
      </c>
    </row>
    <row r="12" spans="1:18" ht="11.25" customHeight="1" x14ac:dyDescent="0.25">
      <c r="A12" s="61" t="s">
        <v>224</v>
      </c>
      <c r="B12" s="62" t="s">
        <v>223</v>
      </c>
      <c r="C12" s="10">
        <v>3808.1949020877455</v>
      </c>
      <c r="D12" s="10">
        <v>3810.5327989764</v>
      </c>
      <c r="E12" s="10">
        <v>4134.5267046397203</v>
      </c>
      <c r="F12" s="10">
        <v>4296.1781470348797</v>
      </c>
      <c r="G12" s="10">
        <v>4015.8758896156796</v>
      </c>
      <c r="H12" s="10">
        <v>3383.0158291914822</v>
      </c>
      <c r="I12" s="10">
        <v>3340.6671869452803</v>
      </c>
      <c r="J12" s="10">
        <v>2959.5471120964799</v>
      </c>
      <c r="K12" s="10">
        <v>2868.8482593806398</v>
      </c>
      <c r="L12" s="10">
        <v>2572.6765340177999</v>
      </c>
      <c r="M12" s="10">
        <v>2202.1220935149631</v>
      </c>
      <c r="N12" s="10">
        <v>2773.2655080085879</v>
      </c>
      <c r="O12" s="10">
        <v>2113.7849999999821</v>
      </c>
      <c r="P12" s="10">
        <v>3381.1271856015451</v>
      </c>
      <c r="Q12" s="10">
        <v>2156.0990905569151</v>
      </c>
      <c r="R12" s="10">
        <v>2074.6050951427778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203.73848028000003</v>
      </c>
      <c r="M14" s="9">
        <v>0</v>
      </c>
      <c r="N14" s="9">
        <v>182.5434000000001</v>
      </c>
      <c r="O14" s="9">
        <v>173.4243000000001</v>
      </c>
      <c r="P14" s="9">
        <v>167.33764945929411</v>
      </c>
      <c r="Q14" s="9">
        <v>152.11950000000007</v>
      </c>
      <c r="R14" s="9">
        <v>152.08846153846153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142887.62685949053</v>
      </c>
      <c r="D21" s="79">
        <v>147739.19092465489</v>
      </c>
      <c r="E21" s="79">
        <v>148050.6603495453</v>
      </c>
      <c r="F21" s="79">
        <v>156431.19735685166</v>
      </c>
      <c r="G21" s="79">
        <v>162955.19040187437</v>
      </c>
      <c r="H21" s="79">
        <v>165433.04164144365</v>
      </c>
      <c r="I21" s="79">
        <v>165103.46961066587</v>
      </c>
      <c r="J21" s="79">
        <v>169023.19874174695</v>
      </c>
      <c r="K21" s="79">
        <v>160369.44512209174</v>
      </c>
      <c r="L21" s="79">
        <v>147981.69872419361</v>
      </c>
      <c r="M21" s="79">
        <v>145313.15159458626</v>
      </c>
      <c r="N21" s="79">
        <v>136555.37526952458</v>
      </c>
      <c r="O21" s="79">
        <v>123902.39562396353</v>
      </c>
      <c r="P21" s="79">
        <v>121263.88721680228</v>
      </c>
      <c r="Q21" s="79">
        <v>119425.57392468082</v>
      </c>
      <c r="R21" s="79">
        <v>124555.5816532372</v>
      </c>
    </row>
    <row r="22" spans="1:18" ht="11.25" customHeight="1" x14ac:dyDescent="0.25">
      <c r="A22" s="56" t="s">
        <v>205</v>
      </c>
      <c r="B22" s="57" t="s">
        <v>204</v>
      </c>
      <c r="C22" s="8">
        <v>36.943215967423242</v>
      </c>
      <c r="D22" s="8">
        <v>37.133923861531414</v>
      </c>
      <c r="E22" s="8">
        <v>37.133893172277027</v>
      </c>
      <c r="F22" s="8">
        <v>37.134077307781034</v>
      </c>
      <c r="G22" s="8">
        <v>37.133923861531414</v>
      </c>
      <c r="H22" s="8">
        <v>37.089808360038681</v>
      </c>
      <c r="I22" s="8">
        <v>37.134077307781034</v>
      </c>
      <c r="J22" s="8">
        <v>37.133985239973207</v>
      </c>
      <c r="K22" s="8">
        <v>37.133923861509089</v>
      </c>
      <c r="L22" s="8">
        <v>37.134046618481989</v>
      </c>
      <c r="M22" s="8">
        <v>37.016516730722259</v>
      </c>
      <c r="N22" s="8">
        <v>37.016500000022127</v>
      </c>
      <c r="O22" s="8">
        <v>36.869919603656456</v>
      </c>
      <c r="P22" s="8">
        <v>36.869899999993386</v>
      </c>
      <c r="Q22" s="8">
        <v>21.403606277184224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36.943215967423242</v>
      </c>
      <c r="D23" s="9">
        <v>37.133923861531414</v>
      </c>
      <c r="E23" s="9">
        <v>37.133893172277027</v>
      </c>
      <c r="F23" s="9">
        <v>37.134077307781034</v>
      </c>
      <c r="G23" s="9">
        <v>37.133923861531414</v>
      </c>
      <c r="H23" s="9">
        <v>37.089808360038681</v>
      </c>
      <c r="I23" s="9">
        <v>37.134077307781034</v>
      </c>
      <c r="J23" s="9">
        <v>37.133985239973207</v>
      </c>
      <c r="K23" s="9">
        <v>37.133923861509089</v>
      </c>
      <c r="L23" s="9">
        <v>37.134046618481989</v>
      </c>
      <c r="M23" s="9">
        <v>37.016516730722259</v>
      </c>
      <c r="N23" s="9">
        <v>37.016500000022127</v>
      </c>
      <c r="O23" s="9">
        <v>36.869919603656456</v>
      </c>
      <c r="P23" s="9">
        <v>36.869899999993386</v>
      </c>
      <c r="Q23" s="9">
        <v>21.403606277184224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36.943215967423242</v>
      </c>
      <c r="D24" s="10">
        <v>37.133923861531414</v>
      </c>
      <c r="E24" s="10">
        <v>37.133893172277027</v>
      </c>
      <c r="F24" s="10">
        <v>37.134077307781034</v>
      </c>
      <c r="G24" s="10">
        <v>37.133923861531414</v>
      </c>
      <c r="H24" s="10">
        <v>37.089808360038681</v>
      </c>
      <c r="I24" s="10">
        <v>37.134077307781034</v>
      </c>
      <c r="J24" s="10">
        <v>37.133985239973207</v>
      </c>
      <c r="K24" s="10">
        <v>37.133923861509089</v>
      </c>
      <c r="L24" s="10">
        <v>37.134046618481989</v>
      </c>
      <c r="M24" s="10">
        <v>37.016516730722259</v>
      </c>
      <c r="N24" s="10">
        <v>37.016500000022127</v>
      </c>
      <c r="O24" s="10">
        <v>36.869919603656456</v>
      </c>
      <c r="P24" s="10">
        <v>36.869899999993386</v>
      </c>
      <c r="Q24" s="10">
        <v>21.403606277184224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142850.68364352308</v>
      </c>
      <c r="D30" s="8">
        <v>147702.05700079334</v>
      </c>
      <c r="E30" s="8">
        <v>148013.52645637302</v>
      </c>
      <c r="F30" s="8">
        <v>156394.06327954389</v>
      </c>
      <c r="G30" s="8">
        <v>162918.05647801285</v>
      </c>
      <c r="H30" s="8">
        <v>165395.95183308359</v>
      </c>
      <c r="I30" s="8">
        <v>165066.33553335807</v>
      </c>
      <c r="J30" s="8">
        <v>168986.064756507</v>
      </c>
      <c r="K30" s="8">
        <v>160332.31119823022</v>
      </c>
      <c r="L30" s="8">
        <v>147944.56467757514</v>
      </c>
      <c r="M30" s="8">
        <v>145276.13507785555</v>
      </c>
      <c r="N30" s="8">
        <v>136518.35876952455</v>
      </c>
      <c r="O30" s="8">
        <v>123865.52570435988</v>
      </c>
      <c r="P30" s="8">
        <v>121227.01731680229</v>
      </c>
      <c r="Q30" s="8">
        <v>119404.17031840365</v>
      </c>
      <c r="R30" s="8">
        <v>124555.5816532372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7128.79397954661</v>
      </c>
      <c r="D34" s="9">
        <v>6687.6158918952015</v>
      </c>
      <c r="E34" s="9">
        <v>6681.8111997921496</v>
      </c>
      <c r="F34" s="9">
        <v>6580.1166631768447</v>
      </c>
      <c r="G34" s="9">
        <v>6731.1956906565474</v>
      </c>
      <c r="H34" s="9">
        <v>6498.9219867914189</v>
      </c>
      <c r="I34" s="9">
        <v>5982.2744840721361</v>
      </c>
      <c r="J34" s="9">
        <v>5912.4518730686523</v>
      </c>
      <c r="K34" s="9">
        <v>5700.614123438354</v>
      </c>
      <c r="L34" s="9">
        <v>5291.4112415381887</v>
      </c>
      <c r="M34" s="9">
        <v>5300.1506200247122</v>
      </c>
      <c r="N34" s="9">
        <v>4751.5561992006096</v>
      </c>
      <c r="O34" s="9">
        <v>4603.5260182432748</v>
      </c>
      <c r="P34" s="9">
        <v>3906.8984221941114</v>
      </c>
      <c r="Q34" s="9">
        <v>3738.5554072177033</v>
      </c>
      <c r="R34" s="9">
        <v>3848.8496528416549</v>
      </c>
    </row>
    <row r="35" spans="1:18" ht="11.25" customHeight="1" x14ac:dyDescent="0.25">
      <c r="A35" s="59" t="s">
        <v>179</v>
      </c>
      <c r="B35" s="60" t="s">
        <v>178</v>
      </c>
      <c r="C35" s="9">
        <v>26553.798430937884</v>
      </c>
      <c r="D35" s="9">
        <v>26423.239738394019</v>
      </c>
      <c r="E35" s="9">
        <v>25225.019212058822</v>
      </c>
      <c r="F35" s="9">
        <v>24571.891319586408</v>
      </c>
      <c r="G35" s="9">
        <v>23473.244469440808</v>
      </c>
      <c r="H35" s="9">
        <v>22620.797565590736</v>
      </c>
      <c r="I35" s="9">
        <v>21587.770069299255</v>
      </c>
      <c r="J35" s="9">
        <v>20785.163219833576</v>
      </c>
      <c r="K35" s="9">
        <v>19148.412583796078</v>
      </c>
      <c r="L35" s="9">
        <v>17969.029136948233</v>
      </c>
      <c r="M35" s="9">
        <v>16550.13455936285</v>
      </c>
      <c r="N35" s="9">
        <v>15392.754285478501</v>
      </c>
      <c r="O35" s="9">
        <v>14344.152827399437</v>
      </c>
      <c r="P35" s="9">
        <v>13665.905000960605</v>
      </c>
      <c r="Q35" s="9">
        <v>13454.346441156606</v>
      </c>
      <c r="R35" s="9">
        <v>13544.538319039697</v>
      </c>
    </row>
    <row r="36" spans="1:18" ht="11.25" customHeight="1" x14ac:dyDescent="0.25">
      <c r="A36" s="65" t="s">
        <v>177</v>
      </c>
      <c r="B36" s="62" t="s">
        <v>176</v>
      </c>
      <c r="C36" s="10">
        <v>26522.998417625677</v>
      </c>
      <c r="D36" s="10">
        <v>26389.242981009218</v>
      </c>
      <c r="E36" s="10">
        <v>25185.139393588022</v>
      </c>
      <c r="F36" s="10">
        <v>24537.894620816809</v>
      </c>
      <c r="G36" s="10">
        <v>23442.471577363609</v>
      </c>
      <c r="H36" s="10">
        <v>22589.997558648392</v>
      </c>
      <c r="I36" s="10">
        <v>21556.997001376454</v>
      </c>
      <c r="J36" s="10">
        <v>20751.170243129174</v>
      </c>
      <c r="K36" s="10">
        <v>19114.415855718878</v>
      </c>
      <c r="L36" s="10">
        <v>17938.256098333033</v>
      </c>
      <c r="M36" s="10">
        <v>16525.494548226077</v>
      </c>
      <c r="N36" s="10">
        <v>15374.274285478501</v>
      </c>
      <c r="O36" s="10">
        <v>14328.7528204109</v>
      </c>
      <c r="P36" s="10">
        <v>13650.505000960606</v>
      </c>
      <c r="Q36" s="10">
        <v>13445.106410384102</v>
      </c>
      <c r="R36" s="10">
        <v>13532.218312283736</v>
      </c>
    </row>
    <row r="37" spans="1:18" ht="11.25" customHeight="1" x14ac:dyDescent="0.25">
      <c r="A37" s="61" t="s">
        <v>175</v>
      </c>
      <c r="B37" s="62" t="s">
        <v>174</v>
      </c>
      <c r="C37" s="10">
        <v>30.800013312206662</v>
      </c>
      <c r="D37" s="10">
        <v>33.996757384800006</v>
      </c>
      <c r="E37" s="10">
        <v>39.879818470800004</v>
      </c>
      <c r="F37" s="10">
        <v>33.996698769600002</v>
      </c>
      <c r="G37" s="10">
        <v>30.772892077200002</v>
      </c>
      <c r="H37" s="10">
        <v>30.800006942341696</v>
      </c>
      <c r="I37" s="10">
        <v>30.773067922800003</v>
      </c>
      <c r="J37" s="10">
        <v>33.9929767044</v>
      </c>
      <c r="K37" s="10">
        <v>33.996728077200004</v>
      </c>
      <c r="L37" s="10">
        <v>30.773038615200001</v>
      </c>
      <c r="M37" s="10">
        <v>24.640011136773538</v>
      </c>
      <c r="N37" s="10">
        <v>18.480000000000455</v>
      </c>
      <c r="O37" s="10">
        <v>15.400006988537072</v>
      </c>
      <c r="P37" s="10">
        <v>15.399999999999713</v>
      </c>
      <c r="Q37" s="10">
        <v>9.2400307725029425</v>
      </c>
      <c r="R37" s="10">
        <v>12.32000675596016</v>
      </c>
    </row>
    <row r="38" spans="1:18" ht="11.25" customHeight="1" x14ac:dyDescent="0.25">
      <c r="A38" s="59" t="s">
        <v>173</v>
      </c>
      <c r="B38" s="60" t="s">
        <v>172</v>
      </c>
      <c r="C38" s="9">
        <v>13513.831577066416</v>
      </c>
      <c r="D38" s="9">
        <v>13656.239418996616</v>
      </c>
      <c r="E38" s="9">
        <v>12951.23575116046</v>
      </c>
      <c r="F38" s="9">
        <v>13566.276539276258</v>
      </c>
      <c r="G38" s="9">
        <v>15037.943707158158</v>
      </c>
      <c r="H38" s="9">
        <v>16024.281084577909</v>
      </c>
      <c r="I38" s="9">
        <v>16763.26407379895</v>
      </c>
      <c r="J38" s="9">
        <v>17634.977641625981</v>
      </c>
      <c r="K38" s="9">
        <v>17409.175432245291</v>
      </c>
      <c r="L38" s="9">
        <v>15869.773327157282</v>
      </c>
      <c r="M38" s="9">
        <v>16222.159669857869</v>
      </c>
      <c r="N38" s="9">
        <v>17301.15319149517</v>
      </c>
      <c r="O38" s="9">
        <v>16318.001283594986</v>
      </c>
      <c r="P38" s="9">
        <v>15860.419839143917</v>
      </c>
      <c r="Q38" s="9">
        <v>16280.898780317997</v>
      </c>
      <c r="R38" s="9">
        <v>17112.568659604985</v>
      </c>
    </row>
    <row r="39" spans="1:18" ht="11.25" customHeight="1" x14ac:dyDescent="0.25">
      <c r="A39" s="61" t="s">
        <v>171</v>
      </c>
      <c r="B39" s="62" t="s">
        <v>170</v>
      </c>
      <c r="C39" s="10">
        <v>309.17044897684031</v>
      </c>
      <c r="D39" s="10">
        <v>182.42440638598802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13195.386024080743</v>
      </c>
      <c r="D40" s="10">
        <v>13442.808888056812</v>
      </c>
      <c r="E40" s="10">
        <v>12926.551245823552</v>
      </c>
      <c r="F40" s="10">
        <v>13563.266230076257</v>
      </c>
      <c r="G40" s="10">
        <v>15037.943707158158</v>
      </c>
      <c r="H40" s="10">
        <v>16024.281084577909</v>
      </c>
      <c r="I40" s="10">
        <v>16763.26407379895</v>
      </c>
      <c r="J40" s="10">
        <v>17634.977641625981</v>
      </c>
      <c r="K40" s="10">
        <v>17409.175432245291</v>
      </c>
      <c r="L40" s="10">
        <v>15869.773327157282</v>
      </c>
      <c r="M40" s="10">
        <v>16222.159669857869</v>
      </c>
      <c r="N40" s="10">
        <v>17301.15319149517</v>
      </c>
      <c r="O40" s="10">
        <v>16318.001283594986</v>
      </c>
      <c r="P40" s="10">
        <v>15860.419839143917</v>
      </c>
      <c r="Q40" s="10">
        <v>16280.898780317997</v>
      </c>
      <c r="R40" s="10">
        <v>17112.568659604985</v>
      </c>
    </row>
    <row r="41" spans="1:18" ht="11.25" customHeight="1" x14ac:dyDescent="0.25">
      <c r="A41" s="61" t="s">
        <v>167</v>
      </c>
      <c r="B41" s="62" t="s">
        <v>166</v>
      </c>
      <c r="C41" s="10">
        <v>9.2751040088327521</v>
      </c>
      <c r="D41" s="10">
        <v>31.006124553816004</v>
      </c>
      <c r="E41" s="10">
        <v>24.684505336908003</v>
      </c>
      <c r="F41" s="10">
        <v>3.0103092000000005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78162.568227895739</v>
      </c>
      <c r="D43" s="9">
        <v>82806.463218230405</v>
      </c>
      <c r="E43" s="9">
        <v>85617.052838687465</v>
      </c>
      <c r="F43" s="9">
        <v>93100.325343123841</v>
      </c>
      <c r="G43" s="9">
        <v>101530.0968672716</v>
      </c>
      <c r="H43" s="9">
        <v>106015.99854233704</v>
      </c>
      <c r="I43" s="9">
        <v>103266.52532325979</v>
      </c>
      <c r="J43" s="9">
        <v>107828.05915190744</v>
      </c>
      <c r="K43" s="9">
        <v>102061.19702536993</v>
      </c>
      <c r="L43" s="9">
        <v>94699.333523430323</v>
      </c>
      <c r="M43" s="9">
        <v>92836.31649211992</v>
      </c>
      <c r="N43" s="9">
        <v>85868.191485999952</v>
      </c>
      <c r="O43" s="9">
        <v>78858.743831160333</v>
      </c>
      <c r="P43" s="9">
        <v>80197.011456303706</v>
      </c>
      <c r="Q43" s="9">
        <v>79586.684695088741</v>
      </c>
      <c r="R43" s="9">
        <v>83900.437816221442</v>
      </c>
    </row>
    <row r="44" spans="1:18" ht="11.25" customHeight="1" x14ac:dyDescent="0.25">
      <c r="A44" s="59" t="s">
        <v>161</v>
      </c>
      <c r="B44" s="60" t="s">
        <v>160</v>
      </c>
      <c r="C44" s="9">
        <v>7523.2857948607852</v>
      </c>
      <c r="D44" s="9">
        <v>7074.5011106273296</v>
      </c>
      <c r="E44" s="9">
        <v>7504.530649213827</v>
      </c>
      <c r="F44" s="9">
        <v>7727.4978744915379</v>
      </c>
      <c r="G44" s="9">
        <v>4907.1818589705372</v>
      </c>
      <c r="H44" s="9">
        <v>3297.2332404969097</v>
      </c>
      <c r="I44" s="9">
        <v>6331.1986258587367</v>
      </c>
      <c r="J44" s="9">
        <v>5712.1814184139448</v>
      </c>
      <c r="K44" s="9">
        <v>5485.9679713214646</v>
      </c>
      <c r="L44" s="9">
        <v>4442.8342202377207</v>
      </c>
      <c r="M44" s="9">
        <v>3653.2818734089797</v>
      </c>
      <c r="N44" s="9">
        <v>3510.8639991475593</v>
      </c>
      <c r="O44" s="9">
        <v>2356.0572286467741</v>
      </c>
      <c r="P44" s="9">
        <v>2467.506955482977</v>
      </c>
      <c r="Q44" s="9">
        <v>1919.5229578690448</v>
      </c>
      <c r="R44" s="9">
        <v>1653.2647400865158</v>
      </c>
    </row>
    <row r="45" spans="1:18" ht="11.25" customHeight="1" x14ac:dyDescent="0.25">
      <c r="A45" s="59" t="s">
        <v>159</v>
      </c>
      <c r="B45" s="60" t="s">
        <v>158</v>
      </c>
      <c r="C45" s="9">
        <v>9968.4056332156615</v>
      </c>
      <c r="D45" s="9">
        <v>11053.997622649802</v>
      </c>
      <c r="E45" s="9">
        <v>10033.876805460302</v>
      </c>
      <c r="F45" s="9">
        <v>10847.955539889001</v>
      </c>
      <c r="G45" s="9">
        <v>11238.393884515201</v>
      </c>
      <c r="H45" s="9">
        <v>10938.719413289578</v>
      </c>
      <c r="I45" s="9">
        <v>11135.3029570692</v>
      </c>
      <c r="J45" s="9">
        <v>11113.231451657401</v>
      </c>
      <c r="K45" s="9">
        <v>10526.944062059099</v>
      </c>
      <c r="L45" s="9">
        <v>9672.1832282634023</v>
      </c>
      <c r="M45" s="9">
        <v>10714.09186308121</v>
      </c>
      <c r="N45" s="9">
        <v>9693.8396082027539</v>
      </c>
      <c r="O45" s="9">
        <v>7385.0445153150686</v>
      </c>
      <c r="P45" s="9">
        <v>5129.2756427169579</v>
      </c>
      <c r="Q45" s="9">
        <v>4424.1620367535252</v>
      </c>
      <c r="R45" s="9">
        <v>4495.9224654428899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9968.4056332156615</v>
      </c>
      <c r="D49" s="10">
        <v>11053.997622649802</v>
      </c>
      <c r="E49" s="10">
        <v>10033.876805460302</v>
      </c>
      <c r="F49" s="10">
        <v>10847.955539889001</v>
      </c>
      <c r="G49" s="10">
        <v>11238.393884515201</v>
      </c>
      <c r="H49" s="10">
        <v>10938.719413289578</v>
      </c>
      <c r="I49" s="10">
        <v>11135.3029570692</v>
      </c>
      <c r="J49" s="10">
        <v>11113.231451657401</v>
      </c>
      <c r="K49" s="10">
        <v>10526.944062059099</v>
      </c>
      <c r="L49" s="10">
        <v>9672.1832282634023</v>
      </c>
      <c r="M49" s="10">
        <v>10714.09186308121</v>
      </c>
      <c r="N49" s="10">
        <v>9693.8396082027539</v>
      </c>
      <c r="O49" s="10">
        <v>7385.0445153150686</v>
      </c>
      <c r="P49" s="10">
        <v>5129.2756427169579</v>
      </c>
      <c r="Q49" s="10">
        <v>4424.1620367535252</v>
      </c>
      <c r="R49" s="10">
        <v>4495.9224654428899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29764.565510161618</v>
      </c>
      <c r="D52" s="79">
        <v>33170.700488759998</v>
      </c>
      <c r="E52" s="79">
        <v>34668.021563769958</v>
      </c>
      <c r="F52" s="79">
        <v>38229.713587421291</v>
      </c>
      <c r="G52" s="79">
        <v>40823.924628134089</v>
      </c>
      <c r="H52" s="79">
        <v>43671.884789051495</v>
      </c>
      <c r="I52" s="79">
        <v>37535.734589161533</v>
      </c>
      <c r="J52" s="79">
        <v>38970.433724288116</v>
      </c>
      <c r="K52" s="79">
        <v>36511.497858975912</v>
      </c>
      <c r="L52" s="79">
        <v>32054.569729412011</v>
      </c>
      <c r="M52" s="79">
        <v>35695.537076992376</v>
      </c>
      <c r="N52" s="79">
        <v>35011.727285099449</v>
      </c>
      <c r="O52" s="79">
        <v>36416.729291038413</v>
      </c>
      <c r="P52" s="79">
        <v>36667.180343951157</v>
      </c>
      <c r="Q52" s="79">
        <v>35525.495779951321</v>
      </c>
      <c r="R52" s="79">
        <v>32996.422868934365</v>
      </c>
    </row>
    <row r="53" spans="1:18" ht="11.25" customHeight="1" x14ac:dyDescent="0.25">
      <c r="A53" s="56" t="s">
        <v>143</v>
      </c>
      <c r="B53" s="57" t="s">
        <v>142</v>
      </c>
      <c r="C53" s="8">
        <v>27760.743366626401</v>
      </c>
      <c r="D53" s="8">
        <v>30556.176191640003</v>
      </c>
      <c r="E53" s="8">
        <v>32170.088107494212</v>
      </c>
      <c r="F53" s="8">
        <v>36022.941032889896</v>
      </c>
      <c r="G53" s="8">
        <v>38524.51060698161</v>
      </c>
      <c r="H53" s="8">
        <v>41569.383668921342</v>
      </c>
      <c r="I53" s="8">
        <v>35604.254924683635</v>
      </c>
      <c r="J53" s="8">
        <v>36891.022519939106</v>
      </c>
      <c r="K53" s="8">
        <v>34477.744612138347</v>
      </c>
      <c r="L53" s="8">
        <v>30540.295214894919</v>
      </c>
      <c r="M53" s="8">
        <v>33698.382331002373</v>
      </c>
      <c r="N53" s="8">
        <v>32884.306885099446</v>
      </c>
      <c r="O53" s="8">
        <v>34372.242891038419</v>
      </c>
      <c r="P53" s="8">
        <v>34729.779775434276</v>
      </c>
      <c r="Q53" s="8">
        <v>33576.710180713832</v>
      </c>
      <c r="R53" s="8">
        <v>31052.752468235158</v>
      </c>
    </row>
    <row r="54" spans="1:18" ht="11.25" customHeight="1" x14ac:dyDescent="0.25">
      <c r="A54" s="56" t="s">
        <v>141</v>
      </c>
      <c r="B54" s="57" t="s">
        <v>140</v>
      </c>
      <c r="C54" s="8">
        <v>2003.8221435352179</v>
      </c>
      <c r="D54" s="8">
        <v>2614.5242971200005</v>
      </c>
      <c r="E54" s="8">
        <v>2497.9334562757444</v>
      </c>
      <c r="F54" s="8">
        <v>2206.772554531392</v>
      </c>
      <c r="G54" s="8">
        <v>2299.41402115248</v>
      </c>
      <c r="H54" s="8">
        <v>2102.5011201301609</v>
      </c>
      <c r="I54" s="8">
        <v>1931.4796644779042</v>
      </c>
      <c r="J54" s="8">
        <v>2079.4112043490081</v>
      </c>
      <c r="K54" s="8">
        <v>2033.7532468375682</v>
      </c>
      <c r="L54" s="8">
        <v>1514.2745145170882</v>
      </c>
      <c r="M54" s="8">
        <v>1997.1547459900046</v>
      </c>
      <c r="N54" s="8">
        <v>2127.4204000000045</v>
      </c>
      <c r="O54" s="8">
        <v>2044.4863999999868</v>
      </c>
      <c r="P54" s="8">
        <v>1937.4005685168868</v>
      </c>
      <c r="Q54" s="8">
        <v>1948.7855992374846</v>
      </c>
      <c r="R54" s="8">
        <v>1943.6704006992049</v>
      </c>
    </row>
    <row r="55" spans="1:18" ht="11.25" customHeight="1" x14ac:dyDescent="0.25">
      <c r="A55" s="59" t="s">
        <v>139</v>
      </c>
      <c r="B55" s="60" t="s">
        <v>138</v>
      </c>
      <c r="C55" s="9">
        <v>149.18817239546905</v>
      </c>
      <c r="D55" s="9">
        <v>283.86001584000002</v>
      </c>
      <c r="E55" s="9">
        <v>282.00107663999995</v>
      </c>
      <c r="F55" s="9">
        <v>292.03897653215995</v>
      </c>
      <c r="G55" s="9">
        <v>317.10128777351997</v>
      </c>
      <c r="H55" s="9">
        <v>219.11399999999887</v>
      </c>
      <c r="I55" s="9">
        <v>223.60638685492802</v>
      </c>
      <c r="J55" s="9">
        <v>240.36083856000002</v>
      </c>
      <c r="K55" s="9">
        <v>233.29686959999998</v>
      </c>
      <c r="L55" s="9">
        <v>182.11718758492799</v>
      </c>
      <c r="M55" s="9">
        <v>195.13193246478556</v>
      </c>
      <c r="N55" s="9">
        <v>248.95080000000007</v>
      </c>
      <c r="O55" s="9">
        <v>192.78479999999956</v>
      </c>
      <c r="P55" s="9">
        <v>181.89936825591354</v>
      </c>
      <c r="Q55" s="9">
        <v>100.38840000000019</v>
      </c>
      <c r="R55" s="9">
        <v>111.31080000000019</v>
      </c>
    </row>
    <row r="56" spans="1:18" ht="11.25" customHeight="1" x14ac:dyDescent="0.25">
      <c r="A56" s="59" t="s">
        <v>137</v>
      </c>
      <c r="B56" s="60" t="s">
        <v>136</v>
      </c>
      <c r="C56" s="9">
        <v>1695.4600000000019</v>
      </c>
      <c r="D56" s="9">
        <v>2268.5757120000003</v>
      </c>
      <c r="E56" s="9">
        <v>2155.1454024048003</v>
      </c>
      <c r="F56" s="9">
        <v>1850.7861438768002</v>
      </c>
      <c r="G56" s="9">
        <v>1911.3011629919999</v>
      </c>
      <c r="H56" s="9">
        <v>1806.2199999999993</v>
      </c>
      <c r="I56" s="9">
        <v>1636.1177040000002</v>
      </c>
      <c r="J56" s="9">
        <v>1760.4172562184001</v>
      </c>
      <c r="K56" s="9">
        <v>1718.8488720000003</v>
      </c>
      <c r="L56" s="9">
        <v>1259.4731760000002</v>
      </c>
      <c r="M56" s="9">
        <v>1740.4400000000066</v>
      </c>
      <c r="N56" s="9">
        <v>1872.5200000000048</v>
      </c>
      <c r="O56" s="9">
        <v>1848.8599999999874</v>
      </c>
      <c r="P56" s="9">
        <v>1754.4799999999982</v>
      </c>
      <c r="Q56" s="9">
        <v>1847.8200000000004</v>
      </c>
      <c r="R56" s="9">
        <v>1831.960000000008</v>
      </c>
    </row>
    <row r="57" spans="1:18" ht="11.25" customHeight="1" x14ac:dyDescent="0.25">
      <c r="A57" s="64" t="s">
        <v>135</v>
      </c>
      <c r="B57" s="60" t="s">
        <v>134</v>
      </c>
      <c r="C57" s="9">
        <v>159.17397113974687</v>
      </c>
      <c r="D57" s="9">
        <v>62.088569280000002</v>
      </c>
      <c r="E57" s="9">
        <v>60.786977230944004</v>
      </c>
      <c r="F57" s="9">
        <v>63.947434122432</v>
      </c>
      <c r="G57" s="9">
        <v>71.011570386960003</v>
      </c>
      <c r="H57" s="9">
        <v>77.1671201301628</v>
      </c>
      <c r="I57" s="9">
        <v>71.755573622975987</v>
      </c>
      <c r="J57" s="9">
        <v>78.633109570607999</v>
      </c>
      <c r="K57" s="9">
        <v>81.607505237567992</v>
      </c>
      <c r="L57" s="9">
        <v>72.684150932160009</v>
      </c>
      <c r="M57" s="9">
        <v>61.582813525212444</v>
      </c>
      <c r="N57" s="9">
        <v>5.9495999999999905</v>
      </c>
      <c r="O57" s="9">
        <v>2.8415999999999788</v>
      </c>
      <c r="P57" s="9">
        <v>1.0212002609747568</v>
      </c>
      <c r="Q57" s="9">
        <v>0.57719923748395008</v>
      </c>
      <c r="R57" s="9">
        <v>0.39960069919670138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9.2617000000000047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9.2617000000000047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15911.493200000008</v>
      </c>
      <c r="D64" s="81">
        <v>15970.713581272679</v>
      </c>
      <c r="E64" s="81">
        <v>16325.143231919043</v>
      </c>
      <c r="F64" s="81">
        <v>16501.243076856288</v>
      </c>
      <c r="G64" s="81">
        <v>16636.225150968625</v>
      </c>
      <c r="H64" s="81">
        <v>16943.163951951843</v>
      </c>
      <c r="I64" s="81">
        <v>17947.941377974272</v>
      </c>
      <c r="J64" s="81">
        <v>18737.739272782583</v>
      </c>
      <c r="K64" s="81">
        <v>18875.588911921877</v>
      </c>
      <c r="L64" s="81">
        <v>20702.227876125773</v>
      </c>
      <c r="M64" s="81">
        <v>21554.434770140029</v>
      </c>
      <c r="N64" s="81">
        <v>23037.349430739687</v>
      </c>
      <c r="O64" s="81">
        <v>24489.218335009922</v>
      </c>
      <c r="P64" s="81">
        <v>20619.624799999987</v>
      </c>
      <c r="Q64" s="81">
        <v>20721.682414153096</v>
      </c>
      <c r="R64" s="81">
        <v>21575.220400000006</v>
      </c>
    </row>
    <row r="65" spans="1:18" ht="11.25" customHeight="1" x14ac:dyDescent="0.25">
      <c r="A65" s="71" t="s">
        <v>123</v>
      </c>
      <c r="B65" s="72" t="s">
        <v>122</v>
      </c>
      <c r="C65" s="82">
        <v>15645.728000000008</v>
      </c>
      <c r="D65" s="82">
        <v>15704.666482296958</v>
      </c>
      <c r="E65" s="82">
        <v>15851.42464098816</v>
      </c>
      <c r="F65" s="82">
        <v>15874.871846400001</v>
      </c>
      <c r="G65" s="82">
        <v>16056.30249022464</v>
      </c>
      <c r="H65" s="82">
        <v>16133.379704044297</v>
      </c>
      <c r="I65" s="82">
        <v>17295.732523480321</v>
      </c>
      <c r="J65" s="82">
        <v>17446.713930777598</v>
      </c>
      <c r="K65" s="82">
        <v>17006.795647551364</v>
      </c>
      <c r="L65" s="82">
        <v>17388.004289967361</v>
      </c>
      <c r="M65" s="82">
        <v>17124.12799999999</v>
      </c>
      <c r="N65" s="82">
        <v>17772.867751050031</v>
      </c>
      <c r="O65" s="82">
        <v>18051.080532932152</v>
      </c>
      <c r="P65" s="82">
        <v>17559.023999999983</v>
      </c>
      <c r="Q65" s="82">
        <v>17511.205460615798</v>
      </c>
      <c r="R65" s="82">
        <v>18410.112000000008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124.264224</v>
      </c>
      <c r="M66" s="82">
        <v>124.2080000000001</v>
      </c>
      <c r="N66" s="82">
        <v>124.208</v>
      </c>
      <c r="O66" s="82">
        <v>124.20800000000008</v>
      </c>
      <c r="P66" s="82">
        <v>124.20799999999996</v>
      </c>
      <c r="Q66" s="82">
        <v>124.208</v>
      </c>
      <c r="R66" s="82">
        <v>124.20799999999996</v>
      </c>
    </row>
    <row r="67" spans="1:18" ht="11.25" customHeight="1" x14ac:dyDescent="0.25">
      <c r="A67" s="71" t="s">
        <v>119</v>
      </c>
      <c r="B67" s="72" t="s">
        <v>118</v>
      </c>
      <c r="C67" s="82">
        <v>57.329999999999885</v>
      </c>
      <c r="D67" s="82">
        <v>57.376750505256013</v>
      </c>
      <c r="E67" s="82">
        <v>65.836592640000006</v>
      </c>
      <c r="F67" s="82">
        <v>65.836592640000006</v>
      </c>
      <c r="G67" s="82">
        <v>65.609730714528013</v>
      </c>
      <c r="H67" s="82">
        <v>51.870011908777059</v>
      </c>
      <c r="I67" s="82">
        <v>148.58573725195203</v>
      </c>
      <c r="J67" s="82">
        <v>165.50603873949603</v>
      </c>
      <c r="K67" s="82">
        <v>63.780296396544003</v>
      </c>
      <c r="L67" s="82">
        <v>64.464699780936016</v>
      </c>
      <c r="M67" s="82">
        <v>121.32119999999995</v>
      </c>
      <c r="N67" s="82">
        <v>126.45305749256761</v>
      </c>
      <c r="O67" s="82">
        <v>126.67149848760823</v>
      </c>
      <c r="P67" s="82">
        <v>285.99479999999903</v>
      </c>
      <c r="Q67" s="82">
        <v>230.9034720039034</v>
      </c>
      <c r="R67" s="82">
        <v>135.0804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10.100000000000003</v>
      </c>
    </row>
    <row r="69" spans="1:18" ht="11.25" customHeight="1" x14ac:dyDescent="0.25">
      <c r="A69" s="71" t="s">
        <v>115</v>
      </c>
      <c r="B69" s="72" t="s">
        <v>114</v>
      </c>
      <c r="C69" s="82">
        <v>208.43519999999998</v>
      </c>
      <c r="D69" s="82">
        <v>208.67034847046403</v>
      </c>
      <c r="E69" s="82">
        <v>407.88199829088001</v>
      </c>
      <c r="F69" s="82">
        <v>560.53463781628807</v>
      </c>
      <c r="G69" s="82">
        <v>514.31293002945597</v>
      </c>
      <c r="H69" s="82">
        <v>757.91423599876748</v>
      </c>
      <c r="I69" s="82">
        <v>503.62311724200003</v>
      </c>
      <c r="J69" s="82">
        <v>1125.5193032654881</v>
      </c>
      <c r="K69" s="82">
        <v>1805.012967973968</v>
      </c>
      <c r="L69" s="82">
        <v>3125.4946623774727</v>
      </c>
      <c r="M69" s="82">
        <v>4184.777570140036</v>
      </c>
      <c r="N69" s="82">
        <v>5013.8206221970868</v>
      </c>
      <c r="O69" s="82">
        <v>6187.2583035901589</v>
      </c>
      <c r="P69" s="82">
        <v>2650.398000000001</v>
      </c>
      <c r="Q69" s="82">
        <v>2855.365481533393</v>
      </c>
      <c r="R69" s="82">
        <v>2895.719999999998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212.53701083745602</v>
      </c>
      <c r="F70" s="83">
        <v>291.97905840000004</v>
      </c>
      <c r="G70" s="83">
        <v>219.95464247784</v>
      </c>
      <c r="H70" s="83">
        <v>335.80459246426977</v>
      </c>
      <c r="I70" s="83">
        <v>339.64999016299203</v>
      </c>
      <c r="J70" s="83">
        <v>335.91639317601602</v>
      </c>
      <c r="K70" s="83">
        <v>273.19440041193604</v>
      </c>
      <c r="L70" s="83">
        <v>449.67534714446401</v>
      </c>
      <c r="M70" s="83">
        <v>683.07842343572588</v>
      </c>
      <c r="N70" s="83">
        <v>667.92434211199554</v>
      </c>
      <c r="O70" s="83">
        <v>588.20394494974562</v>
      </c>
      <c r="P70" s="83">
        <v>500.90999999999912</v>
      </c>
      <c r="Q70" s="83">
        <v>557.97501426507279</v>
      </c>
      <c r="R70" s="83">
        <v>565.47959999999978</v>
      </c>
    </row>
    <row r="71" spans="1:18" ht="11.25" customHeight="1" x14ac:dyDescent="0.25">
      <c r="A71" s="74" t="s">
        <v>111</v>
      </c>
      <c r="B71" s="75" t="s">
        <v>110</v>
      </c>
      <c r="C71" s="83">
        <v>208.43519999999998</v>
      </c>
      <c r="D71" s="83">
        <v>208.67034847046403</v>
      </c>
      <c r="E71" s="83">
        <v>195.34498745342401</v>
      </c>
      <c r="F71" s="83">
        <v>268.55557941628803</v>
      </c>
      <c r="G71" s="83">
        <v>294.358287551616</v>
      </c>
      <c r="H71" s="83">
        <v>422.10964353449771</v>
      </c>
      <c r="I71" s="83">
        <v>163.97312707900801</v>
      </c>
      <c r="J71" s="83">
        <v>789.60291008947206</v>
      </c>
      <c r="K71" s="83">
        <v>1531.8185675620318</v>
      </c>
      <c r="L71" s="83">
        <v>2675.8193152330086</v>
      </c>
      <c r="M71" s="83">
        <v>3501.6991467043104</v>
      </c>
      <c r="N71" s="83">
        <v>4345.8962800850913</v>
      </c>
      <c r="O71" s="83">
        <v>5599.0543586404137</v>
      </c>
      <c r="P71" s="83">
        <v>2149.4880000000021</v>
      </c>
      <c r="Q71" s="83">
        <v>2297.3904672683207</v>
      </c>
      <c r="R71" s="83">
        <v>2330.2403999999983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50300.333347860935</v>
      </c>
      <c r="D2" s="78">
        <v>54530.720217533919</v>
      </c>
      <c r="E2" s="78">
        <v>54463.892040640843</v>
      </c>
      <c r="F2" s="78">
        <v>58056.895300137556</v>
      </c>
      <c r="G2" s="78">
        <v>58456.698536401331</v>
      </c>
      <c r="H2" s="78">
        <v>59165.383341318615</v>
      </c>
      <c r="I2" s="78">
        <v>47421.857180510175</v>
      </c>
      <c r="J2" s="78">
        <v>51966.573472299395</v>
      </c>
      <c r="K2" s="78">
        <v>48467.560225723122</v>
      </c>
      <c r="L2" s="78">
        <v>40001.629817701119</v>
      </c>
      <c r="M2" s="78">
        <v>42299.732985138122</v>
      </c>
      <c r="N2" s="78">
        <v>41990.113691346131</v>
      </c>
      <c r="O2" s="78">
        <v>38840.062454276114</v>
      </c>
      <c r="P2" s="78">
        <v>39139.976182124687</v>
      </c>
      <c r="Q2" s="78">
        <v>36360.46139087811</v>
      </c>
      <c r="R2" s="78">
        <v>32559.105902442461</v>
      </c>
    </row>
    <row r="3" spans="1:18" ht="11.25" customHeight="1" x14ac:dyDescent="0.25">
      <c r="A3" s="53" t="s">
        <v>242</v>
      </c>
      <c r="B3" s="54" t="s">
        <v>241</v>
      </c>
      <c r="C3" s="79">
        <v>6805.6266488299179</v>
      </c>
      <c r="D3" s="79">
        <v>7336.653654104568</v>
      </c>
      <c r="E3" s="79">
        <v>7346.7915678564495</v>
      </c>
      <c r="F3" s="79">
        <v>7046.3948497503834</v>
      </c>
      <c r="G3" s="79">
        <v>6666.0573444271195</v>
      </c>
      <c r="H3" s="79">
        <v>6222.9622980226541</v>
      </c>
      <c r="I3" s="79">
        <v>5706.2661188842076</v>
      </c>
      <c r="J3" s="79">
        <v>6342.0913182463273</v>
      </c>
      <c r="K3" s="79">
        <v>5657.7705051702915</v>
      </c>
      <c r="L3" s="79">
        <v>3918.79429756236</v>
      </c>
      <c r="M3" s="79">
        <v>4363.0715638768725</v>
      </c>
      <c r="N3" s="79">
        <v>5992.545003092052</v>
      </c>
      <c r="O3" s="79">
        <v>4461.0266738924911</v>
      </c>
      <c r="P3" s="79">
        <v>5992.4505750679018</v>
      </c>
      <c r="Q3" s="79">
        <v>4860.2211383265912</v>
      </c>
      <c r="R3" s="79">
        <v>4924.933651745343</v>
      </c>
    </row>
    <row r="4" spans="1:18" ht="11.25" customHeight="1" x14ac:dyDescent="0.25">
      <c r="A4" s="56" t="s">
        <v>240</v>
      </c>
      <c r="B4" s="57" t="s">
        <v>239</v>
      </c>
      <c r="C4" s="8">
        <v>6805.6266488299179</v>
      </c>
      <c r="D4" s="8">
        <v>7336.653654104568</v>
      </c>
      <c r="E4" s="8">
        <v>7346.7915678564495</v>
      </c>
      <c r="F4" s="8">
        <v>7046.3948497503834</v>
      </c>
      <c r="G4" s="8">
        <v>6666.0573444271195</v>
      </c>
      <c r="H4" s="8">
        <v>6222.9622980226541</v>
      </c>
      <c r="I4" s="8">
        <v>5706.2661188842076</v>
      </c>
      <c r="J4" s="8">
        <v>6342.0913182463273</v>
      </c>
      <c r="K4" s="8">
        <v>5657.7705051702915</v>
      </c>
      <c r="L4" s="8">
        <v>3918.79429756236</v>
      </c>
      <c r="M4" s="8">
        <v>4363.0715638768725</v>
      </c>
      <c r="N4" s="8">
        <v>5992.545003092052</v>
      </c>
      <c r="O4" s="8">
        <v>4461.0266738924911</v>
      </c>
      <c r="P4" s="8">
        <v>5992.4505750679018</v>
      </c>
      <c r="Q4" s="8">
        <v>4860.2211383265912</v>
      </c>
      <c r="R4" s="8">
        <v>4924.933651745343</v>
      </c>
    </row>
    <row r="5" spans="1:18" ht="11.25" customHeight="1" x14ac:dyDescent="0.25">
      <c r="A5" s="59" t="s">
        <v>238</v>
      </c>
      <c r="B5" s="60" t="s">
        <v>237</v>
      </c>
      <c r="C5" s="9">
        <v>2997.4317467421715</v>
      </c>
      <c r="D5" s="9">
        <v>3526.1208551281684</v>
      </c>
      <c r="E5" s="9">
        <v>3212.2648632167284</v>
      </c>
      <c r="F5" s="9">
        <v>2750.2167027155047</v>
      </c>
      <c r="G5" s="9">
        <v>2650.1814548114403</v>
      </c>
      <c r="H5" s="9">
        <v>2839.9464688311718</v>
      </c>
      <c r="I5" s="9">
        <v>2365.5989319389273</v>
      </c>
      <c r="J5" s="9">
        <v>3382.5442061498484</v>
      </c>
      <c r="K5" s="9">
        <v>2788.9222457896508</v>
      </c>
      <c r="L5" s="9">
        <v>1142.3792832645602</v>
      </c>
      <c r="M5" s="9">
        <v>2160.9494703619093</v>
      </c>
      <c r="N5" s="9">
        <v>3158.7178328383006</v>
      </c>
      <c r="O5" s="9">
        <v>2234.8151188375523</v>
      </c>
      <c r="P5" s="9">
        <v>2474.4858775665448</v>
      </c>
      <c r="Q5" s="9">
        <v>2582.5023236408688</v>
      </c>
      <c r="R5" s="9">
        <v>2728.7363790702793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124.28510725598332</v>
      </c>
      <c r="J6" s="10">
        <v>74.49568257708755</v>
      </c>
      <c r="K6" s="10">
        <v>49.774032243643425</v>
      </c>
      <c r="L6" s="10">
        <v>0</v>
      </c>
      <c r="M6" s="10">
        <v>0</v>
      </c>
      <c r="N6" s="10">
        <v>412.72710425915727</v>
      </c>
      <c r="O6" s="10">
        <v>287.79999923315597</v>
      </c>
      <c r="P6" s="10">
        <v>242.80562228493096</v>
      </c>
      <c r="Q6" s="10">
        <v>242.97111968917633</v>
      </c>
      <c r="R6" s="10">
        <v>194.23891932085809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2997.4317467421715</v>
      </c>
      <c r="D8" s="10">
        <v>3526.1208551281684</v>
      </c>
      <c r="E8" s="10">
        <v>3212.2648632167284</v>
      </c>
      <c r="F8" s="10">
        <v>2750.2167027155047</v>
      </c>
      <c r="G8" s="10">
        <v>2650.1814548114403</v>
      </c>
      <c r="H8" s="10">
        <v>2839.9464688311718</v>
      </c>
      <c r="I8" s="10">
        <v>2241.313824682944</v>
      </c>
      <c r="J8" s="10">
        <v>3308.0485235727606</v>
      </c>
      <c r="K8" s="10">
        <v>2739.1482135460074</v>
      </c>
      <c r="L8" s="10">
        <v>1142.3792832645602</v>
      </c>
      <c r="M8" s="10">
        <v>2160.9494703619093</v>
      </c>
      <c r="N8" s="10">
        <v>2745.9907285791433</v>
      </c>
      <c r="O8" s="10">
        <v>1947.0151196043964</v>
      </c>
      <c r="P8" s="10">
        <v>2231.6802552816139</v>
      </c>
      <c r="Q8" s="10">
        <v>2339.531203951693</v>
      </c>
      <c r="R8" s="10">
        <v>2534.4974597494215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3808.1949020877455</v>
      </c>
      <c r="D11" s="9">
        <v>3810.5327989764</v>
      </c>
      <c r="E11" s="9">
        <v>4134.5267046397203</v>
      </c>
      <c r="F11" s="9">
        <v>4296.1781470348797</v>
      </c>
      <c r="G11" s="9">
        <v>4015.8758896156796</v>
      </c>
      <c r="H11" s="9">
        <v>3383.0158291914822</v>
      </c>
      <c r="I11" s="9">
        <v>3340.6671869452803</v>
      </c>
      <c r="J11" s="9">
        <v>2959.5471120964799</v>
      </c>
      <c r="K11" s="9">
        <v>2868.8482593806398</v>
      </c>
      <c r="L11" s="9">
        <v>2572.6765340177999</v>
      </c>
      <c r="M11" s="9">
        <v>2202.1220935149631</v>
      </c>
      <c r="N11" s="9">
        <v>2651.2837702537513</v>
      </c>
      <c r="O11" s="9">
        <v>2052.7872550549382</v>
      </c>
      <c r="P11" s="9">
        <v>3350.6270480420631</v>
      </c>
      <c r="Q11" s="9">
        <v>2125.5993146857236</v>
      </c>
      <c r="R11" s="9">
        <v>2044.1088111366021</v>
      </c>
    </row>
    <row r="12" spans="1:18" ht="11.25" customHeight="1" x14ac:dyDescent="0.25">
      <c r="A12" s="61" t="s">
        <v>224</v>
      </c>
      <c r="B12" s="62" t="s">
        <v>223</v>
      </c>
      <c r="C12" s="10">
        <v>3808.1949020877455</v>
      </c>
      <c r="D12" s="10">
        <v>3810.5327989764</v>
      </c>
      <c r="E12" s="10">
        <v>4134.5267046397203</v>
      </c>
      <c r="F12" s="10">
        <v>4296.1781470348797</v>
      </c>
      <c r="G12" s="10">
        <v>4015.8758896156796</v>
      </c>
      <c r="H12" s="10">
        <v>3383.0158291914822</v>
      </c>
      <c r="I12" s="10">
        <v>3340.6671869452803</v>
      </c>
      <c r="J12" s="10">
        <v>2959.5471120964799</v>
      </c>
      <c r="K12" s="10">
        <v>2868.8482593806398</v>
      </c>
      <c r="L12" s="10">
        <v>2572.6765340177999</v>
      </c>
      <c r="M12" s="10">
        <v>2202.1220935149631</v>
      </c>
      <c r="N12" s="10">
        <v>2651.2837702537513</v>
      </c>
      <c r="O12" s="10">
        <v>2052.7872550549382</v>
      </c>
      <c r="P12" s="10">
        <v>3350.6270480420631</v>
      </c>
      <c r="Q12" s="10">
        <v>2125.5993146857236</v>
      </c>
      <c r="R12" s="10">
        <v>2044.1088111366021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203.73848028000003</v>
      </c>
      <c r="M14" s="9">
        <v>0</v>
      </c>
      <c r="N14" s="9">
        <v>182.5434000000001</v>
      </c>
      <c r="O14" s="9">
        <v>173.4243000000001</v>
      </c>
      <c r="P14" s="9">
        <v>167.33764945929411</v>
      </c>
      <c r="Q14" s="9">
        <v>152.11950000000007</v>
      </c>
      <c r="R14" s="9">
        <v>152.08846153846153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20157.254823552499</v>
      </c>
      <c r="D21" s="79">
        <v>21168.927382895425</v>
      </c>
      <c r="E21" s="79">
        <v>20372.692392195098</v>
      </c>
      <c r="F21" s="79">
        <v>21561.01458327155</v>
      </c>
      <c r="G21" s="79">
        <v>20559.777720228565</v>
      </c>
      <c r="H21" s="79">
        <v>19710.606156603448</v>
      </c>
      <c r="I21" s="79">
        <v>19234.120335107949</v>
      </c>
      <c r="J21" s="79">
        <v>19930.641563937927</v>
      </c>
      <c r="K21" s="79">
        <v>18897.075029550273</v>
      </c>
      <c r="L21" s="79">
        <v>16957.621367792566</v>
      </c>
      <c r="M21" s="79">
        <v>17759.469332423199</v>
      </c>
      <c r="N21" s="79">
        <v>15792.878080285012</v>
      </c>
      <c r="O21" s="79">
        <v>12502.932188387196</v>
      </c>
      <c r="P21" s="79">
        <v>9988.3423861820793</v>
      </c>
      <c r="Q21" s="79">
        <v>8988.8146560119694</v>
      </c>
      <c r="R21" s="79">
        <v>9488.0370727754544</v>
      </c>
    </row>
    <row r="22" spans="1:18" ht="11.25" customHeight="1" x14ac:dyDescent="0.25">
      <c r="A22" s="56" t="s">
        <v>205</v>
      </c>
      <c r="B22" s="57" t="s">
        <v>204</v>
      </c>
      <c r="C22" s="8">
        <v>36.943215967423242</v>
      </c>
      <c r="D22" s="8">
        <v>37.133923861531414</v>
      </c>
      <c r="E22" s="8">
        <v>37.133893172277027</v>
      </c>
      <c r="F22" s="8">
        <v>37.134077307781034</v>
      </c>
      <c r="G22" s="8">
        <v>37.133923861531414</v>
      </c>
      <c r="H22" s="8">
        <v>37.089808360038681</v>
      </c>
      <c r="I22" s="8">
        <v>37.134077307781034</v>
      </c>
      <c r="J22" s="8">
        <v>37.133985239973207</v>
      </c>
      <c r="K22" s="8">
        <v>37.133923861509089</v>
      </c>
      <c r="L22" s="8">
        <v>37.134046618481989</v>
      </c>
      <c r="M22" s="8">
        <v>37.016516730722259</v>
      </c>
      <c r="N22" s="8">
        <v>37.016500000022127</v>
      </c>
      <c r="O22" s="8">
        <v>36.869919603656456</v>
      </c>
      <c r="P22" s="8">
        <v>36.869899999993386</v>
      </c>
      <c r="Q22" s="8">
        <v>21.403606277184224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36.943215967423242</v>
      </c>
      <c r="D23" s="9">
        <v>37.133923861531414</v>
      </c>
      <c r="E23" s="9">
        <v>37.133893172277027</v>
      </c>
      <c r="F23" s="9">
        <v>37.134077307781034</v>
      </c>
      <c r="G23" s="9">
        <v>37.133923861531414</v>
      </c>
      <c r="H23" s="9">
        <v>37.089808360038681</v>
      </c>
      <c r="I23" s="9">
        <v>37.134077307781034</v>
      </c>
      <c r="J23" s="9">
        <v>37.133985239973207</v>
      </c>
      <c r="K23" s="9">
        <v>37.133923861509089</v>
      </c>
      <c r="L23" s="9">
        <v>37.134046618481989</v>
      </c>
      <c r="M23" s="9">
        <v>37.016516730722259</v>
      </c>
      <c r="N23" s="9">
        <v>37.016500000022127</v>
      </c>
      <c r="O23" s="9">
        <v>36.869919603656456</v>
      </c>
      <c r="P23" s="9">
        <v>36.869899999993386</v>
      </c>
      <c r="Q23" s="9">
        <v>21.403606277184224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36.943215967423242</v>
      </c>
      <c r="D24" s="10">
        <v>37.133923861531414</v>
      </c>
      <c r="E24" s="10">
        <v>37.133893172277027</v>
      </c>
      <c r="F24" s="10">
        <v>37.134077307781034</v>
      </c>
      <c r="G24" s="10">
        <v>37.133923861531414</v>
      </c>
      <c r="H24" s="10">
        <v>37.089808360038681</v>
      </c>
      <c r="I24" s="10">
        <v>37.134077307781034</v>
      </c>
      <c r="J24" s="10">
        <v>37.133985239973207</v>
      </c>
      <c r="K24" s="10">
        <v>37.133923861509089</v>
      </c>
      <c r="L24" s="10">
        <v>37.134046618481989</v>
      </c>
      <c r="M24" s="10">
        <v>37.016516730722259</v>
      </c>
      <c r="N24" s="10">
        <v>37.016500000022127</v>
      </c>
      <c r="O24" s="10">
        <v>36.869919603656456</v>
      </c>
      <c r="P24" s="10">
        <v>36.869899999993386</v>
      </c>
      <c r="Q24" s="10">
        <v>21.403606277184224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20120.311607585078</v>
      </c>
      <c r="D30" s="8">
        <v>21131.793459033892</v>
      </c>
      <c r="E30" s="8">
        <v>20335.558499022824</v>
      </c>
      <c r="F30" s="8">
        <v>21523.880505963771</v>
      </c>
      <c r="G30" s="8">
        <v>20522.643796367032</v>
      </c>
      <c r="H30" s="8">
        <v>19673.516348243407</v>
      </c>
      <c r="I30" s="8">
        <v>19196.98625780017</v>
      </c>
      <c r="J30" s="8">
        <v>19893.507578697958</v>
      </c>
      <c r="K30" s="8">
        <v>18859.941105688766</v>
      </c>
      <c r="L30" s="8">
        <v>16920.487321174085</v>
      </c>
      <c r="M30" s="8">
        <v>17722.452815692475</v>
      </c>
      <c r="N30" s="8">
        <v>15755.861580284993</v>
      </c>
      <c r="O30" s="8">
        <v>12466.06226878354</v>
      </c>
      <c r="P30" s="8">
        <v>9951.472486182085</v>
      </c>
      <c r="Q30" s="8">
        <v>8967.4110497347865</v>
      </c>
      <c r="R30" s="8">
        <v>9488.0370727754544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1175.5584806343888</v>
      </c>
      <c r="D34" s="9">
        <v>1169.8178012066176</v>
      </c>
      <c r="E34" s="9">
        <v>1169.7995987168047</v>
      </c>
      <c r="F34" s="9">
        <v>1152.3738189200035</v>
      </c>
      <c r="G34" s="9">
        <v>1178.5243770338031</v>
      </c>
      <c r="H34" s="9">
        <v>1166.8461363346407</v>
      </c>
      <c r="I34" s="9">
        <v>1073.9723929612194</v>
      </c>
      <c r="J34" s="9">
        <v>1062.2833563504958</v>
      </c>
      <c r="K34" s="9">
        <v>1039.0481026644966</v>
      </c>
      <c r="L34" s="9">
        <v>960.77697377356765</v>
      </c>
      <c r="M34" s="9">
        <v>952.0495471963759</v>
      </c>
      <c r="N34" s="9">
        <v>856.26700713625644</v>
      </c>
      <c r="O34" s="9">
        <v>804.0246360927473</v>
      </c>
      <c r="P34" s="9">
        <v>272.84528661742286</v>
      </c>
      <c r="Q34" s="9">
        <v>371.53385610410572</v>
      </c>
      <c r="R34" s="9">
        <v>362.82546427062897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15.523314148319596</v>
      </c>
      <c r="P35" s="9">
        <v>3.1185021700224547</v>
      </c>
      <c r="Q35" s="9">
        <v>3.1185050003613179</v>
      </c>
      <c r="R35" s="9">
        <v>3.1185017077846773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15.523314148319596</v>
      </c>
      <c r="P36" s="10">
        <v>3.1185021700224547</v>
      </c>
      <c r="Q36" s="10">
        <v>3.1185050003613179</v>
      </c>
      <c r="R36" s="10">
        <v>3.1185017077846773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3611.2088551173129</v>
      </c>
      <c r="D43" s="9">
        <v>3840.1024488624826</v>
      </c>
      <c r="E43" s="9">
        <v>3763.8287691081459</v>
      </c>
      <c r="F43" s="9">
        <v>4189.7610871276593</v>
      </c>
      <c r="G43" s="9">
        <v>4784.1288718144024</v>
      </c>
      <c r="H43" s="9">
        <v>5404.1147768043356</v>
      </c>
      <c r="I43" s="9">
        <v>2514.5270973889533</v>
      </c>
      <c r="J43" s="9">
        <v>3677.9288732769896</v>
      </c>
      <c r="K43" s="9">
        <v>3325.1639381882992</v>
      </c>
      <c r="L43" s="9">
        <v>3194.7357388770756</v>
      </c>
      <c r="M43" s="9">
        <v>3471.3458376914004</v>
      </c>
      <c r="N43" s="9">
        <v>2667.0827466627211</v>
      </c>
      <c r="O43" s="9">
        <v>2784.6975220747386</v>
      </c>
      <c r="P43" s="9">
        <v>2899.1631202451413</v>
      </c>
      <c r="Q43" s="9">
        <v>2784.6820583231156</v>
      </c>
      <c r="R43" s="9">
        <v>3471.3620320073801</v>
      </c>
    </row>
    <row r="44" spans="1:18" ht="11.25" customHeight="1" x14ac:dyDescent="0.25">
      <c r="A44" s="59" t="s">
        <v>161</v>
      </c>
      <c r="B44" s="60" t="s">
        <v>160</v>
      </c>
      <c r="C44" s="9">
        <v>5396.3385263902001</v>
      </c>
      <c r="D44" s="9">
        <v>5105.4297535694895</v>
      </c>
      <c r="E44" s="9">
        <v>5402.3439116996669</v>
      </c>
      <c r="F44" s="9">
        <v>5371.345043707609</v>
      </c>
      <c r="G44" s="9">
        <v>3359.1522181823293</v>
      </c>
      <c r="H44" s="9">
        <v>2198.1559895319087</v>
      </c>
      <c r="I44" s="9">
        <v>4507.4739064872965</v>
      </c>
      <c r="J44" s="9">
        <v>4068.2297371657683</v>
      </c>
      <c r="K44" s="9">
        <v>3993.6857916703693</v>
      </c>
      <c r="L44" s="9">
        <v>3111.5697497582401</v>
      </c>
      <c r="M44" s="9">
        <v>2609.9257163659304</v>
      </c>
      <c r="N44" s="9">
        <v>2544.9122180310551</v>
      </c>
      <c r="O44" s="9">
        <v>1479.8922642480752</v>
      </c>
      <c r="P44" s="9">
        <v>1647.0699344325399</v>
      </c>
      <c r="Q44" s="9">
        <v>1383.9145935536785</v>
      </c>
      <c r="R44" s="9">
        <v>1154.8086093467693</v>
      </c>
    </row>
    <row r="45" spans="1:18" ht="11.25" customHeight="1" x14ac:dyDescent="0.25">
      <c r="A45" s="59" t="s">
        <v>159</v>
      </c>
      <c r="B45" s="60" t="s">
        <v>158</v>
      </c>
      <c r="C45" s="9">
        <v>9937.2057454431724</v>
      </c>
      <c r="D45" s="9">
        <v>11016.443455395301</v>
      </c>
      <c r="E45" s="9">
        <v>9999.5862194982019</v>
      </c>
      <c r="F45" s="9">
        <v>10810.4005562085</v>
      </c>
      <c r="G45" s="9">
        <v>11200.8383293365</v>
      </c>
      <c r="H45" s="9">
        <v>10904.399445572521</v>
      </c>
      <c r="I45" s="9">
        <v>11101.012860962699</v>
      </c>
      <c r="J45" s="9">
        <v>11085.0656119047</v>
      </c>
      <c r="K45" s="9">
        <v>10502.0432731656</v>
      </c>
      <c r="L45" s="9">
        <v>9653.4048587652014</v>
      </c>
      <c r="M45" s="9">
        <v>10689.131714438769</v>
      </c>
      <c r="N45" s="9">
        <v>9687.599608454957</v>
      </c>
      <c r="O45" s="9">
        <v>7381.9245322196603</v>
      </c>
      <c r="P45" s="9">
        <v>5129.2756427169579</v>
      </c>
      <c r="Q45" s="9">
        <v>4424.1620367535252</v>
      </c>
      <c r="R45" s="9">
        <v>4495.9224654428899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9937.2057454431724</v>
      </c>
      <c r="D49" s="10">
        <v>11016.443455395301</v>
      </c>
      <c r="E49" s="10">
        <v>9999.5862194982019</v>
      </c>
      <c r="F49" s="10">
        <v>10810.4005562085</v>
      </c>
      <c r="G49" s="10">
        <v>11200.8383293365</v>
      </c>
      <c r="H49" s="10">
        <v>10904.399445572521</v>
      </c>
      <c r="I49" s="10">
        <v>11101.012860962699</v>
      </c>
      <c r="J49" s="10">
        <v>11085.0656119047</v>
      </c>
      <c r="K49" s="10">
        <v>10502.0432731656</v>
      </c>
      <c r="L49" s="10">
        <v>9653.4048587652014</v>
      </c>
      <c r="M49" s="10">
        <v>10689.131714438769</v>
      </c>
      <c r="N49" s="10">
        <v>9687.599608454957</v>
      </c>
      <c r="O49" s="10">
        <v>7381.9245322196603</v>
      </c>
      <c r="P49" s="10">
        <v>5129.2756427169579</v>
      </c>
      <c r="Q49" s="10">
        <v>4424.1620367535252</v>
      </c>
      <c r="R49" s="10">
        <v>4495.9224654428899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23337.451875478531</v>
      </c>
      <c r="D52" s="79">
        <v>26025.139180533926</v>
      </c>
      <c r="E52" s="79">
        <v>26744.408080589303</v>
      </c>
      <c r="F52" s="79">
        <v>29449.485867115625</v>
      </c>
      <c r="G52" s="79">
        <v>31230.863471745652</v>
      </c>
      <c r="H52" s="79">
        <v>33231.814886692511</v>
      </c>
      <c r="I52" s="79">
        <v>22481.470726518022</v>
      </c>
      <c r="J52" s="79">
        <v>25693.840590115138</v>
      </c>
      <c r="K52" s="79">
        <v>23912.714691002555</v>
      </c>
      <c r="L52" s="79">
        <v>19125.214152346191</v>
      </c>
      <c r="M52" s="79">
        <v>20177.192088838059</v>
      </c>
      <c r="N52" s="79">
        <v>20204.690607969063</v>
      </c>
      <c r="O52" s="79">
        <v>21876.103591996431</v>
      </c>
      <c r="P52" s="79">
        <v>23159.183220874707</v>
      </c>
      <c r="Q52" s="79">
        <v>22511.425596539542</v>
      </c>
      <c r="R52" s="79">
        <v>18146.135177921667</v>
      </c>
    </row>
    <row r="53" spans="1:18" ht="11.25" customHeight="1" x14ac:dyDescent="0.25">
      <c r="A53" s="56" t="s">
        <v>143</v>
      </c>
      <c r="B53" s="57" t="s">
        <v>142</v>
      </c>
      <c r="C53" s="8">
        <v>21492.80370308306</v>
      </c>
      <c r="D53" s="8">
        <v>23472.703452693924</v>
      </c>
      <c r="E53" s="8">
        <v>24307.261601544502</v>
      </c>
      <c r="F53" s="8">
        <v>27306.660746706664</v>
      </c>
      <c r="G53" s="8">
        <v>29002.461020980132</v>
      </c>
      <c r="H53" s="8">
        <v>31206.480886692516</v>
      </c>
      <c r="I53" s="8">
        <v>20621.746635663094</v>
      </c>
      <c r="J53" s="8">
        <v>23693.062495336737</v>
      </c>
      <c r="K53" s="8">
        <v>21960.568949402554</v>
      </c>
      <c r="L53" s="8">
        <v>17683.623788761262</v>
      </c>
      <c r="M53" s="8">
        <v>18241.620156373268</v>
      </c>
      <c r="N53" s="8">
        <v>18083.219807969061</v>
      </c>
      <c r="O53" s="8">
        <v>19834.45879199644</v>
      </c>
      <c r="P53" s="8">
        <v>21222.803852618796</v>
      </c>
      <c r="Q53" s="8">
        <v>20563.217196539539</v>
      </c>
      <c r="R53" s="8">
        <v>16202.864377921658</v>
      </c>
    </row>
    <row r="54" spans="1:18" ht="11.25" customHeight="1" x14ac:dyDescent="0.25">
      <c r="A54" s="56" t="s">
        <v>141</v>
      </c>
      <c r="B54" s="57" t="s">
        <v>140</v>
      </c>
      <c r="C54" s="8">
        <v>1844.648172395471</v>
      </c>
      <c r="D54" s="8">
        <v>2552.4357278400003</v>
      </c>
      <c r="E54" s="8">
        <v>2437.1464790448003</v>
      </c>
      <c r="F54" s="8">
        <v>2142.8251204089602</v>
      </c>
      <c r="G54" s="8">
        <v>2228.4024507655199</v>
      </c>
      <c r="H54" s="8">
        <v>2025.3339999999982</v>
      </c>
      <c r="I54" s="8">
        <v>1859.7240908549281</v>
      </c>
      <c r="J54" s="8">
        <v>2000.7780947784001</v>
      </c>
      <c r="K54" s="8">
        <v>1952.1457416000003</v>
      </c>
      <c r="L54" s="8">
        <v>1441.5903635849281</v>
      </c>
      <c r="M54" s="8">
        <v>1935.5719324647921</v>
      </c>
      <c r="N54" s="8">
        <v>2121.4708000000046</v>
      </c>
      <c r="O54" s="8">
        <v>2041.6447999999868</v>
      </c>
      <c r="P54" s="8">
        <v>1936.3793682559119</v>
      </c>
      <c r="Q54" s="8">
        <v>1948.2084000000007</v>
      </c>
      <c r="R54" s="8">
        <v>1943.2708000000082</v>
      </c>
    </row>
    <row r="55" spans="1:18" ht="11.25" customHeight="1" x14ac:dyDescent="0.25">
      <c r="A55" s="59" t="s">
        <v>139</v>
      </c>
      <c r="B55" s="60" t="s">
        <v>138</v>
      </c>
      <c r="C55" s="9">
        <v>149.18817239546905</v>
      </c>
      <c r="D55" s="9">
        <v>283.86001584000002</v>
      </c>
      <c r="E55" s="9">
        <v>282.00107663999995</v>
      </c>
      <c r="F55" s="9">
        <v>292.03897653215995</v>
      </c>
      <c r="G55" s="9">
        <v>317.10128777351997</v>
      </c>
      <c r="H55" s="9">
        <v>219.11399999999887</v>
      </c>
      <c r="I55" s="9">
        <v>223.60638685492802</v>
      </c>
      <c r="J55" s="9">
        <v>240.36083856000002</v>
      </c>
      <c r="K55" s="9">
        <v>233.29686959999998</v>
      </c>
      <c r="L55" s="9">
        <v>182.11718758492799</v>
      </c>
      <c r="M55" s="9">
        <v>195.13193246478556</v>
      </c>
      <c r="N55" s="9">
        <v>248.95080000000007</v>
      </c>
      <c r="O55" s="9">
        <v>192.78479999999956</v>
      </c>
      <c r="P55" s="9">
        <v>181.89936825591354</v>
      </c>
      <c r="Q55" s="9">
        <v>100.38840000000019</v>
      </c>
      <c r="R55" s="9">
        <v>111.31080000000019</v>
      </c>
    </row>
    <row r="56" spans="1:18" ht="11.25" customHeight="1" x14ac:dyDescent="0.25">
      <c r="A56" s="59" t="s">
        <v>137</v>
      </c>
      <c r="B56" s="60" t="s">
        <v>136</v>
      </c>
      <c r="C56" s="9">
        <v>1695.4600000000019</v>
      </c>
      <c r="D56" s="9">
        <v>2268.5757120000003</v>
      </c>
      <c r="E56" s="9">
        <v>2155.1454024048003</v>
      </c>
      <c r="F56" s="9">
        <v>1850.7861438768002</v>
      </c>
      <c r="G56" s="9">
        <v>1911.3011629919999</v>
      </c>
      <c r="H56" s="9">
        <v>1806.2199999999993</v>
      </c>
      <c r="I56" s="9">
        <v>1636.1177040000002</v>
      </c>
      <c r="J56" s="9">
        <v>1760.4172562184001</v>
      </c>
      <c r="K56" s="9">
        <v>1718.8488720000003</v>
      </c>
      <c r="L56" s="9">
        <v>1259.4731760000002</v>
      </c>
      <c r="M56" s="9">
        <v>1740.4400000000066</v>
      </c>
      <c r="N56" s="9">
        <v>1872.5200000000048</v>
      </c>
      <c r="O56" s="9">
        <v>1848.8599999999874</v>
      </c>
      <c r="P56" s="9">
        <v>1754.4799999999982</v>
      </c>
      <c r="Q56" s="9">
        <v>1847.8200000000004</v>
      </c>
      <c r="R56" s="9">
        <v>1831.960000000008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6069.9407999999939</v>
      </c>
      <c r="D64" s="81">
        <v>6125.6234192786633</v>
      </c>
      <c r="E64" s="81">
        <v>6271.7733245225536</v>
      </c>
      <c r="F64" s="81">
        <v>6277.7307935018871</v>
      </c>
      <c r="G64" s="81">
        <v>6326.3884995964791</v>
      </c>
      <c r="H64" s="81">
        <v>6355.0934934975739</v>
      </c>
      <c r="I64" s="81">
        <v>7388.2381063977336</v>
      </c>
      <c r="J64" s="81">
        <v>7518.7239194682707</v>
      </c>
      <c r="K64" s="81">
        <v>6869.2363266295442</v>
      </c>
      <c r="L64" s="81">
        <v>5582.9905886961387</v>
      </c>
      <c r="M64" s="81">
        <v>5248.7889999999879</v>
      </c>
      <c r="N64" s="81">
        <v>5795.1967375145241</v>
      </c>
      <c r="O64" s="81">
        <v>5859.963342062043</v>
      </c>
      <c r="P64" s="81">
        <v>5362.2804116152211</v>
      </c>
      <c r="Q64" s="81">
        <v>5200.0176179656646</v>
      </c>
      <c r="R64" s="81">
        <v>6172.9970063363844</v>
      </c>
    </row>
    <row r="65" spans="1:18" ht="11.25" customHeight="1" x14ac:dyDescent="0.25">
      <c r="A65" s="71" t="s">
        <v>123</v>
      </c>
      <c r="B65" s="72" t="s">
        <v>122</v>
      </c>
      <c r="C65" s="82">
        <v>6034.559999999994</v>
      </c>
      <c r="D65" s="82">
        <v>6090.1904622988786</v>
      </c>
      <c r="E65" s="82">
        <v>6236.3397731846408</v>
      </c>
      <c r="F65" s="82">
        <v>6242.2966249459205</v>
      </c>
      <c r="G65" s="82">
        <v>6290.2688989593589</v>
      </c>
      <c r="H65" s="82">
        <v>6334.8368778615149</v>
      </c>
      <c r="I65" s="82">
        <v>7333.7490219974388</v>
      </c>
      <c r="J65" s="82">
        <v>7448.9994474335981</v>
      </c>
      <c r="K65" s="82">
        <v>6834.6130682995208</v>
      </c>
      <c r="L65" s="82">
        <v>5521.0404809952015</v>
      </c>
      <c r="M65" s="82">
        <v>5138.2239999999874</v>
      </c>
      <c r="N65" s="82">
        <v>5712.4234926273339</v>
      </c>
      <c r="O65" s="82">
        <v>5780.6298805486658</v>
      </c>
      <c r="P65" s="82">
        <v>5205.9839999999822</v>
      </c>
      <c r="Q65" s="82">
        <v>5064.8698772936441</v>
      </c>
      <c r="R65" s="82">
        <v>6038.5629723815437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35.380799999999873</v>
      </c>
      <c r="D67" s="82">
        <v>35.432956979784009</v>
      </c>
      <c r="E67" s="82">
        <v>35.433551337912007</v>
      </c>
      <c r="F67" s="82">
        <v>35.434168555968</v>
      </c>
      <c r="G67" s="82">
        <v>36.119600637120001</v>
      </c>
      <c r="H67" s="82">
        <v>20.256615636059937</v>
      </c>
      <c r="I67" s="82">
        <v>54.489084400296008</v>
      </c>
      <c r="J67" s="82">
        <v>69.724472034672004</v>
      </c>
      <c r="K67" s="82">
        <v>34.623258330024001</v>
      </c>
      <c r="L67" s="82">
        <v>61.950107700936009</v>
      </c>
      <c r="M67" s="82">
        <v>110.56499999999994</v>
      </c>
      <c r="N67" s="82">
        <v>82.773244887190032</v>
      </c>
      <c r="O67" s="82">
        <v>79.333461513376491</v>
      </c>
      <c r="P67" s="82">
        <v>140.64959999999911</v>
      </c>
      <c r="Q67" s="82">
        <v>114.33250456432927</v>
      </c>
      <c r="R67" s="82">
        <v>105.7600357870682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15.646811615239052</v>
      </c>
      <c r="Q69" s="82">
        <v>20.815236107690641</v>
      </c>
      <c r="R69" s="82">
        <v>28.67399816777273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15.646811615239052</v>
      </c>
      <c r="Q71" s="83">
        <v>20.815236107690641</v>
      </c>
      <c r="R71" s="83">
        <v>28.67399816777273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V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22" ht="11.25" customHeight="1" x14ac:dyDescent="0.25">
      <c r="A1" s="77" t="s">
        <v>271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22" ht="11.25" customHeight="1" x14ac:dyDescent="0.25">
      <c r="A2" s="50" t="s">
        <v>244</v>
      </c>
      <c r="B2" s="51" t="s">
        <v>243</v>
      </c>
      <c r="C2" s="78">
        <v>10519.195429059868</v>
      </c>
      <c r="D2" s="78">
        <v>12075.900562103121</v>
      </c>
      <c r="E2" s="78">
        <v>11641.566122011011</v>
      </c>
      <c r="F2" s="78">
        <v>11246.74119316965</v>
      </c>
      <c r="G2" s="78">
        <v>12354.931153254278</v>
      </c>
      <c r="H2" s="78">
        <v>10766.077577556542</v>
      </c>
      <c r="I2" s="78">
        <v>9021.824413884171</v>
      </c>
      <c r="J2" s="78">
        <v>9130.6901417327608</v>
      </c>
      <c r="K2" s="78">
        <v>8685.4340182170235</v>
      </c>
      <c r="L2" s="78">
        <v>6259.1133396004971</v>
      </c>
      <c r="M2" s="78">
        <v>7551.6434535569679</v>
      </c>
      <c r="N2" s="78">
        <v>8430.3699259447458</v>
      </c>
      <c r="O2" s="78">
        <v>7426.8143527766379</v>
      </c>
      <c r="P2" s="78">
        <v>8877.9837810972404</v>
      </c>
      <c r="Q2" s="78">
        <v>7274.9587395241761</v>
      </c>
      <c r="R2" s="78">
        <v>7733.3267530525354</v>
      </c>
    </row>
    <row r="3" spans="1:22" ht="11.25" customHeight="1" x14ac:dyDescent="0.25">
      <c r="A3" s="53" t="s">
        <v>242</v>
      </c>
      <c r="B3" s="54" t="s">
        <v>241</v>
      </c>
      <c r="C3" s="79">
        <v>5033.600380636819</v>
      </c>
      <c r="D3" s="79">
        <v>5039.5097795514484</v>
      </c>
      <c r="E3" s="79">
        <v>5126.5885758534732</v>
      </c>
      <c r="F3" s="79">
        <v>4540.7775470032802</v>
      </c>
      <c r="G3" s="79">
        <v>4901.8159386926636</v>
      </c>
      <c r="H3" s="79">
        <v>4592.0325255300131</v>
      </c>
      <c r="I3" s="79">
        <v>4138.532248605552</v>
      </c>
      <c r="J3" s="79">
        <v>4167.957921305976</v>
      </c>
      <c r="K3" s="79">
        <v>3943.2933309668392</v>
      </c>
      <c r="L3" s="79">
        <v>2915.4185048697118</v>
      </c>
      <c r="M3" s="79">
        <v>3413.6051078678029</v>
      </c>
      <c r="N3" s="79">
        <v>4230.7421877667384</v>
      </c>
      <c r="O3" s="79">
        <v>3463.6020078271004</v>
      </c>
      <c r="P3" s="79">
        <v>5014.2509307721666</v>
      </c>
      <c r="Q3" s="79">
        <v>3908.5387139304676</v>
      </c>
      <c r="R3" s="79">
        <v>3924.0175481042429</v>
      </c>
      <c r="S3" s="84"/>
      <c r="T3" s="84"/>
      <c r="U3" s="84"/>
      <c r="V3" s="84"/>
    </row>
    <row r="4" spans="1:22" ht="11.25" customHeight="1" x14ac:dyDescent="0.25">
      <c r="A4" s="56" t="s">
        <v>240</v>
      </c>
      <c r="B4" s="57" t="s">
        <v>239</v>
      </c>
      <c r="C4" s="8">
        <v>5033.600380636819</v>
      </c>
      <c r="D4" s="8">
        <v>5039.5097795514484</v>
      </c>
      <c r="E4" s="8">
        <v>5126.5885758534732</v>
      </c>
      <c r="F4" s="8">
        <v>4540.7775470032802</v>
      </c>
      <c r="G4" s="8">
        <v>4901.8159386926636</v>
      </c>
      <c r="H4" s="8">
        <v>4592.0325255300131</v>
      </c>
      <c r="I4" s="8">
        <v>4138.532248605552</v>
      </c>
      <c r="J4" s="8">
        <v>4167.957921305976</v>
      </c>
      <c r="K4" s="8">
        <v>3943.2933309668392</v>
      </c>
      <c r="L4" s="8">
        <v>2915.4185048697118</v>
      </c>
      <c r="M4" s="8">
        <v>3413.6051078678029</v>
      </c>
      <c r="N4" s="8">
        <v>4230.7421877667384</v>
      </c>
      <c r="O4" s="8">
        <v>3463.6020078271004</v>
      </c>
      <c r="P4" s="8">
        <v>5014.2509307721666</v>
      </c>
      <c r="Q4" s="8">
        <v>3908.5387139304676</v>
      </c>
      <c r="R4" s="8">
        <v>3924.0175481042429</v>
      </c>
    </row>
    <row r="5" spans="1:22" ht="11.25" customHeight="1" x14ac:dyDescent="0.25">
      <c r="A5" s="59" t="s">
        <v>238</v>
      </c>
      <c r="B5" s="60" t="s">
        <v>237</v>
      </c>
      <c r="C5" s="9">
        <v>1682.8302025373107</v>
      </c>
      <c r="D5" s="9">
        <v>1887.9268692786482</v>
      </c>
      <c r="E5" s="9">
        <v>1702.5727583430726</v>
      </c>
      <c r="F5" s="9">
        <v>1339.2381954916802</v>
      </c>
      <c r="G5" s="9">
        <v>1486.7067418529041</v>
      </c>
      <c r="H5" s="9">
        <v>1642.1389303803471</v>
      </c>
      <c r="I5" s="9">
        <v>1169.7703451683919</v>
      </c>
      <c r="J5" s="9">
        <v>1760.4151268956562</v>
      </c>
      <c r="K5" s="9">
        <v>1516.3349331675595</v>
      </c>
      <c r="L5" s="9">
        <v>616.93623093643203</v>
      </c>
      <c r="M5" s="9">
        <v>1562.2187190969564</v>
      </c>
      <c r="N5" s="9">
        <v>2036.8871010804341</v>
      </c>
      <c r="O5" s="9">
        <v>1694.4636107935667</v>
      </c>
      <c r="P5" s="9">
        <v>1962.4790854119572</v>
      </c>
      <c r="Q5" s="9">
        <v>2014.6827295878063</v>
      </c>
      <c r="R5" s="9">
        <v>2194.0439147852799</v>
      </c>
    </row>
    <row r="6" spans="1:22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412.72710425915727</v>
      </c>
      <c r="O6" s="10">
        <v>287.79999923315597</v>
      </c>
      <c r="P6" s="10">
        <v>242.80562228493096</v>
      </c>
      <c r="Q6" s="10">
        <v>242.97111968917633</v>
      </c>
      <c r="R6" s="10">
        <v>194.23891932085809</v>
      </c>
    </row>
    <row r="7" spans="1:22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22" ht="11.25" customHeight="1" x14ac:dyDescent="0.25">
      <c r="A8" s="61" t="s">
        <v>232</v>
      </c>
      <c r="B8" s="62" t="s">
        <v>231</v>
      </c>
      <c r="C8" s="10">
        <v>1682.8302025373107</v>
      </c>
      <c r="D8" s="10">
        <v>1887.9268692786482</v>
      </c>
      <c r="E8" s="10">
        <v>1702.5727583430726</v>
      </c>
      <c r="F8" s="10">
        <v>1339.2381954916802</v>
      </c>
      <c r="G8" s="10">
        <v>1486.7067418529041</v>
      </c>
      <c r="H8" s="10">
        <v>1642.1389303803471</v>
      </c>
      <c r="I8" s="10">
        <v>1169.7703451683919</v>
      </c>
      <c r="J8" s="10">
        <v>1760.4151268956562</v>
      </c>
      <c r="K8" s="10">
        <v>1516.3349331675595</v>
      </c>
      <c r="L8" s="10">
        <v>616.93623093643203</v>
      </c>
      <c r="M8" s="10">
        <v>1562.2187190969564</v>
      </c>
      <c r="N8" s="10">
        <v>1624.1599968212768</v>
      </c>
      <c r="O8" s="10">
        <v>1406.6636115604108</v>
      </c>
      <c r="P8" s="10">
        <v>1719.6734631270263</v>
      </c>
      <c r="Q8" s="10">
        <v>1771.7116098986301</v>
      </c>
      <c r="R8" s="10">
        <v>1999.8049954644218</v>
      </c>
    </row>
    <row r="9" spans="1:22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22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22" ht="11.25" customHeight="1" x14ac:dyDescent="0.25">
      <c r="A11" s="59" t="s">
        <v>226</v>
      </c>
      <c r="B11" s="60" t="s">
        <v>225</v>
      </c>
      <c r="C11" s="9">
        <v>3350.770178099508</v>
      </c>
      <c r="D11" s="9">
        <v>3151.5829102727998</v>
      </c>
      <c r="E11" s="9">
        <v>3424.0158175104002</v>
      </c>
      <c r="F11" s="9">
        <v>3201.5393515115998</v>
      </c>
      <c r="G11" s="9">
        <v>3415.10919683976</v>
      </c>
      <c r="H11" s="9">
        <v>2949.893595149666</v>
      </c>
      <c r="I11" s="9">
        <v>2968.7619034371601</v>
      </c>
      <c r="J11" s="9">
        <v>2407.5427944103199</v>
      </c>
      <c r="K11" s="9">
        <v>2426.9583977992797</v>
      </c>
      <c r="L11" s="9">
        <v>2298.4822739332799</v>
      </c>
      <c r="M11" s="9">
        <v>1851.3863887708462</v>
      </c>
      <c r="N11" s="9">
        <v>2193.8550866863043</v>
      </c>
      <c r="O11" s="9">
        <v>1769.1383970335335</v>
      </c>
      <c r="P11" s="9">
        <v>3051.7718453602097</v>
      </c>
      <c r="Q11" s="9">
        <v>1893.8559843426615</v>
      </c>
      <c r="R11" s="9">
        <v>1729.973633318963</v>
      </c>
    </row>
    <row r="12" spans="1:22" ht="11.25" customHeight="1" x14ac:dyDescent="0.25">
      <c r="A12" s="61" t="s">
        <v>224</v>
      </c>
      <c r="B12" s="62" t="s">
        <v>223</v>
      </c>
      <c r="C12" s="10">
        <v>3350.770178099508</v>
      </c>
      <c r="D12" s="10">
        <v>3151.5829102727998</v>
      </c>
      <c r="E12" s="10">
        <v>3424.0158175104002</v>
      </c>
      <c r="F12" s="10">
        <v>3201.5393515115998</v>
      </c>
      <c r="G12" s="10">
        <v>3415.10919683976</v>
      </c>
      <c r="H12" s="10">
        <v>2949.893595149666</v>
      </c>
      <c r="I12" s="10">
        <v>2968.7619034371601</v>
      </c>
      <c r="J12" s="10">
        <v>2407.5427944103199</v>
      </c>
      <c r="K12" s="10">
        <v>2426.9583977992797</v>
      </c>
      <c r="L12" s="10">
        <v>2298.4822739332799</v>
      </c>
      <c r="M12" s="10">
        <v>1851.3863887708462</v>
      </c>
      <c r="N12" s="10">
        <v>2193.8550866863043</v>
      </c>
      <c r="O12" s="10">
        <v>1769.1383970335335</v>
      </c>
      <c r="P12" s="10">
        <v>3051.7718453602097</v>
      </c>
      <c r="Q12" s="10">
        <v>1893.8559843426615</v>
      </c>
      <c r="R12" s="10">
        <v>1729.973633318963</v>
      </c>
    </row>
    <row r="13" spans="1:22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22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22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22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1670.4391741259428</v>
      </c>
      <c r="D21" s="79">
        <v>1677.4510159781407</v>
      </c>
      <c r="E21" s="79">
        <v>1602.529285386674</v>
      </c>
      <c r="F21" s="79">
        <v>1656.3789088535423</v>
      </c>
      <c r="G21" s="79">
        <v>1607.8124203193547</v>
      </c>
      <c r="H21" s="79">
        <v>1524.4450609028263</v>
      </c>
      <c r="I21" s="79">
        <v>1521.2622964030861</v>
      </c>
      <c r="J21" s="79">
        <v>1356.1303488716101</v>
      </c>
      <c r="K21" s="79">
        <v>1250.684399807315</v>
      </c>
      <c r="L21" s="79">
        <v>1145.1939317031276</v>
      </c>
      <c r="M21" s="79">
        <v>1570.0567847446125</v>
      </c>
      <c r="N21" s="79">
        <v>1033.9102738343786</v>
      </c>
      <c r="O21" s="79">
        <v>875.03279078800165</v>
      </c>
      <c r="P21" s="79">
        <v>807.53032559992448</v>
      </c>
      <c r="Q21" s="79">
        <v>330.20583904528627</v>
      </c>
      <c r="R21" s="79">
        <v>219.13769024369776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1670.4391741259428</v>
      </c>
      <c r="D30" s="8">
        <v>1677.4510159781407</v>
      </c>
      <c r="E30" s="8">
        <v>1602.529285386674</v>
      </c>
      <c r="F30" s="8">
        <v>1656.3789088535423</v>
      </c>
      <c r="G30" s="8">
        <v>1607.8124203193547</v>
      </c>
      <c r="H30" s="8">
        <v>1524.4450609028263</v>
      </c>
      <c r="I30" s="8">
        <v>1521.2622964030861</v>
      </c>
      <c r="J30" s="8">
        <v>1356.1303488716101</v>
      </c>
      <c r="K30" s="8">
        <v>1250.684399807315</v>
      </c>
      <c r="L30" s="8">
        <v>1145.1939317031276</v>
      </c>
      <c r="M30" s="8">
        <v>1570.0567847446125</v>
      </c>
      <c r="N30" s="8">
        <v>1033.9102738343786</v>
      </c>
      <c r="O30" s="8">
        <v>875.03279078800165</v>
      </c>
      <c r="P30" s="8">
        <v>807.53032559992448</v>
      </c>
      <c r="Q30" s="8">
        <v>330.20583904528627</v>
      </c>
      <c r="R30" s="8">
        <v>219.13769024369776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121.90958919974467</v>
      </c>
      <c r="D34" s="9">
        <v>115.94930530957325</v>
      </c>
      <c r="E34" s="9">
        <v>115.95229062357691</v>
      </c>
      <c r="F34" s="9">
        <v>113.0560076655356</v>
      </c>
      <c r="G34" s="9">
        <v>115.95186792424698</v>
      </c>
      <c r="H34" s="9">
        <v>113.20174663372426</v>
      </c>
      <c r="I34" s="9">
        <v>104.54157510163137</v>
      </c>
      <c r="J34" s="9">
        <v>104.51798319538761</v>
      </c>
      <c r="K34" s="9">
        <v>101.64534498100818</v>
      </c>
      <c r="L34" s="9">
        <v>95.844219403535632</v>
      </c>
      <c r="M34" s="9">
        <v>92.882527597717001</v>
      </c>
      <c r="N34" s="9">
        <v>87.078704156098226</v>
      </c>
      <c r="O34" s="9">
        <v>84.176611385969736</v>
      </c>
      <c r="P34" s="9">
        <v>63.857169326581349</v>
      </c>
      <c r="Q34" s="9">
        <v>43.539369810568736</v>
      </c>
      <c r="R34" s="9">
        <v>37.733805915471834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228.89026393217301</v>
      </c>
      <c r="D43" s="9">
        <v>232.06790668231045</v>
      </c>
      <c r="E43" s="9">
        <v>228.97702888023355</v>
      </c>
      <c r="F43" s="9">
        <v>254.40960338023532</v>
      </c>
      <c r="G43" s="9">
        <v>289.14986861888917</v>
      </c>
      <c r="H43" s="9">
        <v>289.28813287545557</v>
      </c>
      <c r="I43" s="9">
        <v>158.87995471482915</v>
      </c>
      <c r="J43" s="9">
        <v>162.21583052952593</v>
      </c>
      <c r="K43" s="9">
        <v>158.85823778323072</v>
      </c>
      <c r="L43" s="9">
        <v>158.88004778739926</v>
      </c>
      <c r="M43" s="9">
        <v>165.31653595101932</v>
      </c>
      <c r="N43" s="9">
        <v>143.01477126256586</v>
      </c>
      <c r="O43" s="9">
        <v>117.60080263462575</v>
      </c>
      <c r="P43" s="9">
        <v>95.365982792808467</v>
      </c>
      <c r="Q43" s="9">
        <v>57.203328889399486</v>
      </c>
      <c r="R43" s="9">
        <v>69.948637387685295</v>
      </c>
    </row>
    <row r="44" spans="1:18" ht="11.25" customHeight="1" x14ac:dyDescent="0.25">
      <c r="A44" s="59" t="s">
        <v>161</v>
      </c>
      <c r="B44" s="60" t="s">
        <v>160</v>
      </c>
      <c r="C44" s="9">
        <v>417.95879966495892</v>
      </c>
      <c r="D44" s="9">
        <v>374.62220906205653</v>
      </c>
      <c r="E44" s="9">
        <v>390.15260683056232</v>
      </c>
      <c r="F44" s="9">
        <v>352.92044464747181</v>
      </c>
      <c r="G44" s="9">
        <v>232.37201343492052</v>
      </c>
      <c r="H44" s="9">
        <v>160.99202273484761</v>
      </c>
      <c r="I44" s="9">
        <v>349.9855456607275</v>
      </c>
      <c r="J44" s="9">
        <v>309.46445077629573</v>
      </c>
      <c r="K44" s="9">
        <v>272.54983334097608</v>
      </c>
      <c r="L44" s="9">
        <v>219.73766006059154</v>
      </c>
      <c r="M44" s="9">
        <v>213.62339372244995</v>
      </c>
      <c r="N44" s="9">
        <v>148.60930737859439</v>
      </c>
      <c r="O44" s="9">
        <v>86.689861722976687</v>
      </c>
      <c r="P44" s="9">
        <v>83.591417368382494</v>
      </c>
      <c r="Q44" s="9">
        <v>182.66312355329666</v>
      </c>
      <c r="R44" s="9">
        <v>111.45524694054065</v>
      </c>
    </row>
    <row r="45" spans="1:18" ht="11.25" customHeight="1" x14ac:dyDescent="0.25">
      <c r="A45" s="59" t="s">
        <v>159</v>
      </c>
      <c r="B45" s="60" t="s">
        <v>158</v>
      </c>
      <c r="C45" s="9">
        <v>901.6805213290661</v>
      </c>
      <c r="D45" s="9">
        <v>954.81159492420068</v>
      </c>
      <c r="E45" s="9">
        <v>867.44735905230129</v>
      </c>
      <c r="F45" s="9">
        <v>935.99285316029955</v>
      </c>
      <c r="G45" s="9">
        <v>970.33867034129787</v>
      </c>
      <c r="H45" s="9">
        <v>960.96315865879899</v>
      </c>
      <c r="I45" s="9">
        <v>907.85522092589815</v>
      </c>
      <c r="J45" s="9">
        <v>779.93208437040084</v>
      </c>
      <c r="K45" s="9">
        <v>717.63098370210014</v>
      </c>
      <c r="L45" s="9">
        <v>670.73200445160126</v>
      </c>
      <c r="M45" s="9">
        <v>1098.2343274734262</v>
      </c>
      <c r="N45" s="9">
        <v>655.20749103712023</v>
      </c>
      <c r="O45" s="9">
        <v>586.5655150444295</v>
      </c>
      <c r="P45" s="9">
        <v>564.71575611215212</v>
      </c>
      <c r="Q45" s="9">
        <v>46.800016792021403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901.6805213290661</v>
      </c>
      <c r="D49" s="10">
        <v>954.81159492420068</v>
      </c>
      <c r="E49" s="10">
        <v>867.44735905230129</v>
      </c>
      <c r="F49" s="10">
        <v>935.99285316029955</v>
      </c>
      <c r="G49" s="10">
        <v>970.33867034129787</v>
      </c>
      <c r="H49" s="10">
        <v>960.96315865879899</v>
      </c>
      <c r="I49" s="10">
        <v>907.85522092589815</v>
      </c>
      <c r="J49" s="10">
        <v>779.93208437040084</v>
      </c>
      <c r="K49" s="10">
        <v>717.63098370210014</v>
      </c>
      <c r="L49" s="10">
        <v>670.73200445160126</v>
      </c>
      <c r="M49" s="10">
        <v>1098.2343274734262</v>
      </c>
      <c r="N49" s="10">
        <v>655.20749103712023</v>
      </c>
      <c r="O49" s="10">
        <v>586.5655150444295</v>
      </c>
      <c r="P49" s="10">
        <v>564.71575611215212</v>
      </c>
      <c r="Q49" s="10">
        <v>46.800016792021403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3815.1558742971065</v>
      </c>
      <c r="D52" s="79">
        <v>5358.9397665735323</v>
      </c>
      <c r="E52" s="79">
        <v>4912.4482607708633</v>
      </c>
      <c r="F52" s="79">
        <v>5049.5847373128272</v>
      </c>
      <c r="G52" s="79">
        <v>5845.3027942422596</v>
      </c>
      <c r="H52" s="79">
        <v>4649.5999911237013</v>
      </c>
      <c r="I52" s="79">
        <v>3362.0298688755329</v>
      </c>
      <c r="J52" s="79">
        <v>3606.6018715551741</v>
      </c>
      <c r="K52" s="79">
        <v>3491.4562874428689</v>
      </c>
      <c r="L52" s="79">
        <v>2198.5009030276583</v>
      </c>
      <c r="M52" s="79">
        <v>2567.9815609445523</v>
      </c>
      <c r="N52" s="79">
        <v>3165.7174643436283</v>
      </c>
      <c r="O52" s="79">
        <v>3088.1795541615356</v>
      </c>
      <c r="P52" s="79">
        <v>3056.2025247251495</v>
      </c>
      <c r="Q52" s="79">
        <v>3036.2141865484223</v>
      </c>
      <c r="R52" s="79">
        <v>3590.1715147045943</v>
      </c>
    </row>
    <row r="53" spans="1:18" ht="11.25" customHeight="1" x14ac:dyDescent="0.25">
      <c r="A53" s="56" t="s">
        <v>143</v>
      </c>
      <c r="B53" s="57" t="s">
        <v>142</v>
      </c>
      <c r="C53" s="8">
        <v>1970.5077019016355</v>
      </c>
      <c r="D53" s="8">
        <v>2808.1769724771802</v>
      </c>
      <c r="E53" s="8">
        <v>2476.9748270060627</v>
      </c>
      <c r="F53" s="8">
        <v>2907.5032297626517</v>
      </c>
      <c r="G53" s="8">
        <v>3618.3874204791719</v>
      </c>
      <c r="H53" s="8">
        <v>2625.5979911237032</v>
      </c>
      <c r="I53" s="8">
        <v>1503.2351546736447</v>
      </c>
      <c r="J53" s="8">
        <v>1606.3814213579899</v>
      </c>
      <c r="K53" s="8">
        <v>1540.9837398380046</v>
      </c>
      <c r="L53" s="8">
        <v>756.91053944273028</v>
      </c>
      <c r="M53" s="8">
        <v>632.40962847976004</v>
      </c>
      <c r="N53" s="8">
        <v>1044.2466643436235</v>
      </c>
      <c r="O53" s="8">
        <v>1046.5347541615486</v>
      </c>
      <c r="P53" s="8">
        <v>1122.8866780152941</v>
      </c>
      <c r="Q53" s="8">
        <v>1088.0057865484216</v>
      </c>
      <c r="R53" s="8">
        <v>1646.9007147045863</v>
      </c>
    </row>
    <row r="54" spans="1:18" ht="11.25" customHeight="1" x14ac:dyDescent="0.25">
      <c r="A54" s="56" t="s">
        <v>141</v>
      </c>
      <c r="B54" s="57" t="s">
        <v>140</v>
      </c>
      <c r="C54" s="8">
        <v>1844.648172395471</v>
      </c>
      <c r="D54" s="8">
        <v>2550.7627940963521</v>
      </c>
      <c r="E54" s="8">
        <v>2435.4734337648001</v>
      </c>
      <c r="F54" s="8">
        <v>2142.081507550176</v>
      </c>
      <c r="G54" s="8">
        <v>2226.9153737630877</v>
      </c>
      <c r="H54" s="8">
        <v>2024.0019999999981</v>
      </c>
      <c r="I54" s="8">
        <v>1858.7947142018882</v>
      </c>
      <c r="J54" s="8">
        <v>2000.2204501971842</v>
      </c>
      <c r="K54" s="8">
        <v>1950.4725476048643</v>
      </c>
      <c r="L54" s="8">
        <v>1441.5903635849281</v>
      </c>
      <c r="M54" s="8">
        <v>1935.5719324647921</v>
      </c>
      <c r="N54" s="8">
        <v>2121.4708000000046</v>
      </c>
      <c r="O54" s="8">
        <v>2041.6447999999868</v>
      </c>
      <c r="P54" s="8">
        <v>1933.3158467098551</v>
      </c>
      <c r="Q54" s="8">
        <v>1948.2084000000007</v>
      </c>
      <c r="R54" s="8">
        <v>1943.2708000000082</v>
      </c>
    </row>
    <row r="55" spans="1:18" ht="11.25" customHeight="1" x14ac:dyDescent="0.25">
      <c r="A55" s="59" t="s">
        <v>139</v>
      </c>
      <c r="B55" s="60" t="s">
        <v>138</v>
      </c>
      <c r="C55" s="9">
        <v>149.18817239546905</v>
      </c>
      <c r="D55" s="9">
        <v>282.18708209635201</v>
      </c>
      <c r="E55" s="9">
        <v>280.32803135999995</v>
      </c>
      <c r="F55" s="9">
        <v>291.29536367337596</v>
      </c>
      <c r="G55" s="9">
        <v>315.61421077108798</v>
      </c>
      <c r="H55" s="9">
        <v>217.78199999999887</v>
      </c>
      <c r="I55" s="9">
        <v>222.67701020188801</v>
      </c>
      <c r="J55" s="9">
        <v>239.80319397878401</v>
      </c>
      <c r="K55" s="9">
        <v>231.62367560486399</v>
      </c>
      <c r="L55" s="9">
        <v>182.11718758492799</v>
      </c>
      <c r="M55" s="9">
        <v>195.13193246478556</v>
      </c>
      <c r="N55" s="9">
        <v>248.95080000000007</v>
      </c>
      <c r="O55" s="9">
        <v>192.78479999999956</v>
      </c>
      <c r="P55" s="9">
        <v>178.83584670985684</v>
      </c>
      <c r="Q55" s="9">
        <v>100.38840000000019</v>
      </c>
      <c r="R55" s="9">
        <v>111.31080000000019</v>
      </c>
    </row>
    <row r="56" spans="1:18" ht="11.25" customHeight="1" x14ac:dyDescent="0.25">
      <c r="A56" s="59" t="s">
        <v>137</v>
      </c>
      <c r="B56" s="60" t="s">
        <v>136</v>
      </c>
      <c r="C56" s="9">
        <v>1695.4600000000019</v>
      </c>
      <c r="D56" s="9">
        <v>2268.5757120000003</v>
      </c>
      <c r="E56" s="9">
        <v>2155.1454024048003</v>
      </c>
      <c r="F56" s="9">
        <v>1850.7861438768002</v>
      </c>
      <c r="G56" s="9">
        <v>1911.3011629919999</v>
      </c>
      <c r="H56" s="9">
        <v>1806.2199999999993</v>
      </c>
      <c r="I56" s="9">
        <v>1636.1177040000002</v>
      </c>
      <c r="J56" s="9">
        <v>1760.4172562184001</v>
      </c>
      <c r="K56" s="9">
        <v>1718.8488720000003</v>
      </c>
      <c r="L56" s="9">
        <v>1259.4731760000002</v>
      </c>
      <c r="M56" s="9">
        <v>1740.4400000000066</v>
      </c>
      <c r="N56" s="9">
        <v>1872.5200000000048</v>
      </c>
      <c r="O56" s="9">
        <v>1848.8599999999874</v>
      </c>
      <c r="P56" s="9">
        <v>1754.4799999999982</v>
      </c>
      <c r="Q56" s="9">
        <v>1847.8200000000004</v>
      </c>
      <c r="R56" s="9">
        <v>1831.960000000008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3.6959725642104009</v>
      </c>
      <c r="D64" s="81">
        <v>3.7513727999987205</v>
      </c>
      <c r="E64" s="81">
        <v>3.7513728000019193</v>
      </c>
      <c r="F64" s="81">
        <v>3.7514196921596685</v>
      </c>
      <c r="G64" s="81">
        <v>3.7513727999987205</v>
      </c>
      <c r="H64" s="81">
        <v>3.695998692451413</v>
      </c>
      <c r="I64" s="81">
        <v>3.7515134764783653</v>
      </c>
      <c r="J64" s="81">
        <v>3.7517479372788398</v>
      </c>
      <c r="K64" s="81">
        <v>3.750856986241089</v>
      </c>
      <c r="L64" s="81">
        <v>0</v>
      </c>
      <c r="M64" s="81">
        <v>0</v>
      </c>
      <c r="N64" s="81">
        <v>0</v>
      </c>
      <c r="O64" s="81">
        <v>0.11199915791462732</v>
      </c>
      <c r="P64" s="81">
        <v>0.11199968154034214</v>
      </c>
      <c r="Q64" s="81">
        <v>0.1119991173263629</v>
      </c>
      <c r="R64" s="81">
        <v>0.11199888093181545</v>
      </c>
    </row>
    <row r="65" spans="1:18" ht="11.25" customHeight="1" x14ac:dyDescent="0.25">
      <c r="A65" s="71" t="s">
        <v>123</v>
      </c>
      <c r="B65" s="72" t="s">
        <v>122</v>
      </c>
      <c r="C65" s="82">
        <v>3.6959725642104009</v>
      </c>
      <c r="D65" s="82">
        <v>3.7513727999987205</v>
      </c>
      <c r="E65" s="82">
        <v>3.7513728000019193</v>
      </c>
      <c r="F65" s="82">
        <v>3.7514196921596685</v>
      </c>
      <c r="G65" s="82">
        <v>3.7513727999987205</v>
      </c>
      <c r="H65" s="82">
        <v>3.695998692451413</v>
      </c>
      <c r="I65" s="82">
        <v>3.7515134764783653</v>
      </c>
      <c r="J65" s="82">
        <v>3.7517479372788398</v>
      </c>
      <c r="K65" s="82">
        <v>3.750856986241089</v>
      </c>
      <c r="L65" s="82">
        <v>0</v>
      </c>
      <c r="M65" s="82">
        <v>0</v>
      </c>
      <c r="N65" s="82">
        <v>0</v>
      </c>
      <c r="O65" s="82">
        <v>0.11199915791462732</v>
      </c>
      <c r="P65" s="82">
        <v>0.11199968154034214</v>
      </c>
      <c r="Q65" s="82">
        <v>0.1119991173263629</v>
      </c>
      <c r="R65" s="82">
        <v>0.11199888093181545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8866.7234511703118</v>
      </c>
      <c r="D2" s="78">
        <v>10071.573714067072</v>
      </c>
      <c r="E2" s="78">
        <v>9771.5134760024666</v>
      </c>
      <c r="F2" s="78">
        <v>9170.5983935669283</v>
      </c>
      <c r="G2" s="78">
        <v>10040.43777277305</v>
      </c>
      <c r="H2" s="78">
        <v>8932.4808992821854</v>
      </c>
      <c r="I2" s="78">
        <v>7115.4134860995546</v>
      </c>
      <c r="J2" s="78">
        <v>7449.3344298819848</v>
      </c>
      <c r="K2" s="78">
        <v>7129.767733486764</v>
      </c>
      <c r="L2" s="78">
        <v>5104.3897113344674</v>
      </c>
      <c r="M2" s="78">
        <v>6262.2974351622543</v>
      </c>
      <c r="N2" s="78">
        <v>7068.6168704018492</v>
      </c>
      <c r="O2" s="78">
        <v>6360.3002792738916</v>
      </c>
      <c r="P2" s="78">
        <v>7738.1300585050158</v>
      </c>
      <c r="Q2" s="78">
        <v>6470.2102856963302</v>
      </c>
      <c r="R2" s="78">
        <v>6892.4618858943886</v>
      </c>
    </row>
    <row r="3" spans="1:18" ht="11.25" customHeight="1" x14ac:dyDescent="0.25">
      <c r="A3" s="53" t="s">
        <v>242</v>
      </c>
      <c r="B3" s="54" t="s">
        <v>241</v>
      </c>
      <c r="C3" s="79">
        <v>5033.600380636819</v>
      </c>
      <c r="D3" s="79">
        <v>5039.5097795514484</v>
      </c>
      <c r="E3" s="79">
        <v>5126.5885758534732</v>
      </c>
      <c r="F3" s="79">
        <v>4540.7775470032802</v>
      </c>
      <c r="G3" s="79">
        <v>4901.8159386926636</v>
      </c>
      <c r="H3" s="79">
        <v>4592.0325255300131</v>
      </c>
      <c r="I3" s="79">
        <v>4138.532248605552</v>
      </c>
      <c r="J3" s="79">
        <v>4167.957921305976</v>
      </c>
      <c r="K3" s="79">
        <v>3943.2933309668392</v>
      </c>
      <c r="L3" s="79">
        <v>2915.4185048697118</v>
      </c>
      <c r="M3" s="79">
        <v>3413.6051078678029</v>
      </c>
      <c r="N3" s="79">
        <v>4203.8446147012592</v>
      </c>
      <c r="O3" s="79">
        <v>3463.6020078271004</v>
      </c>
      <c r="P3" s="79">
        <v>5007.4231771455707</v>
      </c>
      <c r="Q3" s="79">
        <v>3828.4250714379332</v>
      </c>
      <c r="R3" s="79">
        <v>3846.7494484158556</v>
      </c>
    </row>
    <row r="4" spans="1:18" ht="11.25" customHeight="1" x14ac:dyDescent="0.25">
      <c r="A4" s="56" t="s">
        <v>240</v>
      </c>
      <c r="B4" s="57" t="s">
        <v>239</v>
      </c>
      <c r="C4" s="8">
        <v>5033.600380636819</v>
      </c>
      <c r="D4" s="8">
        <v>5039.5097795514484</v>
      </c>
      <c r="E4" s="8">
        <v>5126.5885758534732</v>
      </c>
      <c r="F4" s="8">
        <v>4540.7775470032802</v>
      </c>
      <c r="G4" s="8">
        <v>4901.8159386926636</v>
      </c>
      <c r="H4" s="8">
        <v>4592.0325255300131</v>
      </c>
      <c r="I4" s="8">
        <v>4138.532248605552</v>
      </c>
      <c r="J4" s="8">
        <v>4167.957921305976</v>
      </c>
      <c r="K4" s="8">
        <v>3943.2933309668392</v>
      </c>
      <c r="L4" s="8">
        <v>2915.4185048697118</v>
      </c>
      <c r="M4" s="8">
        <v>3413.6051078678029</v>
      </c>
      <c r="N4" s="8">
        <v>4203.8446147012592</v>
      </c>
      <c r="O4" s="8">
        <v>3463.6020078271004</v>
      </c>
      <c r="P4" s="8">
        <v>5007.4231771455707</v>
      </c>
      <c r="Q4" s="8">
        <v>3828.4250714379332</v>
      </c>
      <c r="R4" s="8">
        <v>3846.7494484158556</v>
      </c>
    </row>
    <row r="5" spans="1:18" ht="11.25" customHeight="1" x14ac:dyDescent="0.25">
      <c r="A5" s="59" t="s">
        <v>238</v>
      </c>
      <c r="B5" s="60" t="s">
        <v>237</v>
      </c>
      <c r="C5" s="9">
        <v>1682.8302025373107</v>
      </c>
      <c r="D5" s="9">
        <v>1887.9268692786482</v>
      </c>
      <c r="E5" s="9">
        <v>1702.5727583430726</v>
      </c>
      <c r="F5" s="9">
        <v>1339.2381954916802</v>
      </c>
      <c r="G5" s="9">
        <v>1486.7067418529041</v>
      </c>
      <c r="H5" s="9">
        <v>1642.1389303803471</v>
      </c>
      <c r="I5" s="9">
        <v>1169.7703451683919</v>
      </c>
      <c r="J5" s="9">
        <v>1760.4151268956562</v>
      </c>
      <c r="K5" s="9">
        <v>1516.3349331675595</v>
      </c>
      <c r="L5" s="9">
        <v>616.93623093643203</v>
      </c>
      <c r="M5" s="9">
        <v>1562.2187190969564</v>
      </c>
      <c r="N5" s="9">
        <v>2009.9895280149549</v>
      </c>
      <c r="O5" s="9">
        <v>1694.4636107935667</v>
      </c>
      <c r="P5" s="9">
        <v>1955.6513317853608</v>
      </c>
      <c r="Q5" s="9">
        <v>1934.5690870952719</v>
      </c>
      <c r="R5" s="9">
        <v>2116.7758150968925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407.27694581050008</v>
      </c>
      <c r="O6" s="10">
        <v>287.79999923315597</v>
      </c>
      <c r="P6" s="10">
        <v>241.96086578258792</v>
      </c>
      <c r="Q6" s="10">
        <v>233.30939919446999</v>
      </c>
      <c r="R6" s="10">
        <v>187.39836700542392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1682.8302025373107</v>
      </c>
      <c r="D8" s="10">
        <v>1887.9268692786482</v>
      </c>
      <c r="E8" s="10">
        <v>1702.5727583430726</v>
      </c>
      <c r="F8" s="10">
        <v>1339.2381954916802</v>
      </c>
      <c r="G8" s="10">
        <v>1486.7067418529041</v>
      </c>
      <c r="H8" s="10">
        <v>1642.1389303803471</v>
      </c>
      <c r="I8" s="10">
        <v>1169.7703451683919</v>
      </c>
      <c r="J8" s="10">
        <v>1760.4151268956562</v>
      </c>
      <c r="K8" s="10">
        <v>1516.3349331675595</v>
      </c>
      <c r="L8" s="10">
        <v>616.93623093643203</v>
      </c>
      <c r="M8" s="10">
        <v>1562.2187190969564</v>
      </c>
      <c r="N8" s="10">
        <v>1602.7125822044547</v>
      </c>
      <c r="O8" s="10">
        <v>1406.6636115604108</v>
      </c>
      <c r="P8" s="10">
        <v>1713.6904660027728</v>
      </c>
      <c r="Q8" s="10">
        <v>1701.259687900802</v>
      </c>
      <c r="R8" s="10">
        <v>1929.3774480914688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3350.770178099508</v>
      </c>
      <c r="D11" s="9">
        <v>3151.5829102727998</v>
      </c>
      <c r="E11" s="9">
        <v>3424.0158175104002</v>
      </c>
      <c r="F11" s="9">
        <v>3201.5393515115998</v>
      </c>
      <c r="G11" s="9">
        <v>3415.10919683976</v>
      </c>
      <c r="H11" s="9">
        <v>2949.893595149666</v>
      </c>
      <c r="I11" s="9">
        <v>2968.7619034371601</v>
      </c>
      <c r="J11" s="9">
        <v>2407.5427944103199</v>
      </c>
      <c r="K11" s="9">
        <v>2426.9583977992797</v>
      </c>
      <c r="L11" s="9">
        <v>2298.4822739332799</v>
      </c>
      <c r="M11" s="9">
        <v>1851.3863887708462</v>
      </c>
      <c r="N11" s="9">
        <v>2193.8550866863043</v>
      </c>
      <c r="O11" s="9">
        <v>1769.1383970335335</v>
      </c>
      <c r="P11" s="9">
        <v>3051.7718453602097</v>
      </c>
      <c r="Q11" s="9">
        <v>1893.8559843426615</v>
      </c>
      <c r="R11" s="9">
        <v>1729.973633318963</v>
      </c>
    </row>
    <row r="12" spans="1:18" ht="11.25" customHeight="1" x14ac:dyDescent="0.25">
      <c r="A12" s="61" t="s">
        <v>224</v>
      </c>
      <c r="B12" s="62" t="s">
        <v>223</v>
      </c>
      <c r="C12" s="10">
        <v>3350.770178099508</v>
      </c>
      <c r="D12" s="10">
        <v>3151.5829102727998</v>
      </c>
      <c r="E12" s="10">
        <v>3424.0158175104002</v>
      </c>
      <c r="F12" s="10">
        <v>3201.5393515115998</v>
      </c>
      <c r="G12" s="10">
        <v>3415.10919683976</v>
      </c>
      <c r="H12" s="10">
        <v>2949.893595149666</v>
      </c>
      <c r="I12" s="10">
        <v>2968.7619034371601</v>
      </c>
      <c r="J12" s="10">
        <v>2407.5427944103199</v>
      </c>
      <c r="K12" s="10">
        <v>2426.9583977992797</v>
      </c>
      <c r="L12" s="10">
        <v>2298.4822739332799</v>
      </c>
      <c r="M12" s="10">
        <v>1851.3863887708462</v>
      </c>
      <c r="N12" s="10">
        <v>2193.8550866863043</v>
      </c>
      <c r="O12" s="10">
        <v>1769.1383970335335</v>
      </c>
      <c r="P12" s="10">
        <v>3051.7718453602097</v>
      </c>
      <c r="Q12" s="10">
        <v>1893.8559843426615</v>
      </c>
      <c r="R12" s="10">
        <v>1729.973633318963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1067.2812275167894</v>
      </c>
      <c r="D21" s="79">
        <v>1045.2778064044805</v>
      </c>
      <c r="E21" s="79">
        <v>1011.7632686978025</v>
      </c>
      <c r="F21" s="79">
        <v>984.79250582928955</v>
      </c>
      <c r="G21" s="79">
        <v>913.57291622683351</v>
      </c>
      <c r="H21" s="79">
        <v>833.81191191635219</v>
      </c>
      <c r="I21" s="79">
        <v>762.740506723772</v>
      </c>
      <c r="J21" s="79">
        <v>776.62499636170151</v>
      </c>
      <c r="K21" s="79">
        <v>705.91365161155011</v>
      </c>
      <c r="L21" s="79">
        <v>605.25738541840121</v>
      </c>
      <c r="M21" s="79">
        <v>754.10991774665445</v>
      </c>
      <c r="N21" s="79">
        <v>428.13559730161995</v>
      </c>
      <c r="O21" s="79">
        <v>473.19707744135303</v>
      </c>
      <c r="P21" s="79">
        <v>394.33412859904314</v>
      </c>
      <c r="Q21" s="79">
        <v>260.20500604806955</v>
      </c>
      <c r="R21" s="79">
        <v>170.15825808508828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1067.2812275167894</v>
      </c>
      <c r="D30" s="8">
        <v>1045.2778064044805</v>
      </c>
      <c r="E30" s="8">
        <v>1011.7632686978025</v>
      </c>
      <c r="F30" s="8">
        <v>984.79250582928955</v>
      </c>
      <c r="G30" s="8">
        <v>913.57291622683351</v>
      </c>
      <c r="H30" s="8">
        <v>833.81191191635219</v>
      </c>
      <c r="I30" s="8">
        <v>762.740506723772</v>
      </c>
      <c r="J30" s="8">
        <v>776.62499636170151</v>
      </c>
      <c r="K30" s="8">
        <v>705.91365161155011</v>
      </c>
      <c r="L30" s="8">
        <v>605.25738541840121</v>
      </c>
      <c r="M30" s="8">
        <v>754.10991774665445</v>
      </c>
      <c r="N30" s="8">
        <v>428.13559730161995</v>
      </c>
      <c r="O30" s="8">
        <v>473.19707744135303</v>
      </c>
      <c r="P30" s="8">
        <v>394.33412859904314</v>
      </c>
      <c r="Q30" s="8">
        <v>260.20500604806955</v>
      </c>
      <c r="R30" s="8">
        <v>170.15825808508828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61.366309850166132</v>
      </c>
      <c r="D34" s="9">
        <v>57.941356480925535</v>
      </c>
      <c r="E34" s="9">
        <v>57.769904092668931</v>
      </c>
      <c r="F34" s="9">
        <v>53.148653555914542</v>
      </c>
      <c r="G34" s="9">
        <v>55.769277390157804</v>
      </c>
      <c r="H34" s="9">
        <v>54.214913128438056</v>
      </c>
      <c r="I34" s="9">
        <v>41.635510250188403</v>
      </c>
      <c r="J34" s="9">
        <v>45.080305883749183</v>
      </c>
      <c r="K34" s="9">
        <v>43.552665111475484</v>
      </c>
      <c r="L34" s="9">
        <v>39.885748708256592</v>
      </c>
      <c r="M34" s="9">
        <v>40.921045770838852</v>
      </c>
      <c r="N34" s="9">
        <v>40.797744089045182</v>
      </c>
      <c r="O34" s="9">
        <v>39.996796762864662</v>
      </c>
      <c r="P34" s="9">
        <v>33.796986022566905</v>
      </c>
      <c r="Q34" s="9">
        <v>22.686790809576888</v>
      </c>
      <c r="R34" s="9">
        <v>20.636711482142118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114.96770908916119</v>
      </c>
      <c r="D43" s="9">
        <v>115.67854059647864</v>
      </c>
      <c r="E43" s="9">
        <v>113.79953317007102</v>
      </c>
      <c r="F43" s="9">
        <v>119.30972655437544</v>
      </c>
      <c r="G43" s="9">
        <v>138.75657782058443</v>
      </c>
      <c r="H43" s="9">
        <v>138.2625659591364</v>
      </c>
      <c r="I43" s="9">
        <v>63.046336864329824</v>
      </c>
      <c r="J43" s="9">
        <v>69.726333067635906</v>
      </c>
      <c r="K43" s="9">
        <v>67.831065514982456</v>
      </c>
      <c r="L43" s="9">
        <v>65.956159277263851</v>
      </c>
      <c r="M43" s="9">
        <v>72.650221089747745</v>
      </c>
      <c r="N43" s="9">
        <v>66.801091812847588</v>
      </c>
      <c r="O43" s="9">
        <v>55.692249860668689</v>
      </c>
      <c r="P43" s="9">
        <v>50.273581476381018</v>
      </c>
      <c r="Q43" s="9">
        <v>29.63023887335498</v>
      </c>
      <c r="R43" s="9">
        <v>38.066299662405498</v>
      </c>
    </row>
    <row r="44" spans="1:18" ht="11.25" customHeight="1" x14ac:dyDescent="0.25">
      <c r="A44" s="59" t="s">
        <v>161</v>
      </c>
      <c r="B44" s="60" t="s">
        <v>160</v>
      </c>
      <c r="C44" s="9">
        <v>417.95879966495892</v>
      </c>
      <c r="D44" s="9">
        <v>374.62220906205653</v>
      </c>
      <c r="E44" s="9">
        <v>390.15260683056232</v>
      </c>
      <c r="F44" s="9">
        <v>352.92044464747181</v>
      </c>
      <c r="G44" s="9">
        <v>232.37201343492052</v>
      </c>
      <c r="H44" s="9">
        <v>160.99202273484761</v>
      </c>
      <c r="I44" s="9">
        <v>277.66635945598449</v>
      </c>
      <c r="J44" s="9">
        <v>309.46445077629573</v>
      </c>
      <c r="K44" s="9">
        <v>272.54983334097608</v>
      </c>
      <c r="L44" s="9">
        <v>206.03026355835615</v>
      </c>
      <c r="M44" s="9">
        <v>130.3478967266812</v>
      </c>
      <c r="N44" s="9">
        <v>0</v>
      </c>
      <c r="O44" s="9">
        <v>86.689861722976687</v>
      </c>
      <c r="P44" s="9">
        <v>0</v>
      </c>
      <c r="Q44" s="9">
        <v>182.66312355329666</v>
      </c>
      <c r="R44" s="9">
        <v>111.45524694054065</v>
      </c>
    </row>
    <row r="45" spans="1:18" ht="11.25" customHeight="1" x14ac:dyDescent="0.25">
      <c r="A45" s="59" t="s">
        <v>159</v>
      </c>
      <c r="B45" s="60" t="s">
        <v>158</v>
      </c>
      <c r="C45" s="9">
        <v>472.98840891250308</v>
      </c>
      <c r="D45" s="9">
        <v>497.03570026501995</v>
      </c>
      <c r="E45" s="9">
        <v>450.04122460450026</v>
      </c>
      <c r="F45" s="9">
        <v>459.41368107152778</v>
      </c>
      <c r="G45" s="9">
        <v>486.6750475811707</v>
      </c>
      <c r="H45" s="9">
        <v>480.34241009393008</v>
      </c>
      <c r="I45" s="9">
        <v>380.39230015326928</v>
      </c>
      <c r="J45" s="9">
        <v>352.35390663402069</v>
      </c>
      <c r="K45" s="9">
        <v>321.98008764411611</v>
      </c>
      <c r="L45" s="9">
        <v>293.38521387452465</v>
      </c>
      <c r="M45" s="9">
        <v>510.19075415938659</v>
      </c>
      <c r="N45" s="9">
        <v>320.5367613997272</v>
      </c>
      <c r="O45" s="9">
        <v>290.81816909484297</v>
      </c>
      <c r="P45" s="9">
        <v>310.26356110009522</v>
      </c>
      <c r="Q45" s="9">
        <v>25.22485281184106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472.98840891250308</v>
      </c>
      <c r="D49" s="10">
        <v>497.03570026501995</v>
      </c>
      <c r="E49" s="10">
        <v>450.04122460450026</v>
      </c>
      <c r="F49" s="10">
        <v>459.41368107152778</v>
      </c>
      <c r="G49" s="10">
        <v>486.6750475811707</v>
      </c>
      <c r="H49" s="10">
        <v>480.34241009393008</v>
      </c>
      <c r="I49" s="10">
        <v>380.39230015326928</v>
      </c>
      <c r="J49" s="10">
        <v>352.35390663402069</v>
      </c>
      <c r="K49" s="10">
        <v>321.98008764411611</v>
      </c>
      <c r="L49" s="10">
        <v>293.38521387452465</v>
      </c>
      <c r="M49" s="10">
        <v>510.19075415938659</v>
      </c>
      <c r="N49" s="10">
        <v>320.5367613997272</v>
      </c>
      <c r="O49" s="10">
        <v>290.81816909484297</v>
      </c>
      <c r="P49" s="10">
        <v>310.26356110009522</v>
      </c>
      <c r="Q49" s="10">
        <v>25.22485281184106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2765.8418430167035</v>
      </c>
      <c r="D52" s="79">
        <v>3986.7861281111436</v>
      </c>
      <c r="E52" s="79">
        <v>3633.1616314511912</v>
      </c>
      <c r="F52" s="79">
        <v>3645.0283407343595</v>
      </c>
      <c r="G52" s="79">
        <v>4225.0489178535527</v>
      </c>
      <c r="H52" s="79">
        <v>3506.6364618358198</v>
      </c>
      <c r="I52" s="79">
        <v>2214.1407307702302</v>
      </c>
      <c r="J52" s="79">
        <v>2504.7515122143068</v>
      </c>
      <c r="K52" s="79">
        <v>2480.5607509083748</v>
      </c>
      <c r="L52" s="79">
        <v>1583.7138210463545</v>
      </c>
      <c r="M52" s="79">
        <v>2094.5824095477965</v>
      </c>
      <c r="N52" s="79">
        <v>2436.6366583989702</v>
      </c>
      <c r="O52" s="79">
        <v>2423.5011940054378</v>
      </c>
      <c r="P52" s="79">
        <v>2336.3727527604024</v>
      </c>
      <c r="Q52" s="79">
        <v>2381.5802082103273</v>
      </c>
      <c r="R52" s="79">
        <v>2875.5541793934453</v>
      </c>
    </row>
    <row r="53" spans="1:18" ht="11.25" customHeight="1" x14ac:dyDescent="0.25">
      <c r="A53" s="56" t="s">
        <v>143</v>
      </c>
      <c r="B53" s="57" t="s">
        <v>142</v>
      </c>
      <c r="C53" s="8">
        <v>921.1936706212324</v>
      </c>
      <c r="D53" s="8">
        <v>1436.0233340147918</v>
      </c>
      <c r="E53" s="8">
        <v>1197.688197686391</v>
      </c>
      <c r="F53" s="8">
        <v>1502.9468331841838</v>
      </c>
      <c r="G53" s="8">
        <v>1998.1335440904647</v>
      </c>
      <c r="H53" s="8">
        <v>1482.6344618358216</v>
      </c>
      <c r="I53" s="8">
        <v>355.34601656834207</v>
      </c>
      <c r="J53" s="8">
        <v>504.53106201712279</v>
      </c>
      <c r="K53" s="8">
        <v>530.08820330351023</v>
      </c>
      <c r="L53" s="8">
        <v>142.12345746142648</v>
      </c>
      <c r="M53" s="8">
        <v>159.0104770830045</v>
      </c>
      <c r="N53" s="8">
        <v>315.16585839896561</v>
      </c>
      <c r="O53" s="8">
        <v>381.85639400545085</v>
      </c>
      <c r="P53" s="8">
        <v>403.05690605054707</v>
      </c>
      <c r="Q53" s="8">
        <v>433.37180821032649</v>
      </c>
      <c r="R53" s="8">
        <v>932.28337939343692</v>
      </c>
    </row>
    <row r="54" spans="1:18" ht="11.25" customHeight="1" x14ac:dyDescent="0.25">
      <c r="A54" s="56" t="s">
        <v>141</v>
      </c>
      <c r="B54" s="57" t="s">
        <v>140</v>
      </c>
      <c r="C54" s="8">
        <v>1844.648172395471</v>
      </c>
      <c r="D54" s="8">
        <v>2550.7627940963521</v>
      </c>
      <c r="E54" s="8">
        <v>2435.4734337648001</v>
      </c>
      <c r="F54" s="8">
        <v>2142.081507550176</v>
      </c>
      <c r="G54" s="8">
        <v>2226.9153737630877</v>
      </c>
      <c r="H54" s="8">
        <v>2024.0019999999981</v>
      </c>
      <c r="I54" s="8">
        <v>1858.7947142018882</v>
      </c>
      <c r="J54" s="8">
        <v>2000.2204501971842</v>
      </c>
      <c r="K54" s="8">
        <v>1950.4725476048643</v>
      </c>
      <c r="L54" s="8">
        <v>1441.5903635849281</v>
      </c>
      <c r="M54" s="8">
        <v>1935.5719324647921</v>
      </c>
      <c r="N54" s="8">
        <v>2121.4708000000046</v>
      </c>
      <c r="O54" s="8">
        <v>2041.6447999999868</v>
      </c>
      <c r="P54" s="8">
        <v>1933.3158467098551</v>
      </c>
      <c r="Q54" s="8">
        <v>1948.2084000000007</v>
      </c>
      <c r="R54" s="8">
        <v>1943.2708000000082</v>
      </c>
    </row>
    <row r="55" spans="1:18" ht="11.25" customHeight="1" x14ac:dyDescent="0.25">
      <c r="A55" s="59" t="s">
        <v>139</v>
      </c>
      <c r="B55" s="60" t="s">
        <v>138</v>
      </c>
      <c r="C55" s="9">
        <v>149.18817239546905</v>
      </c>
      <c r="D55" s="9">
        <v>282.18708209635201</v>
      </c>
      <c r="E55" s="9">
        <v>280.32803135999995</v>
      </c>
      <c r="F55" s="9">
        <v>291.29536367337596</v>
      </c>
      <c r="G55" s="9">
        <v>315.61421077108798</v>
      </c>
      <c r="H55" s="9">
        <v>217.78199999999887</v>
      </c>
      <c r="I55" s="9">
        <v>222.67701020188801</v>
      </c>
      <c r="J55" s="9">
        <v>239.80319397878401</v>
      </c>
      <c r="K55" s="9">
        <v>231.62367560486399</v>
      </c>
      <c r="L55" s="9">
        <v>182.11718758492799</v>
      </c>
      <c r="M55" s="9">
        <v>195.13193246478556</v>
      </c>
      <c r="N55" s="9">
        <v>248.95080000000007</v>
      </c>
      <c r="O55" s="9">
        <v>192.78479999999956</v>
      </c>
      <c r="P55" s="9">
        <v>178.83584670985684</v>
      </c>
      <c r="Q55" s="9">
        <v>100.38840000000019</v>
      </c>
      <c r="R55" s="9">
        <v>111.31080000000019</v>
      </c>
    </row>
    <row r="56" spans="1:18" ht="11.25" customHeight="1" x14ac:dyDescent="0.25">
      <c r="A56" s="59" t="s">
        <v>137</v>
      </c>
      <c r="B56" s="60" t="s">
        <v>136</v>
      </c>
      <c r="C56" s="9">
        <v>1695.4600000000019</v>
      </c>
      <c r="D56" s="9">
        <v>2268.5757120000003</v>
      </c>
      <c r="E56" s="9">
        <v>2155.1454024048003</v>
      </c>
      <c r="F56" s="9">
        <v>1850.7861438768002</v>
      </c>
      <c r="G56" s="9">
        <v>1911.3011629919999</v>
      </c>
      <c r="H56" s="9">
        <v>1806.2199999999993</v>
      </c>
      <c r="I56" s="9">
        <v>1636.1177040000002</v>
      </c>
      <c r="J56" s="9">
        <v>1760.4172562184001</v>
      </c>
      <c r="K56" s="9">
        <v>1718.8488720000003</v>
      </c>
      <c r="L56" s="9">
        <v>1259.4731760000002</v>
      </c>
      <c r="M56" s="9">
        <v>1740.4400000000066</v>
      </c>
      <c r="N56" s="9">
        <v>1872.5200000000048</v>
      </c>
      <c r="O56" s="9">
        <v>1848.8599999999874</v>
      </c>
      <c r="P56" s="9">
        <v>1754.4799999999982</v>
      </c>
      <c r="Q56" s="9">
        <v>1847.8200000000004</v>
      </c>
      <c r="R56" s="9">
        <v>1831.960000000008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1.9387711513978219</v>
      </c>
      <c r="D64" s="81">
        <v>1.9528106031751056</v>
      </c>
      <c r="E64" s="81">
        <v>1.9462534426358029</v>
      </c>
      <c r="F64" s="81">
        <v>1.841310565780709</v>
      </c>
      <c r="G64" s="81">
        <v>1.8815075516797992</v>
      </c>
      <c r="H64" s="81">
        <v>1.8474640818842074</v>
      </c>
      <c r="I64" s="81">
        <v>1.5718881243180878</v>
      </c>
      <c r="J64" s="81">
        <v>1.6949463535321345</v>
      </c>
      <c r="K64" s="81">
        <v>1.6829001096638643</v>
      </c>
      <c r="L64" s="81">
        <v>0</v>
      </c>
      <c r="M64" s="81">
        <v>0</v>
      </c>
      <c r="N64" s="81">
        <v>0</v>
      </c>
      <c r="O64" s="81">
        <v>5.5528989020824003E-2</v>
      </c>
      <c r="P64" s="81">
        <v>6.1534355400351078E-2</v>
      </c>
      <c r="Q64" s="81">
        <v>6.0366671708016656E-2</v>
      </c>
      <c r="R64" s="81">
        <v>6.3250902065295336E-2</v>
      </c>
    </row>
    <row r="65" spans="1:18" ht="11.25" customHeight="1" x14ac:dyDescent="0.25">
      <c r="A65" s="71" t="s">
        <v>123</v>
      </c>
      <c r="B65" s="72" t="s">
        <v>122</v>
      </c>
      <c r="C65" s="82">
        <v>1.9387711513978219</v>
      </c>
      <c r="D65" s="82">
        <v>1.9528106031751056</v>
      </c>
      <c r="E65" s="82">
        <v>1.9462534426358029</v>
      </c>
      <c r="F65" s="82">
        <v>1.841310565780709</v>
      </c>
      <c r="G65" s="82">
        <v>1.8815075516797992</v>
      </c>
      <c r="H65" s="82">
        <v>1.8474640818842074</v>
      </c>
      <c r="I65" s="82">
        <v>1.5718881243180878</v>
      </c>
      <c r="J65" s="82">
        <v>1.6949463535321345</v>
      </c>
      <c r="K65" s="82">
        <v>1.6829001096638643</v>
      </c>
      <c r="L65" s="82">
        <v>0</v>
      </c>
      <c r="M65" s="82">
        <v>0</v>
      </c>
      <c r="N65" s="82">
        <v>0</v>
      </c>
      <c r="O65" s="82">
        <v>5.5528989020824003E-2</v>
      </c>
      <c r="P65" s="82">
        <v>6.1534355400351078E-2</v>
      </c>
      <c r="Q65" s="82">
        <v>6.0366671708016656E-2</v>
      </c>
      <c r="R65" s="82">
        <v>6.3250902065295336E-2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9" customWidth="1"/>
    <col min="2" max="2" width="8" style="49" customWidth="1"/>
    <col min="3" max="18" width="5.7109375" style="49" customWidth="1"/>
    <col min="19" max="16384" width="9.140625" style="49"/>
  </cols>
  <sheetData>
    <row r="1" spans="1:18" ht="11.25" customHeight="1" x14ac:dyDescent="0.25">
      <c r="A1" s="48" t="s">
        <v>245</v>
      </c>
      <c r="B1" s="48"/>
      <c r="C1" s="48">
        <v>2000</v>
      </c>
      <c r="D1" s="48">
        <v>2001</v>
      </c>
      <c r="E1" s="48">
        <v>2002</v>
      </c>
      <c r="F1" s="48">
        <v>2003</v>
      </c>
      <c r="G1" s="48">
        <v>2004</v>
      </c>
      <c r="H1" s="48">
        <v>2005</v>
      </c>
      <c r="I1" s="48">
        <v>2006</v>
      </c>
      <c r="J1" s="48">
        <v>2007</v>
      </c>
      <c r="K1" s="48">
        <v>2008</v>
      </c>
      <c r="L1" s="48">
        <v>2009</v>
      </c>
      <c r="M1" s="48">
        <v>2010</v>
      </c>
      <c r="N1" s="48">
        <v>2011</v>
      </c>
      <c r="O1" s="48">
        <v>2012</v>
      </c>
      <c r="P1" s="48">
        <v>2013</v>
      </c>
      <c r="Q1" s="48">
        <v>2014</v>
      </c>
      <c r="R1" s="48">
        <v>2015</v>
      </c>
    </row>
    <row r="2" spans="1:18" ht="11.25" customHeight="1" x14ac:dyDescent="0.25">
      <c r="A2" s="50" t="s">
        <v>244</v>
      </c>
      <c r="B2" s="51" t="s">
        <v>243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ht="11.25" customHeight="1" x14ac:dyDescent="0.25">
      <c r="A3" s="53" t="s">
        <v>242</v>
      </c>
      <c r="B3" s="54" t="s">
        <v>241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11.25" customHeight="1" x14ac:dyDescent="0.25">
      <c r="A4" s="56" t="s">
        <v>240</v>
      </c>
      <c r="B4" s="57" t="s">
        <v>239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1.25" customHeight="1" x14ac:dyDescent="0.25">
      <c r="A5" s="59" t="s">
        <v>238</v>
      </c>
      <c r="B5" s="60" t="s">
        <v>237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1.25" customHeight="1" x14ac:dyDescent="0.25">
      <c r="A6" s="61" t="s">
        <v>236</v>
      </c>
      <c r="B6" s="62" t="s">
        <v>235</v>
      </c>
      <c r="C6" s="6">
        <v>4.1156243999999997</v>
      </c>
      <c r="D6" s="6">
        <v>4.1156243999999997</v>
      </c>
      <c r="E6" s="6">
        <v>4.1156243999999997</v>
      </c>
      <c r="F6" s="6">
        <v>4.1156243999999997</v>
      </c>
      <c r="G6" s="6">
        <v>4.1156243999999997</v>
      </c>
      <c r="H6" s="6">
        <v>4.1156243999999997</v>
      </c>
      <c r="I6" s="6">
        <v>4.1156243999999997</v>
      </c>
      <c r="J6" s="6">
        <v>4.1156243999999997</v>
      </c>
      <c r="K6" s="6">
        <v>4.1156243999999997</v>
      </c>
      <c r="L6" s="6">
        <v>4.1156243999999997</v>
      </c>
      <c r="M6" s="6">
        <v>4.1156243999999997</v>
      </c>
      <c r="N6" s="6">
        <v>4.1156243999999997</v>
      </c>
      <c r="O6" s="6">
        <v>4.1156243999999997</v>
      </c>
      <c r="P6" s="6">
        <v>4.1156243999999997</v>
      </c>
      <c r="Q6" s="6">
        <v>4.1156243999999997</v>
      </c>
      <c r="R6" s="6">
        <v>4.1156243999999997</v>
      </c>
    </row>
    <row r="7" spans="1:18" ht="11.25" customHeight="1" x14ac:dyDescent="0.25">
      <c r="A7" s="61" t="s">
        <v>234</v>
      </c>
      <c r="B7" s="62" t="s">
        <v>233</v>
      </c>
      <c r="C7" s="6">
        <v>3.9607128</v>
      </c>
      <c r="D7" s="6">
        <v>3.9607128</v>
      </c>
      <c r="E7" s="6">
        <v>3.9607128</v>
      </c>
      <c r="F7" s="6">
        <v>3.9607128</v>
      </c>
      <c r="G7" s="6">
        <v>3.9607128</v>
      </c>
      <c r="H7" s="6">
        <v>3.9607128</v>
      </c>
      <c r="I7" s="6">
        <v>3.9607128</v>
      </c>
      <c r="J7" s="6">
        <v>3.9607128</v>
      </c>
      <c r="K7" s="6">
        <v>3.9607128</v>
      </c>
      <c r="L7" s="6">
        <v>3.9607128</v>
      </c>
      <c r="M7" s="6">
        <v>3.9607128</v>
      </c>
      <c r="N7" s="6">
        <v>3.9607128</v>
      </c>
      <c r="O7" s="6">
        <v>3.9607128</v>
      </c>
      <c r="P7" s="6">
        <v>3.9607128</v>
      </c>
      <c r="Q7" s="6">
        <v>3.9607128</v>
      </c>
      <c r="R7" s="6">
        <v>3.9607128</v>
      </c>
    </row>
    <row r="8" spans="1:18" ht="11.25" customHeight="1" x14ac:dyDescent="0.25">
      <c r="A8" s="61" t="s">
        <v>232</v>
      </c>
      <c r="B8" s="62" t="s">
        <v>231</v>
      </c>
      <c r="C8" s="6">
        <v>3.9607128</v>
      </c>
      <c r="D8" s="6">
        <v>3.9607128</v>
      </c>
      <c r="E8" s="6">
        <v>3.9607128</v>
      </c>
      <c r="F8" s="6">
        <v>3.9607128</v>
      </c>
      <c r="G8" s="6">
        <v>3.9607128</v>
      </c>
      <c r="H8" s="6">
        <v>3.9607128</v>
      </c>
      <c r="I8" s="6">
        <v>3.9607128</v>
      </c>
      <c r="J8" s="6">
        <v>3.9607128</v>
      </c>
      <c r="K8" s="6">
        <v>3.9607128</v>
      </c>
      <c r="L8" s="6">
        <v>3.9607128</v>
      </c>
      <c r="M8" s="6">
        <v>3.9607128</v>
      </c>
      <c r="N8" s="6">
        <v>3.9607128</v>
      </c>
      <c r="O8" s="6">
        <v>3.9607128</v>
      </c>
      <c r="P8" s="6">
        <v>3.9607128</v>
      </c>
      <c r="Q8" s="6">
        <v>3.9607128</v>
      </c>
      <c r="R8" s="6">
        <v>3.9607128</v>
      </c>
    </row>
    <row r="9" spans="1:18" ht="11.25" customHeight="1" x14ac:dyDescent="0.25">
      <c r="A9" s="61" t="s">
        <v>230</v>
      </c>
      <c r="B9" s="62" t="s">
        <v>229</v>
      </c>
      <c r="C9" s="6">
        <v>4.0235148000000001</v>
      </c>
      <c r="D9" s="6">
        <v>4.0235148000000001</v>
      </c>
      <c r="E9" s="6">
        <v>4.0235148000000001</v>
      </c>
      <c r="F9" s="6">
        <v>4.0235148000000001</v>
      </c>
      <c r="G9" s="6">
        <v>4.0235148000000001</v>
      </c>
      <c r="H9" s="6">
        <v>4.0235148000000001</v>
      </c>
      <c r="I9" s="6">
        <v>4.0235148000000001</v>
      </c>
      <c r="J9" s="6">
        <v>4.0235148000000001</v>
      </c>
      <c r="K9" s="6">
        <v>4.0235148000000001</v>
      </c>
      <c r="L9" s="6">
        <v>4.0235148000000001</v>
      </c>
      <c r="M9" s="6">
        <v>4.0235148000000001</v>
      </c>
      <c r="N9" s="6">
        <v>4.0235148000000001</v>
      </c>
      <c r="O9" s="6">
        <v>4.0235148000000001</v>
      </c>
      <c r="P9" s="6">
        <v>4.0235148000000001</v>
      </c>
      <c r="Q9" s="6">
        <v>4.0235148000000001</v>
      </c>
      <c r="R9" s="6">
        <v>4.0235148000000001</v>
      </c>
    </row>
    <row r="10" spans="1:18" ht="11.25" customHeight="1" x14ac:dyDescent="0.25">
      <c r="A10" s="59" t="s">
        <v>228</v>
      </c>
      <c r="B10" s="60" t="s">
        <v>227</v>
      </c>
      <c r="C10" s="7">
        <v>4.0821300000000003</v>
      </c>
      <c r="D10" s="7">
        <v>4.0821300000000003</v>
      </c>
      <c r="E10" s="7">
        <v>4.0821300000000003</v>
      </c>
      <c r="F10" s="7">
        <v>4.0821300000000003</v>
      </c>
      <c r="G10" s="7">
        <v>4.0821300000000003</v>
      </c>
      <c r="H10" s="7">
        <v>4.0821300000000003</v>
      </c>
      <c r="I10" s="7">
        <v>4.0821300000000003</v>
      </c>
      <c r="J10" s="7">
        <v>4.0821300000000003</v>
      </c>
      <c r="K10" s="7">
        <v>4.0821300000000003</v>
      </c>
      <c r="L10" s="7">
        <v>4.0821300000000003</v>
      </c>
      <c r="M10" s="7">
        <v>4.0821300000000003</v>
      </c>
      <c r="N10" s="7">
        <v>4.0821300000000003</v>
      </c>
      <c r="O10" s="7">
        <v>4.0821300000000003</v>
      </c>
      <c r="P10" s="7">
        <v>4.0821300000000003</v>
      </c>
      <c r="Q10" s="7">
        <v>4.0821300000000003</v>
      </c>
      <c r="R10" s="7">
        <v>4.0821300000000003</v>
      </c>
    </row>
    <row r="11" spans="1:18" ht="11.25" customHeight="1" x14ac:dyDescent="0.25">
      <c r="A11" s="59" t="s">
        <v>226</v>
      </c>
      <c r="B11" s="60" t="s">
        <v>225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1.25" customHeight="1" x14ac:dyDescent="0.25">
      <c r="A12" s="61" t="s">
        <v>224</v>
      </c>
      <c r="B12" s="62" t="s">
        <v>223</v>
      </c>
      <c r="C12" s="6">
        <v>4.479876</v>
      </c>
      <c r="D12" s="6">
        <v>4.479876</v>
      </c>
      <c r="E12" s="6">
        <v>4.479876</v>
      </c>
      <c r="F12" s="6">
        <v>4.479876</v>
      </c>
      <c r="G12" s="6">
        <v>4.479876</v>
      </c>
      <c r="H12" s="6">
        <v>4.479876</v>
      </c>
      <c r="I12" s="6">
        <v>4.479876</v>
      </c>
      <c r="J12" s="6">
        <v>4.479876</v>
      </c>
      <c r="K12" s="6">
        <v>4.479876</v>
      </c>
      <c r="L12" s="6">
        <v>4.479876</v>
      </c>
      <c r="M12" s="6">
        <v>4.479876</v>
      </c>
      <c r="N12" s="6">
        <v>4.479876</v>
      </c>
      <c r="O12" s="6">
        <v>4.479876</v>
      </c>
      <c r="P12" s="6">
        <v>4.479876</v>
      </c>
      <c r="Q12" s="6">
        <v>4.479876</v>
      </c>
      <c r="R12" s="6">
        <v>4.479876</v>
      </c>
    </row>
    <row r="13" spans="1:18" ht="11.25" customHeight="1" x14ac:dyDescent="0.25">
      <c r="A13" s="61" t="s">
        <v>222</v>
      </c>
      <c r="B13" s="62" t="s">
        <v>221</v>
      </c>
      <c r="C13" s="6">
        <v>4.479876</v>
      </c>
      <c r="D13" s="6">
        <v>4.479876</v>
      </c>
      <c r="E13" s="6">
        <v>4.479876</v>
      </c>
      <c r="F13" s="6">
        <v>4.479876</v>
      </c>
      <c r="G13" s="6">
        <v>4.479876</v>
      </c>
      <c r="H13" s="6">
        <v>4.479876</v>
      </c>
      <c r="I13" s="6">
        <v>4.479876</v>
      </c>
      <c r="J13" s="6">
        <v>4.479876</v>
      </c>
      <c r="K13" s="6">
        <v>4.479876</v>
      </c>
      <c r="L13" s="6">
        <v>4.479876</v>
      </c>
      <c r="M13" s="6">
        <v>4.479876</v>
      </c>
      <c r="N13" s="6">
        <v>4.479876</v>
      </c>
      <c r="O13" s="6">
        <v>4.479876</v>
      </c>
      <c r="P13" s="6">
        <v>4.479876</v>
      </c>
      <c r="Q13" s="6">
        <v>4.479876</v>
      </c>
      <c r="R13" s="6">
        <v>4.479876</v>
      </c>
    </row>
    <row r="14" spans="1:18" ht="11.25" customHeight="1" x14ac:dyDescent="0.25">
      <c r="A14" s="59" t="s">
        <v>220</v>
      </c>
      <c r="B14" s="60" t="s">
        <v>219</v>
      </c>
      <c r="C14" s="7">
        <v>3.3787476000000005</v>
      </c>
      <c r="D14" s="7">
        <v>3.3787476000000005</v>
      </c>
      <c r="E14" s="7">
        <v>3.3787476000000005</v>
      </c>
      <c r="F14" s="7">
        <v>3.3787476000000005</v>
      </c>
      <c r="G14" s="7">
        <v>3.3787476000000005</v>
      </c>
      <c r="H14" s="7">
        <v>3.3787476000000005</v>
      </c>
      <c r="I14" s="7">
        <v>3.3787476000000005</v>
      </c>
      <c r="J14" s="7">
        <v>3.3787476000000005</v>
      </c>
      <c r="K14" s="7">
        <v>3.3787476000000005</v>
      </c>
      <c r="L14" s="7">
        <v>3.3787476000000005</v>
      </c>
      <c r="M14" s="7">
        <v>3.3787476000000005</v>
      </c>
      <c r="N14" s="7">
        <v>3.3787476000000005</v>
      </c>
      <c r="O14" s="7">
        <v>3.3787476000000005</v>
      </c>
      <c r="P14" s="7">
        <v>3.3787476000000005</v>
      </c>
      <c r="Q14" s="7">
        <v>3.3787476000000005</v>
      </c>
      <c r="R14" s="7">
        <v>3.3787476000000005</v>
      </c>
    </row>
    <row r="15" spans="1:18" ht="11.25" customHeight="1" x14ac:dyDescent="0.25">
      <c r="A15" s="63" t="s">
        <v>218</v>
      </c>
      <c r="B15" s="57" t="s">
        <v>217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1:18" ht="11.25" customHeight="1" x14ac:dyDescent="0.25">
      <c r="A16" s="59" t="s">
        <v>216</v>
      </c>
      <c r="B16" s="60" t="s">
        <v>215</v>
      </c>
      <c r="C16" s="7">
        <v>4.2286679999999999</v>
      </c>
      <c r="D16" s="7">
        <v>4.2286679999999999</v>
      </c>
      <c r="E16" s="7">
        <v>4.2286679999999999</v>
      </c>
      <c r="F16" s="7">
        <v>4.2286679999999999</v>
      </c>
      <c r="G16" s="7">
        <v>4.2286679999999999</v>
      </c>
      <c r="H16" s="7">
        <v>4.2286679999999999</v>
      </c>
      <c r="I16" s="7">
        <v>4.2286679999999999</v>
      </c>
      <c r="J16" s="7">
        <v>4.2286679999999999</v>
      </c>
      <c r="K16" s="7">
        <v>4.2286679999999999</v>
      </c>
      <c r="L16" s="7">
        <v>4.2286679999999999</v>
      </c>
      <c r="M16" s="7">
        <v>4.2286679999999999</v>
      </c>
      <c r="N16" s="7">
        <v>4.2286679999999999</v>
      </c>
      <c r="O16" s="7">
        <v>4.2286679999999999</v>
      </c>
      <c r="P16" s="7">
        <v>4.2286679999999999</v>
      </c>
      <c r="Q16" s="7">
        <v>4.2286679999999999</v>
      </c>
      <c r="R16" s="7">
        <v>4.2286679999999999</v>
      </c>
    </row>
    <row r="17" spans="1:18" ht="11.25" customHeight="1" x14ac:dyDescent="0.25">
      <c r="A17" s="64" t="s">
        <v>214</v>
      </c>
      <c r="B17" s="60" t="s">
        <v>213</v>
      </c>
      <c r="C17" s="7">
        <v>4.438008</v>
      </c>
      <c r="D17" s="7">
        <v>4.438008</v>
      </c>
      <c r="E17" s="7">
        <v>4.438008</v>
      </c>
      <c r="F17" s="7">
        <v>4.438008</v>
      </c>
      <c r="G17" s="7">
        <v>4.438008</v>
      </c>
      <c r="H17" s="7">
        <v>4.438008</v>
      </c>
      <c r="I17" s="7">
        <v>4.438008</v>
      </c>
      <c r="J17" s="7">
        <v>4.438008</v>
      </c>
      <c r="K17" s="7">
        <v>4.438008</v>
      </c>
      <c r="L17" s="7">
        <v>4.438008</v>
      </c>
      <c r="M17" s="7">
        <v>4.438008</v>
      </c>
      <c r="N17" s="7">
        <v>4.438008</v>
      </c>
      <c r="O17" s="7">
        <v>4.438008</v>
      </c>
      <c r="P17" s="7">
        <v>4.438008</v>
      </c>
      <c r="Q17" s="7">
        <v>4.438008</v>
      </c>
      <c r="R17" s="7">
        <v>4.438008</v>
      </c>
    </row>
    <row r="18" spans="1:18" ht="11.25" customHeight="1" x14ac:dyDescent="0.25">
      <c r="A18" s="64" t="s">
        <v>357</v>
      </c>
      <c r="B18" s="60" t="s">
        <v>212</v>
      </c>
      <c r="C18" s="7">
        <v>4.0821300000000003</v>
      </c>
      <c r="D18" s="7">
        <v>4.0821300000000003</v>
      </c>
      <c r="E18" s="7">
        <v>4.0821300000000003</v>
      </c>
      <c r="F18" s="7">
        <v>4.0821300000000003</v>
      </c>
      <c r="G18" s="7">
        <v>4.0821300000000003</v>
      </c>
      <c r="H18" s="7">
        <v>4.0821300000000003</v>
      </c>
      <c r="I18" s="7">
        <v>4.0821300000000003</v>
      </c>
      <c r="J18" s="7">
        <v>4.0821300000000003</v>
      </c>
      <c r="K18" s="7">
        <v>4.0821300000000003</v>
      </c>
      <c r="L18" s="7">
        <v>4.0821300000000003</v>
      </c>
      <c r="M18" s="7">
        <v>4.0821300000000003</v>
      </c>
      <c r="N18" s="7">
        <v>4.0821300000000003</v>
      </c>
      <c r="O18" s="7">
        <v>4.0821300000000003</v>
      </c>
      <c r="P18" s="7">
        <v>4.0821300000000003</v>
      </c>
      <c r="Q18" s="7">
        <v>4.0821300000000003</v>
      </c>
      <c r="R18" s="7">
        <v>4.0821300000000003</v>
      </c>
    </row>
    <row r="19" spans="1:18" ht="11.25" customHeight="1" x14ac:dyDescent="0.25">
      <c r="A19" s="64" t="s">
        <v>211</v>
      </c>
      <c r="B19" s="60" t="s">
        <v>210</v>
      </c>
      <c r="C19" s="7">
        <v>4.438008</v>
      </c>
      <c r="D19" s="7">
        <v>4.438008</v>
      </c>
      <c r="E19" s="7">
        <v>4.438008</v>
      </c>
      <c r="F19" s="7">
        <v>4.438008</v>
      </c>
      <c r="G19" s="7">
        <v>4.438008</v>
      </c>
      <c r="H19" s="7">
        <v>4.438008</v>
      </c>
      <c r="I19" s="7">
        <v>4.438008</v>
      </c>
      <c r="J19" s="7">
        <v>4.438008</v>
      </c>
      <c r="K19" s="7">
        <v>4.438008</v>
      </c>
      <c r="L19" s="7">
        <v>4.438008</v>
      </c>
      <c r="M19" s="7">
        <v>4.438008</v>
      </c>
      <c r="N19" s="7">
        <v>4.438008</v>
      </c>
      <c r="O19" s="7">
        <v>4.438008</v>
      </c>
      <c r="P19" s="7">
        <v>4.438008</v>
      </c>
      <c r="Q19" s="7">
        <v>4.438008</v>
      </c>
      <c r="R19" s="7">
        <v>4.438008</v>
      </c>
    </row>
    <row r="20" spans="1:18" ht="11.25" customHeight="1" x14ac:dyDescent="0.25">
      <c r="A20" s="56" t="s">
        <v>209</v>
      </c>
      <c r="B20" s="57" t="s">
        <v>208</v>
      </c>
      <c r="C20" s="58">
        <v>4.479876</v>
      </c>
      <c r="D20" s="58">
        <v>4.479876</v>
      </c>
      <c r="E20" s="58">
        <v>4.479876</v>
      </c>
      <c r="F20" s="58">
        <v>4.479876</v>
      </c>
      <c r="G20" s="58">
        <v>4.479876</v>
      </c>
      <c r="H20" s="58">
        <v>4.479876</v>
      </c>
      <c r="I20" s="58">
        <v>4.479876</v>
      </c>
      <c r="J20" s="58">
        <v>4.479876</v>
      </c>
      <c r="K20" s="58">
        <v>4.479876</v>
      </c>
      <c r="L20" s="58">
        <v>4.479876</v>
      </c>
      <c r="M20" s="58">
        <v>4.479876</v>
      </c>
      <c r="N20" s="58">
        <v>4.479876</v>
      </c>
      <c r="O20" s="58">
        <v>4.479876</v>
      </c>
      <c r="P20" s="58">
        <v>4.479876</v>
      </c>
      <c r="Q20" s="58">
        <v>4.479876</v>
      </c>
      <c r="R20" s="58">
        <v>4.479876</v>
      </c>
    </row>
    <row r="21" spans="1:18" ht="11.25" customHeight="1" x14ac:dyDescent="0.25">
      <c r="A21" s="53" t="s">
        <v>207</v>
      </c>
      <c r="B21" s="54" t="s">
        <v>206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1:18" ht="11.25" customHeight="1" x14ac:dyDescent="0.25">
      <c r="A22" s="56" t="s">
        <v>205</v>
      </c>
      <c r="B22" s="57" t="s">
        <v>204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1:18" ht="11.25" customHeight="1" x14ac:dyDescent="0.25">
      <c r="A23" s="59" t="s">
        <v>203</v>
      </c>
      <c r="B23" s="60" t="s">
        <v>202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1.25" customHeight="1" x14ac:dyDescent="0.25">
      <c r="A24" s="61" t="s">
        <v>201</v>
      </c>
      <c r="B24" s="62" t="s">
        <v>200</v>
      </c>
      <c r="C24" s="6">
        <v>3.0689244000000002</v>
      </c>
      <c r="D24" s="6">
        <v>3.0689244000000002</v>
      </c>
      <c r="E24" s="6">
        <v>3.0689244000000002</v>
      </c>
      <c r="F24" s="6">
        <v>3.0689244000000002</v>
      </c>
      <c r="G24" s="6">
        <v>3.0689244000000002</v>
      </c>
      <c r="H24" s="6">
        <v>3.0689244000000002</v>
      </c>
      <c r="I24" s="6">
        <v>3.0689244000000002</v>
      </c>
      <c r="J24" s="6">
        <v>3.0689244000000002</v>
      </c>
      <c r="K24" s="6">
        <v>3.0689244000000002</v>
      </c>
      <c r="L24" s="6">
        <v>3.0689244000000002</v>
      </c>
      <c r="M24" s="6">
        <v>3.0689244000000002</v>
      </c>
      <c r="N24" s="6">
        <v>3.0689244000000002</v>
      </c>
      <c r="O24" s="6">
        <v>3.0689244000000002</v>
      </c>
      <c r="P24" s="6">
        <v>3.0689244000000002</v>
      </c>
      <c r="Q24" s="6">
        <v>3.0689244000000002</v>
      </c>
      <c r="R24" s="6">
        <v>3.0689244000000002</v>
      </c>
    </row>
    <row r="25" spans="1:18" ht="11.25" customHeight="1" x14ac:dyDescent="0.25">
      <c r="A25" s="61" t="s">
        <v>199</v>
      </c>
      <c r="B25" s="62" t="s">
        <v>198</v>
      </c>
      <c r="C25" s="6">
        <v>2.6879256000000002</v>
      </c>
      <c r="D25" s="6">
        <v>2.6879256000000002</v>
      </c>
      <c r="E25" s="6">
        <v>2.6879256000000002</v>
      </c>
      <c r="F25" s="6">
        <v>2.6879256000000002</v>
      </c>
      <c r="G25" s="6">
        <v>2.6879256000000002</v>
      </c>
      <c r="H25" s="6">
        <v>2.6879256000000002</v>
      </c>
      <c r="I25" s="6">
        <v>2.6879256000000002</v>
      </c>
      <c r="J25" s="6">
        <v>2.6879256000000002</v>
      </c>
      <c r="K25" s="6">
        <v>2.6879256000000002</v>
      </c>
      <c r="L25" s="6">
        <v>2.6879256000000002</v>
      </c>
      <c r="M25" s="6">
        <v>2.6879256000000002</v>
      </c>
      <c r="N25" s="6">
        <v>2.6879256000000002</v>
      </c>
      <c r="O25" s="6">
        <v>2.6879256000000002</v>
      </c>
      <c r="P25" s="6">
        <v>2.6879256000000002</v>
      </c>
      <c r="Q25" s="6">
        <v>2.6879256000000002</v>
      </c>
      <c r="R25" s="6">
        <v>2.6879256000000002</v>
      </c>
    </row>
    <row r="26" spans="1:18" ht="11.25" customHeight="1" x14ac:dyDescent="0.25">
      <c r="A26" s="59" t="s">
        <v>197</v>
      </c>
      <c r="B26" s="60" t="s">
        <v>196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ht="11.25" customHeight="1" x14ac:dyDescent="0.25">
      <c r="A27" s="61" t="s">
        <v>195</v>
      </c>
      <c r="B27" s="62" t="s">
        <v>194</v>
      </c>
      <c r="C27" s="6">
        <v>3.0689244000000002</v>
      </c>
      <c r="D27" s="6">
        <v>3.0689244000000002</v>
      </c>
      <c r="E27" s="6">
        <v>3.0689244000000002</v>
      </c>
      <c r="F27" s="6">
        <v>3.0689244000000002</v>
      </c>
      <c r="G27" s="6">
        <v>3.0689244000000002</v>
      </c>
      <c r="H27" s="6">
        <v>3.0689244000000002</v>
      </c>
      <c r="I27" s="6">
        <v>3.0689244000000002</v>
      </c>
      <c r="J27" s="6">
        <v>3.0689244000000002</v>
      </c>
      <c r="K27" s="6">
        <v>3.0689244000000002</v>
      </c>
      <c r="L27" s="6">
        <v>3.0689244000000002</v>
      </c>
      <c r="M27" s="6">
        <v>3.0689244000000002</v>
      </c>
      <c r="N27" s="6">
        <v>3.0689244000000002</v>
      </c>
      <c r="O27" s="6">
        <v>3.0689244000000002</v>
      </c>
      <c r="P27" s="6">
        <v>3.0689244000000002</v>
      </c>
      <c r="Q27" s="6">
        <v>3.0689244000000002</v>
      </c>
      <c r="R27" s="6">
        <v>3.0689244000000002</v>
      </c>
    </row>
    <row r="28" spans="1:18" ht="11.25" customHeight="1" x14ac:dyDescent="0.25">
      <c r="A28" s="61" t="s">
        <v>193</v>
      </c>
      <c r="B28" s="62" t="s">
        <v>192</v>
      </c>
      <c r="C28" s="6">
        <v>3.0689244000000002</v>
      </c>
      <c r="D28" s="6">
        <v>3.0689244000000002</v>
      </c>
      <c r="E28" s="6">
        <v>3.0689244000000002</v>
      </c>
      <c r="F28" s="6">
        <v>3.0689244000000002</v>
      </c>
      <c r="G28" s="6">
        <v>3.0689244000000002</v>
      </c>
      <c r="H28" s="6">
        <v>3.0689244000000002</v>
      </c>
      <c r="I28" s="6">
        <v>3.0689244000000002</v>
      </c>
      <c r="J28" s="6">
        <v>3.0689244000000002</v>
      </c>
      <c r="K28" s="6">
        <v>3.0689244000000002</v>
      </c>
      <c r="L28" s="6">
        <v>3.0689244000000002</v>
      </c>
      <c r="M28" s="6">
        <v>3.0689244000000002</v>
      </c>
      <c r="N28" s="6">
        <v>3.0689244000000002</v>
      </c>
      <c r="O28" s="6">
        <v>3.0689244000000002</v>
      </c>
      <c r="P28" s="6">
        <v>3.0689244000000002</v>
      </c>
      <c r="Q28" s="6">
        <v>3.0689244000000002</v>
      </c>
      <c r="R28" s="6">
        <v>3.0689244000000002</v>
      </c>
    </row>
    <row r="29" spans="1:18" ht="11.25" customHeight="1" x14ac:dyDescent="0.25">
      <c r="A29" s="65" t="s">
        <v>191</v>
      </c>
      <c r="B29" s="62" t="s">
        <v>190</v>
      </c>
      <c r="C29" s="6">
        <v>3.0689244000000002</v>
      </c>
      <c r="D29" s="6">
        <v>3.0689244000000002</v>
      </c>
      <c r="E29" s="6">
        <v>3.0689244000000002</v>
      </c>
      <c r="F29" s="6">
        <v>3.0689244000000002</v>
      </c>
      <c r="G29" s="6">
        <v>3.0689244000000002</v>
      </c>
      <c r="H29" s="6">
        <v>3.0689244000000002</v>
      </c>
      <c r="I29" s="6">
        <v>3.0689244000000002</v>
      </c>
      <c r="J29" s="6">
        <v>3.0689244000000002</v>
      </c>
      <c r="K29" s="6">
        <v>3.0689244000000002</v>
      </c>
      <c r="L29" s="6">
        <v>3.0689244000000002</v>
      </c>
      <c r="M29" s="6">
        <v>3.0689244000000002</v>
      </c>
      <c r="N29" s="6">
        <v>3.0689244000000002</v>
      </c>
      <c r="O29" s="6">
        <v>3.0689244000000002</v>
      </c>
      <c r="P29" s="6">
        <v>3.0689244000000002</v>
      </c>
      <c r="Q29" s="6">
        <v>3.0689244000000002</v>
      </c>
      <c r="R29" s="6">
        <v>3.0689244000000002</v>
      </c>
    </row>
    <row r="30" spans="1:18" ht="11.25" customHeight="1" x14ac:dyDescent="0.25">
      <c r="A30" s="56" t="s">
        <v>189</v>
      </c>
      <c r="B30" s="57" t="s">
        <v>188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1:18" ht="11.25" customHeight="1" x14ac:dyDescent="0.25">
      <c r="A31" s="59" t="s">
        <v>187</v>
      </c>
      <c r="B31" s="60" t="s">
        <v>186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8" ht="11.25" customHeight="1" x14ac:dyDescent="0.25">
      <c r="A32" s="61" t="s">
        <v>185</v>
      </c>
      <c r="B32" s="62" t="s">
        <v>184</v>
      </c>
      <c r="C32" s="6">
        <v>2.4115968000000003</v>
      </c>
      <c r="D32" s="6">
        <v>2.4115968000000003</v>
      </c>
      <c r="E32" s="6">
        <v>2.4115968000000003</v>
      </c>
      <c r="F32" s="6">
        <v>2.4115968000000003</v>
      </c>
      <c r="G32" s="6">
        <v>2.4115968000000003</v>
      </c>
      <c r="H32" s="6">
        <v>2.4115968000000003</v>
      </c>
      <c r="I32" s="6">
        <v>2.4115968000000003</v>
      </c>
      <c r="J32" s="6">
        <v>2.4115968000000003</v>
      </c>
      <c r="K32" s="6">
        <v>2.4115968000000003</v>
      </c>
      <c r="L32" s="6">
        <v>2.4115968000000003</v>
      </c>
      <c r="M32" s="6">
        <v>2.4115968000000003</v>
      </c>
      <c r="N32" s="6">
        <v>2.4115968000000003</v>
      </c>
      <c r="O32" s="6">
        <v>2.4115968000000003</v>
      </c>
      <c r="P32" s="6">
        <v>2.4115968000000003</v>
      </c>
      <c r="Q32" s="6">
        <v>2.4115968000000003</v>
      </c>
      <c r="R32" s="6">
        <v>2.4115968000000003</v>
      </c>
    </row>
    <row r="33" spans="1:18" ht="11.25" customHeight="1" x14ac:dyDescent="0.25">
      <c r="A33" s="61" t="s">
        <v>183</v>
      </c>
      <c r="B33" s="62" t="s">
        <v>182</v>
      </c>
      <c r="C33" s="6">
        <v>2.5790688000000004</v>
      </c>
      <c r="D33" s="6">
        <v>2.5790688000000004</v>
      </c>
      <c r="E33" s="6">
        <v>2.5790688000000004</v>
      </c>
      <c r="F33" s="6">
        <v>2.5790688000000004</v>
      </c>
      <c r="G33" s="6">
        <v>2.5790688000000004</v>
      </c>
      <c r="H33" s="6">
        <v>2.5790688000000004</v>
      </c>
      <c r="I33" s="6">
        <v>2.5790688000000004</v>
      </c>
      <c r="J33" s="6">
        <v>2.5790688000000004</v>
      </c>
      <c r="K33" s="6">
        <v>2.5790688000000004</v>
      </c>
      <c r="L33" s="6">
        <v>2.5790688000000004</v>
      </c>
      <c r="M33" s="6">
        <v>2.5790688000000004</v>
      </c>
      <c r="N33" s="6">
        <v>2.5790688000000004</v>
      </c>
      <c r="O33" s="6">
        <v>2.5790688000000004</v>
      </c>
      <c r="P33" s="6">
        <v>2.5790688000000004</v>
      </c>
      <c r="Q33" s="6">
        <v>2.5790688000000004</v>
      </c>
      <c r="R33" s="6">
        <v>2.5790688000000004</v>
      </c>
    </row>
    <row r="34" spans="1:18" ht="11.25" customHeight="1" x14ac:dyDescent="0.25">
      <c r="A34" s="64" t="s">
        <v>181</v>
      </c>
      <c r="B34" s="60" t="s">
        <v>180</v>
      </c>
      <c r="C34" s="7">
        <v>2.6418708000000004</v>
      </c>
      <c r="D34" s="7">
        <v>2.6418708000000004</v>
      </c>
      <c r="E34" s="7">
        <v>2.6418708000000004</v>
      </c>
      <c r="F34" s="7">
        <v>2.6418708000000004</v>
      </c>
      <c r="G34" s="7">
        <v>2.6418708000000004</v>
      </c>
      <c r="H34" s="7">
        <v>2.6418708000000004</v>
      </c>
      <c r="I34" s="7">
        <v>2.6418708000000004</v>
      </c>
      <c r="J34" s="7">
        <v>2.6418708000000004</v>
      </c>
      <c r="K34" s="7">
        <v>2.6418708000000004</v>
      </c>
      <c r="L34" s="7">
        <v>2.6418708000000004</v>
      </c>
      <c r="M34" s="7">
        <v>2.6418708000000004</v>
      </c>
      <c r="N34" s="7">
        <v>2.6418708000000004</v>
      </c>
      <c r="O34" s="7">
        <v>2.6418708000000004</v>
      </c>
      <c r="P34" s="7">
        <v>2.6418708000000004</v>
      </c>
      <c r="Q34" s="7">
        <v>2.6418708000000004</v>
      </c>
      <c r="R34" s="7">
        <v>2.6418708000000004</v>
      </c>
    </row>
    <row r="35" spans="1:18" ht="11.25" customHeight="1" x14ac:dyDescent="0.25">
      <c r="A35" s="59" t="s">
        <v>179</v>
      </c>
      <c r="B35" s="60" t="s">
        <v>178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 ht="11.25" customHeight="1" x14ac:dyDescent="0.25">
      <c r="A36" s="65" t="s">
        <v>177</v>
      </c>
      <c r="B36" s="62" t="s">
        <v>176</v>
      </c>
      <c r="C36" s="6">
        <v>2.9014524000000002</v>
      </c>
      <c r="D36" s="6">
        <v>2.9014524000000002</v>
      </c>
      <c r="E36" s="6">
        <v>2.9014524000000002</v>
      </c>
      <c r="F36" s="6">
        <v>2.9014524000000002</v>
      </c>
      <c r="G36" s="6">
        <v>2.9014524000000002</v>
      </c>
      <c r="H36" s="6">
        <v>2.9014524000000002</v>
      </c>
      <c r="I36" s="6">
        <v>2.9014524000000002</v>
      </c>
      <c r="J36" s="6">
        <v>2.9014524000000002</v>
      </c>
      <c r="K36" s="6">
        <v>2.9014524000000002</v>
      </c>
      <c r="L36" s="6">
        <v>2.9014524000000002</v>
      </c>
      <c r="M36" s="6">
        <v>2.9014524000000002</v>
      </c>
      <c r="N36" s="6">
        <v>2.9014524000000002</v>
      </c>
      <c r="O36" s="6">
        <v>2.9014524000000002</v>
      </c>
      <c r="P36" s="6">
        <v>2.9014524000000002</v>
      </c>
      <c r="Q36" s="6">
        <v>2.9014524000000002</v>
      </c>
      <c r="R36" s="6">
        <v>2.9014524000000002</v>
      </c>
    </row>
    <row r="37" spans="1:18" ht="11.25" customHeight="1" x14ac:dyDescent="0.25">
      <c r="A37" s="61" t="s">
        <v>175</v>
      </c>
      <c r="B37" s="62" t="s">
        <v>174</v>
      </c>
      <c r="C37" s="6">
        <v>2.9307600000000003</v>
      </c>
      <c r="D37" s="6">
        <v>2.9307600000000003</v>
      </c>
      <c r="E37" s="6">
        <v>2.9307600000000003</v>
      </c>
      <c r="F37" s="6">
        <v>2.9307600000000003</v>
      </c>
      <c r="G37" s="6">
        <v>2.9307600000000003</v>
      </c>
      <c r="H37" s="6">
        <v>2.9307600000000003</v>
      </c>
      <c r="I37" s="6">
        <v>2.9307600000000003</v>
      </c>
      <c r="J37" s="6">
        <v>2.9307600000000003</v>
      </c>
      <c r="K37" s="6">
        <v>2.9307600000000003</v>
      </c>
      <c r="L37" s="6">
        <v>2.9307600000000003</v>
      </c>
      <c r="M37" s="6">
        <v>2.9307600000000003</v>
      </c>
      <c r="N37" s="6">
        <v>2.9307600000000003</v>
      </c>
      <c r="O37" s="6">
        <v>2.9307600000000003</v>
      </c>
      <c r="P37" s="6">
        <v>2.9307600000000003</v>
      </c>
      <c r="Q37" s="6">
        <v>2.9307600000000003</v>
      </c>
      <c r="R37" s="6">
        <v>2.9307600000000003</v>
      </c>
    </row>
    <row r="38" spans="1:18" ht="11.25" customHeight="1" x14ac:dyDescent="0.25">
      <c r="A38" s="59" t="s">
        <v>173</v>
      </c>
      <c r="B38" s="60" t="s">
        <v>172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ht="11.25" customHeight="1" x14ac:dyDescent="0.25">
      <c r="A39" s="61" t="s">
        <v>171</v>
      </c>
      <c r="B39" s="62" t="s">
        <v>170</v>
      </c>
      <c r="C39" s="6">
        <v>3.0103092000000005</v>
      </c>
      <c r="D39" s="6">
        <v>3.0103092000000005</v>
      </c>
      <c r="E39" s="6">
        <v>3.0103092000000005</v>
      </c>
      <c r="F39" s="6">
        <v>3.0103092000000005</v>
      </c>
      <c r="G39" s="6">
        <v>3.0103092000000005</v>
      </c>
      <c r="H39" s="6">
        <v>3.0103092000000005</v>
      </c>
      <c r="I39" s="6">
        <v>3.0103092000000005</v>
      </c>
      <c r="J39" s="6">
        <v>3.0103092000000005</v>
      </c>
      <c r="K39" s="6">
        <v>3.0103092000000005</v>
      </c>
      <c r="L39" s="6">
        <v>3.0103092000000005</v>
      </c>
      <c r="M39" s="6">
        <v>3.0103092000000005</v>
      </c>
      <c r="N39" s="6">
        <v>3.0103092000000005</v>
      </c>
      <c r="O39" s="6">
        <v>3.0103092000000005</v>
      </c>
      <c r="P39" s="6">
        <v>3.0103092000000005</v>
      </c>
      <c r="Q39" s="6">
        <v>3.0103092000000005</v>
      </c>
      <c r="R39" s="6">
        <v>3.0103092000000005</v>
      </c>
    </row>
    <row r="40" spans="1:18" ht="11.25" customHeight="1" x14ac:dyDescent="0.25">
      <c r="A40" s="61" t="s">
        <v>169</v>
      </c>
      <c r="B40" s="62" t="s">
        <v>168</v>
      </c>
      <c r="C40" s="6">
        <v>3.0103092000000005</v>
      </c>
      <c r="D40" s="6">
        <v>3.0103092000000005</v>
      </c>
      <c r="E40" s="6">
        <v>3.0103092000000005</v>
      </c>
      <c r="F40" s="6">
        <v>3.0103092000000005</v>
      </c>
      <c r="G40" s="6">
        <v>3.0103092000000005</v>
      </c>
      <c r="H40" s="6">
        <v>3.0103092000000005</v>
      </c>
      <c r="I40" s="6">
        <v>3.0103092000000005</v>
      </c>
      <c r="J40" s="6">
        <v>3.0103092000000005</v>
      </c>
      <c r="K40" s="6">
        <v>3.0103092000000005</v>
      </c>
      <c r="L40" s="6">
        <v>3.0103092000000005</v>
      </c>
      <c r="M40" s="6">
        <v>3.0103092000000005</v>
      </c>
      <c r="N40" s="6">
        <v>3.0103092000000005</v>
      </c>
      <c r="O40" s="6">
        <v>3.0103092000000005</v>
      </c>
      <c r="P40" s="6">
        <v>3.0103092000000005</v>
      </c>
      <c r="Q40" s="6">
        <v>3.0103092000000005</v>
      </c>
      <c r="R40" s="6">
        <v>3.0103092000000005</v>
      </c>
    </row>
    <row r="41" spans="1:18" ht="11.25" customHeight="1" x14ac:dyDescent="0.25">
      <c r="A41" s="61" t="s">
        <v>167</v>
      </c>
      <c r="B41" s="62" t="s">
        <v>166</v>
      </c>
      <c r="C41" s="6">
        <v>3.0103092000000005</v>
      </c>
      <c r="D41" s="6">
        <v>3.0103092000000005</v>
      </c>
      <c r="E41" s="6">
        <v>3.0103092000000005</v>
      </c>
      <c r="F41" s="6">
        <v>3.0103092000000005</v>
      </c>
      <c r="G41" s="6">
        <v>3.0103092000000005</v>
      </c>
      <c r="H41" s="6">
        <v>3.0103092000000005</v>
      </c>
      <c r="I41" s="6">
        <v>3.0103092000000005</v>
      </c>
      <c r="J41" s="6">
        <v>3.0103092000000005</v>
      </c>
      <c r="K41" s="6">
        <v>3.0103092000000005</v>
      </c>
      <c r="L41" s="6">
        <v>3.0103092000000005</v>
      </c>
      <c r="M41" s="6">
        <v>3.0103092000000005</v>
      </c>
      <c r="N41" s="6">
        <v>3.0103092000000005</v>
      </c>
      <c r="O41" s="6">
        <v>3.0103092000000005</v>
      </c>
      <c r="P41" s="6">
        <v>3.0103092000000005</v>
      </c>
      <c r="Q41" s="6">
        <v>3.0103092000000005</v>
      </c>
      <c r="R41" s="6">
        <v>3.0103092000000005</v>
      </c>
    </row>
    <row r="42" spans="1:18" ht="11.25" customHeight="1" x14ac:dyDescent="0.25">
      <c r="A42" s="64" t="s">
        <v>165</v>
      </c>
      <c r="B42" s="60" t="s">
        <v>164</v>
      </c>
      <c r="C42" s="7">
        <v>3.0689244000000002</v>
      </c>
      <c r="D42" s="7">
        <v>3.0689244000000002</v>
      </c>
      <c r="E42" s="7">
        <v>3.0689244000000002</v>
      </c>
      <c r="F42" s="7">
        <v>3.0689244000000002</v>
      </c>
      <c r="G42" s="7">
        <v>3.0689244000000002</v>
      </c>
      <c r="H42" s="7">
        <v>3.0689244000000002</v>
      </c>
      <c r="I42" s="7">
        <v>3.0689244000000002</v>
      </c>
      <c r="J42" s="7">
        <v>3.0689244000000002</v>
      </c>
      <c r="K42" s="7">
        <v>3.0689244000000002</v>
      </c>
      <c r="L42" s="7">
        <v>3.0689244000000002</v>
      </c>
      <c r="M42" s="7">
        <v>3.0689244000000002</v>
      </c>
      <c r="N42" s="7">
        <v>3.0689244000000002</v>
      </c>
      <c r="O42" s="7">
        <v>3.0689244000000002</v>
      </c>
      <c r="P42" s="7">
        <v>3.0689244000000002</v>
      </c>
      <c r="Q42" s="7">
        <v>3.0689244000000002</v>
      </c>
      <c r="R42" s="7">
        <v>3.0689244000000002</v>
      </c>
    </row>
    <row r="43" spans="1:18" ht="11.25" customHeight="1" x14ac:dyDescent="0.25">
      <c r="A43" s="59" t="s">
        <v>163</v>
      </c>
      <c r="B43" s="60" t="s">
        <v>162</v>
      </c>
      <c r="C43" s="7">
        <v>3.1024188000000001</v>
      </c>
      <c r="D43" s="7">
        <v>3.1024188000000001</v>
      </c>
      <c r="E43" s="7">
        <v>3.1024188000000001</v>
      </c>
      <c r="F43" s="7">
        <v>3.1024188000000001</v>
      </c>
      <c r="G43" s="7">
        <v>3.1024188000000001</v>
      </c>
      <c r="H43" s="7">
        <v>3.1024188000000001</v>
      </c>
      <c r="I43" s="7">
        <v>3.1024188000000001</v>
      </c>
      <c r="J43" s="7">
        <v>3.1024188000000001</v>
      </c>
      <c r="K43" s="7">
        <v>3.1024188000000001</v>
      </c>
      <c r="L43" s="7">
        <v>3.1024188000000001</v>
      </c>
      <c r="M43" s="7">
        <v>3.1024188000000001</v>
      </c>
      <c r="N43" s="7">
        <v>3.1024188000000001</v>
      </c>
      <c r="O43" s="7">
        <v>3.1024188000000001</v>
      </c>
      <c r="P43" s="7">
        <v>3.1024188000000001</v>
      </c>
      <c r="Q43" s="7">
        <v>3.1024188000000001</v>
      </c>
      <c r="R43" s="7">
        <v>3.1024188000000001</v>
      </c>
    </row>
    <row r="44" spans="1:18" ht="11.25" customHeight="1" x14ac:dyDescent="0.25">
      <c r="A44" s="59" t="s">
        <v>161</v>
      </c>
      <c r="B44" s="60" t="s">
        <v>160</v>
      </c>
      <c r="C44" s="7">
        <v>3.2405832000000006</v>
      </c>
      <c r="D44" s="7">
        <v>3.2405832000000006</v>
      </c>
      <c r="E44" s="7">
        <v>3.2405832000000006</v>
      </c>
      <c r="F44" s="7">
        <v>3.2405832000000006</v>
      </c>
      <c r="G44" s="7">
        <v>3.2405832000000006</v>
      </c>
      <c r="H44" s="7">
        <v>3.2405832000000006</v>
      </c>
      <c r="I44" s="7">
        <v>3.2405832000000006</v>
      </c>
      <c r="J44" s="7">
        <v>3.2405832000000006</v>
      </c>
      <c r="K44" s="7">
        <v>3.2405832000000006</v>
      </c>
      <c r="L44" s="7">
        <v>3.2405832000000006</v>
      </c>
      <c r="M44" s="7">
        <v>3.2405832000000006</v>
      </c>
      <c r="N44" s="7">
        <v>3.2405832000000006</v>
      </c>
      <c r="O44" s="7">
        <v>3.2405832000000006</v>
      </c>
      <c r="P44" s="7">
        <v>3.2405832000000006</v>
      </c>
      <c r="Q44" s="7">
        <v>3.2405832000000006</v>
      </c>
      <c r="R44" s="7">
        <v>3.2405832000000006</v>
      </c>
    </row>
    <row r="45" spans="1:18" ht="11.25" customHeight="1" x14ac:dyDescent="0.25">
      <c r="A45" s="59" t="s">
        <v>159</v>
      </c>
      <c r="B45" s="60" t="s">
        <v>158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 ht="11.25" customHeight="1" x14ac:dyDescent="0.25">
      <c r="A46" s="61" t="s">
        <v>157</v>
      </c>
      <c r="B46" s="62" t="s">
        <v>156</v>
      </c>
      <c r="C46" s="6">
        <v>3.0689244000000002</v>
      </c>
      <c r="D46" s="6">
        <v>3.0689244000000002</v>
      </c>
      <c r="E46" s="6">
        <v>3.0689244000000002</v>
      </c>
      <c r="F46" s="6">
        <v>3.0689244000000002</v>
      </c>
      <c r="G46" s="6">
        <v>3.0689244000000002</v>
      </c>
      <c r="H46" s="6">
        <v>3.0689244000000002</v>
      </c>
      <c r="I46" s="6">
        <v>3.0689244000000002</v>
      </c>
      <c r="J46" s="6">
        <v>3.0689244000000002</v>
      </c>
      <c r="K46" s="6">
        <v>3.0689244000000002</v>
      </c>
      <c r="L46" s="6">
        <v>3.0689244000000002</v>
      </c>
      <c r="M46" s="6">
        <v>3.0689244000000002</v>
      </c>
      <c r="N46" s="6">
        <v>3.0689244000000002</v>
      </c>
      <c r="O46" s="6">
        <v>3.0689244000000002</v>
      </c>
      <c r="P46" s="6">
        <v>3.0689244000000002</v>
      </c>
      <c r="Q46" s="6">
        <v>3.0689244000000002</v>
      </c>
      <c r="R46" s="6">
        <v>3.0689244000000002</v>
      </c>
    </row>
    <row r="47" spans="1:18" ht="11.25" customHeight="1" x14ac:dyDescent="0.25">
      <c r="A47" s="61" t="s">
        <v>155</v>
      </c>
      <c r="B47" s="62" t="s">
        <v>154</v>
      </c>
      <c r="C47" s="6">
        <v>3.0689244000000002</v>
      </c>
      <c r="D47" s="6">
        <v>3.0689244000000002</v>
      </c>
      <c r="E47" s="6">
        <v>3.0689244000000002</v>
      </c>
      <c r="F47" s="6">
        <v>3.0689244000000002</v>
      </c>
      <c r="G47" s="6">
        <v>3.0689244000000002</v>
      </c>
      <c r="H47" s="6">
        <v>3.0689244000000002</v>
      </c>
      <c r="I47" s="6">
        <v>3.0689244000000002</v>
      </c>
      <c r="J47" s="6">
        <v>3.0689244000000002</v>
      </c>
      <c r="K47" s="6">
        <v>3.0689244000000002</v>
      </c>
      <c r="L47" s="6">
        <v>3.0689244000000002</v>
      </c>
      <c r="M47" s="6">
        <v>3.0689244000000002</v>
      </c>
      <c r="N47" s="6">
        <v>3.0689244000000002</v>
      </c>
      <c r="O47" s="6">
        <v>3.0689244000000002</v>
      </c>
      <c r="P47" s="6">
        <v>3.0689244000000002</v>
      </c>
      <c r="Q47" s="6">
        <v>3.0689244000000002</v>
      </c>
      <c r="R47" s="6">
        <v>3.0689244000000002</v>
      </c>
    </row>
    <row r="48" spans="1:18" ht="11.25" customHeight="1" x14ac:dyDescent="0.25">
      <c r="A48" s="61" t="s">
        <v>153</v>
      </c>
      <c r="B48" s="62" t="s">
        <v>152</v>
      </c>
      <c r="C48" s="6">
        <v>3.3787476000000005</v>
      </c>
      <c r="D48" s="6">
        <v>3.3787476000000005</v>
      </c>
      <c r="E48" s="6">
        <v>3.3787476000000005</v>
      </c>
      <c r="F48" s="6">
        <v>3.3787476000000005</v>
      </c>
      <c r="G48" s="6">
        <v>3.3787476000000005</v>
      </c>
      <c r="H48" s="6">
        <v>3.3787476000000005</v>
      </c>
      <c r="I48" s="6">
        <v>3.3787476000000005</v>
      </c>
      <c r="J48" s="6">
        <v>3.3787476000000005</v>
      </c>
      <c r="K48" s="6">
        <v>3.3787476000000005</v>
      </c>
      <c r="L48" s="6">
        <v>3.3787476000000005</v>
      </c>
      <c r="M48" s="6">
        <v>3.3787476000000005</v>
      </c>
      <c r="N48" s="6">
        <v>3.3787476000000005</v>
      </c>
      <c r="O48" s="6">
        <v>3.3787476000000005</v>
      </c>
      <c r="P48" s="6">
        <v>3.3787476000000005</v>
      </c>
      <c r="Q48" s="6">
        <v>3.3787476000000005</v>
      </c>
      <c r="R48" s="6">
        <v>3.3787476000000005</v>
      </c>
    </row>
    <row r="49" spans="1:18" ht="11.25" customHeight="1" x14ac:dyDescent="0.25">
      <c r="A49" s="61" t="s">
        <v>151</v>
      </c>
      <c r="B49" s="62" t="s">
        <v>150</v>
      </c>
      <c r="C49" s="6">
        <v>4.0821300000000003</v>
      </c>
      <c r="D49" s="6">
        <v>4.0821300000000003</v>
      </c>
      <c r="E49" s="6">
        <v>4.0821300000000003</v>
      </c>
      <c r="F49" s="6">
        <v>4.0821300000000003</v>
      </c>
      <c r="G49" s="6">
        <v>4.0821300000000003</v>
      </c>
      <c r="H49" s="6">
        <v>4.0821300000000003</v>
      </c>
      <c r="I49" s="6">
        <v>4.0821300000000003</v>
      </c>
      <c r="J49" s="6">
        <v>4.0821300000000003</v>
      </c>
      <c r="K49" s="6">
        <v>4.0821300000000003</v>
      </c>
      <c r="L49" s="6">
        <v>4.0821300000000003</v>
      </c>
      <c r="M49" s="6">
        <v>4.0821300000000003</v>
      </c>
      <c r="N49" s="6">
        <v>4.0821300000000003</v>
      </c>
      <c r="O49" s="6">
        <v>4.0821300000000003</v>
      </c>
      <c r="P49" s="6">
        <v>4.0821300000000003</v>
      </c>
      <c r="Q49" s="6">
        <v>4.0821300000000003</v>
      </c>
      <c r="R49" s="6">
        <v>4.0821300000000003</v>
      </c>
    </row>
    <row r="50" spans="1:18" ht="11.25" customHeight="1" x14ac:dyDescent="0.25">
      <c r="A50" s="61" t="s">
        <v>149</v>
      </c>
      <c r="B50" s="62" t="s">
        <v>148</v>
      </c>
      <c r="C50" s="6">
        <v>3.0689244000000002</v>
      </c>
      <c r="D50" s="6">
        <v>3.0689244000000002</v>
      </c>
      <c r="E50" s="6">
        <v>3.0689244000000002</v>
      </c>
      <c r="F50" s="6">
        <v>3.0689244000000002</v>
      </c>
      <c r="G50" s="6">
        <v>3.0689244000000002</v>
      </c>
      <c r="H50" s="6">
        <v>3.0689244000000002</v>
      </c>
      <c r="I50" s="6">
        <v>3.0689244000000002</v>
      </c>
      <c r="J50" s="6">
        <v>3.0689244000000002</v>
      </c>
      <c r="K50" s="6">
        <v>3.0689244000000002</v>
      </c>
      <c r="L50" s="6">
        <v>3.0689244000000002</v>
      </c>
      <c r="M50" s="6">
        <v>3.0689244000000002</v>
      </c>
      <c r="N50" s="6">
        <v>3.0689244000000002</v>
      </c>
      <c r="O50" s="6">
        <v>3.0689244000000002</v>
      </c>
      <c r="P50" s="6">
        <v>3.0689244000000002</v>
      </c>
      <c r="Q50" s="6">
        <v>3.0689244000000002</v>
      </c>
      <c r="R50" s="6">
        <v>3.0689244000000002</v>
      </c>
    </row>
    <row r="51" spans="1:18" ht="11.25" customHeight="1" x14ac:dyDescent="0.25">
      <c r="A51" s="61" t="s">
        <v>147</v>
      </c>
      <c r="B51" s="62" t="s">
        <v>146</v>
      </c>
      <c r="C51" s="6">
        <v>3.0689244000000002</v>
      </c>
      <c r="D51" s="6">
        <v>3.0689244000000002</v>
      </c>
      <c r="E51" s="6">
        <v>3.0689244000000002</v>
      </c>
      <c r="F51" s="6">
        <v>3.0689244000000002</v>
      </c>
      <c r="G51" s="6">
        <v>3.0689244000000002</v>
      </c>
      <c r="H51" s="6">
        <v>3.0689244000000002</v>
      </c>
      <c r="I51" s="6">
        <v>3.0689244000000002</v>
      </c>
      <c r="J51" s="6">
        <v>3.0689244000000002</v>
      </c>
      <c r="K51" s="6">
        <v>3.0689244000000002</v>
      </c>
      <c r="L51" s="6">
        <v>3.0689244000000002</v>
      </c>
      <c r="M51" s="6">
        <v>3.0689244000000002</v>
      </c>
      <c r="N51" s="6">
        <v>3.0689244000000002</v>
      </c>
      <c r="O51" s="6">
        <v>3.0689244000000002</v>
      </c>
      <c r="P51" s="6">
        <v>3.0689244000000002</v>
      </c>
      <c r="Q51" s="6">
        <v>3.0689244000000002</v>
      </c>
      <c r="R51" s="6">
        <v>3.0689244000000002</v>
      </c>
    </row>
    <row r="52" spans="1:18" ht="11.25" customHeight="1" x14ac:dyDescent="0.25">
      <c r="A52" s="53" t="s">
        <v>145</v>
      </c>
      <c r="B52" s="54" t="s">
        <v>144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 ht="11.25" customHeight="1" x14ac:dyDescent="0.25">
      <c r="A53" s="56" t="s">
        <v>143</v>
      </c>
      <c r="B53" s="57" t="s">
        <v>142</v>
      </c>
      <c r="C53" s="58">
        <v>2.3487948000000003</v>
      </c>
      <c r="D53" s="58">
        <v>2.3487948000000003</v>
      </c>
      <c r="E53" s="58">
        <v>2.3487948000000003</v>
      </c>
      <c r="F53" s="58">
        <v>2.3487948000000003</v>
      </c>
      <c r="G53" s="58">
        <v>2.3487948000000003</v>
      </c>
      <c r="H53" s="58">
        <v>2.3487948000000003</v>
      </c>
      <c r="I53" s="58">
        <v>2.3487948000000003</v>
      </c>
      <c r="J53" s="58">
        <v>2.3487948000000003</v>
      </c>
      <c r="K53" s="58">
        <v>2.3487948000000003</v>
      </c>
      <c r="L53" s="58">
        <v>2.3487948000000003</v>
      </c>
      <c r="M53" s="58">
        <v>2.3487948000000003</v>
      </c>
      <c r="N53" s="58">
        <v>2.3487948000000003</v>
      </c>
      <c r="O53" s="58">
        <v>2.3487948000000003</v>
      </c>
      <c r="P53" s="58">
        <v>2.3487948000000003</v>
      </c>
      <c r="Q53" s="58">
        <v>2.3487948000000003</v>
      </c>
      <c r="R53" s="58">
        <v>2.3487948000000003</v>
      </c>
    </row>
    <row r="54" spans="1:18" ht="11.25" customHeight="1" x14ac:dyDescent="0.25">
      <c r="A54" s="56" t="s">
        <v>141</v>
      </c>
      <c r="B54" s="57" t="s">
        <v>140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 ht="11.25" customHeight="1" x14ac:dyDescent="0.25">
      <c r="A55" s="59" t="s">
        <v>139</v>
      </c>
      <c r="B55" s="60" t="s">
        <v>138</v>
      </c>
      <c r="C55" s="7">
        <v>1.8589392</v>
      </c>
      <c r="D55" s="7">
        <v>1.8589392</v>
      </c>
      <c r="E55" s="7">
        <v>1.8589392</v>
      </c>
      <c r="F55" s="7">
        <v>1.8589392</v>
      </c>
      <c r="G55" s="7">
        <v>1.8589392</v>
      </c>
      <c r="H55" s="7">
        <v>1.8589392</v>
      </c>
      <c r="I55" s="7">
        <v>1.8589392</v>
      </c>
      <c r="J55" s="7">
        <v>1.8589392</v>
      </c>
      <c r="K55" s="7">
        <v>1.8589392</v>
      </c>
      <c r="L55" s="7">
        <v>1.8589392</v>
      </c>
      <c r="M55" s="7">
        <v>1.8589392</v>
      </c>
      <c r="N55" s="7">
        <v>1.8589392</v>
      </c>
      <c r="O55" s="7">
        <v>1.8589392</v>
      </c>
      <c r="P55" s="7">
        <v>1.8589392</v>
      </c>
      <c r="Q55" s="7">
        <v>1.8589392</v>
      </c>
      <c r="R55" s="7">
        <v>1.8589392</v>
      </c>
    </row>
    <row r="56" spans="1:18" ht="11.25" customHeight="1" x14ac:dyDescent="0.25">
      <c r="A56" s="59" t="s">
        <v>137</v>
      </c>
      <c r="B56" s="60" t="s">
        <v>136</v>
      </c>
      <c r="C56" s="7">
        <v>10.885680000000001</v>
      </c>
      <c r="D56" s="7">
        <v>10.885680000000001</v>
      </c>
      <c r="E56" s="7">
        <v>10.885680000000001</v>
      </c>
      <c r="F56" s="7">
        <v>10.885680000000001</v>
      </c>
      <c r="G56" s="7">
        <v>10.885680000000001</v>
      </c>
      <c r="H56" s="7">
        <v>10.885680000000001</v>
      </c>
      <c r="I56" s="7">
        <v>10.885680000000001</v>
      </c>
      <c r="J56" s="7">
        <v>10.885680000000001</v>
      </c>
      <c r="K56" s="7">
        <v>10.885680000000001</v>
      </c>
      <c r="L56" s="7">
        <v>10.885680000000001</v>
      </c>
      <c r="M56" s="7">
        <v>10.885680000000001</v>
      </c>
      <c r="N56" s="7">
        <v>10.885680000000001</v>
      </c>
      <c r="O56" s="7">
        <v>10.885680000000001</v>
      </c>
      <c r="P56" s="7">
        <v>10.885680000000001</v>
      </c>
      <c r="Q56" s="7">
        <v>10.885680000000001</v>
      </c>
      <c r="R56" s="7">
        <v>10.885680000000001</v>
      </c>
    </row>
    <row r="57" spans="1:18" ht="11.25" customHeight="1" x14ac:dyDescent="0.25">
      <c r="A57" s="64" t="s">
        <v>135</v>
      </c>
      <c r="B57" s="60" t="s">
        <v>134</v>
      </c>
      <c r="C57" s="7">
        <v>1.8589392</v>
      </c>
      <c r="D57" s="7">
        <v>1.8589392</v>
      </c>
      <c r="E57" s="7">
        <v>1.8589392</v>
      </c>
      <c r="F57" s="7">
        <v>1.8589392</v>
      </c>
      <c r="G57" s="7">
        <v>1.8589392</v>
      </c>
      <c r="H57" s="7">
        <v>1.8589392</v>
      </c>
      <c r="I57" s="7">
        <v>1.8589392</v>
      </c>
      <c r="J57" s="7">
        <v>1.8589392</v>
      </c>
      <c r="K57" s="7">
        <v>1.8589392</v>
      </c>
      <c r="L57" s="7">
        <v>1.8589392</v>
      </c>
      <c r="M57" s="7">
        <v>1.8589392</v>
      </c>
      <c r="N57" s="7">
        <v>1.8589392</v>
      </c>
      <c r="O57" s="7">
        <v>1.8589392</v>
      </c>
      <c r="P57" s="7">
        <v>1.8589392</v>
      </c>
      <c r="Q57" s="7">
        <v>1.8589392</v>
      </c>
      <c r="R57" s="7">
        <v>1.8589392</v>
      </c>
    </row>
    <row r="58" spans="1:18" ht="11.25" customHeight="1" x14ac:dyDescent="0.25">
      <c r="A58" s="64" t="s">
        <v>133</v>
      </c>
      <c r="B58" s="60" t="s">
        <v>132</v>
      </c>
      <c r="C58" s="7">
        <v>7.6199760000000003</v>
      </c>
      <c r="D58" s="7">
        <v>7.6199760000000003</v>
      </c>
      <c r="E58" s="7">
        <v>7.6199760000000003</v>
      </c>
      <c r="F58" s="7">
        <v>7.6199760000000003</v>
      </c>
      <c r="G58" s="7">
        <v>7.6199760000000003</v>
      </c>
      <c r="H58" s="7">
        <v>7.6199760000000003</v>
      </c>
      <c r="I58" s="7">
        <v>7.6199760000000003</v>
      </c>
      <c r="J58" s="7">
        <v>7.6199760000000003</v>
      </c>
      <c r="K58" s="7">
        <v>7.6199760000000003</v>
      </c>
      <c r="L58" s="7">
        <v>7.6199760000000003</v>
      </c>
      <c r="M58" s="7">
        <v>7.6199760000000003</v>
      </c>
      <c r="N58" s="7">
        <v>7.6199760000000003</v>
      </c>
      <c r="O58" s="7">
        <v>7.6199760000000003</v>
      </c>
      <c r="P58" s="7">
        <v>7.6199760000000003</v>
      </c>
      <c r="Q58" s="7">
        <v>7.6199760000000003</v>
      </c>
      <c r="R58" s="7">
        <v>7.6199760000000003</v>
      </c>
    </row>
    <row r="59" spans="1:18" s="29" customFormat="1" ht="11.25" customHeight="1" x14ac:dyDescent="0.25">
      <c r="A59" s="5" t="s">
        <v>131</v>
      </c>
      <c r="B59" s="4">
        <v>7200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s="29" customFormat="1" ht="11.25" customHeight="1" x14ac:dyDescent="0.25">
      <c r="A60" s="66" t="s">
        <v>130</v>
      </c>
      <c r="B60" s="67">
        <v>7100</v>
      </c>
      <c r="C60" s="58">
        <v>5.9871240000000006</v>
      </c>
      <c r="D60" s="58">
        <v>5.9871240000000006</v>
      </c>
      <c r="E60" s="58">
        <v>5.9871240000000006</v>
      </c>
      <c r="F60" s="58">
        <v>5.9871240000000006</v>
      </c>
      <c r="G60" s="58">
        <v>5.9871240000000006</v>
      </c>
      <c r="H60" s="58">
        <v>5.9871240000000006</v>
      </c>
      <c r="I60" s="58">
        <v>5.9871240000000006</v>
      </c>
      <c r="J60" s="58">
        <v>5.9871240000000006</v>
      </c>
      <c r="K60" s="58">
        <v>5.9871240000000006</v>
      </c>
      <c r="L60" s="58">
        <v>5.9871240000000006</v>
      </c>
      <c r="M60" s="58">
        <v>5.9871240000000006</v>
      </c>
      <c r="N60" s="58">
        <v>5.9871240000000006</v>
      </c>
      <c r="O60" s="58">
        <v>5.9871240000000006</v>
      </c>
      <c r="P60" s="58">
        <v>5.9871240000000006</v>
      </c>
      <c r="Q60" s="58">
        <v>5.9871240000000006</v>
      </c>
      <c r="R60" s="58">
        <v>5.9871240000000006</v>
      </c>
    </row>
    <row r="61" spans="1:18" ht="11.25" customHeight="1" x14ac:dyDescent="0.25">
      <c r="A61" s="66" t="s">
        <v>128</v>
      </c>
      <c r="B61" s="67">
        <v>55432</v>
      </c>
      <c r="C61" s="58">
        <v>3.8392956000000003</v>
      </c>
      <c r="D61" s="58">
        <v>3.8392956000000003</v>
      </c>
      <c r="E61" s="58">
        <v>3.8392956000000003</v>
      </c>
      <c r="F61" s="58">
        <v>3.8392956000000003</v>
      </c>
      <c r="G61" s="58">
        <v>3.8392956000000003</v>
      </c>
      <c r="H61" s="58">
        <v>3.8392956000000003</v>
      </c>
      <c r="I61" s="58">
        <v>3.8392956000000003</v>
      </c>
      <c r="J61" s="58">
        <v>3.8392956000000003</v>
      </c>
      <c r="K61" s="58">
        <v>3.8392956000000003</v>
      </c>
      <c r="L61" s="58">
        <v>3.8392956000000003</v>
      </c>
      <c r="M61" s="58">
        <v>3.8392956000000003</v>
      </c>
      <c r="N61" s="58">
        <v>3.8392956000000003</v>
      </c>
      <c r="O61" s="58">
        <v>3.8392956000000003</v>
      </c>
      <c r="P61" s="58">
        <v>3.8392956000000003</v>
      </c>
      <c r="Q61" s="58">
        <v>3.8392956000000003</v>
      </c>
      <c r="R61" s="58">
        <v>3.8392956000000003</v>
      </c>
    </row>
    <row r="63" spans="1:18" ht="11.25" customHeight="1" x14ac:dyDescent="0.25">
      <c r="A63" s="50" t="s">
        <v>126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s="29" customFormat="1" ht="11.25" customHeight="1" x14ac:dyDescent="0.25">
      <c r="A64" s="68" t="s">
        <v>125</v>
      </c>
      <c r="B64" s="69" t="s">
        <v>124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</row>
    <row r="65" spans="1:18" s="29" customFormat="1" ht="11.25" customHeight="1" x14ac:dyDescent="0.25">
      <c r="A65" s="71" t="s">
        <v>123</v>
      </c>
      <c r="B65" s="72" t="s">
        <v>122</v>
      </c>
      <c r="C65" s="73">
        <v>4.6892160000000001</v>
      </c>
      <c r="D65" s="73">
        <v>4.6892160000000001</v>
      </c>
      <c r="E65" s="73">
        <v>4.6892160000000001</v>
      </c>
      <c r="F65" s="73">
        <v>4.6892160000000001</v>
      </c>
      <c r="G65" s="73">
        <v>4.6892160000000001</v>
      </c>
      <c r="H65" s="73">
        <v>4.6892160000000001</v>
      </c>
      <c r="I65" s="73">
        <v>4.6892160000000001</v>
      </c>
      <c r="J65" s="73">
        <v>4.6892160000000001</v>
      </c>
      <c r="K65" s="73">
        <v>4.6892160000000001</v>
      </c>
      <c r="L65" s="73">
        <v>4.6892160000000001</v>
      </c>
      <c r="M65" s="73">
        <v>4.6892160000000001</v>
      </c>
      <c r="N65" s="73">
        <v>4.6892160000000001</v>
      </c>
      <c r="O65" s="73">
        <v>4.6892160000000001</v>
      </c>
      <c r="P65" s="73">
        <v>4.6892160000000001</v>
      </c>
      <c r="Q65" s="73">
        <v>4.6892160000000001</v>
      </c>
      <c r="R65" s="73">
        <v>4.6892160000000001</v>
      </c>
    </row>
    <row r="66" spans="1:18" s="29" customFormat="1" ht="11.25" customHeight="1" x14ac:dyDescent="0.25">
      <c r="A66" s="71" t="s">
        <v>121</v>
      </c>
      <c r="B66" s="72" t="s">
        <v>120</v>
      </c>
      <c r="C66" s="73">
        <v>4.6892160000000001</v>
      </c>
      <c r="D66" s="73">
        <v>4.6892160000000001</v>
      </c>
      <c r="E66" s="73">
        <v>4.6892160000000001</v>
      </c>
      <c r="F66" s="73">
        <v>4.6892160000000001</v>
      </c>
      <c r="G66" s="73">
        <v>4.6892160000000001</v>
      </c>
      <c r="H66" s="73">
        <v>4.6892160000000001</v>
      </c>
      <c r="I66" s="73">
        <v>4.6892160000000001</v>
      </c>
      <c r="J66" s="73">
        <v>4.6892160000000001</v>
      </c>
      <c r="K66" s="73">
        <v>4.6892160000000001</v>
      </c>
      <c r="L66" s="73">
        <v>4.6892160000000001</v>
      </c>
      <c r="M66" s="73">
        <v>4.6892160000000001</v>
      </c>
      <c r="N66" s="73">
        <v>4.6892160000000001</v>
      </c>
      <c r="O66" s="73">
        <v>4.6892160000000001</v>
      </c>
      <c r="P66" s="73">
        <v>4.6892160000000001</v>
      </c>
      <c r="Q66" s="73">
        <v>4.6892160000000001</v>
      </c>
      <c r="R66" s="73">
        <v>4.6892160000000001</v>
      </c>
    </row>
    <row r="67" spans="1:18" s="29" customFormat="1" ht="11.25" customHeight="1" x14ac:dyDescent="0.25">
      <c r="A67" s="71" t="s">
        <v>119</v>
      </c>
      <c r="B67" s="72" t="s">
        <v>118</v>
      </c>
      <c r="C67" s="73">
        <v>2.2859928000000003</v>
      </c>
      <c r="D67" s="73">
        <v>2.2859928000000003</v>
      </c>
      <c r="E67" s="73">
        <v>2.2859928000000003</v>
      </c>
      <c r="F67" s="73">
        <v>2.2859928000000003</v>
      </c>
      <c r="G67" s="73">
        <v>2.2859928000000003</v>
      </c>
      <c r="H67" s="73">
        <v>2.2859928000000003</v>
      </c>
      <c r="I67" s="73">
        <v>2.2859928000000003</v>
      </c>
      <c r="J67" s="73">
        <v>2.2859928000000003</v>
      </c>
      <c r="K67" s="73">
        <v>2.2859928000000003</v>
      </c>
      <c r="L67" s="73">
        <v>2.2859928000000003</v>
      </c>
      <c r="M67" s="73">
        <v>2.2859928000000003</v>
      </c>
      <c r="N67" s="73">
        <v>2.2859928000000003</v>
      </c>
      <c r="O67" s="73">
        <v>2.2859928000000003</v>
      </c>
      <c r="P67" s="73">
        <v>2.2859928000000003</v>
      </c>
      <c r="Q67" s="73">
        <v>2.2859928000000003</v>
      </c>
      <c r="R67" s="73">
        <v>2.2859928000000003</v>
      </c>
    </row>
    <row r="68" spans="1:18" s="29" customFormat="1" ht="11.25" customHeight="1" x14ac:dyDescent="0.25">
      <c r="A68" s="71" t="s">
        <v>117</v>
      </c>
      <c r="B68" s="72" t="s">
        <v>116</v>
      </c>
      <c r="C68" s="73">
        <v>4.1867999999999999</v>
      </c>
      <c r="D68" s="73">
        <v>4.1867999999999999</v>
      </c>
      <c r="E68" s="73">
        <v>4.1867999999999999</v>
      </c>
      <c r="F68" s="73">
        <v>4.1867999999999999</v>
      </c>
      <c r="G68" s="73">
        <v>4.1867999999999999</v>
      </c>
      <c r="H68" s="73">
        <v>4.1867999999999999</v>
      </c>
      <c r="I68" s="73">
        <v>4.1867999999999999</v>
      </c>
      <c r="J68" s="73">
        <v>4.1867999999999999</v>
      </c>
      <c r="K68" s="73">
        <v>4.1867999999999999</v>
      </c>
      <c r="L68" s="73">
        <v>4.1867999999999999</v>
      </c>
      <c r="M68" s="73">
        <v>4.1867999999999999</v>
      </c>
      <c r="N68" s="73">
        <v>4.1867999999999999</v>
      </c>
      <c r="O68" s="73">
        <v>4.1867999999999999</v>
      </c>
      <c r="P68" s="73">
        <v>4.1867999999999999</v>
      </c>
      <c r="Q68" s="73">
        <v>4.1867999999999999</v>
      </c>
      <c r="R68" s="73">
        <v>4.1867999999999999</v>
      </c>
    </row>
    <row r="69" spans="1:18" s="29" customFormat="1" ht="11.25" customHeight="1" x14ac:dyDescent="0.25">
      <c r="A69" s="71" t="s">
        <v>115</v>
      </c>
      <c r="B69" s="72" t="s">
        <v>114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</row>
    <row r="70" spans="1:18" s="29" customFormat="1" ht="11.25" customHeight="1" x14ac:dyDescent="0.25">
      <c r="A70" s="74" t="s">
        <v>113</v>
      </c>
      <c r="B70" s="75" t="s">
        <v>112</v>
      </c>
      <c r="C70" s="76">
        <v>2.9642544000000002</v>
      </c>
      <c r="D70" s="76">
        <v>2.9642544000000002</v>
      </c>
      <c r="E70" s="76">
        <v>2.9642544000000002</v>
      </c>
      <c r="F70" s="76">
        <v>2.9642544000000002</v>
      </c>
      <c r="G70" s="76">
        <v>2.9642544000000002</v>
      </c>
      <c r="H70" s="76">
        <v>2.9642544000000002</v>
      </c>
      <c r="I70" s="76">
        <v>2.9642544000000002</v>
      </c>
      <c r="J70" s="76">
        <v>2.9642544000000002</v>
      </c>
      <c r="K70" s="76">
        <v>2.9642544000000002</v>
      </c>
      <c r="L70" s="76">
        <v>2.9642544000000002</v>
      </c>
      <c r="M70" s="76">
        <v>2.9642544000000002</v>
      </c>
      <c r="N70" s="76">
        <v>2.9642544000000002</v>
      </c>
      <c r="O70" s="76">
        <v>2.9642544000000002</v>
      </c>
      <c r="P70" s="76">
        <v>2.9642544000000002</v>
      </c>
      <c r="Q70" s="76">
        <v>2.9642544000000002</v>
      </c>
      <c r="R70" s="76">
        <v>2.9642544000000002</v>
      </c>
    </row>
    <row r="71" spans="1:18" s="29" customFormat="1" ht="11.25" customHeight="1" x14ac:dyDescent="0.25">
      <c r="A71" s="74" t="s">
        <v>111</v>
      </c>
      <c r="B71" s="75" t="s">
        <v>110</v>
      </c>
      <c r="C71" s="76">
        <v>2.9642544000000002</v>
      </c>
      <c r="D71" s="76">
        <v>2.9642544000000002</v>
      </c>
      <c r="E71" s="76">
        <v>2.9642544000000002</v>
      </c>
      <c r="F71" s="76">
        <v>2.9642544000000002</v>
      </c>
      <c r="G71" s="76">
        <v>2.9642544000000002</v>
      </c>
      <c r="H71" s="76">
        <v>2.9642544000000002</v>
      </c>
      <c r="I71" s="76">
        <v>2.9642544000000002</v>
      </c>
      <c r="J71" s="76">
        <v>2.9642544000000002</v>
      </c>
      <c r="K71" s="76">
        <v>2.9642544000000002</v>
      </c>
      <c r="L71" s="76">
        <v>2.9642544000000002</v>
      </c>
      <c r="M71" s="76">
        <v>2.9642544000000002</v>
      </c>
      <c r="N71" s="76">
        <v>2.9642544000000002</v>
      </c>
      <c r="O71" s="76">
        <v>2.9642544000000002</v>
      </c>
      <c r="P71" s="76">
        <v>2.9642544000000002</v>
      </c>
      <c r="Q71" s="76">
        <v>2.9642544000000002</v>
      </c>
      <c r="R71" s="76">
        <v>2.9642544000000002</v>
      </c>
    </row>
    <row r="72" spans="1:18" s="29" customFormat="1" ht="11.25" customHeight="1" x14ac:dyDescent="0.25">
      <c r="A72" s="74" t="s">
        <v>109</v>
      </c>
      <c r="B72" s="75" t="s">
        <v>108</v>
      </c>
      <c r="C72" s="76">
        <v>2.9642544000000002</v>
      </c>
      <c r="D72" s="76">
        <v>2.9642544000000002</v>
      </c>
      <c r="E72" s="76">
        <v>2.9642544000000002</v>
      </c>
      <c r="F72" s="76">
        <v>2.9642544000000002</v>
      </c>
      <c r="G72" s="76">
        <v>2.9642544000000002</v>
      </c>
      <c r="H72" s="76">
        <v>2.9642544000000002</v>
      </c>
      <c r="I72" s="76">
        <v>2.9642544000000002</v>
      </c>
      <c r="J72" s="76">
        <v>2.9642544000000002</v>
      </c>
      <c r="K72" s="76">
        <v>2.9642544000000002</v>
      </c>
      <c r="L72" s="76">
        <v>2.9642544000000002</v>
      </c>
      <c r="M72" s="76">
        <v>2.9642544000000002</v>
      </c>
      <c r="N72" s="76">
        <v>2.9642544000000002</v>
      </c>
      <c r="O72" s="76">
        <v>2.9642544000000002</v>
      </c>
      <c r="P72" s="76">
        <v>2.9642544000000002</v>
      </c>
      <c r="Q72" s="76">
        <v>2.9642544000000002</v>
      </c>
      <c r="R72" s="76">
        <v>2.9642544000000002</v>
      </c>
    </row>
    <row r="73" spans="1:18" s="29" customFormat="1" ht="11.25" customHeight="1" x14ac:dyDescent="0.25">
      <c r="A73" s="74" t="s">
        <v>107</v>
      </c>
      <c r="B73" s="75" t="s">
        <v>106</v>
      </c>
      <c r="C73" s="76">
        <v>3.3326927999999998</v>
      </c>
      <c r="D73" s="76">
        <v>3.3326927999999998</v>
      </c>
      <c r="E73" s="76">
        <v>3.3326927999999998</v>
      </c>
      <c r="F73" s="76">
        <v>3.3326927999999998</v>
      </c>
      <c r="G73" s="76">
        <v>3.3326927999999998</v>
      </c>
      <c r="H73" s="76">
        <v>3.3326927999999998</v>
      </c>
      <c r="I73" s="76">
        <v>3.3326927999999998</v>
      </c>
      <c r="J73" s="76">
        <v>3.3326927999999998</v>
      </c>
      <c r="K73" s="76">
        <v>3.3326927999999998</v>
      </c>
      <c r="L73" s="76">
        <v>3.3326927999999998</v>
      </c>
      <c r="M73" s="76">
        <v>3.3326927999999998</v>
      </c>
      <c r="N73" s="76">
        <v>3.3326927999999998</v>
      </c>
      <c r="O73" s="76">
        <v>3.3326927999999998</v>
      </c>
      <c r="P73" s="76">
        <v>3.3326927999999998</v>
      </c>
      <c r="Q73" s="76">
        <v>3.3326927999999998</v>
      </c>
      <c r="R73" s="76">
        <v>3.3326927999999998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1652.4719778895565</v>
      </c>
      <c r="D2" s="78">
        <v>2004.3268480360489</v>
      </c>
      <c r="E2" s="78">
        <v>1870.0526460085434</v>
      </c>
      <c r="F2" s="78">
        <v>2076.1427996027205</v>
      </c>
      <c r="G2" s="78">
        <v>2314.4933804812281</v>
      </c>
      <c r="H2" s="78">
        <v>1833.596678274356</v>
      </c>
      <c r="I2" s="78">
        <v>1906.4109277846169</v>
      </c>
      <c r="J2" s="78">
        <v>1681.3557118507756</v>
      </c>
      <c r="K2" s="78">
        <v>1555.6662847302593</v>
      </c>
      <c r="L2" s="78">
        <v>1154.7236282660301</v>
      </c>
      <c r="M2" s="78">
        <v>1289.3460183947136</v>
      </c>
      <c r="N2" s="78">
        <v>1361.7530555428957</v>
      </c>
      <c r="O2" s="78">
        <v>1066.5140735027464</v>
      </c>
      <c r="P2" s="78">
        <v>1139.853722592225</v>
      </c>
      <c r="Q2" s="78">
        <v>804.74845382784645</v>
      </c>
      <c r="R2" s="78">
        <v>840.86486715814624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26.897573065479186</v>
      </c>
      <c r="O3" s="79">
        <v>0</v>
      </c>
      <c r="P3" s="79">
        <v>6.8277536265965733</v>
      </c>
      <c r="Q3" s="79">
        <v>80.113642492534566</v>
      </c>
      <c r="R3" s="79">
        <v>77.268099688387153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26.897573065479186</v>
      </c>
      <c r="O4" s="8">
        <v>0</v>
      </c>
      <c r="P4" s="8">
        <v>6.8277536265965733</v>
      </c>
      <c r="Q4" s="8">
        <v>80.113642492534566</v>
      </c>
      <c r="R4" s="8">
        <v>77.268099688387153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26.897573065479186</v>
      </c>
      <c r="O5" s="9">
        <v>0</v>
      </c>
      <c r="P5" s="9">
        <v>6.8277536265965733</v>
      </c>
      <c r="Q5" s="9">
        <v>80.113642492534566</v>
      </c>
      <c r="R5" s="9">
        <v>77.268099688387153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5.4501584486571879</v>
      </c>
      <c r="O6" s="10">
        <v>0</v>
      </c>
      <c r="P6" s="10">
        <v>0.84475650234303812</v>
      </c>
      <c r="Q6" s="10">
        <v>9.6617204947063584</v>
      </c>
      <c r="R6" s="10">
        <v>6.8405523154341568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21.447414616821998</v>
      </c>
      <c r="O8" s="10">
        <v>0</v>
      </c>
      <c r="P8" s="10">
        <v>5.9829971242535347</v>
      </c>
      <c r="Q8" s="10">
        <v>70.451921997828208</v>
      </c>
      <c r="R8" s="10">
        <v>70.427547372953001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603.15794660915344</v>
      </c>
      <c r="D21" s="79">
        <v>632.17320957366019</v>
      </c>
      <c r="E21" s="79">
        <v>590.76601668887156</v>
      </c>
      <c r="F21" s="79">
        <v>671.5864030242526</v>
      </c>
      <c r="G21" s="79">
        <v>694.2395040925212</v>
      </c>
      <c r="H21" s="79">
        <v>690.63314898647423</v>
      </c>
      <c r="I21" s="79">
        <v>758.52178967931422</v>
      </c>
      <c r="J21" s="79">
        <v>579.50535250990868</v>
      </c>
      <c r="K21" s="79">
        <v>544.77074819576501</v>
      </c>
      <c r="L21" s="79">
        <v>539.93654628472643</v>
      </c>
      <c r="M21" s="79">
        <v>815.94686699795818</v>
      </c>
      <c r="N21" s="79">
        <v>605.7746765327588</v>
      </c>
      <c r="O21" s="79">
        <v>401.83571334664873</v>
      </c>
      <c r="P21" s="79">
        <v>413.19619700088128</v>
      </c>
      <c r="Q21" s="79">
        <v>70.000832997216691</v>
      </c>
      <c r="R21" s="79">
        <v>48.979432158609512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603.15794660915344</v>
      </c>
      <c r="D30" s="8">
        <v>632.17320957366019</v>
      </c>
      <c r="E30" s="8">
        <v>590.76601668887156</v>
      </c>
      <c r="F30" s="8">
        <v>671.5864030242526</v>
      </c>
      <c r="G30" s="8">
        <v>694.2395040925212</v>
      </c>
      <c r="H30" s="8">
        <v>690.63314898647423</v>
      </c>
      <c r="I30" s="8">
        <v>758.52178967931422</v>
      </c>
      <c r="J30" s="8">
        <v>579.50535250990868</v>
      </c>
      <c r="K30" s="8">
        <v>544.77074819576501</v>
      </c>
      <c r="L30" s="8">
        <v>539.93654628472643</v>
      </c>
      <c r="M30" s="8">
        <v>815.94686699795818</v>
      </c>
      <c r="N30" s="8">
        <v>605.7746765327588</v>
      </c>
      <c r="O30" s="8">
        <v>401.83571334664873</v>
      </c>
      <c r="P30" s="8">
        <v>413.19619700088128</v>
      </c>
      <c r="Q30" s="8">
        <v>70.000832997216691</v>
      </c>
      <c r="R30" s="8">
        <v>48.979432158609512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60.543279349578533</v>
      </c>
      <c r="D34" s="9">
        <v>58.007948828647713</v>
      </c>
      <c r="E34" s="9">
        <v>58.182386530907991</v>
      </c>
      <c r="F34" s="9">
        <v>59.90735410962106</v>
      </c>
      <c r="G34" s="9">
        <v>60.182590534089179</v>
      </c>
      <c r="H34" s="9">
        <v>58.986833505286199</v>
      </c>
      <c r="I34" s="9">
        <v>62.906064851442956</v>
      </c>
      <c r="J34" s="9">
        <v>59.437677311638431</v>
      </c>
      <c r="K34" s="9">
        <v>58.092679869532695</v>
      </c>
      <c r="L34" s="9">
        <v>55.95847069527904</v>
      </c>
      <c r="M34" s="9">
        <v>51.961481826878149</v>
      </c>
      <c r="N34" s="9">
        <v>46.280960067053044</v>
      </c>
      <c r="O34" s="9">
        <v>44.179814623105074</v>
      </c>
      <c r="P34" s="9">
        <v>30.060183304014444</v>
      </c>
      <c r="Q34" s="9">
        <v>20.852579000991852</v>
      </c>
      <c r="R34" s="9">
        <v>17.097094433329715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113.92255484301184</v>
      </c>
      <c r="D43" s="9">
        <v>116.38936608583182</v>
      </c>
      <c r="E43" s="9">
        <v>115.17749571016255</v>
      </c>
      <c r="F43" s="9">
        <v>135.09987682585989</v>
      </c>
      <c r="G43" s="9">
        <v>150.39329079830475</v>
      </c>
      <c r="H43" s="9">
        <v>151.02556691631918</v>
      </c>
      <c r="I43" s="9">
        <v>95.833617850499323</v>
      </c>
      <c r="J43" s="9">
        <v>92.489497461890025</v>
      </c>
      <c r="K43" s="9">
        <v>91.027172268248265</v>
      </c>
      <c r="L43" s="9">
        <v>92.923888510135413</v>
      </c>
      <c r="M43" s="9">
        <v>92.666314861271559</v>
      </c>
      <c r="N43" s="9">
        <v>76.213679449718256</v>
      </c>
      <c r="O43" s="9">
        <v>61.908552773957055</v>
      </c>
      <c r="P43" s="9">
        <v>45.092401316427448</v>
      </c>
      <c r="Q43" s="9">
        <v>27.573090016044503</v>
      </c>
      <c r="R43" s="9">
        <v>31.8823377252798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72.319186204742991</v>
      </c>
      <c r="J44" s="9">
        <v>0</v>
      </c>
      <c r="K44" s="9">
        <v>0</v>
      </c>
      <c r="L44" s="9">
        <v>13.707396502235383</v>
      </c>
      <c r="M44" s="9">
        <v>83.275496995768762</v>
      </c>
      <c r="N44" s="9">
        <v>148.60930737859439</v>
      </c>
      <c r="O44" s="9">
        <v>0</v>
      </c>
      <c r="P44" s="9">
        <v>83.591417368382494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428.69211241656302</v>
      </c>
      <c r="D45" s="9">
        <v>457.77589465918066</v>
      </c>
      <c r="E45" s="9">
        <v>417.40613444780104</v>
      </c>
      <c r="F45" s="9">
        <v>476.57917208877171</v>
      </c>
      <c r="G45" s="9">
        <v>483.66362276012723</v>
      </c>
      <c r="H45" s="9">
        <v>480.6207485648689</v>
      </c>
      <c r="I45" s="9">
        <v>527.46292077262888</v>
      </c>
      <c r="J45" s="9">
        <v>427.57817773638021</v>
      </c>
      <c r="K45" s="9">
        <v>395.65089605798403</v>
      </c>
      <c r="L45" s="9">
        <v>377.3467905770766</v>
      </c>
      <c r="M45" s="9">
        <v>588.04357331403969</v>
      </c>
      <c r="N45" s="9">
        <v>334.67072963739309</v>
      </c>
      <c r="O45" s="9">
        <v>295.74734594958659</v>
      </c>
      <c r="P45" s="9">
        <v>254.45219501205688</v>
      </c>
      <c r="Q45" s="9">
        <v>21.575163980180342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428.69211241656302</v>
      </c>
      <c r="D49" s="10">
        <v>457.77589465918066</v>
      </c>
      <c r="E49" s="10">
        <v>417.40613444780104</v>
      </c>
      <c r="F49" s="10">
        <v>476.57917208877171</v>
      </c>
      <c r="G49" s="10">
        <v>483.66362276012723</v>
      </c>
      <c r="H49" s="10">
        <v>480.6207485648689</v>
      </c>
      <c r="I49" s="10">
        <v>527.46292077262888</v>
      </c>
      <c r="J49" s="10">
        <v>427.57817773638021</v>
      </c>
      <c r="K49" s="10">
        <v>395.65089605798403</v>
      </c>
      <c r="L49" s="10">
        <v>377.3467905770766</v>
      </c>
      <c r="M49" s="10">
        <v>588.04357331403969</v>
      </c>
      <c r="N49" s="10">
        <v>334.67072963739309</v>
      </c>
      <c r="O49" s="10">
        <v>295.74734594958659</v>
      </c>
      <c r="P49" s="10">
        <v>254.45219501205688</v>
      </c>
      <c r="Q49" s="10">
        <v>21.575163980180342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1049.314031280403</v>
      </c>
      <c r="D52" s="79">
        <v>1372.1536384623887</v>
      </c>
      <c r="E52" s="79">
        <v>1279.2866293196719</v>
      </c>
      <c r="F52" s="79">
        <v>1404.5563965784681</v>
      </c>
      <c r="G52" s="79">
        <v>1620.2538763887071</v>
      </c>
      <c r="H52" s="79">
        <v>1142.9635292878818</v>
      </c>
      <c r="I52" s="79">
        <v>1147.8891381053027</v>
      </c>
      <c r="J52" s="79">
        <v>1101.850359340867</v>
      </c>
      <c r="K52" s="79">
        <v>1010.8955365344943</v>
      </c>
      <c r="L52" s="79">
        <v>614.7870819813038</v>
      </c>
      <c r="M52" s="79">
        <v>473.39915139675554</v>
      </c>
      <c r="N52" s="79">
        <v>729.08080594465787</v>
      </c>
      <c r="O52" s="79">
        <v>664.67836015609771</v>
      </c>
      <c r="P52" s="79">
        <v>719.82977196474712</v>
      </c>
      <c r="Q52" s="79">
        <v>654.63397833809518</v>
      </c>
      <c r="R52" s="79">
        <v>714.61733531114953</v>
      </c>
    </row>
    <row r="53" spans="1:18" ht="11.25" customHeight="1" x14ac:dyDescent="0.25">
      <c r="A53" s="56" t="s">
        <v>143</v>
      </c>
      <c r="B53" s="57" t="s">
        <v>142</v>
      </c>
      <c r="C53" s="8">
        <v>1049.314031280403</v>
      </c>
      <c r="D53" s="8">
        <v>1372.1536384623887</v>
      </c>
      <c r="E53" s="8">
        <v>1279.2866293196719</v>
      </c>
      <c r="F53" s="8">
        <v>1404.5563965784681</v>
      </c>
      <c r="G53" s="8">
        <v>1620.2538763887071</v>
      </c>
      <c r="H53" s="8">
        <v>1142.9635292878818</v>
      </c>
      <c r="I53" s="8">
        <v>1147.8891381053027</v>
      </c>
      <c r="J53" s="8">
        <v>1101.850359340867</v>
      </c>
      <c r="K53" s="8">
        <v>1010.8955365344943</v>
      </c>
      <c r="L53" s="8">
        <v>614.7870819813038</v>
      </c>
      <c r="M53" s="8">
        <v>473.39915139675554</v>
      </c>
      <c r="N53" s="8">
        <v>729.08080594465787</v>
      </c>
      <c r="O53" s="8">
        <v>664.67836015609771</v>
      </c>
      <c r="P53" s="8">
        <v>719.82977196474712</v>
      </c>
      <c r="Q53" s="8">
        <v>654.63397833809518</v>
      </c>
      <c r="R53" s="8">
        <v>714.61733531114953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1.757201412812579</v>
      </c>
      <c r="D64" s="81">
        <v>1.798562196823615</v>
      </c>
      <c r="E64" s="81">
        <v>1.8051193573661164</v>
      </c>
      <c r="F64" s="81">
        <v>1.9101091263789594</v>
      </c>
      <c r="G64" s="81">
        <v>1.8698652483189213</v>
      </c>
      <c r="H64" s="81">
        <v>1.8485346105672056</v>
      </c>
      <c r="I64" s="81">
        <v>2.1796253521602775</v>
      </c>
      <c r="J64" s="81">
        <v>2.0568015837467053</v>
      </c>
      <c r="K64" s="81">
        <v>2.0679568765772247</v>
      </c>
      <c r="L64" s="81">
        <v>0</v>
      </c>
      <c r="M64" s="81">
        <v>0</v>
      </c>
      <c r="N64" s="81">
        <v>0</v>
      </c>
      <c r="O64" s="81">
        <v>5.6470168893803317E-2</v>
      </c>
      <c r="P64" s="81">
        <v>5.0465326139991065E-2</v>
      </c>
      <c r="Q64" s="81">
        <v>5.1632445618346248E-2</v>
      </c>
      <c r="R64" s="81">
        <v>4.8747978866520124E-2</v>
      </c>
    </row>
    <row r="65" spans="1:18" ht="11.25" customHeight="1" x14ac:dyDescent="0.25">
      <c r="A65" s="71" t="s">
        <v>123</v>
      </c>
      <c r="B65" s="72" t="s">
        <v>122</v>
      </c>
      <c r="C65" s="82">
        <v>1.757201412812579</v>
      </c>
      <c r="D65" s="82">
        <v>1.798562196823615</v>
      </c>
      <c r="E65" s="82">
        <v>1.8051193573661164</v>
      </c>
      <c r="F65" s="82">
        <v>1.9101091263789594</v>
      </c>
      <c r="G65" s="82">
        <v>1.8698652483189213</v>
      </c>
      <c r="H65" s="82">
        <v>1.8485346105672056</v>
      </c>
      <c r="I65" s="82">
        <v>2.1796253521602775</v>
      </c>
      <c r="J65" s="82">
        <v>2.0568015837467053</v>
      </c>
      <c r="K65" s="82">
        <v>2.0679568765772247</v>
      </c>
      <c r="L65" s="82">
        <v>0</v>
      </c>
      <c r="M65" s="82">
        <v>0</v>
      </c>
      <c r="N65" s="82">
        <v>0</v>
      </c>
      <c r="O65" s="82">
        <v>5.6470168893803317E-2</v>
      </c>
      <c r="P65" s="82">
        <v>5.0465326139991065E-2</v>
      </c>
      <c r="Q65" s="82">
        <v>5.1632445618346248E-2</v>
      </c>
      <c r="R65" s="82">
        <v>4.8747978866520124E-2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1096.0629216735074</v>
      </c>
      <c r="D2" s="78">
        <v>1307.186112378276</v>
      </c>
      <c r="E2" s="78">
        <v>1780.1006484239281</v>
      </c>
      <c r="F2" s="78">
        <v>1393.6759303809604</v>
      </c>
      <c r="G2" s="78">
        <v>1325.3385139946281</v>
      </c>
      <c r="H2" s="78">
        <v>890.68646916072714</v>
      </c>
      <c r="I2" s="78">
        <v>872.43005964211204</v>
      </c>
      <c r="J2" s="78">
        <v>1085.7401538467402</v>
      </c>
      <c r="K2" s="78">
        <v>862.00165214100002</v>
      </c>
      <c r="L2" s="78">
        <v>1100.4010978673161</v>
      </c>
      <c r="M2" s="78">
        <v>1355.5709302526136</v>
      </c>
      <c r="N2" s="78">
        <v>1103.3661351248511</v>
      </c>
      <c r="O2" s="78">
        <v>669.59611896394119</v>
      </c>
      <c r="P2" s="78">
        <v>638.82842360919881</v>
      </c>
      <c r="Q2" s="78">
        <v>549.10157496109753</v>
      </c>
      <c r="R2" s="78">
        <v>700.21531500587093</v>
      </c>
    </row>
    <row r="3" spans="1:18" ht="11.25" customHeight="1" x14ac:dyDescent="0.25">
      <c r="A3" s="53" t="s">
        <v>242</v>
      </c>
      <c r="B3" s="54" t="s">
        <v>241</v>
      </c>
      <c r="C3" s="79">
        <v>243.9597771961144</v>
      </c>
      <c r="D3" s="79">
        <v>210.54144915216</v>
      </c>
      <c r="E3" s="79">
        <v>207.41252455872001</v>
      </c>
      <c r="F3" s="79">
        <v>149.62391610912002</v>
      </c>
      <c r="G3" s="79">
        <v>6.2720055950399995</v>
      </c>
      <c r="H3" s="79">
        <v>265.35132810921868</v>
      </c>
      <c r="I3" s="79">
        <v>271.51672779683997</v>
      </c>
      <c r="J3" s="79">
        <v>332.43202090187998</v>
      </c>
      <c r="K3" s="79">
        <v>167.58450057204001</v>
      </c>
      <c r="L3" s="79">
        <v>121.86414048132001</v>
      </c>
      <c r="M3" s="79">
        <v>213.46271095953955</v>
      </c>
      <c r="N3" s="79">
        <v>289.75833335687651</v>
      </c>
      <c r="O3" s="79">
        <v>176.86775956421093</v>
      </c>
      <c r="P3" s="79">
        <v>179.97050318768467</v>
      </c>
      <c r="Q3" s="79">
        <v>112.77807106939152</v>
      </c>
      <c r="R3" s="79">
        <v>146.37695621410452</v>
      </c>
    </row>
    <row r="4" spans="1:18" ht="11.25" customHeight="1" x14ac:dyDescent="0.25">
      <c r="A4" s="56" t="s">
        <v>240</v>
      </c>
      <c r="B4" s="57" t="s">
        <v>239</v>
      </c>
      <c r="C4" s="8">
        <v>243.9597771961144</v>
      </c>
      <c r="D4" s="8">
        <v>210.54144915216</v>
      </c>
      <c r="E4" s="8">
        <v>207.41252455872001</v>
      </c>
      <c r="F4" s="8">
        <v>149.62391610912002</v>
      </c>
      <c r="G4" s="8">
        <v>6.2720055950399995</v>
      </c>
      <c r="H4" s="8">
        <v>265.35132810921868</v>
      </c>
      <c r="I4" s="8">
        <v>271.51672779683997</v>
      </c>
      <c r="J4" s="8">
        <v>332.43202090187998</v>
      </c>
      <c r="K4" s="8">
        <v>167.58450057204001</v>
      </c>
      <c r="L4" s="8">
        <v>121.86414048132001</v>
      </c>
      <c r="M4" s="8">
        <v>213.46271095953955</v>
      </c>
      <c r="N4" s="8">
        <v>289.75833335687651</v>
      </c>
      <c r="O4" s="8">
        <v>176.86775956421093</v>
      </c>
      <c r="P4" s="8">
        <v>179.97050318768467</v>
      </c>
      <c r="Q4" s="8">
        <v>112.77807106939152</v>
      </c>
      <c r="R4" s="8">
        <v>146.37695621410452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243.9597771961144</v>
      </c>
      <c r="D11" s="9">
        <v>210.54144915216</v>
      </c>
      <c r="E11" s="9">
        <v>207.41252455872001</v>
      </c>
      <c r="F11" s="9">
        <v>149.62391610912002</v>
      </c>
      <c r="G11" s="9">
        <v>6.2720055950399995</v>
      </c>
      <c r="H11" s="9">
        <v>265.35132810921868</v>
      </c>
      <c r="I11" s="9">
        <v>271.51672779683997</v>
      </c>
      <c r="J11" s="9">
        <v>332.43202090187998</v>
      </c>
      <c r="K11" s="9">
        <v>167.58450057204001</v>
      </c>
      <c r="L11" s="9">
        <v>121.86414048132001</v>
      </c>
      <c r="M11" s="9">
        <v>213.46271095953955</v>
      </c>
      <c r="N11" s="9">
        <v>289.75833335687651</v>
      </c>
      <c r="O11" s="9">
        <v>176.86775956421093</v>
      </c>
      <c r="P11" s="9">
        <v>179.97050318768467</v>
      </c>
      <c r="Q11" s="9">
        <v>112.77807106939152</v>
      </c>
      <c r="R11" s="9">
        <v>146.37695621410452</v>
      </c>
    </row>
    <row r="12" spans="1:18" ht="11.25" customHeight="1" x14ac:dyDescent="0.25">
      <c r="A12" s="61" t="s">
        <v>224</v>
      </c>
      <c r="B12" s="62" t="s">
        <v>223</v>
      </c>
      <c r="C12" s="10">
        <v>243.9597771961144</v>
      </c>
      <c r="D12" s="10">
        <v>210.54144915216</v>
      </c>
      <c r="E12" s="10">
        <v>207.41252455872001</v>
      </c>
      <c r="F12" s="10">
        <v>149.62391610912002</v>
      </c>
      <c r="G12" s="10">
        <v>6.2720055950399995</v>
      </c>
      <c r="H12" s="10">
        <v>265.35132810921868</v>
      </c>
      <c r="I12" s="10">
        <v>271.51672779683997</v>
      </c>
      <c r="J12" s="10">
        <v>332.43202090187998</v>
      </c>
      <c r="K12" s="10">
        <v>167.58450057204001</v>
      </c>
      <c r="L12" s="10">
        <v>121.86414048132001</v>
      </c>
      <c r="M12" s="10">
        <v>213.46271095953955</v>
      </c>
      <c r="N12" s="10">
        <v>289.75833335687651</v>
      </c>
      <c r="O12" s="10">
        <v>176.86775956421093</v>
      </c>
      <c r="P12" s="10">
        <v>179.97050318768467</v>
      </c>
      <c r="Q12" s="10">
        <v>112.77807106939152</v>
      </c>
      <c r="R12" s="10">
        <v>146.37695621410452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471.12897213251244</v>
      </c>
      <c r="D21" s="79">
        <v>449.54885378440804</v>
      </c>
      <c r="E21" s="79">
        <v>468.12419831678403</v>
      </c>
      <c r="F21" s="79">
        <v>468.26371777460406</v>
      </c>
      <c r="G21" s="79">
        <v>360.28158907082405</v>
      </c>
      <c r="H21" s="79">
        <v>282.73168539165317</v>
      </c>
      <c r="I21" s="79">
        <v>268.79231436044404</v>
      </c>
      <c r="J21" s="79">
        <v>428.44472697639605</v>
      </c>
      <c r="K21" s="79">
        <v>396.82846755295202</v>
      </c>
      <c r="L21" s="79">
        <v>337.54587702102003</v>
      </c>
      <c r="M21" s="79">
        <v>324.84423394224933</v>
      </c>
      <c r="N21" s="79">
        <v>287.89800002590141</v>
      </c>
      <c r="O21" s="79">
        <v>222.1518548051211</v>
      </c>
      <c r="P21" s="79">
        <v>174.43155652453493</v>
      </c>
      <c r="Q21" s="79">
        <v>160.75312132580635</v>
      </c>
      <c r="R21" s="79">
        <v>148.74030797707576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471.12897213251244</v>
      </c>
      <c r="D30" s="8">
        <v>449.54885378440804</v>
      </c>
      <c r="E30" s="8">
        <v>468.12419831678403</v>
      </c>
      <c r="F30" s="8">
        <v>468.26371777460406</v>
      </c>
      <c r="G30" s="8">
        <v>360.28158907082405</v>
      </c>
      <c r="H30" s="8">
        <v>282.73168539165317</v>
      </c>
      <c r="I30" s="8">
        <v>268.79231436044404</v>
      </c>
      <c r="J30" s="8">
        <v>428.44472697639605</v>
      </c>
      <c r="K30" s="8">
        <v>396.82846755295202</v>
      </c>
      <c r="L30" s="8">
        <v>337.54587702102003</v>
      </c>
      <c r="M30" s="8">
        <v>324.84423394224933</v>
      </c>
      <c r="N30" s="8">
        <v>287.89800002590141</v>
      </c>
      <c r="O30" s="8">
        <v>222.1518548051211</v>
      </c>
      <c r="P30" s="8">
        <v>174.43155652453493</v>
      </c>
      <c r="Q30" s="8">
        <v>160.75312132580635</v>
      </c>
      <c r="R30" s="8">
        <v>148.74030797707576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31.928701933266431</v>
      </c>
      <c r="D34" s="9">
        <v>31.958711067600003</v>
      </c>
      <c r="E34" s="9">
        <v>31.958209112148005</v>
      </c>
      <c r="F34" s="9">
        <v>31.940561415204005</v>
      </c>
      <c r="G34" s="9">
        <v>31.959424372716004</v>
      </c>
      <c r="H34" s="9">
        <v>34.831306656530735</v>
      </c>
      <c r="I34" s="9">
        <v>31.943256123420007</v>
      </c>
      <c r="J34" s="9">
        <v>31.946162181300004</v>
      </c>
      <c r="K34" s="9">
        <v>31.946532043212006</v>
      </c>
      <c r="L34" s="9">
        <v>26.114285227716003</v>
      </c>
      <c r="M34" s="9">
        <v>29.026021247661362</v>
      </c>
      <c r="N34" s="9">
        <v>23.220813974277103</v>
      </c>
      <c r="O34" s="9">
        <v>23.221431574903729</v>
      </c>
      <c r="P34" s="9">
        <v>17.415722081552225</v>
      </c>
      <c r="Q34" s="9">
        <v>17.416163663835768</v>
      </c>
      <c r="R34" s="9">
        <v>14.513116937209993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101.7372393586508</v>
      </c>
      <c r="D43" s="9">
        <v>104.864919907176</v>
      </c>
      <c r="E43" s="9">
        <v>101.76333876025201</v>
      </c>
      <c r="F43" s="9">
        <v>114.407153507088</v>
      </c>
      <c r="G43" s="9">
        <v>130.30360617222001</v>
      </c>
      <c r="H43" s="9">
        <v>127.15636168398676</v>
      </c>
      <c r="I43" s="9">
        <v>66.717144003743996</v>
      </c>
      <c r="J43" s="9">
        <v>244.79685180100799</v>
      </c>
      <c r="K43" s="9">
        <v>219.36685230860402</v>
      </c>
      <c r="L43" s="9">
        <v>190.65933349912802</v>
      </c>
      <c r="M43" s="9">
        <v>184.36164056624983</v>
      </c>
      <c r="N43" s="9">
        <v>177.98907224809875</v>
      </c>
      <c r="O43" s="9">
        <v>149.39272495369048</v>
      </c>
      <c r="P43" s="9">
        <v>85.807797397230843</v>
      </c>
      <c r="Q43" s="9">
        <v>34.974890887255448</v>
      </c>
      <c r="R43" s="9">
        <v>41.347084782787832</v>
      </c>
    </row>
    <row r="44" spans="1:18" ht="11.25" customHeight="1" x14ac:dyDescent="0.25">
      <c r="A44" s="59" t="s">
        <v>161</v>
      </c>
      <c r="B44" s="60" t="s">
        <v>160</v>
      </c>
      <c r="C44" s="9">
        <v>337.46303084059525</v>
      </c>
      <c r="D44" s="9">
        <v>312.72522280963204</v>
      </c>
      <c r="E44" s="9">
        <v>334.40265044438405</v>
      </c>
      <c r="F44" s="9">
        <v>321.91600285231203</v>
      </c>
      <c r="G44" s="9">
        <v>198.01855852588804</v>
      </c>
      <c r="H44" s="9">
        <v>120.74401705113567</v>
      </c>
      <c r="I44" s="9">
        <v>170.13191423328001</v>
      </c>
      <c r="J44" s="9">
        <v>151.70171299408804</v>
      </c>
      <c r="K44" s="9">
        <v>145.51508320113601</v>
      </c>
      <c r="L44" s="9">
        <v>120.77225829417603</v>
      </c>
      <c r="M44" s="9">
        <v>111.45657212833814</v>
      </c>
      <c r="N44" s="9">
        <v>86.688113803525596</v>
      </c>
      <c r="O44" s="9">
        <v>49.537698276526896</v>
      </c>
      <c r="P44" s="9">
        <v>71.208037045751865</v>
      </c>
      <c r="Q44" s="9">
        <v>108.36206677471513</v>
      </c>
      <c r="R44" s="9">
        <v>92.880106257077927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380.97417234488069</v>
      </c>
      <c r="D52" s="79">
        <v>647.09580944170807</v>
      </c>
      <c r="E52" s="79">
        <v>1104.5639255484241</v>
      </c>
      <c r="F52" s="79">
        <v>775.78829649723616</v>
      </c>
      <c r="G52" s="79">
        <v>958.78491932876409</v>
      </c>
      <c r="H52" s="79">
        <v>342.60345565985529</v>
      </c>
      <c r="I52" s="79">
        <v>332.12101748482803</v>
      </c>
      <c r="J52" s="79">
        <v>324.86340596846401</v>
      </c>
      <c r="K52" s="79">
        <v>297.58868401600802</v>
      </c>
      <c r="L52" s="79">
        <v>640.99108036497614</v>
      </c>
      <c r="M52" s="79">
        <v>817.26398535082467</v>
      </c>
      <c r="N52" s="79">
        <v>525.70980174207318</v>
      </c>
      <c r="O52" s="79">
        <v>270.57650459460916</v>
      </c>
      <c r="P52" s="79">
        <v>284.42636389697913</v>
      </c>
      <c r="Q52" s="79">
        <v>275.57038256589965</v>
      </c>
      <c r="R52" s="79">
        <v>405.09805081469057</v>
      </c>
    </row>
    <row r="53" spans="1:18" ht="11.25" customHeight="1" x14ac:dyDescent="0.25">
      <c r="A53" s="56" t="s">
        <v>143</v>
      </c>
      <c r="B53" s="57" t="s">
        <v>142</v>
      </c>
      <c r="C53" s="8">
        <v>380.97417234488069</v>
      </c>
      <c r="D53" s="8">
        <v>647.09580944170807</v>
      </c>
      <c r="E53" s="8">
        <v>1104.5639255484241</v>
      </c>
      <c r="F53" s="8">
        <v>775.78829649723616</v>
      </c>
      <c r="G53" s="8">
        <v>958.78491932876409</v>
      </c>
      <c r="H53" s="8">
        <v>342.60345565985529</v>
      </c>
      <c r="I53" s="8">
        <v>332.12101748482803</v>
      </c>
      <c r="J53" s="8">
        <v>324.86340596846401</v>
      </c>
      <c r="K53" s="8">
        <v>297.58868401600802</v>
      </c>
      <c r="L53" s="8">
        <v>640.99108036497614</v>
      </c>
      <c r="M53" s="8">
        <v>817.26398535082467</v>
      </c>
      <c r="N53" s="8">
        <v>525.70980174207318</v>
      </c>
      <c r="O53" s="8">
        <v>270.57650459460916</v>
      </c>
      <c r="P53" s="8">
        <v>284.42636389697913</v>
      </c>
      <c r="Q53" s="8">
        <v>275.57038256589965</v>
      </c>
      <c r="R53" s="8">
        <v>405.09805081469057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0.11200025292667753</v>
      </c>
      <c r="N64" s="81">
        <v>1.9137907871534308</v>
      </c>
      <c r="O64" s="81">
        <v>1.6954317994501458</v>
      </c>
      <c r="P64" s="81">
        <v>4.9714193382093459</v>
      </c>
      <c r="Q64" s="81">
        <v>3.5519184844234695</v>
      </c>
      <c r="R64" s="81">
        <v>0.11199976579559631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0.11200025292667753</v>
      </c>
      <c r="N65" s="82">
        <v>0.11199952709638782</v>
      </c>
      <c r="O65" s="82">
        <v>0.11200059231860833</v>
      </c>
      <c r="P65" s="82">
        <v>0.11200052044660552</v>
      </c>
      <c r="Q65" s="82">
        <v>0.11200179091078225</v>
      </c>
      <c r="R65" s="82">
        <v>0.11199976579559631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1.8017912600570429</v>
      </c>
      <c r="O67" s="82">
        <v>1.5834312071315375</v>
      </c>
      <c r="P67" s="82">
        <v>4.85941881776274</v>
      </c>
      <c r="Q67" s="82">
        <v>3.439916693512687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407.30319453427143</v>
      </c>
      <c r="D2" s="78">
        <v>434.33712417433111</v>
      </c>
      <c r="E2" s="78">
        <v>547.71980666885736</v>
      </c>
      <c r="F2" s="78">
        <v>516.50344683907895</v>
      </c>
      <c r="G2" s="78">
        <v>528.18512618312593</v>
      </c>
      <c r="H2" s="78">
        <v>356.45687167574033</v>
      </c>
      <c r="I2" s="78">
        <v>353.74525252565979</v>
      </c>
      <c r="J2" s="78">
        <v>450.57423006000374</v>
      </c>
      <c r="K2" s="78">
        <v>457.78488313336118</v>
      </c>
      <c r="L2" s="78">
        <v>507.92409384981801</v>
      </c>
      <c r="M2" s="78">
        <v>511.94235647785752</v>
      </c>
      <c r="N2" s="78">
        <v>533.04415035327099</v>
      </c>
      <c r="O2" s="78">
        <v>527.53990821631032</v>
      </c>
      <c r="P2" s="78">
        <v>443.99378823702114</v>
      </c>
      <c r="Q2" s="78">
        <v>418.8560353195279</v>
      </c>
      <c r="R2" s="78">
        <v>462.16938616196029</v>
      </c>
    </row>
    <row r="3" spans="1:18" ht="11.25" customHeight="1" x14ac:dyDescent="0.25">
      <c r="A3" s="53" t="s">
        <v>242</v>
      </c>
      <c r="B3" s="54" t="s">
        <v>241</v>
      </c>
      <c r="C3" s="79">
        <v>60.727771051012901</v>
      </c>
      <c r="D3" s="79">
        <v>62.486612313138039</v>
      </c>
      <c r="E3" s="79">
        <v>75.215075760016589</v>
      </c>
      <c r="F3" s="79">
        <v>57.595184199442528</v>
      </c>
      <c r="G3" s="79">
        <v>4.6265995019994222</v>
      </c>
      <c r="H3" s="79">
        <v>91.872130998265462</v>
      </c>
      <c r="I3" s="79">
        <v>81.32780662843254</v>
      </c>
      <c r="J3" s="79">
        <v>113.33965774953907</v>
      </c>
      <c r="K3" s="79">
        <v>86.634688305512185</v>
      </c>
      <c r="L3" s="79">
        <v>93.009818919656894</v>
      </c>
      <c r="M3" s="79">
        <v>126.77017901620444</v>
      </c>
      <c r="N3" s="79">
        <v>157.66217525154596</v>
      </c>
      <c r="O3" s="79">
        <v>144.55459156080386</v>
      </c>
      <c r="P3" s="79">
        <v>122.46742401161993</v>
      </c>
      <c r="Q3" s="79">
        <v>79.103118601068488</v>
      </c>
      <c r="R3" s="79">
        <v>107.62228046682621</v>
      </c>
    </row>
    <row r="4" spans="1:18" ht="11.25" customHeight="1" x14ac:dyDescent="0.25">
      <c r="A4" s="56" t="s">
        <v>240</v>
      </c>
      <c r="B4" s="57" t="s">
        <v>239</v>
      </c>
      <c r="C4" s="8">
        <v>60.727771051012901</v>
      </c>
      <c r="D4" s="8">
        <v>62.486612313138039</v>
      </c>
      <c r="E4" s="8">
        <v>75.215075760016589</v>
      </c>
      <c r="F4" s="8">
        <v>57.595184199442528</v>
      </c>
      <c r="G4" s="8">
        <v>4.6265995019994222</v>
      </c>
      <c r="H4" s="8">
        <v>91.872130998265462</v>
      </c>
      <c r="I4" s="8">
        <v>81.32780662843254</v>
      </c>
      <c r="J4" s="8">
        <v>113.33965774953907</v>
      </c>
      <c r="K4" s="8">
        <v>86.634688305512185</v>
      </c>
      <c r="L4" s="8">
        <v>93.009818919656894</v>
      </c>
      <c r="M4" s="8">
        <v>126.77017901620444</v>
      </c>
      <c r="N4" s="8">
        <v>157.66217525154596</v>
      </c>
      <c r="O4" s="8">
        <v>144.55459156080386</v>
      </c>
      <c r="P4" s="8">
        <v>122.46742401161993</v>
      </c>
      <c r="Q4" s="8">
        <v>79.103118601068488</v>
      </c>
      <c r="R4" s="8">
        <v>107.62228046682621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60.727771051012901</v>
      </c>
      <c r="D11" s="9">
        <v>62.486612313138039</v>
      </c>
      <c r="E11" s="9">
        <v>75.215075760016589</v>
      </c>
      <c r="F11" s="9">
        <v>57.595184199442528</v>
      </c>
      <c r="G11" s="9">
        <v>4.6265995019994222</v>
      </c>
      <c r="H11" s="9">
        <v>91.872130998265462</v>
      </c>
      <c r="I11" s="9">
        <v>81.32780662843254</v>
      </c>
      <c r="J11" s="9">
        <v>113.33965774953907</v>
      </c>
      <c r="K11" s="9">
        <v>86.634688305512185</v>
      </c>
      <c r="L11" s="9">
        <v>93.009818919656894</v>
      </c>
      <c r="M11" s="9">
        <v>126.77017901620444</v>
      </c>
      <c r="N11" s="9">
        <v>157.66217525154596</v>
      </c>
      <c r="O11" s="9">
        <v>144.55459156080386</v>
      </c>
      <c r="P11" s="9">
        <v>122.46742401161993</v>
      </c>
      <c r="Q11" s="9">
        <v>79.103118601068488</v>
      </c>
      <c r="R11" s="9">
        <v>107.62228046682621</v>
      </c>
    </row>
    <row r="12" spans="1:18" ht="11.25" customHeight="1" x14ac:dyDescent="0.25">
      <c r="A12" s="61" t="s">
        <v>224</v>
      </c>
      <c r="B12" s="62" t="s">
        <v>223</v>
      </c>
      <c r="C12" s="10">
        <v>60.727771051012901</v>
      </c>
      <c r="D12" s="10">
        <v>62.486612313138039</v>
      </c>
      <c r="E12" s="10">
        <v>75.215075760016589</v>
      </c>
      <c r="F12" s="10">
        <v>57.595184199442528</v>
      </c>
      <c r="G12" s="10">
        <v>4.6265995019994222</v>
      </c>
      <c r="H12" s="10">
        <v>91.872130998265462</v>
      </c>
      <c r="I12" s="10">
        <v>81.32780662843254</v>
      </c>
      <c r="J12" s="10">
        <v>113.33965774953907</v>
      </c>
      <c r="K12" s="10">
        <v>86.634688305512185</v>
      </c>
      <c r="L12" s="10">
        <v>93.009818919656894</v>
      </c>
      <c r="M12" s="10">
        <v>126.77017901620444</v>
      </c>
      <c r="N12" s="10">
        <v>157.66217525154596</v>
      </c>
      <c r="O12" s="10">
        <v>144.55459156080386</v>
      </c>
      <c r="P12" s="10">
        <v>122.46742401161993</v>
      </c>
      <c r="Q12" s="10">
        <v>79.103118601068488</v>
      </c>
      <c r="R12" s="10">
        <v>107.62228046682621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153.83338411731398</v>
      </c>
      <c r="D21" s="79">
        <v>150.0838319707928</v>
      </c>
      <c r="E21" s="79">
        <v>177.02272896530567</v>
      </c>
      <c r="F21" s="79">
        <v>189.82969471323099</v>
      </c>
      <c r="G21" s="79">
        <v>196.94964762599037</v>
      </c>
      <c r="H21" s="79">
        <v>111.99134795950226</v>
      </c>
      <c r="I21" s="79">
        <v>101.18413569430045</v>
      </c>
      <c r="J21" s="79">
        <v>181.34790974324318</v>
      </c>
      <c r="K21" s="79">
        <v>208.50250193772996</v>
      </c>
      <c r="L21" s="79">
        <v>167.64714509540693</v>
      </c>
      <c r="M21" s="79">
        <v>142.94854136574321</v>
      </c>
      <c r="N21" s="79">
        <v>145.28244442142525</v>
      </c>
      <c r="O21" s="79">
        <v>159.08944549878586</v>
      </c>
      <c r="P21" s="79">
        <v>118.26396087871483</v>
      </c>
      <c r="Q21" s="79">
        <v>124.01933605444168</v>
      </c>
      <c r="R21" s="79">
        <v>102.60199379284931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153.83338411731398</v>
      </c>
      <c r="D30" s="8">
        <v>150.0838319707928</v>
      </c>
      <c r="E30" s="8">
        <v>177.02272896530567</v>
      </c>
      <c r="F30" s="8">
        <v>189.82969471323099</v>
      </c>
      <c r="G30" s="8">
        <v>196.94964762599037</v>
      </c>
      <c r="H30" s="8">
        <v>111.99134795950226</v>
      </c>
      <c r="I30" s="8">
        <v>101.18413569430045</v>
      </c>
      <c r="J30" s="8">
        <v>181.34790974324318</v>
      </c>
      <c r="K30" s="8">
        <v>208.50250193772996</v>
      </c>
      <c r="L30" s="8">
        <v>167.64714509540693</v>
      </c>
      <c r="M30" s="8">
        <v>142.94854136574321</v>
      </c>
      <c r="N30" s="8">
        <v>145.28244442142525</v>
      </c>
      <c r="O30" s="8">
        <v>159.08944549878586</v>
      </c>
      <c r="P30" s="8">
        <v>118.26396087871483</v>
      </c>
      <c r="Q30" s="8">
        <v>124.01933605444168</v>
      </c>
      <c r="R30" s="8">
        <v>102.60199379284931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4.9656264971011094E-14</v>
      </c>
      <c r="I34" s="9">
        <v>0</v>
      </c>
      <c r="J34" s="9">
        <v>0</v>
      </c>
      <c r="K34" s="9">
        <v>5.5378941435512317E-14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51.866969847330815</v>
      </c>
      <c r="D43" s="9">
        <v>37.823782549355748</v>
      </c>
      <c r="E43" s="9">
        <v>30.908020887037122</v>
      </c>
      <c r="F43" s="9">
        <v>42.197830045510891</v>
      </c>
      <c r="G43" s="9">
        <v>50.879534903669985</v>
      </c>
      <c r="H43" s="9">
        <v>55.883637669648238</v>
      </c>
      <c r="I43" s="9">
        <v>35.456876255913713</v>
      </c>
      <c r="J43" s="9">
        <v>111.9594809387076</v>
      </c>
      <c r="K43" s="9">
        <v>114.38481244847985</v>
      </c>
      <c r="L43" s="9">
        <v>75.025326147548654</v>
      </c>
      <c r="M43" s="9">
        <v>55.735412550057404</v>
      </c>
      <c r="N43" s="9">
        <v>77.276404148238043</v>
      </c>
      <c r="O43" s="9">
        <v>118.60212458247182</v>
      </c>
      <c r="P43" s="9">
        <v>62.118102560375668</v>
      </c>
      <c r="Q43" s="9">
        <v>29.656588707660894</v>
      </c>
      <c r="R43" s="9">
        <v>31.698443726713023</v>
      </c>
    </row>
    <row r="44" spans="1:18" ht="11.25" customHeight="1" x14ac:dyDescent="0.25">
      <c r="A44" s="59" t="s">
        <v>161</v>
      </c>
      <c r="B44" s="60" t="s">
        <v>160</v>
      </c>
      <c r="C44" s="9">
        <v>101.96641426998318</v>
      </c>
      <c r="D44" s="9">
        <v>112.26004942143706</v>
      </c>
      <c r="E44" s="9">
        <v>146.11470807826856</v>
      </c>
      <c r="F44" s="9">
        <v>147.63186466772009</v>
      </c>
      <c r="G44" s="9">
        <v>146.07011272232037</v>
      </c>
      <c r="H44" s="9">
        <v>56.107710289853969</v>
      </c>
      <c r="I44" s="9">
        <v>65.727259438386739</v>
      </c>
      <c r="J44" s="9">
        <v>69.388428804535593</v>
      </c>
      <c r="K44" s="9">
        <v>94.117689489250068</v>
      </c>
      <c r="L44" s="9">
        <v>92.621818947858273</v>
      </c>
      <c r="M44" s="9">
        <v>87.21312881568582</v>
      </c>
      <c r="N44" s="9">
        <v>68.00604027318721</v>
      </c>
      <c r="O44" s="9">
        <v>40.487320916314047</v>
      </c>
      <c r="P44" s="9">
        <v>56.145858318339158</v>
      </c>
      <c r="Q44" s="9">
        <v>94.362747346780793</v>
      </c>
      <c r="R44" s="9">
        <v>70.90355006613629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192.74203936594455</v>
      </c>
      <c r="D52" s="79">
        <v>221.76667989040027</v>
      </c>
      <c r="E52" s="79">
        <v>295.48200194353507</v>
      </c>
      <c r="F52" s="79">
        <v>269.07856792640541</v>
      </c>
      <c r="G52" s="79">
        <v>326.60887905513619</v>
      </c>
      <c r="H52" s="79">
        <v>152.59339271797262</v>
      </c>
      <c r="I52" s="79">
        <v>171.23331020292679</v>
      </c>
      <c r="J52" s="79">
        <v>155.88666256722149</v>
      </c>
      <c r="K52" s="79">
        <v>162.64769289011909</v>
      </c>
      <c r="L52" s="79">
        <v>247.2671298347542</v>
      </c>
      <c r="M52" s="79">
        <v>242.22363609590982</v>
      </c>
      <c r="N52" s="79">
        <v>230.09953068029978</v>
      </c>
      <c r="O52" s="79">
        <v>223.8958711567206</v>
      </c>
      <c r="P52" s="79">
        <v>203.2624033466864</v>
      </c>
      <c r="Q52" s="79">
        <v>215.73358066401775</v>
      </c>
      <c r="R52" s="79">
        <v>251.94511190228476</v>
      </c>
    </row>
    <row r="53" spans="1:18" ht="11.25" customHeight="1" x14ac:dyDescent="0.25">
      <c r="A53" s="56" t="s">
        <v>143</v>
      </c>
      <c r="B53" s="57" t="s">
        <v>142</v>
      </c>
      <c r="C53" s="8">
        <v>192.74203936594455</v>
      </c>
      <c r="D53" s="8">
        <v>221.76667989040027</v>
      </c>
      <c r="E53" s="8">
        <v>295.48200194353507</v>
      </c>
      <c r="F53" s="8">
        <v>269.07856792640541</v>
      </c>
      <c r="G53" s="8">
        <v>326.60887905513619</v>
      </c>
      <c r="H53" s="8">
        <v>152.59339271797262</v>
      </c>
      <c r="I53" s="8">
        <v>171.23331020292679</v>
      </c>
      <c r="J53" s="8">
        <v>155.88666256722149</v>
      </c>
      <c r="K53" s="8">
        <v>162.64769289011909</v>
      </c>
      <c r="L53" s="8">
        <v>247.2671298347542</v>
      </c>
      <c r="M53" s="8">
        <v>242.22363609590982</v>
      </c>
      <c r="N53" s="8">
        <v>230.09953068029978</v>
      </c>
      <c r="O53" s="8">
        <v>223.8958711567206</v>
      </c>
      <c r="P53" s="8">
        <v>203.2624033466864</v>
      </c>
      <c r="Q53" s="8">
        <v>215.73358066401775</v>
      </c>
      <c r="R53" s="8">
        <v>251.94511190228476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8.4522388843970217E-2</v>
      </c>
      <c r="N64" s="81">
        <v>0.8724051588955124</v>
      </c>
      <c r="O64" s="81">
        <v>1.4017915668241911</v>
      </c>
      <c r="P64" s="81">
        <v>3.5587195523593276</v>
      </c>
      <c r="Q64" s="81">
        <v>2.7907874872255642</v>
      </c>
      <c r="R64" s="81">
        <v>8.5285452690159719E-2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8.4522388843970217E-2</v>
      </c>
      <c r="N65" s="82">
        <v>8.3773632625433775E-2</v>
      </c>
      <c r="O65" s="82">
        <v>9.1538446108414467E-2</v>
      </c>
      <c r="P65" s="82">
        <v>8.5985399894009176E-2</v>
      </c>
      <c r="Q65" s="82">
        <v>9.7807426859483224E-2</v>
      </c>
      <c r="R65" s="82">
        <v>8.5285452690159719E-2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0.7886315262700786</v>
      </c>
      <c r="O67" s="82">
        <v>1.3102531207157766</v>
      </c>
      <c r="P67" s="82">
        <v>3.4727341524653186</v>
      </c>
      <c r="Q67" s="82">
        <v>2.692980060366081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87.153801053629365</v>
      </c>
      <c r="D2" s="78">
        <v>161.11000471358381</v>
      </c>
      <c r="E2" s="78">
        <v>204.26240440974669</v>
      </c>
      <c r="F2" s="78">
        <v>174.2127331773662</v>
      </c>
      <c r="G2" s="78">
        <v>205.36786737719959</v>
      </c>
      <c r="H2" s="78">
        <v>97.598553347173933</v>
      </c>
      <c r="I2" s="78">
        <v>70.90980154616102</v>
      </c>
      <c r="J2" s="78">
        <v>105.79610439156045</v>
      </c>
      <c r="K2" s="78">
        <v>87.533518804198053</v>
      </c>
      <c r="L2" s="78">
        <v>160.2957412668855</v>
      </c>
      <c r="M2" s="78">
        <v>154.88451670874599</v>
      </c>
      <c r="N2" s="78">
        <v>126.63601510840726</v>
      </c>
      <c r="O2" s="78">
        <v>16.598963573949387</v>
      </c>
      <c r="P2" s="78">
        <v>35.969531077551416</v>
      </c>
      <c r="Q2" s="78">
        <v>9.182102939024599</v>
      </c>
      <c r="R2" s="78">
        <v>42.681732639731514</v>
      </c>
    </row>
    <row r="3" spans="1:18" ht="11.25" customHeight="1" x14ac:dyDescent="0.25">
      <c r="A3" s="53" t="s">
        <v>242</v>
      </c>
      <c r="B3" s="54" t="s">
        <v>241</v>
      </c>
      <c r="C3" s="79">
        <v>7.3943420946959861</v>
      </c>
      <c r="D3" s="79">
        <v>8.5430390887563838</v>
      </c>
      <c r="E3" s="79">
        <v>8.4613075711694279</v>
      </c>
      <c r="F3" s="79">
        <v>6.4883878093475751</v>
      </c>
      <c r="G3" s="79">
        <v>0.52485517997725173</v>
      </c>
      <c r="H3" s="79">
        <v>14.470012080510152</v>
      </c>
      <c r="I3" s="79">
        <v>11.340520040555976</v>
      </c>
      <c r="J3" s="79">
        <v>14.605903613408367</v>
      </c>
      <c r="K3" s="79">
        <v>9.4424377326459457</v>
      </c>
      <c r="L3" s="79">
        <v>8.9522798063958327</v>
      </c>
      <c r="M3" s="79">
        <v>11.833269983679166</v>
      </c>
      <c r="N3" s="79">
        <v>15.798982983641642</v>
      </c>
      <c r="O3" s="79">
        <v>3.925161886712063</v>
      </c>
      <c r="P3" s="79">
        <v>8.465652184329306</v>
      </c>
      <c r="Q3" s="79">
        <v>0.5214996841969276</v>
      </c>
      <c r="R3" s="79">
        <v>6.9205333291141091</v>
      </c>
    </row>
    <row r="4" spans="1:18" ht="11.25" customHeight="1" x14ac:dyDescent="0.25">
      <c r="A4" s="56" t="s">
        <v>240</v>
      </c>
      <c r="B4" s="57" t="s">
        <v>239</v>
      </c>
      <c r="C4" s="8">
        <v>7.3943420946959861</v>
      </c>
      <c r="D4" s="8">
        <v>8.5430390887563838</v>
      </c>
      <c r="E4" s="8">
        <v>8.4613075711694279</v>
      </c>
      <c r="F4" s="8">
        <v>6.4883878093475751</v>
      </c>
      <c r="G4" s="8">
        <v>0.52485517997725173</v>
      </c>
      <c r="H4" s="8">
        <v>14.470012080510152</v>
      </c>
      <c r="I4" s="8">
        <v>11.340520040555976</v>
      </c>
      <c r="J4" s="8">
        <v>14.605903613408367</v>
      </c>
      <c r="K4" s="8">
        <v>9.4424377326459457</v>
      </c>
      <c r="L4" s="8">
        <v>8.9522798063958327</v>
      </c>
      <c r="M4" s="8">
        <v>11.833269983679166</v>
      </c>
      <c r="N4" s="8">
        <v>15.798982983641642</v>
      </c>
      <c r="O4" s="8">
        <v>3.925161886712063</v>
      </c>
      <c r="P4" s="8">
        <v>8.465652184329306</v>
      </c>
      <c r="Q4" s="8">
        <v>0.5214996841969276</v>
      </c>
      <c r="R4" s="8">
        <v>6.9205333291141091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7.3943420946959861</v>
      </c>
      <c r="D11" s="9">
        <v>8.5430390887563838</v>
      </c>
      <c r="E11" s="9">
        <v>8.4613075711694279</v>
      </c>
      <c r="F11" s="9">
        <v>6.4883878093475751</v>
      </c>
      <c r="G11" s="9">
        <v>0.52485517997725173</v>
      </c>
      <c r="H11" s="9">
        <v>14.470012080510152</v>
      </c>
      <c r="I11" s="9">
        <v>11.340520040555976</v>
      </c>
      <c r="J11" s="9">
        <v>14.605903613408367</v>
      </c>
      <c r="K11" s="9">
        <v>9.4424377326459457</v>
      </c>
      <c r="L11" s="9">
        <v>8.9522798063958327</v>
      </c>
      <c r="M11" s="9">
        <v>11.833269983679166</v>
      </c>
      <c r="N11" s="9">
        <v>15.798982983641642</v>
      </c>
      <c r="O11" s="9">
        <v>3.925161886712063</v>
      </c>
      <c r="P11" s="9">
        <v>8.465652184329306</v>
      </c>
      <c r="Q11" s="9">
        <v>0.5214996841969276</v>
      </c>
      <c r="R11" s="9">
        <v>6.9205333291141091</v>
      </c>
    </row>
    <row r="12" spans="1:18" ht="11.25" customHeight="1" x14ac:dyDescent="0.25">
      <c r="A12" s="61" t="s">
        <v>224</v>
      </c>
      <c r="B12" s="62" t="s">
        <v>223</v>
      </c>
      <c r="C12" s="10">
        <v>7.3943420946959861</v>
      </c>
      <c r="D12" s="10">
        <v>8.5430390887563838</v>
      </c>
      <c r="E12" s="10">
        <v>8.4613075711694279</v>
      </c>
      <c r="F12" s="10">
        <v>6.4883878093475751</v>
      </c>
      <c r="G12" s="10">
        <v>0.52485517997725173</v>
      </c>
      <c r="H12" s="10">
        <v>14.470012080510152</v>
      </c>
      <c r="I12" s="10">
        <v>11.340520040555976</v>
      </c>
      <c r="J12" s="10">
        <v>14.605903613408367</v>
      </c>
      <c r="K12" s="10">
        <v>9.4424377326459457</v>
      </c>
      <c r="L12" s="10">
        <v>8.9522798063958327</v>
      </c>
      <c r="M12" s="10">
        <v>11.833269983679166</v>
      </c>
      <c r="N12" s="10">
        <v>15.798982983641642</v>
      </c>
      <c r="O12" s="10">
        <v>3.925161886712063</v>
      </c>
      <c r="P12" s="10">
        <v>8.465652184329306</v>
      </c>
      <c r="Q12" s="10">
        <v>0.5214996841969276</v>
      </c>
      <c r="R12" s="10">
        <v>6.9205333291141091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28.299296916013802</v>
      </c>
      <c r="D21" s="79">
        <v>35.695056125259164</v>
      </c>
      <c r="E21" s="79">
        <v>32.113441218485903</v>
      </c>
      <c r="F21" s="79">
        <v>36.85334013473058</v>
      </c>
      <c r="G21" s="79">
        <v>41.249272010113842</v>
      </c>
      <c r="H21" s="79">
        <v>30.800039609986918</v>
      </c>
      <c r="I21" s="79">
        <v>18.874048177538835</v>
      </c>
      <c r="J21" s="79">
        <v>46.10416336847981</v>
      </c>
      <c r="K21" s="79">
        <v>40.994652772688951</v>
      </c>
      <c r="L21" s="79">
        <v>43.662719320028714</v>
      </c>
      <c r="M21" s="79">
        <v>33.90435742586682</v>
      </c>
      <c r="N21" s="79">
        <v>33.759397914958328</v>
      </c>
      <c r="O21" s="79">
        <v>6.8813452099141941</v>
      </c>
      <c r="P21" s="79">
        <v>9.9836462609428338</v>
      </c>
      <c r="Q21" s="79">
        <v>2.2131959820696174</v>
      </c>
      <c r="R21" s="79">
        <v>7.4547643323581188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28.299296916013802</v>
      </c>
      <c r="D30" s="8">
        <v>35.695056125259164</v>
      </c>
      <c r="E30" s="8">
        <v>32.113441218485903</v>
      </c>
      <c r="F30" s="8">
        <v>36.85334013473058</v>
      </c>
      <c r="G30" s="8">
        <v>41.249272010113842</v>
      </c>
      <c r="H30" s="8">
        <v>30.800039609986918</v>
      </c>
      <c r="I30" s="8">
        <v>18.874048177538835</v>
      </c>
      <c r="J30" s="8">
        <v>46.10416336847981</v>
      </c>
      <c r="K30" s="8">
        <v>40.994652772688951</v>
      </c>
      <c r="L30" s="8">
        <v>43.662719320028714</v>
      </c>
      <c r="M30" s="8">
        <v>33.90435742586682</v>
      </c>
      <c r="N30" s="8">
        <v>33.759397914958328</v>
      </c>
      <c r="O30" s="8">
        <v>6.8813452099141941</v>
      </c>
      <c r="P30" s="8">
        <v>9.9836462609428338</v>
      </c>
      <c r="Q30" s="8">
        <v>2.2131959820696174</v>
      </c>
      <c r="R30" s="8">
        <v>7.4547643323581188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4.1163852991954606</v>
      </c>
      <c r="D34" s="9">
        <v>4.1536922958881553</v>
      </c>
      <c r="E34" s="9">
        <v>3.6129523179669518</v>
      </c>
      <c r="F34" s="9">
        <v>3.7714075039341002</v>
      </c>
      <c r="G34" s="9">
        <v>3.9701258769533649</v>
      </c>
      <c r="H34" s="9">
        <v>4.4089365158564018</v>
      </c>
      <c r="I34" s="9">
        <v>3.5933315798215477</v>
      </c>
      <c r="J34" s="9">
        <v>3.9753381206984253</v>
      </c>
      <c r="K34" s="9">
        <v>3.8762111172531521</v>
      </c>
      <c r="L34" s="9">
        <v>3.0972591281415864</v>
      </c>
      <c r="M34" s="9">
        <v>3.1086506623303629</v>
      </c>
      <c r="N34" s="9">
        <v>2.6404508388567565</v>
      </c>
      <c r="O34" s="9">
        <v>1.6746962680294253</v>
      </c>
      <c r="P34" s="9">
        <v>1.395199448261575</v>
      </c>
      <c r="Q34" s="9">
        <v>1.2185160217975564</v>
      </c>
      <c r="R34" s="9">
        <v>1.0148988147870084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13.674286073242097</v>
      </c>
      <c r="D43" s="9">
        <v>18.504410838749472</v>
      </c>
      <c r="E43" s="9">
        <v>14.484923615940479</v>
      </c>
      <c r="F43" s="9">
        <v>18.739700341777883</v>
      </c>
      <c r="G43" s="9">
        <v>20.708518987015836</v>
      </c>
      <c r="H43" s="9">
        <v>19.626354646216772</v>
      </c>
      <c r="I43" s="9">
        <v>7.9800826916887555</v>
      </c>
      <c r="J43" s="9">
        <v>35.280971621445602</v>
      </c>
      <c r="K43" s="9">
        <v>28.694861837999646</v>
      </c>
      <c r="L43" s="9">
        <v>31.650525736259215</v>
      </c>
      <c r="M43" s="9">
        <v>24.447854099316796</v>
      </c>
      <c r="N43" s="9">
        <v>26.262807586221406</v>
      </c>
      <c r="O43" s="9">
        <v>4.1072768137503957</v>
      </c>
      <c r="P43" s="9">
        <v>5.147115329925569</v>
      </c>
      <c r="Q43" s="9">
        <v>0.47987221708193745</v>
      </c>
      <c r="R43" s="9">
        <v>1.9282928256134735</v>
      </c>
    </row>
    <row r="44" spans="1:18" ht="11.25" customHeight="1" x14ac:dyDescent="0.25">
      <c r="A44" s="59" t="s">
        <v>161</v>
      </c>
      <c r="B44" s="60" t="s">
        <v>160</v>
      </c>
      <c r="C44" s="9">
        <v>10.508625543576244</v>
      </c>
      <c r="D44" s="9">
        <v>13.036952990621536</v>
      </c>
      <c r="E44" s="9">
        <v>14.015565284578473</v>
      </c>
      <c r="F44" s="9">
        <v>14.342232289018598</v>
      </c>
      <c r="G44" s="9">
        <v>16.570627146144645</v>
      </c>
      <c r="H44" s="9">
        <v>6.7647484479137461</v>
      </c>
      <c r="I44" s="9">
        <v>7.3006339060285308</v>
      </c>
      <c r="J44" s="9">
        <v>6.8478536263357821</v>
      </c>
      <c r="K44" s="9">
        <v>8.423579817436158</v>
      </c>
      <c r="L44" s="9">
        <v>8.9149344556279182</v>
      </c>
      <c r="M44" s="9">
        <v>6.3478526642196593</v>
      </c>
      <c r="N44" s="9">
        <v>4.8561394898801646</v>
      </c>
      <c r="O44" s="9">
        <v>1.0993721281343733</v>
      </c>
      <c r="P44" s="9">
        <v>3.44133148275569</v>
      </c>
      <c r="Q44" s="9">
        <v>0.51480774319012368</v>
      </c>
      <c r="R44" s="9">
        <v>4.5115726919576371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51.460162042919571</v>
      </c>
      <c r="D52" s="79">
        <v>116.87190949956828</v>
      </c>
      <c r="E52" s="79">
        <v>163.68765562009136</v>
      </c>
      <c r="F52" s="79">
        <v>130.87100523328806</v>
      </c>
      <c r="G52" s="79">
        <v>163.59374018710849</v>
      </c>
      <c r="H52" s="79">
        <v>52.328501656676863</v>
      </c>
      <c r="I52" s="79">
        <v>40.695233328066209</v>
      </c>
      <c r="J52" s="79">
        <v>45.086037409672272</v>
      </c>
      <c r="K52" s="79">
        <v>37.096428298863167</v>
      </c>
      <c r="L52" s="79">
        <v>107.68074214046096</v>
      </c>
      <c r="M52" s="79">
        <v>109.14688929920001</v>
      </c>
      <c r="N52" s="79">
        <v>77.077634209807286</v>
      </c>
      <c r="O52" s="79">
        <v>5.79245647732313</v>
      </c>
      <c r="P52" s="79">
        <v>17.520232632279274</v>
      </c>
      <c r="Q52" s="79">
        <v>6.4474072727580545</v>
      </c>
      <c r="R52" s="79">
        <v>28.306434978259286</v>
      </c>
    </row>
    <row r="53" spans="1:18" ht="11.25" customHeight="1" x14ac:dyDescent="0.25">
      <c r="A53" s="56" t="s">
        <v>143</v>
      </c>
      <c r="B53" s="57" t="s">
        <v>142</v>
      </c>
      <c r="C53" s="8">
        <v>51.460162042919571</v>
      </c>
      <c r="D53" s="8">
        <v>116.87190949956828</v>
      </c>
      <c r="E53" s="8">
        <v>163.68765562009136</v>
      </c>
      <c r="F53" s="8">
        <v>130.87100523328806</v>
      </c>
      <c r="G53" s="8">
        <v>163.59374018710849</v>
      </c>
      <c r="H53" s="8">
        <v>52.328501656676863</v>
      </c>
      <c r="I53" s="8">
        <v>40.695233328066209</v>
      </c>
      <c r="J53" s="8">
        <v>45.086037409672272</v>
      </c>
      <c r="K53" s="8">
        <v>37.096428298863167</v>
      </c>
      <c r="L53" s="8">
        <v>107.68074214046096</v>
      </c>
      <c r="M53" s="8">
        <v>109.14688929920001</v>
      </c>
      <c r="N53" s="8">
        <v>77.077634209807286</v>
      </c>
      <c r="O53" s="8">
        <v>5.79245647732313</v>
      </c>
      <c r="P53" s="8">
        <v>17.520232632279274</v>
      </c>
      <c r="Q53" s="8">
        <v>6.4474072727580545</v>
      </c>
      <c r="R53" s="8">
        <v>28.306434978259286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7.8896807957363826E-3</v>
      </c>
      <c r="N64" s="81">
        <v>0.27256676919689582</v>
      </c>
      <c r="O64" s="81">
        <v>3.6383418417263724E-2</v>
      </c>
      <c r="P64" s="81">
        <v>0.30527663400115662</v>
      </c>
      <c r="Q64" s="81">
        <v>8.1127131470985395E-2</v>
      </c>
      <c r="R64" s="81">
        <v>5.4841879884971042E-3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7.8896807957363826E-3</v>
      </c>
      <c r="N65" s="82">
        <v>8.3947731547874618E-3</v>
      </c>
      <c r="O65" s="82">
        <v>2.4855884268640571E-3</v>
      </c>
      <c r="P65" s="82">
        <v>5.9438050102538385E-3</v>
      </c>
      <c r="Q65" s="82">
        <v>6.4481076247537006E-4</v>
      </c>
      <c r="R65" s="82">
        <v>5.4841879884971042E-3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0.26417199604210834</v>
      </c>
      <c r="O67" s="82">
        <v>3.3897829990399669E-2</v>
      </c>
      <c r="P67" s="82">
        <v>0.2993328289909028</v>
      </c>
      <c r="Q67" s="82">
        <v>8.0482320708510025E-2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30.2361182580986</v>
      </c>
      <c r="D2" s="78">
        <v>48.873855337409211</v>
      </c>
      <c r="E2" s="78">
        <v>66.588605028031111</v>
      </c>
      <c r="F2" s="78">
        <v>56.297470550316959</v>
      </c>
      <c r="G2" s="78">
        <v>58.987981504523752</v>
      </c>
      <c r="H2" s="78">
        <v>31.436908270100183</v>
      </c>
      <c r="I2" s="78">
        <v>26.206168369848278</v>
      </c>
      <c r="J2" s="78">
        <v>34.496873166458066</v>
      </c>
      <c r="K2" s="78">
        <v>27.625380358893722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1.7360393000259857</v>
      </c>
      <c r="D3" s="79">
        <v>1.7963933022384164</v>
      </c>
      <c r="E3" s="79">
        <v>1.9278098170016822</v>
      </c>
      <c r="F3" s="79">
        <v>1.4583958899212122</v>
      </c>
      <c r="G3" s="79">
        <v>0.11547878813510815</v>
      </c>
      <c r="H3" s="79">
        <v>3.1788998714402172</v>
      </c>
      <c r="I3" s="79">
        <v>2.8140520006063658</v>
      </c>
      <c r="J3" s="79">
        <v>3.273476191721326</v>
      </c>
      <c r="K3" s="79">
        <v>2.0328753542736497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1.7360393000259857</v>
      </c>
      <c r="D4" s="8">
        <v>1.7963933022384164</v>
      </c>
      <c r="E4" s="8">
        <v>1.9278098170016822</v>
      </c>
      <c r="F4" s="8">
        <v>1.4583958899212122</v>
      </c>
      <c r="G4" s="8">
        <v>0.11547878813510815</v>
      </c>
      <c r="H4" s="8">
        <v>3.1788998714402172</v>
      </c>
      <c r="I4" s="8">
        <v>2.8140520006063658</v>
      </c>
      <c r="J4" s="8">
        <v>3.273476191721326</v>
      </c>
      <c r="K4" s="8">
        <v>2.0328753542736497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1.7360393000259857</v>
      </c>
      <c r="D11" s="9">
        <v>1.7963933022384164</v>
      </c>
      <c r="E11" s="9">
        <v>1.9278098170016822</v>
      </c>
      <c r="F11" s="9">
        <v>1.4583958899212122</v>
      </c>
      <c r="G11" s="9">
        <v>0.11547878813510815</v>
      </c>
      <c r="H11" s="9">
        <v>3.1788998714402172</v>
      </c>
      <c r="I11" s="9">
        <v>2.8140520006063658</v>
      </c>
      <c r="J11" s="9">
        <v>3.273476191721326</v>
      </c>
      <c r="K11" s="9">
        <v>2.0328753542736497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1.7360393000259857</v>
      </c>
      <c r="D12" s="10">
        <v>1.7963933022384164</v>
      </c>
      <c r="E12" s="10">
        <v>1.9278098170016822</v>
      </c>
      <c r="F12" s="10">
        <v>1.4583958899212122</v>
      </c>
      <c r="G12" s="10">
        <v>0.11547878813510815</v>
      </c>
      <c r="H12" s="10">
        <v>3.1788998714402172</v>
      </c>
      <c r="I12" s="10">
        <v>2.8140520006063658</v>
      </c>
      <c r="J12" s="10">
        <v>3.273476191721326</v>
      </c>
      <c r="K12" s="10">
        <v>2.0328753542736497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13.476093279457547</v>
      </c>
      <c r="D21" s="79">
        <v>15.070534881208937</v>
      </c>
      <c r="E21" s="79">
        <v>15.459571549731667</v>
      </c>
      <c r="F21" s="79">
        <v>16.282532535190565</v>
      </c>
      <c r="G21" s="79">
        <v>11.386149567447438</v>
      </c>
      <c r="H21" s="79">
        <v>13.974139613072944</v>
      </c>
      <c r="I21" s="79">
        <v>11.225211294366879</v>
      </c>
      <c r="J21" s="79">
        <v>18.621800203810228</v>
      </c>
      <c r="K21" s="79">
        <v>15.711974686396555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13.476093279457547</v>
      </c>
      <c r="D30" s="8">
        <v>15.070534881208937</v>
      </c>
      <c r="E30" s="8">
        <v>15.459571549731667</v>
      </c>
      <c r="F30" s="8">
        <v>16.282532535190565</v>
      </c>
      <c r="G30" s="8">
        <v>11.386149567447438</v>
      </c>
      <c r="H30" s="8">
        <v>13.974139613072944</v>
      </c>
      <c r="I30" s="8">
        <v>11.225211294366879</v>
      </c>
      <c r="J30" s="8">
        <v>18.621800203810228</v>
      </c>
      <c r="K30" s="8">
        <v>15.711974686396555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1.8538188834588896</v>
      </c>
      <c r="D34" s="9">
        <v>1.6753850063893763</v>
      </c>
      <c r="E34" s="9">
        <v>1.5789930019105234</v>
      </c>
      <c r="F34" s="9">
        <v>1.6260480042592389</v>
      </c>
      <c r="G34" s="9">
        <v>1.7951400263179436</v>
      </c>
      <c r="H34" s="9">
        <v>1.8579459273317829</v>
      </c>
      <c r="I34" s="9">
        <v>1.710360712372001</v>
      </c>
      <c r="J34" s="9">
        <v>1.7090158847593284</v>
      </c>
      <c r="K34" s="9">
        <v>1.6007566464229062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3.9716817310757349</v>
      </c>
      <c r="D43" s="9">
        <v>5.0279473608575902</v>
      </c>
      <c r="E43" s="9">
        <v>4.2998946176098087</v>
      </c>
      <c r="F43" s="9">
        <v>5.4757724845334907</v>
      </c>
      <c r="G43" s="9">
        <v>5.9451353753101808</v>
      </c>
      <c r="H43" s="9">
        <v>5.3594525363265628</v>
      </c>
      <c r="I43" s="9">
        <v>2.3469918364538995</v>
      </c>
      <c r="J43" s="9">
        <v>9.9445259209547352</v>
      </c>
      <c r="K43" s="9">
        <v>7.7254629153340577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7.6505926649229243</v>
      </c>
      <c r="D44" s="9">
        <v>8.3672025139619706</v>
      </c>
      <c r="E44" s="9">
        <v>9.5806839302113342</v>
      </c>
      <c r="F44" s="9">
        <v>9.1807120463978347</v>
      </c>
      <c r="G44" s="9">
        <v>3.6458741658193135</v>
      </c>
      <c r="H44" s="9">
        <v>6.7567411494145988</v>
      </c>
      <c r="I44" s="9">
        <v>7.167858745540979</v>
      </c>
      <c r="J44" s="9">
        <v>6.9682583980961654</v>
      </c>
      <c r="K44" s="9">
        <v>6.3857551246395907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15.023985678615066</v>
      </c>
      <c r="D52" s="79">
        <v>32.006927153961861</v>
      </c>
      <c r="E52" s="79">
        <v>49.20122366129776</v>
      </c>
      <c r="F52" s="79">
        <v>38.556542125205176</v>
      </c>
      <c r="G52" s="79">
        <v>47.486353148941205</v>
      </c>
      <c r="H52" s="79">
        <v>14.283868785587021</v>
      </c>
      <c r="I52" s="79">
        <v>12.16690507487503</v>
      </c>
      <c r="J52" s="79">
        <v>12.601596770926511</v>
      </c>
      <c r="K52" s="79">
        <v>9.8805303182235154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15.023985678615066</v>
      </c>
      <c r="D53" s="8">
        <v>32.006927153961861</v>
      </c>
      <c r="E53" s="8">
        <v>49.20122366129776</v>
      </c>
      <c r="F53" s="8">
        <v>38.556542125205176</v>
      </c>
      <c r="G53" s="8">
        <v>47.486353148941205</v>
      </c>
      <c r="H53" s="8">
        <v>14.283868785587021</v>
      </c>
      <c r="I53" s="8">
        <v>12.16690507487503</v>
      </c>
      <c r="J53" s="8">
        <v>12.601596770926511</v>
      </c>
      <c r="K53" s="8">
        <v>9.8805303182235154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571.369807827508</v>
      </c>
      <c r="D2" s="78">
        <v>662.86512815295214</v>
      </c>
      <c r="E2" s="78">
        <v>961.52983231729308</v>
      </c>
      <c r="F2" s="78">
        <v>646.6622798141982</v>
      </c>
      <c r="G2" s="78">
        <v>532.79753892977885</v>
      </c>
      <c r="H2" s="78">
        <v>405.19413586771276</v>
      </c>
      <c r="I2" s="78">
        <v>421.568837200443</v>
      </c>
      <c r="J2" s="78">
        <v>494.87294622871781</v>
      </c>
      <c r="K2" s="78">
        <v>289.0578698445471</v>
      </c>
      <c r="L2" s="78">
        <v>432.18126275061269</v>
      </c>
      <c r="M2" s="78">
        <v>688.74405706600987</v>
      </c>
      <c r="N2" s="78">
        <v>443.6859696631729</v>
      </c>
      <c r="O2" s="78">
        <v>125.45724717368149</v>
      </c>
      <c r="P2" s="78">
        <v>158.86510429462615</v>
      </c>
      <c r="Q2" s="78">
        <v>121.06343670254499</v>
      </c>
      <c r="R2" s="78">
        <v>195.36419620417902</v>
      </c>
    </row>
    <row r="3" spans="1:18" ht="11.25" customHeight="1" x14ac:dyDescent="0.25">
      <c r="A3" s="53" t="s">
        <v>242</v>
      </c>
      <c r="B3" s="54" t="s">
        <v>241</v>
      </c>
      <c r="C3" s="79">
        <v>174.1016247503795</v>
      </c>
      <c r="D3" s="79">
        <v>137.71540444802719</v>
      </c>
      <c r="E3" s="79">
        <v>121.80833141053229</v>
      </c>
      <c r="F3" s="79">
        <v>84.081948210408711</v>
      </c>
      <c r="G3" s="79">
        <v>1.005072124928218</v>
      </c>
      <c r="H3" s="79">
        <v>155.83028515900287</v>
      </c>
      <c r="I3" s="79">
        <v>176.03434912724515</v>
      </c>
      <c r="J3" s="79">
        <v>201.21298334721129</v>
      </c>
      <c r="K3" s="79">
        <v>69.474499179608202</v>
      </c>
      <c r="L3" s="79">
        <v>19.902041755267277</v>
      </c>
      <c r="M3" s="79">
        <v>74.859261959655925</v>
      </c>
      <c r="N3" s="79">
        <v>116.29717512168895</v>
      </c>
      <c r="O3" s="79">
        <v>28.388006116695031</v>
      </c>
      <c r="P3" s="79">
        <v>49.037426991735423</v>
      </c>
      <c r="Q3" s="79">
        <v>33.15345278412611</v>
      </c>
      <c r="R3" s="79">
        <v>31.834142418164198</v>
      </c>
    </row>
    <row r="4" spans="1:18" ht="11.25" customHeight="1" x14ac:dyDescent="0.25">
      <c r="A4" s="56" t="s">
        <v>240</v>
      </c>
      <c r="B4" s="57" t="s">
        <v>239</v>
      </c>
      <c r="C4" s="8">
        <v>174.1016247503795</v>
      </c>
      <c r="D4" s="8">
        <v>137.71540444802719</v>
      </c>
      <c r="E4" s="8">
        <v>121.80833141053229</v>
      </c>
      <c r="F4" s="8">
        <v>84.081948210408711</v>
      </c>
      <c r="G4" s="8">
        <v>1.005072124928218</v>
      </c>
      <c r="H4" s="8">
        <v>155.83028515900287</v>
      </c>
      <c r="I4" s="8">
        <v>176.03434912724515</v>
      </c>
      <c r="J4" s="8">
        <v>201.21298334721129</v>
      </c>
      <c r="K4" s="8">
        <v>69.474499179608202</v>
      </c>
      <c r="L4" s="8">
        <v>19.902041755267277</v>
      </c>
      <c r="M4" s="8">
        <v>74.859261959655925</v>
      </c>
      <c r="N4" s="8">
        <v>116.29717512168895</v>
      </c>
      <c r="O4" s="8">
        <v>28.388006116695031</v>
      </c>
      <c r="P4" s="8">
        <v>49.037426991735423</v>
      </c>
      <c r="Q4" s="8">
        <v>33.15345278412611</v>
      </c>
      <c r="R4" s="8">
        <v>31.834142418164198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174.1016247503795</v>
      </c>
      <c r="D11" s="9">
        <v>137.71540444802719</v>
      </c>
      <c r="E11" s="9">
        <v>121.80833141053229</v>
      </c>
      <c r="F11" s="9">
        <v>84.081948210408711</v>
      </c>
      <c r="G11" s="9">
        <v>1.005072124928218</v>
      </c>
      <c r="H11" s="9">
        <v>155.83028515900287</v>
      </c>
      <c r="I11" s="9">
        <v>176.03434912724515</v>
      </c>
      <c r="J11" s="9">
        <v>201.21298334721129</v>
      </c>
      <c r="K11" s="9">
        <v>69.474499179608202</v>
      </c>
      <c r="L11" s="9">
        <v>19.902041755267277</v>
      </c>
      <c r="M11" s="9">
        <v>74.859261959655925</v>
      </c>
      <c r="N11" s="9">
        <v>116.29717512168895</v>
      </c>
      <c r="O11" s="9">
        <v>28.388006116695031</v>
      </c>
      <c r="P11" s="9">
        <v>49.037426991735423</v>
      </c>
      <c r="Q11" s="9">
        <v>33.15345278412611</v>
      </c>
      <c r="R11" s="9">
        <v>31.834142418164198</v>
      </c>
    </row>
    <row r="12" spans="1:18" ht="11.25" customHeight="1" x14ac:dyDescent="0.25">
      <c r="A12" s="61" t="s">
        <v>224</v>
      </c>
      <c r="B12" s="62" t="s">
        <v>223</v>
      </c>
      <c r="C12" s="10">
        <v>174.1016247503795</v>
      </c>
      <c r="D12" s="10">
        <v>137.71540444802719</v>
      </c>
      <c r="E12" s="10">
        <v>121.80833141053229</v>
      </c>
      <c r="F12" s="10">
        <v>84.081948210408711</v>
      </c>
      <c r="G12" s="10">
        <v>1.005072124928218</v>
      </c>
      <c r="H12" s="10">
        <v>155.83028515900287</v>
      </c>
      <c r="I12" s="10">
        <v>176.03434912724515</v>
      </c>
      <c r="J12" s="10">
        <v>201.21298334721129</v>
      </c>
      <c r="K12" s="10">
        <v>69.474499179608202</v>
      </c>
      <c r="L12" s="10">
        <v>19.902041755267277</v>
      </c>
      <c r="M12" s="10">
        <v>74.859261959655925</v>
      </c>
      <c r="N12" s="10">
        <v>116.29717512168895</v>
      </c>
      <c r="O12" s="10">
        <v>28.388006116695031</v>
      </c>
      <c r="P12" s="10">
        <v>49.037426991735423</v>
      </c>
      <c r="Q12" s="10">
        <v>33.15345278412611</v>
      </c>
      <c r="R12" s="10">
        <v>31.834142418164198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275.52019781972712</v>
      </c>
      <c r="D21" s="79">
        <v>248.69943080714714</v>
      </c>
      <c r="E21" s="79">
        <v>243.52845658326083</v>
      </c>
      <c r="F21" s="79">
        <v>225.29815039145188</v>
      </c>
      <c r="G21" s="79">
        <v>110.6965198672724</v>
      </c>
      <c r="H21" s="79">
        <v>125.96615820909101</v>
      </c>
      <c r="I21" s="79">
        <v>137.50891919423788</v>
      </c>
      <c r="J21" s="79">
        <v>182.37085366086279</v>
      </c>
      <c r="K21" s="79">
        <v>131.61933815613659</v>
      </c>
      <c r="L21" s="79">
        <v>126.23601260558442</v>
      </c>
      <c r="M21" s="79">
        <v>147.99133515063929</v>
      </c>
      <c r="N21" s="79">
        <v>108.85615768951786</v>
      </c>
      <c r="O21" s="79">
        <v>56.181064096421046</v>
      </c>
      <c r="P21" s="79">
        <v>46.183949384877259</v>
      </c>
      <c r="Q21" s="79">
        <v>34.520589289295032</v>
      </c>
      <c r="R21" s="79">
        <v>38.683549851868307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275.52019781972712</v>
      </c>
      <c r="D30" s="8">
        <v>248.69943080714714</v>
      </c>
      <c r="E30" s="8">
        <v>243.52845658326083</v>
      </c>
      <c r="F30" s="8">
        <v>225.29815039145188</v>
      </c>
      <c r="G30" s="8">
        <v>110.6965198672724</v>
      </c>
      <c r="H30" s="8">
        <v>125.96615820909101</v>
      </c>
      <c r="I30" s="8">
        <v>137.50891919423788</v>
      </c>
      <c r="J30" s="8">
        <v>182.37085366086279</v>
      </c>
      <c r="K30" s="8">
        <v>131.61933815613659</v>
      </c>
      <c r="L30" s="8">
        <v>126.23601260558442</v>
      </c>
      <c r="M30" s="8">
        <v>147.99133515063929</v>
      </c>
      <c r="N30" s="8">
        <v>108.85615768951786</v>
      </c>
      <c r="O30" s="8">
        <v>56.181064096421046</v>
      </c>
      <c r="P30" s="8">
        <v>46.183949384877259</v>
      </c>
      <c r="Q30" s="8">
        <v>34.520589289295032</v>
      </c>
      <c r="R30" s="8">
        <v>38.683549851868307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25.958497750612082</v>
      </c>
      <c r="D34" s="9">
        <v>26.129633765322474</v>
      </c>
      <c r="E34" s="9">
        <v>26.766263792270529</v>
      </c>
      <c r="F34" s="9">
        <v>26.543105907010663</v>
      </c>
      <c r="G34" s="9">
        <v>26.194158469444702</v>
      </c>
      <c r="H34" s="9">
        <v>28.564424213342498</v>
      </c>
      <c r="I34" s="9">
        <v>26.639563831226457</v>
      </c>
      <c r="J34" s="9">
        <v>26.261808175842255</v>
      </c>
      <c r="K34" s="9">
        <v>26.469564279535891</v>
      </c>
      <c r="L34" s="9">
        <v>23.017026099574416</v>
      </c>
      <c r="M34" s="9">
        <v>25.917370585331</v>
      </c>
      <c r="N34" s="9">
        <v>20.580363135420345</v>
      </c>
      <c r="O34" s="9">
        <v>21.546735306874304</v>
      </c>
      <c r="P34" s="9">
        <v>16.02052263329065</v>
      </c>
      <c r="Q34" s="9">
        <v>16.197647642038213</v>
      </c>
      <c r="R34" s="9">
        <v>13.498218122422985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32.224301707002155</v>
      </c>
      <c r="D43" s="9">
        <v>43.508779158213194</v>
      </c>
      <c r="E43" s="9">
        <v>52.070499639664597</v>
      </c>
      <c r="F43" s="9">
        <v>47.993850635265737</v>
      </c>
      <c r="G43" s="9">
        <v>52.770416906224014</v>
      </c>
      <c r="H43" s="9">
        <v>46.286916831795168</v>
      </c>
      <c r="I43" s="9">
        <v>20.933193219687642</v>
      </c>
      <c r="J43" s="9">
        <v>87.611873319900042</v>
      </c>
      <c r="K43" s="9">
        <v>68.561715106790473</v>
      </c>
      <c r="L43" s="9">
        <v>83.983481615320159</v>
      </c>
      <c r="M43" s="9">
        <v>104.17837391687563</v>
      </c>
      <c r="N43" s="9">
        <v>74.44986051363928</v>
      </c>
      <c r="O43" s="9">
        <v>26.68332355746827</v>
      </c>
      <c r="P43" s="9">
        <v>18.542579506929602</v>
      </c>
      <c r="Q43" s="9">
        <v>4.838429962512623</v>
      </c>
      <c r="R43" s="9">
        <v>7.7203482304613349</v>
      </c>
    </row>
    <row r="44" spans="1:18" ht="11.25" customHeight="1" x14ac:dyDescent="0.25">
      <c r="A44" s="59" t="s">
        <v>161</v>
      </c>
      <c r="B44" s="60" t="s">
        <v>160</v>
      </c>
      <c r="C44" s="9">
        <v>217.33739836211288</v>
      </c>
      <c r="D44" s="9">
        <v>179.06101788361147</v>
      </c>
      <c r="E44" s="9">
        <v>164.69169315132569</v>
      </c>
      <c r="F44" s="9">
        <v>150.7611938491755</v>
      </c>
      <c r="G44" s="9">
        <v>31.731944491603681</v>
      </c>
      <c r="H44" s="9">
        <v>51.114817163953333</v>
      </c>
      <c r="I44" s="9">
        <v>89.936162143323784</v>
      </c>
      <c r="J44" s="9">
        <v>68.497172165120503</v>
      </c>
      <c r="K44" s="9">
        <v>36.588058769810225</v>
      </c>
      <c r="L44" s="9">
        <v>19.235504890689839</v>
      </c>
      <c r="M44" s="9">
        <v>17.895590648432666</v>
      </c>
      <c r="N44" s="9">
        <v>13.825934040458236</v>
      </c>
      <c r="O44" s="9">
        <v>7.9510052320784723</v>
      </c>
      <c r="P44" s="9">
        <v>11.620847244657007</v>
      </c>
      <c r="Q44" s="9">
        <v>13.484511684744199</v>
      </c>
      <c r="R44" s="9">
        <v>17.46498349898399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121.74798525740144</v>
      </c>
      <c r="D52" s="79">
        <v>276.45029289777779</v>
      </c>
      <c r="E52" s="79">
        <v>596.19304432349998</v>
      </c>
      <c r="F52" s="79">
        <v>337.2821812123376</v>
      </c>
      <c r="G52" s="79">
        <v>421.09594693757822</v>
      </c>
      <c r="H52" s="79">
        <v>123.39769249961886</v>
      </c>
      <c r="I52" s="79">
        <v>108.02556887895999</v>
      </c>
      <c r="J52" s="79">
        <v>111.28910922064374</v>
      </c>
      <c r="K52" s="79">
        <v>87.964032508802291</v>
      </c>
      <c r="L52" s="79">
        <v>286.04320838976099</v>
      </c>
      <c r="M52" s="79">
        <v>465.89345995571472</v>
      </c>
      <c r="N52" s="79">
        <v>218.53263685196609</v>
      </c>
      <c r="O52" s="79">
        <v>40.888176960565417</v>
      </c>
      <c r="P52" s="79">
        <v>63.643727918013461</v>
      </c>
      <c r="Q52" s="79">
        <v>53.389394629123856</v>
      </c>
      <c r="R52" s="79">
        <v>124.84650393414651</v>
      </c>
    </row>
    <row r="53" spans="1:18" ht="11.25" customHeight="1" x14ac:dyDescent="0.25">
      <c r="A53" s="56" t="s">
        <v>143</v>
      </c>
      <c r="B53" s="57" t="s">
        <v>142</v>
      </c>
      <c r="C53" s="8">
        <v>121.74798525740144</v>
      </c>
      <c r="D53" s="8">
        <v>276.45029289777779</v>
      </c>
      <c r="E53" s="8">
        <v>596.19304432349998</v>
      </c>
      <c r="F53" s="8">
        <v>337.2821812123376</v>
      </c>
      <c r="G53" s="8">
        <v>421.09594693757822</v>
      </c>
      <c r="H53" s="8">
        <v>123.39769249961886</v>
      </c>
      <c r="I53" s="8">
        <v>108.02556887895999</v>
      </c>
      <c r="J53" s="8">
        <v>111.28910922064374</v>
      </c>
      <c r="K53" s="8">
        <v>87.964032508802291</v>
      </c>
      <c r="L53" s="8">
        <v>286.04320838976099</v>
      </c>
      <c r="M53" s="8">
        <v>465.89345995571472</v>
      </c>
      <c r="N53" s="8">
        <v>218.53263685196609</v>
      </c>
      <c r="O53" s="8">
        <v>40.888176960565417</v>
      </c>
      <c r="P53" s="8">
        <v>63.643727918013461</v>
      </c>
      <c r="Q53" s="8">
        <v>53.389394629123856</v>
      </c>
      <c r="R53" s="8">
        <v>124.84650393414651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1.9588183286970942E-2</v>
      </c>
      <c r="N64" s="81">
        <v>0.76881885906102265</v>
      </c>
      <c r="O64" s="81">
        <v>0.25725681420869106</v>
      </c>
      <c r="P64" s="81">
        <v>1.1074231518488618</v>
      </c>
      <c r="Q64" s="81">
        <v>0.68000386572691973</v>
      </c>
      <c r="R64" s="81">
        <v>2.1230125116939492E-2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1.9588183286970942E-2</v>
      </c>
      <c r="N65" s="82">
        <v>1.9831121316166579E-2</v>
      </c>
      <c r="O65" s="82">
        <v>1.7976557783329801E-2</v>
      </c>
      <c r="P65" s="82">
        <v>2.0071315542342497E-2</v>
      </c>
      <c r="Q65" s="82">
        <v>1.3549553288823662E-2</v>
      </c>
      <c r="R65" s="82">
        <v>2.1230125116939492E-2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0.74898773774485605</v>
      </c>
      <c r="O67" s="82">
        <v>0.23928025642536124</v>
      </c>
      <c r="P67" s="82">
        <v>1.0873518363065193</v>
      </c>
      <c r="Q67" s="82">
        <v>0.66645431243809605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6901.092946907138</v>
      </c>
      <c r="D2" s="78">
        <v>7090.0247780311165</v>
      </c>
      <c r="E2" s="78">
        <v>7994.563487552854</v>
      </c>
      <c r="F2" s="78">
        <v>8051.6224586402413</v>
      </c>
      <c r="G2" s="78">
        <v>8679.9245108376799</v>
      </c>
      <c r="H2" s="78">
        <v>8991.850991340254</v>
      </c>
      <c r="I2" s="78">
        <v>8579.0759087888055</v>
      </c>
      <c r="J2" s="78">
        <v>8397.7548889533209</v>
      </c>
      <c r="K2" s="78">
        <v>8338.1751276472787</v>
      </c>
      <c r="L2" s="78">
        <v>5983.7511040391473</v>
      </c>
      <c r="M2" s="78">
        <v>6340.531228658625</v>
      </c>
      <c r="N2" s="78">
        <v>8052.835475697173</v>
      </c>
      <c r="O2" s="78">
        <v>8590.164334315803</v>
      </c>
      <c r="P2" s="78">
        <v>8170.8211613733529</v>
      </c>
      <c r="Q2" s="78">
        <v>7863.3660666868891</v>
      </c>
      <c r="R2" s="78">
        <v>5045.8787452391753</v>
      </c>
    </row>
    <row r="3" spans="1:18" ht="11.25" customHeight="1" x14ac:dyDescent="0.25">
      <c r="A3" s="53" t="s">
        <v>242</v>
      </c>
      <c r="B3" s="54" t="s">
        <v>241</v>
      </c>
      <c r="C3" s="79">
        <v>255.02860683317687</v>
      </c>
      <c r="D3" s="79">
        <v>987.09773853765603</v>
      </c>
      <c r="E3" s="79">
        <v>1058.649468507936</v>
      </c>
      <c r="F3" s="79">
        <v>1379.14415215488</v>
      </c>
      <c r="G3" s="79">
        <v>1037.572399188</v>
      </c>
      <c r="H3" s="79">
        <v>622.85983455484984</v>
      </c>
      <c r="I3" s="79">
        <v>480.74821682652004</v>
      </c>
      <c r="J3" s="79">
        <v>520.51394349007205</v>
      </c>
      <c r="K3" s="79">
        <v>652.84412971593611</v>
      </c>
      <c r="L3" s="79">
        <v>502.24584551724001</v>
      </c>
      <c r="M3" s="79">
        <v>539.72805712814909</v>
      </c>
      <c r="N3" s="79">
        <v>724.43247031669637</v>
      </c>
      <c r="O3" s="79">
        <v>700.25644727938368</v>
      </c>
      <c r="P3" s="79">
        <v>682.82893322048483</v>
      </c>
      <c r="Q3" s="79">
        <v>719.47919024371208</v>
      </c>
      <c r="R3" s="79">
        <v>676.31333801699225</v>
      </c>
    </row>
    <row r="4" spans="1:18" ht="11.25" customHeight="1" x14ac:dyDescent="0.25">
      <c r="A4" s="56" t="s">
        <v>240</v>
      </c>
      <c r="B4" s="57" t="s">
        <v>239</v>
      </c>
      <c r="C4" s="8">
        <v>255.02860683317687</v>
      </c>
      <c r="D4" s="8">
        <v>987.09773853765603</v>
      </c>
      <c r="E4" s="8">
        <v>1058.649468507936</v>
      </c>
      <c r="F4" s="8">
        <v>1379.14415215488</v>
      </c>
      <c r="G4" s="8">
        <v>1037.572399188</v>
      </c>
      <c r="H4" s="8">
        <v>622.85983455484984</v>
      </c>
      <c r="I4" s="8">
        <v>480.74821682652004</v>
      </c>
      <c r="J4" s="8">
        <v>520.51394349007205</v>
      </c>
      <c r="K4" s="8">
        <v>652.84412971593611</v>
      </c>
      <c r="L4" s="8">
        <v>502.24584551724001</v>
      </c>
      <c r="M4" s="8">
        <v>539.72805712814909</v>
      </c>
      <c r="N4" s="8">
        <v>724.43247031669637</v>
      </c>
      <c r="O4" s="8">
        <v>700.25644727938368</v>
      </c>
      <c r="P4" s="8">
        <v>682.82893322048483</v>
      </c>
      <c r="Q4" s="8">
        <v>719.47919024371208</v>
      </c>
      <c r="R4" s="8">
        <v>676.31333801699225</v>
      </c>
    </row>
    <row r="5" spans="1:18" ht="11.25" customHeight="1" x14ac:dyDescent="0.25">
      <c r="A5" s="59" t="s">
        <v>238</v>
      </c>
      <c r="B5" s="60" t="s">
        <v>237</v>
      </c>
      <c r="C5" s="9">
        <v>148.24270435873734</v>
      </c>
      <c r="D5" s="9">
        <v>654.71105398089605</v>
      </c>
      <c r="E5" s="9">
        <v>662.17600743069602</v>
      </c>
      <c r="F5" s="9">
        <v>647.37553662540006</v>
      </c>
      <c r="G5" s="9">
        <v>595.39573594512001</v>
      </c>
      <c r="H5" s="9">
        <v>567.97062837741896</v>
      </c>
      <c r="I5" s="9">
        <v>453.39467635440002</v>
      </c>
      <c r="J5" s="9">
        <v>444.29727551695203</v>
      </c>
      <c r="K5" s="9">
        <v>546.13088506785607</v>
      </c>
      <c r="L5" s="9">
        <v>456.54680963627999</v>
      </c>
      <c r="M5" s="9">
        <v>509.2387633318466</v>
      </c>
      <c r="N5" s="9">
        <v>465.70445681961502</v>
      </c>
      <c r="O5" s="9">
        <v>481.03794751817998</v>
      </c>
      <c r="P5" s="9">
        <v>466.70676861786455</v>
      </c>
      <c r="Q5" s="9">
        <v>524.66742624497192</v>
      </c>
      <c r="R5" s="9">
        <v>484.63428244219097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148.24270435873734</v>
      </c>
      <c r="D8" s="10">
        <v>654.71105398089605</v>
      </c>
      <c r="E8" s="10">
        <v>662.17600743069602</v>
      </c>
      <c r="F8" s="10">
        <v>647.37553662540006</v>
      </c>
      <c r="G8" s="10">
        <v>595.39573594512001</v>
      </c>
      <c r="H8" s="10">
        <v>567.97062837741896</v>
      </c>
      <c r="I8" s="10">
        <v>453.39467635440002</v>
      </c>
      <c r="J8" s="10">
        <v>444.29727551695203</v>
      </c>
      <c r="K8" s="10">
        <v>546.13088506785607</v>
      </c>
      <c r="L8" s="10">
        <v>456.54680963627999</v>
      </c>
      <c r="M8" s="10">
        <v>509.2387633318466</v>
      </c>
      <c r="N8" s="10">
        <v>465.70445681961502</v>
      </c>
      <c r="O8" s="10">
        <v>481.03794751817998</v>
      </c>
      <c r="P8" s="10">
        <v>466.70676861786455</v>
      </c>
      <c r="Q8" s="10">
        <v>524.66742624497192</v>
      </c>
      <c r="R8" s="10">
        <v>484.63428244219097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106.78590247443952</v>
      </c>
      <c r="D11" s="9">
        <v>332.38668455675997</v>
      </c>
      <c r="E11" s="9">
        <v>396.47346107724002</v>
      </c>
      <c r="F11" s="9">
        <v>731.76861552948003</v>
      </c>
      <c r="G11" s="9">
        <v>442.17666324287995</v>
      </c>
      <c r="H11" s="9">
        <v>54.889206177430921</v>
      </c>
      <c r="I11" s="9">
        <v>27.353540472120002</v>
      </c>
      <c r="J11" s="9">
        <v>76.216667973119996</v>
      </c>
      <c r="K11" s="9">
        <v>106.71324464807999</v>
      </c>
      <c r="L11" s="9">
        <v>45.699035880960004</v>
      </c>
      <c r="M11" s="9">
        <v>30.489293796302512</v>
      </c>
      <c r="N11" s="9">
        <v>76.184613497081216</v>
      </c>
      <c r="O11" s="9">
        <v>45.7941997612036</v>
      </c>
      <c r="P11" s="9">
        <v>48.784515143326161</v>
      </c>
      <c r="Q11" s="9">
        <v>42.692263998740174</v>
      </c>
      <c r="R11" s="9">
        <v>39.590594036339766</v>
      </c>
    </row>
    <row r="12" spans="1:18" ht="11.25" customHeight="1" x14ac:dyDescent="0.25">
      <c r="A12" s="61" t="s">
        <v>224</v>
      </c>
      <c r="B12" s="62" t="s">
        <v>223</v>
      </c>
      <c r="C12" s="10">
        <v>106.78590247443952</v>
      </c>
      <c r="D12" s="10">
        <v>332.38668455675997</v>
      </c>
      <c r="E12" s="10">
        <v>396.47346107724002</v>
      </c>
      <c r="F12" s="10">
        <v>731.76861552948003</v>
      </c>
      <c r="G12" s="10">
        <v>442.17666324287995</v>
      </c>
      <c r="H12" s="10">
        <v>54.889206177430921</v>
      </c>
      <c r="I12" s="10">
        <v>27.353540472120002</v>
      </c>
      <c r="J12" s="10">
        <v>76.216667973119996</v>
      </c>
      <c r="K12" s="10">
        <v>106.71324464807999</v>
      </c>
      <c r="L12" s="10">
        <v>45.699035880960004</v>
      </c>
      <c r="M12" s="10">
        <v>30.489293796302512</v>
      </c>
      <c r="N12" s="10">
        <v>76.184613497081216</v>
      </c>
      <c r="O12" s="10">
        <v>45.7941997612036</v>
      </c>
      <c r="P12" s="10">
        <v>48.784515143326161</v>
      </c>
      <c r="Q12" s="10">
        <v>42.692263998740174</v>
      </c>
      <c r="R12" s="10">
        <v>39.590594036339766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182.5434000000001</v>
      </c>
      <c r="O14" s="9">
        <v>173.4243000000001</v>
      </c>
      <c r="P14" s="9">
        <v>167.33764945929411</v>
      </c>
      <c r="Q14" s="9">
        <v>152.11950000000007</v>
      </c>
      <c r="R14" s="9">
        <v>152.08846153846153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2382.9796204951208</v>
      </c>
      <c r="D21" s="79">
        <v>2392.490839401848</v>
      </c>
      <c r="E21" s="79">
        <v>2367.1387863186574</v>
      </c>
      <c r="F21" s="79">
        <v>2273.252343944629</v>
      </c>
      <c r="G21" s="79">
        <v>2097.6695180633355</v>
      </c>
      <c r="H21" s="79">
        <v>1928.655254661418</v>
      </c>
      <c r="I21" s="79">
        <v>1925.9133899521091</v>
      </c>
      <c r="J21" s="79">
        <v>1887.7337420336014</v>
      </c>
      <c r="K21" s="79">
        <v>1912.8364259174975</v>
      </c>
      <c r="L21" s="79">
        <v>1755.3482036740743</v>
      </c>
      <c r="M21" s="79">
        <v>1648.0048110420867</v>
      </c>
      <c r="N21" s="79">
        <v>1537.011940068209</v>
      </c>
      <c r="O21" s="79">
        <v>1342.0153735427648</v>
      </c>
      <c r="P21" s="79">
        <v>491.79887737091462</v>
      </c>
      <c r="Q21" s="79">
        <v>368.07334893392613</v>
      </c>
      <c r="R21" s="79">
        <v>429.4051046109397</v>
      </c>
    </row>
    <row r="22" spans="1:18" ht="11.25" customHeight="1" x14ac:dyDescent="0.25">
      <c r="A22" s="56" t="s">
        <v>205</v>
      </c>
      <c r="B22" s="57" t="s">
        <v>204</v>
      </c>
      <c r="C22" s="8">
        <v>36.943215967423242</v>
      </c>
      <c r="D22" s="8">
        <v>37.133923861531414</v>
      </c>
      <c r="E22" s="8">
        <v>37.133893172277027</v>
      </c>
      <c r="F22" s="8">
        <v>37.134077307781034</v>
      </c>
      <c r="G22" s="8">
        <v>37.133923861531414</v>
      </c>
      <c r="H22" s="8">
        <v>37.089808360038681</v>
      </c>
      <c r="I22" s="8">
        <v>37.134077307781034</v>
      </c>
      <c r="J22" s="8">
        <v>37.133985239973207</v>
      </c>
      <c r="K22" s="8">
        <v>37.133923861509089</v>
      </c>
      <c r="L22" s="8">
        <v>37.134046618481989</v>
      </c>
      <c r="M22" s="8">
        <v>37.016516730722259</v>
      </c>
      <c r="N22" s="8">
        <v>37.016500000022127</v>
      </c>
      <c r="O22" s="8">
        <v>36.869919603656456</v>
      </c>
      <c r="P22" s="8">
        <v>15.362458333330428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36.943215967423242</v>
      </c>
      <c r="D23" s="9">
        <v>37.133923861531414</v>
      </c>
      <c r="E23" s="9">
        <v>37.133893172277027</v>
      </c>
      <c r="F23" s="9">
        <v>37.134077307781034</v>
      </c>
      <c r="G23" s="9">
        <v>37.133923861531414</v>
      </c>
      <c r="H23" s="9">
        <v>37.089808360038681</v>
      </c>
      <c r="I23" s="9">
        <v>37.134077307781034</v>
      </c>
      <c r="J23" s="9">
        <v>37.133985239973207</v>
      </c>
      <c r="K23" s="9">
        <v>37.133923861509089</v>
      </c>
      <c r="L23" s="9">
        <v>37.134046618481989</v>
      </c>
      <c r="M23" s="9">
        <v>37.016516730722259</v>
      </c>
      <c r="N23" s="9">
        <v>37.016500000022127</v>
      </c>
      <c r="O23" s="9">
        <v>36.869919603656456</v>
      </c>
      <c r="P23" s="9">
        <v>15.362458333330428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36.943215967423242</v>
      </c>
      <c r="D24" s="10">
        <v>37.133923861531414</v>
      </c>
      <c r="E24" s="10">
        <v>37.133893172277027</v>
      </c>
      <c r="F24" s="10">
        <v>37.134077307781034</v>
      </c>
      <c r="G24" s="10">
        <v>37.133923861531414</v>
      </c>
      <c r="H24" s="10">
        <v>37.089808360038681</v>
      </c>
      <c r="I24" s="10">
        <v>37.134077307781034</v>
      </c>
      <c r="J24" s="10">
        <v>37.133985239973207</v>
      </c>
      <c r="K24" s="10">
        <v>37.133923861509089</v>
      </c>
      <c r="L24" s="10">
        <v>37.134046618481989</v>
      </c>
      <c r="M24" s="10">
        <v>37.016516730722259</v>
      </c>
      <c r="N24" s="10">
        <v>37.016500000022127</v>
      </c>
      <c r="O24" s="10">
        <v>36.869919603656456</v>
      </c>
      <c r="P24" s="10">
        <v>15.362458333330428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2346.0364045276974</v>
      </c>
      <c r="D30" s="8">
        <v>2355.3569155403165</v>
      </c>
      <c r="E30" s="8">
        <v>2330.0048931463803</v>
      </c>
      <c r="F30" s="8">
        <v>2236.1182666368481</v>
      </c>
      <c r="G30" s="8">
        <v>2060.5355942018041</v>
      </c>
      <c r="H30" s="8">
        <v>1891.5654463013793</v>
      </c>
      <c r="I30" s="8">
        <v>1888.779312644328</v>
      </c>
      <c r="J30" s="8">
        <v>1850.5997567936281</v>
      </c>
      <c r="K30" s="8">
        <v>1875.7025020559884</v>
      </c>
      <c r="L30" s="8">
        <v>1718.2141570555923</v>
      </c>
      <c r="M30" s="8">
        <v>1610.9882943113644</v>
      </c>
      <c r="N30" s="8">
        <v>1499.9954400681868</v>
      </c>
      <c r="O30" s="8">
        <v>1305.1454539391084</v>
      </c>
      <c r="P30" s="8">
        <v>476.43641903758419</v>
      </c>
      <c r="Q30" s="8">
        <v>368.07334893392613</v>
      </c>
      <c r="R30" s="8">
        <v>429.4051046109397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600.84011819874297</v>
      </c>
      <c r="D34" s="9">
        <v>612.23358535675209</v>
      </c>
      <c r="E34" s="9">
        <v>612.24777220294811</v>
      </c>
      <c r="F34" s="9">
        <v>600.5929214003761</v>
      </c>
      <c r="G34" s="9">
        <v>612.24727024749609</v>
      </c>
      <c r="H34" s="9">
        <v>600.84003982515503</v>
      </c>
      <c r="I34" s="9">
        <v>551.21934146238004</v>
      </c>
      <c r="J34" s="9">
        <v>545.41787244170405</v>
      </c>
      <c r="K34" s="9">
        <v>536.67977909587216</v>
      </c>
      <c r="L34" s="9">
        <v>528.04722848850008</v>
      </c>
      <c r="M34" s="9">
        <v>525.37098458267212</v>
      </c>
      <c r="N34" s="9">
        <v>478.92928821946418</v>
      </c>
      <c r="O34" s="9">
        <v>452.80841131510277</v>
      </c>
      <c r="P34" s="9">
        <v>5.8052406938507337</v>
      </c>
      <c r="Q34" s="9">
        <v>5.8052841482817898</v>
      </c>
      <c r="R34" s="9">
        <v>17.415887871907763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3.1050104519755584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3.1050104519755584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324.25503236231293</v>
      </c>
      <c r="D43" s="9">
        <v>349.65311595973202</v>
      </c>
      <c r="E43" s="9">
        <v>343.46469015518403</v>
      </c>
      <c r="F43" s="9">
        <v>381.56158639029604</v>
      </c>
      <c r="G43" s="9">
        <v>435.58630074460802</v>
      </c>
      <c r="H43" s="9">
        <v>451.41990406692889</v>
      </c>
      <c r="I43" s="9">
        <v>238.31990104805999</v>
      </c>
      <c r="J43" s="9">
        <v>327.30093308624402</v>
      </c>
      <c r="K43" s="9">
        <v>321.09333433351202</v>
      </c>
      <c r="L43" s="9">
        <v>314.64483276096001</v>
      </c>
      <c r="M43" s="9">
        <v>336.93423619563362</v>
      </c>
      <c r="N43" s="9">
        <v>254.3124462762178</v>
      </c>
      <c r="O43" s="9">
        <v>321.0838741896365</v>
      </c>
      <c r="P43" s="9">
        <v>120.78299633634394</v>
      </c>
      <c r="Q43" s="9">
        <v>120.77977419452672</v>
      </c>
      <c r="R43" s="9">
        <v>127.1544777664771</v>
      </c>
    </row>
    <row r="44" spans="1:18" ht="11.25" customHeight="1" x14ac:dyDescent="0.25">
      <c r="A44" s="59" t="s">
        <v>161</v>
      </c>
      <c r="B44" s="60" t="s">
        <v>160</v>
      </c>
      <c r="C44" s="9">
        <v>1034.0610302821967</v>
      </c>
      <c r="D44" s="9">
        <v>962.8048460830322</v>
      </c>
      <c r="E44" s="9">
        <v>984.45236313484816</v>
      </c>
      <c r="F44" s="9">
        <v>832.76403374937604</v>
      </c>
      <c r="G44" s="9">
        <v>575.90672455440017</v>
      </c>
      <c r="H44" s="9">
        <v>399.38405639991021</v>
      </c>
      <c r="I44" s="9">
        <v>684.09226604728804</v>
      </c>
      <c r="J44" s="9">
        <v>622.31722294068004</v>
      </c>
      <c r="K44" s="9">
        <v>684.05218003310415</v>
      </c>
      <c r="L44" s="9">
        <v>566.49934393063211</v>
      </c>
      <c r="M44" s="9">
        <v>417.96214548126972</v>
      </c>
      <c r="N44" s="9">
        <v>501.55265843468356</v>
      </c>
      <c r="O44" s="9">
        <v>291.0278687337173</v>
      </c>
      <c r="P44" s="9">
        <v>349.84818200738948</v>
      </c>
      <c r="Q44" s="9">
        <v>241.48829059111759</v>
      </c>
      <c r="R44" s="9">
        <v>284.83473897255487</v>
      </c>
    </row>
    <row r="45" spans="1:18" ht="11.25" customHeight="1" x14ac:dyDescent="0.25">
      <c r="A45" s="59" t="s">
        <v>159</v>
      </c>
      <c r="B45" s="60" t="s">
        <v>158</v>
      </c>
      <c r="C45" s="9">
        <v>386.88022368444484</v>
      </c>
      <c r="D45" s="9">
        <v>430.66536814080001</v>
      </c>
      <c r="E45" s="9">
        <v>389.84006765340001</v>
      </c>
      <c r="F45" s="9">
        <v>421.19972509680002</v>
      </c>
      <c r="G45" s="9">
        <v>436.79529865530003</v>
      </c>
      <c r="H45" s="9">
        <v>439.92144600938536</v>
      </c>
      <c r="I45" s="9">
        <v>415.14780408659999</v>
      </c>
      <c r="J45" s="9">
        <v>355.56372832500006</v>
      </c>
      <c r="K45" s="9">
        <v>333.87720859350003</v>
      </c>
      <c r="L45" s="9">
        <v>309.02275187550003</v>
      </c>
      <c r="M45" s="9">
        <v>330.7209280517888</v>
      </c>
      <c r="N45" s="9">
        <v>265.20104713782115</v>
      </c>
      <c r="O45" s="9">
        <v>237.12028924867639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386.88022368444484</v>
      </c>
      <c r="D49" s="10">
        <v>430.66536814080001</v>
      </c>
      <c r="E49" s="10">
        <v>389.84006765340001</v>
      </c>
      <c r="F49" s="10">
        <v>421.19972509680002</v>
      </c>
      <c r="G49" s="10">
        <v>436.79529865530003</v>
      </c>
      <c r="H49" s="10">
        <v>439.92144600938536</v>
      </c>
      <c r="I49" s="10">
        <v>415.14780408659999</v>
      </c>
      <c r="J49" s="10">
        <v>355.56372832500006</v>
      </c>
      <c r="K49" s="10">
        <v>333.87720859350003</v>
      </c>
      <c r="L49" s="10">
        <v>309.02275187550003</v>
      </c>
      <c r="M49" s="10">
        <v>330.7209280517888</v>
      </c>
      <c r="N49" s="10">
        <v>265.20104713782115</v>
      </c>
      <c r="O49" s="10">
        <v>237.12028924867639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4263.0847195788401</v>
      </c>
      <c r="D52" s="79">
        <v>3710.4362000916126</v>
      </c>
      <c r="E52" s="79">
        <v>4568.7752327262606</v>
      </c>
      <c r="F52" s="79">
        <v>4399.2259625407323</v>
      </c>
      <c r="G52" s="79">
        <v>5544.6825935863444</v>
      </c>
      <c r="H52" s="79">
        <v>6440.3359021239867</v>
      </c>
      <c r="I52" s="79">
        <v>6172.4143020101765</v>
      </c>
      <c r="J52" s="79">
        <v>5989.5072034296481</v>
      </c>
      <c r="K52" s="79">
        <v>5772.4945720138448</v>
      </c>
      <c r="L52" s="79">
        <v>3726.1570548478326</v>
      </c>
      <c r="M52" s="79">
        <v>4152.7983604883893</v>
      </c>
      <c r="N52" s="79">
        <v>5791.3910653122675</v>
      </c>
      <c r="O52" s="79">
        <v>6547.8925134936544</v>
      </c>
      <c r="P52" s="79">
        <v>6996.1933507819531</v>
      </c>
      <c r="Q52" s="79">
        <v>6775.8135275092509</v>
      </c>
      <c r="R52" s="79">
        <v>3940.160302611243</v>
      </c>
    </row>
    <row r="53" spans="1:18" ht="11.25" customHeight="1" x14ac:dyDescent="0.25">
      <c r="A53" s="56" t="s">
        <v>143</v>
      </c>
      <c r="B53" s="57" t="s">
        <v>142</v>
      </c>
      <c r="C53" s="8">
        <v>4263.0847195788401</v>
      </c>
      <c r="D53" s="8">
        <v>3708.7632663479644</v>
      </c>
      <c r="E53" s="8">
        <v>4567.1021874462604</v>
      </c>
      <c r="F53" s="8">
        <v>4398.4823496819481</v>
      </c>
      <c r="G53" s="8">
        <v>5543.1955165839126</v>
      </c>
      <c r="H53" s="8">
        <v>6439.0039021239863</v>
      </c>
      <c r="I53" s="8">
        <v>6171.4849253571365</v>
      </c>
      <c r="J53" s="8">
        <v>5988.9495588484324</v>
      </c>
      <c r="K53" s="8">
        <v>5770.8213780187089</v>
      </c>
      <c r="L53" s="8">
        <v>3726.1570548478326</v>
      </c>
      <c r="M53" s="8">
        <v>4152.7983604883893</v>
      </c>
      <c r="N53" s="8">
        <v>5791.3910653122675</v>
      </c>
      <c r="O53" s="8">
        <v>6547.8925134936544</v>
      </c>
      <c r="P53" s="8">
        <v>6993.1298292358961</v>
      </c>
      <c r="Q53" s="8">
        <v>6775.8135275092509</v>
      </c>
      <c r="R53" s="8">
        <v>3940.160302611243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1.6729337436479998</v>
      </c>
      <c r="E54" s="8">
        <v>1.67304528</v>
      </c>
      <c r="F54" s="8">
        <v>0.74361285878399996</v>
      </c>
      <c r="G54" s="8">
        <v>1.4870770024319999</v>
      </c>
      <c r="H54" s="8">
        <v>1.3320000000000052</v>
      </c>
      <c r="I54" s="8">
        <v>0.92937665304000006</v>
      </c>
      <c r="J54" s="8">
        <v>0.55764458121600002</v>
      </c>
      <c r="K54" s="8">
        <v>1.673193995136</v>
      </c>
      <c r="L54" s="8">
        <v>0</v>
      </c>
      <c r="M54" s="8">
        <v>0</v>
      </c>
      <c r="N54" s="8">
        <v>0</v>
      </c>
      <c r="O54" s="8">
        <v>0</v>
      </c>
      <c r="P54" s="8">
        <v>3.0635215460567009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1.6729337436479998</v>
      </c>
      <c r="E55" s="9">
        <v>1.67304528</v>
      </c>
      <c r="F55" s="9">
        <v>0.74361285878399996</v>
      </c>
      <c r="G55" s="9">
        <v>1.4870770024319999</v>
      </c>
      <c r="H55" s="9">
        <v>1.3320000000000052</v>
      </c>
      <c r="I55" s="9">
        <v>0.92937665304000006</v>
      </c>
      <c r="J55" s="9">
        <v>0.55764458121600002</v>
      </c>
      <c r="K55" s="9">
        <v>1.673193995136</v>
      </c>
      <c r="L55" s="9">
        <v>0</v>
      </c>
      <c r="M55" s="9">
        <v>0</v>
      </c>
      <c r="N55" s="9">
        <v>0</v>
      </c>
      <c r="O55" s="9">
        <v>0</v>
      </c>
      <c r="P55" s="9">
        <v>3.0635215460567009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67.423499504689318</v>
      </c>
      <c r="D64" s="81">
        <v>67.523960125439999</v>
      </c>
      <c r="E64" s="81">
        <v>69.868849478400008</v>
      </c>
      <c r="F64" s="81">
        <v>69.870021782400002</v>
      </c>
      <c r="G64" s="81">
        <v>69.870490704000005</v>
      </c>
      <c r="H64" s="81">
        <v>69.887975275454508</v>
      </c>
      <c r="I64" s="81">
        <v>63.775307070719997</v>
      </c>
      <c r="J64" s="81">
        <v>63.777042080640001</v>
      </c>
      <c r="K64" s="81">
        <v>63.76827324672</v>
      </c>
      <c r="L64" s="81">
        <v>22.97856516480114</v>
      </c>
      <c r="M64" s="81">
        <v>22.960051849962483</v>
      </c>
      <c r="N64" s="81">
        <v>22.95990305434098</v>
      </c>
      <c r="O64" s="81">
        <v>22.95963950517045</v>
      </c>
      <c r="P64" s="81">
        <v>23.296108252893575</v>
      </c>
      <c r="Q64" s="81">
        <v>23.295956213771458</v>
      </c>
      <c r="R64" s="81">
        <v>40.877482193066257</v>
      </c>
    </row>
    <row r="65" spans="1:18" ht="11.25" customHeight="1" x14ac:dyDescent="0.25">
      <c r="A65" s="71" t="s">
        <v>123</v>
      </c>
      <c r="B65" s="72" t="s">
        <v>122</v>
      </c>
      <c r="C65" s="82">
        <v>67.423499504689318</v>
      </c>
      <c r="D65" s="82">
        <v>67.523960125439999</v>
      </c>
      <c r="E65" s="82">
        <v>69.868849478400008</v>
      </c>
      <c r="F65" s="82">
        <v>69.870021782400002</v>
      </c>
      <c r="G65" s="82">
        <v>69.870490704000005</v>
      </c>
      <c r="H65" s="82">
        <v>69.887975275454508</v>
      </c>
      <c r="I65" s="82">
        <v>63.775307070719997</v>
      </c>
      <c r="J65" s="82">
        <v>63.777042080640001</v>
      </c>
      <c r="K65" s="82">
        <v>63.76827324672</v>
      </c>
      <c r="L65" s="82">
        <v>22.97856516480114</v>
      </c>
      <c r="M65" s="82">
        <v>22.960051849962483</v>
      </c>
      <c r="N65" s="82">
        <v>22.95990305434098</v>
      </c>
      <c r="O65" s="82">
        <v>22.95963950517045</v>
      </c>
      <c r="P65" s="82">
        <v>23.296108252893575</v>
      </c>
      <c r="Q65" s="82">
        <v>23.295956213771458</v>
      </c>
      <c r="R65" s="82">
        <v>23.296148650259198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17.581333542807059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5287.8086003711369</v>
      </c>
      <c r="D2" s="78">
        <v>5466.7103999261344</v>
      </c>
      <c r="E2" s="78">
        <v>6062.1854771929648</v>
      </c>
      <c r="F2" s="78">
        <v>6205.970016116391</v>
      </c>
      <c r="G2" s="78">
        <v>6518.718661972639</v>
      </c>
      <c r="H2" s="78">
        <v>6651.8963969312881</v>
      </c>
      <c r="I2" s="78">
        <v>6316.0971697379846</v>
      </c>
      <c r="J2" s="78">
        <v>6191.6087981402179</v>
      </c>
      <c r="K2" s="78">
        <v>6123.1706024916948</v>
      </c>
      <c r="L2" s="78">
        <v>4074.2653263413531</v>
      </c>
      <c r="M2" s="78">
        <v>4498.6437589504949</v>
      </c>
      <c r="N2" s="78">
        <v>5941.3838429068383</v>
      </c>
      <c r="O2" s="78">
        <v>6068.7280940955106</v>
      </c>
      <c r="P2" s="78">
        <v>5378.0346174963624</v>
      </c>
      <c r="Q2" s="78">
        <v>5594.1504172372643</v>
      </c>
      <c r="R2" s="78">
        <v>3914.4408600377928</v>
      </c>
    </row>
    <row r="3" spans="1:18" ht="11.25" customHeight="1" x14ac:dyDescent="0.25">
      <c r="A3" s="53" t="s">
        <v>242</v>
      </c>
      <c r="B3" s="54" t="s">
        <v>241</v>
      </c>
      <c r="C3" s="79">
        <v>255.02860683317687</v>
      </c>
      <c r="D3" s="79">
        <v>987.09773853765603</v>
      </c>
      <c r="E3" s="79">
        <v>1058.649468507936</v>
      </c>
      <c r="F3" s="79">
        <v>1341.3103236651218</v>
      </c>
      <c r="G3" s="79">
        <v>1037.572399188</v>
      </c>
      <c r="H3" s="79">
        <v>622.85983455484984</v>
      </c>
      <c r="I3" s="79">
        <v>480.74821682652004</v>
      </c>
      <c r="J3" s="79">
        <v>520.51394349007205</v>
      </c>
      <c r="K3" s="79">
        <v>652.84412971593611</v>
      </c>
      <c r="L3" s="79">
        <v>502.24584551724001</v>
      </c>
      <c r="M3" s="79">
        <v>539.72805712814909</v>
      </c>
      <c r="N3" s="79">
        <v>724.43247031669637</v>
      </c>
      <c r="O3" s="79">
        <v>700.25644727938368</v>
      </c>
      <c r="P3" s="79">
        <v>682.82893322048483</v>
      </c>
      <c r="Q3" s="79">
        <v>719.47919024371208</v>
      </c>
      <c r="R3" s="79">
        <v>676.31333801699225</v>
      </c>
    </row>
    <row r="4" spans="1:18" ht="11.25" customHeight="1" x14ac:dyDescent="0.25">
      <c r="A4" s="56" t="s">
        <v>240</v>
      </c>
      <c r="B4" s="57" t="s">
        <v>239</v>
      </c>
      <c r="C4" s="8">
        <v>255.02860683317687</v>
      </c>
      <c r="D4" s="8">
        <v>987.09773853765603</v>
      </c>
      <c r="E4" s="8">
        <v>1058.649468507936</v>
      </c>
      <c r="F4" s="8">
        <v>1341.3103236651218</v>
      </c>
      <c r="G4" s="8">
        <v>1037.572399188</v>
      </c>
      <c r="H4" s="8">
        <v>622.85983455484984</v>
      </c>
      <c r="I4" s="8">
        <v>480.74821682652004</v>
      </c>
      <c r="J4" s="8">
        <v>520.51394349007205</v>
      </c>
      <c r="K4" s="8">
        <v>652.84412971593611</v>
      </c>
      <c r="L4" s="8">
        <v>502.24584551724001</v>
      </c>
      <c r="M4" s="8">
        <v>539.72805712814909</v>
      </c>
      <c r="N4" s="8">
        <v>724.43247031669637</v>
      </c>
      <c r="O4" s="8">
        <v>700.25644727938368</v>
      </c>
      <c r="P4" s="8">
        <v>682.82893322048483</v>
      </c>
      <c r="Q4" s="8">
        <v>719.47919024371208</v>
      </c>
      <c r="R4" s="8">
        <v>676.31333801699225</v>
      </c>
    </row>
    <row r="5" spans="1:18" ht="11.25" customHeight="1" x14ac:dyDescent="0.25">
      <c r="A5" s="59" t="s">
        <v>238</v>
      </c>
      <c r="B5" s="60" t="s">
        <v>237</v>
      </c>
      <c r="C5" s="9">
        <v>148.24270435873734</v>
      </c>
      <c r="D5" s="9">
        <v>654.71105398089605</v>
      </c>
      <c r="E5" s="9">
        <v>662.17600743069602</v>
      </c>
      <c r="F5" s="9">
        <v>629.61619291728857</v>
      </c>
      <c r="G5" s="9">
        <v>595.39573594512001</v>
      </c>
      <c r="H5" s="9">
        <v>567.97062837741896</v>
      </c>
      <c r="I5" s="9">
        <v>453.39467635440002</v>
      </c>
      <c r="J5" s="9">
        <v>444.29727551695203</v>
      </c>
      <c r="K5" s="9">
        <v>546.13088506785607</v>
      </c>
      <c r="L5" s="9">
        <v>456.54680963627999</v>
      </c>
      <c r="M5" s="9">
        <v>509.2387633318466</v>
      </c>
      <c r="N5" s="9">
        <v>465.70445681961502</v>
      </c>
      <c r="O5" s="9">
        <v>481.03794751817998</v>
      </c>
      <c r="P5" s="9">
        <v>466.70676861786455</v>
      </c>
      <c r="Q5" s="9">
        <v>524.66742624497192</v>
      </c>
      <c r="R5" s="9">
        <v>484.63428244219097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148.24270435873734</v>
      </c>
      <c r="D8" s="10">
        <v>654.71105398089605</v>
      </c>
      <c r="E8" s="10">
        <v>662.17600743069602</v>
      </c>
      <c r="F8" s="10">
        <v>629.61619291728857</v>
      </c>
      <c r="G8" s="10">
        <v>595.39573594512001</v>
      </c>
      <c r="H8" s="10">
        <v>567.97062837741896</v>
      </c>
      <c r="I8" s="10">
        <v>453.39467635440002</v>
      </c>
      <c r="J8" s="10">
        <v>444.29727551695203</v>
      </c>
      <c r="K8" s="10">
        <v>546.13088506785607</v>
      </c>
      <c r="L8" s="10">
        <v>456.54680963627999</v>
      </c>
      <c r="M8" s="10">
        <v>509.2387633318466</v>
      </c>
      <c r="N8" s="10">
        <v>465.70445681961502</v>
      </c>
      <c r="O8" s="10">
        <v>481.03794751817998</v>
      </c>
      <c r="P8" s="10">
        <v>466.70676861786455</v>
      </c>
      <c r="Q8" s="10">
        <v>524.66742624497192</v>
      </c>
      <c r="R8" s="10">
        <v>484.63428244219097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106.78590247443952</v>
      </c>
      <c r="D11" s="9">
        <v>332.38668455675997</v>
      </c>
      <c r="E11" s="9">
        <v>396.47346107724002</v>
      </c>
      <c r="F11" s="9">
        <v>711.69413074783336</v>
      </c>
      <c r="G11" s="9">
        <v>442.17666324287995</v>
      </c>
      <c r="H11" s="9">
        <v>54.889206177430921</v>
      </c>
      <c r="I11" s="9">
        <v>27.353540472120002</v>
      </c>
      <c r="J11" s="9">
        <v>76.216667973119996</v>
      </c>
      <c r="K11" s="9">
        <v>106.71324464807999</v>
      </c>
      <c r="L11" s="9">
        <v>45.699035880960004</v>
      </c>
      <c r="M11" s="9">
        <v>30.489293796302512</v>
      </c>
      <c r="N11" s="9">
        <v>76.184613497081216</v>
      </c>
      <c r="O11" s="9">
        <v>45.7941997612036</v>
      </c>
      <c r="P11" s="9">
        <v>48.784515143326161</v>
      </c>
      <c r="Q11" s="9">
        <v>42.692263998740174</v>
      </c>
      <c r="R11" s="9">
        <v>39.590594036339766</v>
      </c>
    </row>
    <row r="12" spans="1:18" ht="11.25" customHeight="1" x14ac:dyDescent="0.25">
      <c r="A12" s="61" t="s">
        <v>224</v>
      </c>
      <c r="B12" s="62" t="s">
        <v>223</v>
      </c>
      <c r="C12" s="10">
        <v>106.78590247443952</v>
      </c>
      <c r="D12" s="10">
        <v>332.38668455675997</v>
      </c>
      <c r="E12" s="10">
        <v>396.47346107724002</v>
      </c>
      <c r="F12" s="10">
        <v>711.69413074783336</v>
      </c>
      <c r="G12" s="10">
        <v>442.17666324287995</v>
      </c>
      <c r="H12" s="10">
        <v>54.889206177430921</v>
      </c>
      <c r="I12" s="10">
        <v>27.353540472120002</v>
      </c>
      <c r="J12" s="10">
        <v>76.216667973119996</v>
      </c>
      <c r="K12" s="10">
        <v>106.71324464807999</v>
      </c>
      <c r="L12" s="10">
        <v>45.699035880960004</v>
      </c>
      <c r="M12" s="10">
        <v>30.489293796302512</v>
      </c>
      <c r="N12" s="10">
        <v>76.184613497081216</v>
      </c>
      <c r="O12" s="10">
        <v>45.7941997612036</v>
      </c>
      <c r="P12" s="10">
        <v>48.784515143326161</v>
      </c>
      <c r="Q12" s="10">
        <v>42.692263998740174</v>
      </c>
      <c r="R12" s="10">
        <v>39.590594036339766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182.5434000000001</v>
      </c>
      <c r="O14" s="9">
        <v>173.4243000000001</v>
      </c>
      <c r="P14" s="9">
        <v>167.33764945929411</v>
      </c>
      <c r="Q14" s="9">
        <v>152.11950000000007</v>
      </c>
      <c r="R14" s="9">
        <v>152.08846153846153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1962.1948549818783</v>
      </c>
      <c r="D21" s="79">
        <v>1905.7051632129999</v>
      </c>
      <c r="E21" s="79">
        <v>1884.7307362252757</v>
      </c>
      <c r="F21" s="79">
        <v>1790.0746230542063</v>
      </c>
      <c r="G21" s="79">
        <v>1624.9631078125144</v>
      </c>
      <c r="H21" s="79">
        <v>1464.6686791074242</v>
      </c>
      <c r="I21" s="79">
        <v>1549.374137580272</v>
      </c>
      <c r="J21" s="79">
        <v>1488.6032526084753</v>
      </c>
      <c r="K21" s="79">
        <v>1515.5605105021752</v>
      </c>
      <c r="L21" s="79">
        <v>1298.1748577011736</v>
      </c>
      <c r="M21" s="79">
        <v>1220.6646600217189</v>
      </c>
      <c r="N21" s="79">
        <v>1204.5751817284422</v>
      </c>
      <c r="O21" s="79">
        <v>982.90777551530118</v>
      </c>
      <c r="P21" s="79">
        <v>454.98978461466436</v>
      </c>
      <c r="Q21" s="79">
        <v>338.08488218330183</v>
      </c>
      <c r="R21" s="79">
        <v>393.26435550108386</v>
      </c>
    </row>
    <row r="22" spans="1:18" ht="11.25" customHeight="1" x14ac:dyDescent="0.25">
      <c r="A22" s="56" t="s">
        <v>205</v>
      </c>
      <c r="B22" s="57" t="s">
        <v>204</v>
      </c>
      <c r="C22" s="8">
        <v>36.943215967423242</v>
      </c>
      <c r="D22" s="8">
        <v>37.133923861531414</v>
      </c>
      <c r="E22" s="8">
        <v>37.133893172277027</v>
      </c>
      <c r="F22" s="8">
        <v>37.134077307781034</v>
      </c>
      <c r="G22" s="8">
        <v>37.133923861531414</v>
      </c>
      <c r="H22" s="8">
        <v>37.089808360038681</v>
      </c>
      <c r="I22" s="8">
        <v>37.134077307781034</v>
      </c>
      <c r="J22" s="8">
        <v>37.133985239973207</v>
      </c>
      <c r="K22" s="8">
        <v>37.133923861509089</v>
      </c>
      <c r="L22" s="8">
        <v>37.134046618481989</v>
      </c>
      <c r="M22" s="8">
        <v>37.016516730722259</v>
      </c>
      <c r="N22" s="8">
        <v>37.016500000022127</v>
      </c>
      <c r="O22" s="8">
        <v>36.869919603656456</v>
      </c>
      <c r="P22" s="8">
        <v>15.362458333330428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36.943215967423242</v>
      </c>
      <c r="D23" s="9">
        <v>37.133923861531414</v>
      </c>
      <c r="E23" s="9">
        <v>37.133893172277027</v>
      </c>
      <c r="F23" s="9">
        <v>37.134077307781034</v>
      </c>
      <c r="G23" s="9">
        <v>37.133923861531414</v>
      </c>
      <c r="H23" s="9">
        <v>37.089808360038681</v>
      </c>
      <c r="I23" s="9">
        <v>37.134077307781034</v>
      </c>
      <c r="J23" s="9">
        <v>37.133985239973207</v>
      </c>
      <c r="K23" s="9">
        <v>37.133923861509089</v>
      </c>
      <c r="L23" s="9">
        <v>37.134046618481989</v>
      </c>
      <c r="M23" s="9">
        <v>37.016516730722259</v>
      </c>
      <c r="N23" s="9">
        <v>37.016500000022127</v>
      </c>
      <c r="O23" s="9">
        <v>36.869919603656456</v>
      </c>
      <c r="P23" s="9">
        <v>15.362458333330428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36.943215967423242</v>
      </c>
      <c r="D24" s="10">
        <v>37.133923861531414</v>
      </c>
      <c r="E24" s="10">
        <v>37.133893172277027</v>
      </c>
      <c r="F24" s="10">
        <v>37.134077307781034</v>
      </c>
      <c r="G24" s="10">
        <v>37.133923861531414</v>
      </c>
      <c r="H24" s="10">
        <v>37.089808360038681</v>
      </c>
      <c r="I24" s="10">
        <v>37.134077307781034</v>
      </c>
      <c r="J24" s="10">
        <v>37.133985239973207</v>
      </c>
      <c r="K24" s="10">
        <v>37.133923861509089</v>
      </c>
      <c r="L24" s="10">
        <v>37.134046618481989</v>
      </c>
      <c r="M24" s="10">
        <v>37.016516730722259</v>
      </c>
      <c r="N24" s="10">
        <v>37.016500000022127</v>
      </c>
      <c r="O24" s="10">
        <v>36.869919603656456</v>
      </c>
      <c r="P24" s="10">
        <v>15.362458333330428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1925.2516390144551</v>
      </c>
      <c r="D30" s="8">
        <v>1868.5712393514684</v>
      </c>
      <c r="E30" s="8">
        <v>1847.5968430529986</v>
      </c>
      <c r="F30" s="8">
        <v>1752.9405457464252</v>
      </c>
      <c r="G30" s="8">
        <v>1587.829183950983</v>
      </c>
      <c r="H30" s="8">
        <v>1427.5788707473855</v>
      </c>
      <c r="I30" s="8">
        <v>1512.2400602724908</v>
      </c>
      <c r="J30" s="8">
        <v>1451.469267368502</v>
      </c>
      <c r="K30" s="8">
        <v>1478.4265866406661</v>
      </c>
      <c r="L30" s="8">
        <v>1261.0408110826916</v>
      </c>
      <c r="M30" s="8">
        <v>1183.6481432909966</v>
      </c>
      <c r="N30" s="8">
        <v>1167.55868172842</v>
      </c>
      <c r="O30" s="8">
        <v>946.03785591164467</v>
      </c>
      <c r="P30" s="8">
        <v>439.62732628133392</v>
      </c>
      <c r="Q30" s="8">
        <v>338.08488218330183</v>
      </c>
      <c r="R30" s="8">
        <v>393.26435550108386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262.93479352110421</v>
      </c>
      <c r="D34" s="9">
        <v>265.65094132256917</v>
      </c>
      <c r="E34" s="9">
        <v>265.70840452743113</v>
      </c>
      <c r="F34" s="9">
        <v>266.76702101211151</v>
      </c>
      <c r="G34" s="9">
        <v>264.02458421667245</v>
      </c>
      <c r="H34" s="9">
        <v>259.16619897671535</v>
      </c>
      <c r="I34" s="9">
        <v>234.39180121128973</v>
      </c>
      <c r="J34" s="9">
        <v>234.50027485258269</v>
      </c>
      <c r="K34" s="9">
        <v>230.55641923904616</v>
      </c>
      <c r="L34" s="9">
        <v>188.40927546984656</v>
      </c>
      <c r="M34" s="9">
        <v>207.50094534202029</v>
      </c>
      <c r="N34" s="9">
        <v>214.36836166589239</v>
      </c>
      <c r="O34" s="9">
        <v>189.70500335778925</v>
      </c>
      <c r="P34" s="9">
        <v>2.1082668470092107</v>
      </c>
      <c r="Q34" s="9">
        <v>2.4350377592450738</v>
      </c>
      <c r="R34" s="9">
        <v>7.935265360365829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3.1050104519755584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3.1050104519755584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241.37559152670937</v>
      </c>
      <c r="D43" s="9">
        <v>248.83548781777677</v>
      </c>
      <c r="E43" s="9">
        <v>242.65215231842052</v>
      </c>
      <c r="F43" s="9">
        <v>273.84796757560645</v>
      </c>
      <c r="G43" s="9">
        <v>311.10257652461019</v>
      </c>
      <c r="H43" s="9">
        <v>329.10716936137464</v>
      </c>
      <c r="I43" s="9">
        <v>178.60818892731314</v>
      </c>
      <c r="J43" s="9">
        <v>239.08804125023903</v>
      </c>
      <c r="K43" s="9">
        <v>229.94077877501581</v>
      </c>
      <c r="L43" s="9">
        <v>197.10943980671274</v>
      </c>
      <c r="M43" s="9">
        <v>227.46412441591764</v>
      </c>
      <c r="N43" s="9">
        <v>186.43661449002283</v>
      </c>
      <c r="O43" s="9">
        <v>225.07968411948625</v>
      </c>
      <c r="P43" s="9">
        <v>87.670877426935235</v>
      </c>
      <c r="Q43" s="9">
        <v>94.161553832939148</v>
      </c>
      <c r="R43" s="9">
        <v>100.49435116816313</v>
      </c>
    </row>
    <row r="44" spans="1:18" ht="11.25" customHeight="1" x14ac:dyDescent="0.25">
      <c r="A44" s="59" t="s">
        <v>161</v>
      </c>
      <c r="B44" s="60" t="s">
        <v>160</v>
      </c>
      <c r="C44" s="9">
        <v>1034.0610302821967</v>
      </c>
      <c r="D44" s="9">
        <v>923.41944207032236</v>
      </c>
      <c r="E44" s="9">
        <v>949.39621855374696</v>
      </c>
      <c r="F44" s="9">
        <v>791.1258320619072</v>
      </c>
      <c r="G44" s="9">
        <v>575.90672455440017</v>
      </c>
      <c r="H44" s="9">
        <v>399.38405639991021</v>
      </c>
      <c r="I44" s="9">
        <v>684.09226604728804</v>
      </c>
      <c r="J44" s="9">
        <v>622.31722294068004</v>
      </c>
      <c r="K44" s="9">
        <v>684.05218003310415</v>
      </c>
      <c r="L44" s="9">
        <v>566.49934393063211</v>
      </c>
      <c r="M44" s="9">
        <v>417.96214548126972</v>
      </c>
      <c r="N44" s="9">
        <v>501.55265843468356</v>
      </c>
      <c r="O44" s="9">
        <v>291.0278687337173</v>
      </c>
      <c r="P44" s="9">
        <v>349.84818200738948</v>
      </c>
      <c r="Q44" s="9">
        <v>241.48829059111759</v>
      </c>
      <c r="R44" s="9">
        <v>284.83473897255487</v>
      </c>
    </row>
    <row r="45" spans="1:18" ht="11.25" customHeight="1" x14ac:dyDescent="0.25">
      <c r="A45" s="59" t="s">
        <v>159</v>
      </c>
      <c r="B45" s="60" t="s">
        <v>158</v>
      </c>
      <c r="C45" s="9">
        <v>386.88022368444484</v>
      </c>
      <c r="D45" s="9">
        <v>430.66536814080001</v>
      </c>
      <c r="E45" s="9">
        <v>389.84006765340001</v>
      </c>
      <c r="F45" s="9">
        <v>421.19972509680002</v>
      </c>
      <c r="G45" s="9">
        <v>436.79529865530003</v>
      </c>
      <c r="H45" s="9">
        <v>439.92144600938536</v>
      </c>
      <c r="I45" s="9">
        <v>415.14780408659999</v>
      </c>
      <c r="J45" s="9">
        <v>355.56372832500006</v>
      </c>
      <c r="K45" s="9">
        <v>333.87720859350003</v>
      </c>
      <c r="L45" s="9">
        <v>309.02275187550003</v>
      </c>
      <c r="M45" s="9">
        <v>330.7209280517888</v>
      </c>
      <c r="N45" s="9">
        <v>265.20104713782115</v>
      </c>
      <c r="O45" s="9">
        <v>237.12028924867639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386.88022368444484</v>
      </c>
      <c r="D49" s="10">
        <v>430.66536814080001</v>
      </c>
      <c r="E49" s="10">
        <v>389.84006765340001</v>
      </c>
      <c r="F49" s="10">
        <v>421.19972509680002</v>
      </c>
      <c r="G49" s="10">
        <v>436.79529865530003</v>
      </c>
      <c r="H49" s="10">
        <v>439.92144600938536</v>
      </c>
      <c r="I49" s="10">
        <v>415.14780408659999</v>
      </c>
      <c r="J49" s="10">
        <v>355.56372832500006</v>
      </c>
      <c r="K49" s="10">
        <v>333.87720859350003</v>
      </c>
      <c r="L49" s="10">
        <v>309.02275187550003</v>
      </c>
      <c r="M49" s="10">
        <v>330.7209280517888</v>
      </c>
      <c r="N49" s="10">
        <v>265.20104713782115</v>
      </c>
      <c r="O49" s="10">
        <v>237.12028924867639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3070.5851385560818</v>
      </c>
      <c r="D52" s="79">
        <v>2573.9074981754784</v>
      </c>
      <c r="E52" s="79">
        <v>3118.8052724597533</v>
      </c>
      <c r="F52" s="79">
        <v>3074.5850693970633</v>
      </c>
      <c r="G52" s="79">
        <v>3856.1831549721246</v>
      </c>
      <c r="H52" s="79">
        <v>4564.3678832690139</v>
      </c>
      <c r="I52" s="79">
        <v>4285.9748153311921</v>
      </c>
      <c r="J52" s="79">
        <v>4182.4916020416704</v>
      </c>
      <c r="K52" s="79">
        <v>3954.7659622735832</v>
      </c>
      <c r="L52" s="79">
        <v>2273.8446231229395</v>
      </c>
      <c r="M52" s="79">
        <v>2738.2510418006268</v>
      </c>
      <c r="N52" s="79">
        <v>4012.3761908617003</v>
      </c>
      <c r="O52" s="79">
        <v>4385.5638713008257</v>
      </c>
      <c r="P52" s="79">
        <v>4240.2158996612134</v>
      </c>
      <c r="Q52" s="79">
        <v>4536.58634481025</v>
      </c>
      <c r="R52" s="79">
        <v>2844.8631665197167</v>
      </c>
    </row>
    <row r="53" spans="1:18" ht="11.25" customHeight="1" x14ac:dyDescent="0.25">
      <c r="A53" s="56" t="s">
        <v>143</v>
      </c>
      <c r="B53" s="57" t="s">
        <v>142</v>
      </c>
      <c r="C53" s="8">
        <v>3070.5851385560818</v>
      </c>
      <c r="D53" s="8">
        <v>2572.2345644318302</v>
      </c>
      <c r="E53" s="8">
        <v>3117.132227179753</v>
      </c>
      <c r="F53" s="8">
        <v>3073.8414565382791</v>
      </c>
      <c r="G53" s="8">
        <v>3854.6960779696924</v>
      </c>
      <c r="H53" s="8">
        <v>4563.0358832690135</v>
      </c>
      <c r="I53" s="8">
        <v>4285.0454386781521</v>
      </c>
      <c r="J53" s="8">
        <v>4181.9339574604546</v>
      </c>
      <c r="K53" s="8">
        <v>3953.0927682784472</v>
      </c>
      <c r="L53" s="8">
        <v>2273.8446231229395</v>
      </c>
      <c r="M53" s="8">
        <v>2738.2510418006268</v>
      </c>
      <c r="N53" s="8">
        <v>4012.3761908617003</v>
      </c>
      <c r="O53" s="8">
        <v>4385.5638713008257</v>
      </c>
      <c r="P53" s="8">
        <v>4237.1523781151564</v>
      </c>
      <c r="Q53" s="8">
        <v>4536.58634481025</v>
      </c>
      <c r="R53" s="8">
        <v>2844.8631665197167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1.6729337436479998</v>
      </c>
      <c r="E54" s="8">
        <v>1.67304528</v>
      </c>
      <c r="F54" s="8">
        <v>0.74361285878399996</v>
      </c>
      <c r="G54" s="8">
        <v>1.4870770024319999</v>
      </c>
      <c r="H54" s="8">
        <v>1.3320000000000052</v>
      </c>
      <c r="I54" s="8">
        <v>0.92937665304000006</v>
      </c>
      <c r="J54" s="8">
        <v>0.55764458121600002</v>
      </c>
      <c r="K54" s="8">
        <v>1.673193995136</v>
      </c>
      <c r="L54" s="8">
        <v>0</v>
      </c>
      <c r="M54" s="8">
        <v>0</v>
      </c>
      <c r="N54" s="8">
        <v>0</v>
      </c>
      <c r="O54" s="8">
        <v>0</v>
      </c>
      <c r="P54" s="8">
        <v>3.0635215460567009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1.6729337436479998</v>
      </c>
      <c r="E55" s="9">
        <v>1.67304528</v>
      </c>
      <c r="F55" s="9">
        <v>0.74361285878399996</v>
      </c>
      <c r="G55" s="9">
        <v>1.4870770024319999</v>
      </c>
      <c r="H55" s="9">
        <v>1.3320000000000052</v>
      </c>
      <c r="I55" s="9">
        <v>0.92937665304000006</v>
      </c>
      <c r="J55" s="9">
        <v>0.55764458121600002</v>
      </c>
      <c r="K55" s="9">
        <v>1.673193995136</v>
      </c>
      <c r="L55" s="9">
        <v>0</v>
      </c>
      <c r="M55" s="9">
        <v>0</v>
      </c>
      <c r="N55" s="9">
        <v>0</v>
      </c>
      <c r="O55" s="9">
        <v>0</v>
      </c>
      <c r="P55" s="9">
        <v>3.0635215460567009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67.423499504689318</v>
      </c>
      <c r="D64" s="81">
        <v>67.523960125439999</v>
      </c>
      <c r="E64" s="81">
        <v>69.868849478400008</v>
      </c>
      <c r="F64" s="81">
        <v>69.870021782400002</v>
      </c>
      <c r="G64" s="81">
        <v>69.870490704000005</v>
      </c>
      <c r="H64" s="81">
        <v>69.887975275454508</v>
      </c>
      <c r="I64" s="81">
        <v>63.775307070719997</v>
      </c>
      <c r="J64" s="81">
        <v>63.777042080640001</v>
      </c>
      <c r="K64" s="81">
        <v>63.76827324672</v>
      </c>
      <c r="L64" s="81">
        <v>22.97856516480114</v>
      </c>
      <c r="M64" s="81">
        <v>22.960051849962483</v>
      </c>
      <c r="N64" s="81">
        <v>22.95990305434098</v>
      </c>
      <c r="O64" s="81">
        <v>22.95963950517045</v>
      </c>
      <c r="P64" s="81">
        <v>23.296108252893575</v>
      </c>
      <c r="Q64" s="81">
        <v>23.295956213771458</v>
      </c>
      <c r="R64" s="81">
        <v>35.99017233784425</v>
      </c>
    </row>
    <row r="65" spans="1:18" ht="11.25" customHeight="1" x14ac:dyDescent="0.25">
      <c r="A65" s="71" t="s">
        <v>123</v>
      </c>
      <c r="B65" s="72" t="s">
        <v>122</v>
      </c>
      <c r="C65" s="82">
        <v>67.423499504689318</v>
      </c>
      <c r="D65" s="82">
        <v>67.523960125439999</v>
      </c>
      <c r="E65" s="82">
        <v>69.868849478400008</v>
      </c>
      <c r="F65" s="82">
        <v>69.870021782400002</v>
      </c>
      <c r="G65" s="82">
        <v>69.870490704000005</v>
      </c>
      <c r="H65" s="82">
        <v>69.887975275454508</v>
      </c>
      <c r="I65" s="82">
        <v>63.775307070719997</v>
      </c>
      <c r="J65" s="82">
        <v>63.777042080640001</v>
      </c>
      <c r="K65" s="82">
        <v>63.76827324672</v>
      </c>
      <c r="L65" s="82">
        <v>22.97856516480114</v>
      </c>
      <c r="M65" s="82">
        <v>22.960051849962483</v>
      </c>
      <c r="N65" s="82">
        <v>22.95990305434098</v>
      </c>
      <c r="O65" s="82">
        <v>22.95963950517045</v>
      </c>
      <c r="P65" s="82">
        <v>23.296108252893575</v>
      </c>
      <c r="Q65" s="82">
        <v>23.295956213771458</v>
      </c>
      <c r="R65" s="82">
        <v>23.296148650259198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12.69402368758505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1577.1619084195872</v>
      </c>
      <c r="D2" s="78">
        <v>1585.9586890764695</v>
      </c>
      <c r="E2" s="78">
        <v>1888.1980835621544</v>
      </c>
      <c r="F2" s="78">
        <v>1801.2767199061541</v>
      </c>
      <c r="G2" s="78">
        <v>2110.4012468420756</v>
      </c>
      <c r="H2" s="78">
        <v>2283.4310761677571</v>
      </c>
      <c r="I2" s="78">
        <v>2206.5773851987665</v>
      </c>
      <c r="J2" s="78">
        <v>2147.1458052363209</v>
      </c>
      <c r="K2" s="78">
        <v>2154.8955471072882</v>
      </c>
      <c r="L2" s="78">
        <v>1852.7738414425903</v>
      </c>
      <c r="M2" s="78">
        <v>1803.2531771970755</v>
      </c>
      <c r="N2" s="78">
        <v>2072.3495834268142</v>
      </c>
      <c r="O2" s="78">
        <v>2470.2346545660866</v>
      </c>
      <c r="P2" s="78">
        <v>2730.787922875777</v>
      </c>
      <c r="Q2" s="78">
        <v>2205.1588259196269</v>
      </c>
      <c r="R2" s="78">
        <v>1080.5094056250225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37.833828489758062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37.833828489758062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17.759343708111455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17.759343708111455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20.074484781646611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20.074484781646611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414.45945760459665</v>
      </c>
      <c r="D21" s="79">
        <v>479.70620460008115</v>
      </c>
      <c r="E21" s="79">
        <v>475.27597683401018</v>
      </c>
      <c r="F21" s="79">
        <v>475.62830015760755</v>
      </c>
      <c r="G21" s="79">
        <v>464.87636481688276</v>
      </c>
      <c r="H21" s="79">
        <v>456.01455530845681</v>
      </c>
      <c r="I21" s="79">
        <v>370.00289266211871</v>
      </c>
      <c r="J21" s="79">
        <v>391.58064199610567</v>
      </c>
      <c r="K21" s="79">
        <v>389.60692482908451</v>
      </c>
      <c r="L21" s="79">
        <v>447.65912361021662</v>
      </c>
      <c r="M21" s="79">
        <v>421.05322397067584</v>
      </c>
      <c r="N21" s="79">
        <v>328.02973034218923</v>
      </c>
      <c r="O21" s="79">
        <v>353.71742216316795</v>
      </c>
      <c r="P21" s="79">
        <v>35.326591029344257</v>
      </c>
      <c r="Q21" s="79">
        <v>28.456842922585935</v>
      </c>
      <c r="R21" s="79">
        <v>34.048177998608296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414.45945760459665</v>
      </c>
      <c r="D30" s="8">
        <v>479.70620460008115</v>
      </c>
      <c r="E30" s="8">
        <v>475.27597683401018</v>
      </c>
      <c r="F30" s="8">
        <v>475.62830015760755</v>
      </c>
      <c r="G30" s="8">
        <v>464.87636481688276</v>
      </c>
      <c r="H30" s="8">
        <v>456.01455530845681</v>
      </c>
      <c r="I30" s="8">
        <v>370.00289266211871</v>
      </c>
      <c r="J30" s="8">
        <v>391.58064199610567</v>
      </c>
      <c r="K30" s="8">
        <v>389.60692482908451</v>
      </c>
      <c r="L30" s="8">
        <v>447.65912361021662</v>
      </c>
      <c r="M30" s="8">
        <v>421.05322397067584</v>
      </c>
      <c r="N30" s="8">
        <v>328.02973034218923</v>
      </c>
      <c r="O30" s="8">
        <v>353.71742216316795</v>
      </c>
      <c r="P30" s="8">
        <v>35.326591029344257</v>
      </c>
      <c r="Q30" s="8">
        <v>28.456842922585935</v>
      </c>
      <c r="R30" s="8">
        <v>34.048177998608296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333.8506936875828</v>
      </c>
      <c r="D34" s="9">
        <v>342.26319436684599</v>
      </c>
      <c r="E34" s="9">
        <v>342.15124597872051</v>
      </c>
      <c r="F34" s="9">
        <v>329.37279918864442</v>
      </c>
      <c r="G34" s="9">
        <v>343.6980359439554</v>
      </c>
      <c r="H34" s="9">
        <v>337.08045915449134</v>
      </c>
      <c r="I34" s="9">
        <v>312.43576738372388</v>
      </c>
      <c r="J34" s="9">
        <v>306.26781863598978</v>
      </c>
      <c r="K34" s="9">
        <v>301.43067016850802</v>
      </c>
      <c r="L34" s="9">
        <v>333.97034177316158</v>
      </c>
      <c r="M34" s="9">
        <v>314.11679131086555</v>
      </c>
      <c r="N34" s="9">
        <v>261.74863675608611</v>
      </c>
      <c r="O34" s="9">
        <v>260.00899157853388</v>
      </c>
      <c r="P34" s="9">
        <v>3.6499083362226181</v>
      </c>
      <c r="Q34" s="9">
        <v>3.3159091879798992</v>
      </c>
      <c r="R34" s="9">
        <v>9.2512048190236023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80.608763917013817</v>
      </c>
      <c r="D43" s="9">
        <v>98.057606220525315</v>
      </c>
      <c r="E43" s="9">
        <v>98.068586274188505</v>
      </c>
      <c r="F43" s="9">
        <v>104.61729928149431</v>
      </c>
      <c r="G43" s="9">
        <v>121.17832887292738</v>
      </c>
      <c r="H43" s="9">
        <v>118.93409615396548</v>
      </c>
      <c r="I43" s="9">
        <v>57.567125278394798</v>
      </c>
      <c r="J43" s="9">
        <v>85.312823360115871</v>
      </c>
      <c r="K43" s="9">
        <v>88.176254660576461</v>
      </c>
      <c r="L43" s="9">
        <v>113.68878183705503</v>
      </c>
      <c r="M43" s="9">
        <v>106.93643265981027</v>
      </c>
      <c r="N43" s="9">
        <v>66.281093586103097</v>
      </c>
      <c r="O43" s="9">
        <v>93.708430584634044</v>
      </c>
      <c r="P43" s="9">
        <v>31.676682693121641</v>
      </c>
      <c r="Q43" s="9">
        <v>25.140933734606037</v>
      </c>
      <c r="R43" s="9">
        <v>24.796973179584693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39.385404012709849</v>
      </c>
      <c r="E44" s="9">
        <v>35.056144581101222</v>
      </c>
      <c r="F44" s="9">
        <v>41.638201687468815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1162.7024508149907</v>
      </c>
      <c r="D52" s="79">
        <v>1106.2524844763884</v>
      </c>
      <c r="E52" s="79">
        <v>1412.9221067281442</v>
      </c>
      <c r="F52" s="79">
        <v>1287.8145912587884</v>
      </c>
      <c r="G52" s="79">
        <v>1645.5248820251929</v>
      </c>
      <c r="H52" s="79">
        <v>1827.4165208593004</v>
      </c>
      <c r="I52" s="79">
        <v>1836.5744925366478</v>
      </c>
      <c r="J52" s="79">
        <v>1755.5651632402153</v>
      </c>
      <c r="K52" s="79">
        <v>1765.2886222782038</v>
      </c>
      <c r="L52" s="79">
        <v>1405.1147178323738</v>
      </c>
      <c r="M52" s="79">
        <v>1382.1999532263997</v>
      </c>
      <c r="N52" s="79">
        <v>1744.319853084625</v>
      </c>
      <c r="O52" s="79">
        <v>2116.5172324029186</v>
      </c>
      <c r="P52" s="79">
        <v>2695.4613318464326</v>
      </c>
      <c r="Q52" s="79">
        <v>2176.7019829970409</v>
      </c>
      <c r="R52" s="79">
        <v>1046.4612276264143</v>
      </c>
    </row>
    <row r="53" spans="1:18" ht="11.25" customHeight="1" x14ac:dyDescent="0.25">
      <c r="A53" s="56" t="s">
        <v>143</v>
      </c>
      <c r="B53" s="57" t="s">
        <v>142</v>
      </c>
      <c r="C53" s="8">
        <v>1162.7024508149907</v>
      </c>
      <c r="D53" s="8">
        <v>1106.2524844763884</v>
      </c>
      <c r="E53" s="8">
        <v>1412.9221067281442</v>
      </c>
      <c r="F53" s="8">
        <v>1287.8145912587884</v>
      </c>
      <c r="G53" s="8">
        <v>1645.5248820251929</v>
      </c>
      <c r="H53" s="8">
        <v>1827.4165208593004</v>
      </c>
      <c r="I53" s="8">
        <v>1836.5744925366478</v>
      </c>
      <c r="J53" s="8">
        <v>1755.5651632402153</v>
      </c>
      <c r="K53" s="8">
        <v>1765.2886222782038</v>
      </c>
      <c r="L53" s="8">
        <v>1405.1147178323738</v>
      </c>
      <c r="M53" s="8">
        <v>1382.1999532263997</v>
      </c>
      <c r="N53" s="8">
        <v>1744.319853084625</v>
      </c>
      <c r="O53" s="8">
        <v>2116.5172324029186</v>
      </c>
      <c r="P53" s="8">
        <v>2695.4613318464326</v>
      </c>
      <c r="Q53" s="8">
        <v>2176.7019829970409</v>
      </c>
      <c r="R53" s="8">
        <v>1046.4612276264143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4.6693998389665481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4.6693998389665481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36.122438116412738</v>
      </c>
      <c r="D2" s="78">
        <v>37.355689028512131</v>
      </c>
      <c r="E2" s="78">
        <v>44.179926797734574</v>
      </c>
      <c r="F2" s="78">
        <v>44.375722617696852</v>
      </c>
      <c r="G2" s="78">
        <v>50.804602022965646</v>
      </c>
      <c r="H2" s="78">
        <v>56.523518241209679</v>
      </c>
      <c r="I2" s="78">
        <v>56.401353852055294</v>
      </c>
      <c r="J2" s="78">
        <v>59.000285576783497</v>
      </c>
      <c r="K2" s="78">
        <v>60.108978048296656</v>
      </c>
      <c r="L2" s="78">
        <v>56.711936255203113</v>
      </c>
      <c r="M2" s="78">
        <v>38.634292511054717</v>
      </c>
      <c r="N2" s="78">
        <v>39.102049363519647</v>
      </c>
      <c r="O2" s="78">
        <v>51.201585654206056</v>
      </c>
      <c r="P2" s="78">
        <v>61.998621001213799</v>
      </c>
      <c r="Q2" s="78">
        <v>64.056823529998837</v>
      </c>
      <c r="R2" s="78">
        <v>50.92847957635982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6.3253079086457564</v>
      </c>
      <c r="D21" s="79">
        <v>7.0794715887668769</v>
      </c>
      <c r="E21" s="79">
        <v>7.1320732593713796</v>
      </c>
      <c r="F21" s="79">
        <v>7.5494207328155305</v>
      </c>
      <c r="G21" s="79">
        <v>7.8300454339387837</v>
      </c>
      <c r="H21" s="79">
        <v>7.9720202455372</v>
      </c>
      <c r="I21" s="79">
        <v>6.5363597097184591</v>
      </c>
      <c r="J21" s="79">
        <v>7.5498474290206339</v>
      </c>
      <c r="K21" s="79">
        <v>7.6689905862376317</v>
      </c>
      <c r="L21" s="79">
        <v>9.5142223626841496</v>
      </c>
      <c r="M21" s="79">
        <v>6.2869270496919345</v>
      </c>
      <c r="N21" s="79">
        <v>4.4070279975775168</v>
      </c>
      <c r="O21" s="79">
        <v>5.3901758642957969</v>
      </c>
      <c r="P21" s="79">
        <v>1.4825017269059881</v>
      </c>
      <c r="Q21" s="79">
        <v>1.5316238280383454</v>
      </c>
      <c r="R21" s="79">
        <v>2.0925711112475902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6.3253079086457564</v>
      </c>
      <c r="D30" s="8">
        <v>7.0794715887668769</v>
      </c>
      <c r="E30" s="8">
        <v>7.1320732593713796</v>
      </c>
      <c r="F30" s="8">
        <v>7.5494207328155305</v>
      </c>
      <c r="G30" s="8">
        <v>7.8300454339387837</v>
      </c>
      <c r="H30" s="8">
        <v>7.9720202455372</v>
      </c>
      <c r="I30" s="8">
        <v>6.5363597097184591</v>
      </c>
      <c r="J30" s="8">
        <v>7.5498474290206339</v>
      </c>
      <c r="K30" s="8">
        <v>7.6689905862376317</v>
      </c>
      <c r="L30" s="8">
        <v>9.5142223626841496</v>
      </c>
      <c r="M30" s="8">
        <v>6.2869270496919345</v>
      </c>
      <c r="N30" s="8">
        <v>4.4070279975775168</v>
      </c>
      <c r="O30" s="8">
        <v>5.3901758642957969</v>
      </c>
      <c r="P30" s="8">
        <v>1.4825017269059881</v>
      </c>
      <c r="Q30" s="8">
        <v>1.5316238280383454</v>
      </c>
      <c r="R30" s="8">
        <v>2.0925711112475902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4.0546309900560127</v>
      </c>
      <c r="D34" s="9">
        <v>4.3194496673369445</v>
      </c>
      <c r="E34" s="9">
        <v>4.3881216967964178</v>
      </c>
      <c r="F34" s="9">
        <v>4.4531011996202388</v>
      </c>
      <c r="G34" s="9">
        <v>4.5246500868683253</v>
      </c>
      <c r="H34" s="9">
        <v>4.5933816939484551</v>
      </c>
      <c r="I34" s="9">
        <v>4.3917728673663907</v>
      </c>
      <c r="J34" s="9">
        <v>4.6497789531315394</v>
      </c>
      <c r="K34" s="9">
        <v>4.6926896883179223</v>
      </c>
      <c r="L34" s="9">
        <v>5.6676112454919085</v>
      </c>
      <c r="M34" s="9">
        <v>3.7532479297862347</v>
      </c>
      <c r="N34" s="9">
        <v>2.8122897974856498</v>
      </c>
      <c r="O34" s="9">
        <v>3.0944163787795969</v>
      </c>
      <c r="P34" s="9">
        <v>4.7065510618904981E-2</v>
      </c>
      <c r="Q34" s="9">
        <v>5.4337201056816692E-2</v>
      </c>
      <c r="R34" s="9">
        <v>0.22941769251833063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2.2706769185897433</v>
      </c>
      <c r="D43" s="9">
        <v>2.7600219214299324</v>
      </c>
      <c r="E43" s="9">
        <v>2.7439515625749618</v>
      </c>
      <c r="F43" s="9">
        <v>3.0963195331952917</v>
      </c>
      <c r="G43" s="9">
        <v>3.305395347070458</v>
      </c>
      <c r="H43" s="9">
        <v>3.3786385515887454</v>
      </c>
      <c r="I43" s="9">
        <v>2.144586842352068</v>
      </c>
      <c r="J43" s="9">
        <v>2.900068475889094</v>
      </c>
      <c r="K43" s="9">
        <v>2.9763008979197094</v>
      </c>
      <c r="L43" s="9">
        <v>3.8466111171922415</v>
      </c>
      <c r="M43" s="9">
        <v>2.5336791199057003</v>
      </c>
      <c r="N43" s="9">
        <v>1.5947382000918666</v>
      </c>
      <c r="O43" s="9">
        <v>2.2957594855161996</v>
      </c>
      <c r="P43" s="9">
        <v>1.4354362162870831</v>
      </c>
      <c r="Q43" s="9">
        <v>1.4772866269815288</v>
      </c>
      <c r="R43" s="9">
        <v>1.8631534187292595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29.797130207766983</v>
      </c>
      <c r="D52" s="79">
        <v>30.276217439745253</v>
      </c>
      <c r="E52" s="79">
        <v>37.047853538363192</v>
      </c>
      <c r="F52" s="79">
        <v>36.826301884881318</v>
      </c>
      <c r="G52" s="79">
        <v>42.974556589026861</v>
      </c>
      <c r="H52" s="79">
        <v>48.551497995672477</v>
      </c>
      <c r="I52" s="79">
        <v>49.864994142336833</v>
      </c>
      <c r="J52" s="79">
        <v>51.45043814776286</v>
      </c>
      <c r="K52" s="79">
        <v>52.439987462059023</v>
      </c>
      <c r="L52" s="79">
        <v>47.197713892518962</v>
      </c>
      <c r="M52" s="79">
        <v>32.347365461362784</v>
      </c>
      <c r="N52" s="79">
        <v>34.695021365942132</v>
      </c>
      <c r="O52" s="79">
        <v>45.811409789910257</v>
      </c>
      <c r="P52" s="79">
        <v>60.516119274307812</v>
      </c>
      <c r="Q52" s="79">
        <v>62.525199701960489</v>
      </c>
      <c r="R52" s="79">
        <v>48.835908465112226</v>
      </c>
    </row>
    <row r="53" spans="1:18" ht="11.25" customHeight="1" x14ac:dyDescent="0.25">
      <c r="A53" s="56" t="s">
        <v>143</v>
      </c>
      <c r="B53" s="57" t="s">
        <v>142</v>
      </c>
      <c r="C53" s="8">
        <v>29.797130207766983</v>
      </c>
      <c r="D53" s="8">
        <v>30.276217439745253</v>
      </c>
      <c r="E53" s="8">
        <v>37.047853538363192</v>
      </c>
      <c r="F53" s="8">
        <v>36.826301884881318</v>
      </c>
      <c r="G53" s="8">
        <v>42.974556589026861</v>
      </c>
      <c r="H53" s="8">
        <v>48.551497995672477</v>
      </c>
      <c r="I53" s="8">
        <v>49.864994142336833</v>
      </c>
      <c r="J53" s="8">
        <v>51.45043814776286</v>
      </c>
      <c r="K53" s="8">
        <v>52.439987462059023</v>
      </c>
      <c r="L53" s="8">
        <v>47.197713892518962</v>
      </c>
      <c r="M53" s="8">
        <v>32.347365461362784</v>
      </c>
      <c r="N53" s="8">
        <v>34.695021365942132</v>
      </c>
      <c r="O53" s="8">
        <v>45.811409789910257</v>
      </c>
      <c r="P53" s="8">
        <v>60.516119274307812</v>
      </c>
      <c r="Q53" s="8">
        <v>62.525199701960489</v>
      </c>
      <c r="R53" s="8">
        <v>48.835908465112226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0.21791001625545964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0.21791001625545964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247</v>
      </c>
      <c r="B1" s="77" t="s">
        <v>246</v>
      </c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290813.92842660955</v>
      </c>
      <c r="D2" s="78">
        <v>292835.45217041101</v>
      </c>
      <c r="E2" s="78">
        <v>310171.29620903672</v>
      </c>
      <c r="F2" s="78">
        <v>315228.41124339635</v>
      </c>
      <c r="G2" s="78">
        <v>332224.85624739499</v>
      </c>
      <c r="H2" s="78">
        <v>346626.2307872682</v>
      </c>
      <c r="I2" s="78">
        <v>340123.2553963752</v>
      </c>
      <c r="J2" s="78">
        <v>349777.46634028852</v>
      </c>
      <c r="K2" s="78">
        <v>322957.38473306462</v>
      </c>
      <c r="L2" s="78">
        <v>287852.39911312435</v>
      </c>
      <c r="M2" s="78">
        <v>273291.07216924836</v>
      </c>
      <c r="N2" s="78">
        <v>277744.75314843928</v>
      </c>
      <c r="O2" s="78">
        <v>274058.04537530115</v>
      </c>
      <c r="P2" s="78">
        <v>250233.12057169579</v>
      </c>
      <c r="Q2" s="78">
        <v>248178.74651734834</v>
      </c>
      <c r="R2" s="78">
        <v>264246.2316078752</v>
      </c>
    </row>
    <row r="3" spans="1:18" ht="11.25" customHeight="1" x14ac:dyDescent="0.25">
      <c r="A3" s="53" t="s">
        <v>242</v>
      </c>
      <c r="B3" s="54" t="s">
        <v>241</v>
      </c>
      <c r="C3" s="79">
        <v>80466.104756101835</v>
      </c>
      <c r="D3" s="79">
        <v>72852.177806168183</v>
      </c>
      <c r="E3" s="79">
        <v>82972.464120233912</v>
      </c>
      <c r="F3" s="79">
        <v>76731.931789320035</v>
      </c>
      <c r="G3" s="79">
        <v>78542.911632840609</v>
      </c>
      <c r="H3" s="79">
        <v>78562.623805590658</v>
      </c>
      <c r="I3" s="79">
        <v>69518.474685733949</v>
      </c>
      <c r="J3" s="79">
        <v>74916.922472680613</v>
      </c>
      <c r="K3" s="79">
        <v>50617.563045704002</v>
      </c>
      <c r="L3" s="79">
        <v>38215.788488196413</v>
      </c>
      <c r="M3" s="79">
        <v>28631.675133735956</v>
      </c>
      <c r="N3" s="79">
        <v>46954.012884598465</v>
      </c>
      <c r="O3" s="79">
        <v>56954.561151678223</v>
      </c>
      <c r="P3" s="79">
        <v>42997.601422690772</v>
      </c>
      <c r="Q3" s="79">
        <v>46129.697512716324</v>
      </c>
      <c r="R3" s="79">
        <v>52686.034695890019</v>
      </c>
    </row>
    <row r="4" spans="1:18" ht="11.25" customHeight="1" x14ac:dyDescent="0.25">
      <c r="A4" s="56" t="s">
        <v>240</v>
      </c>
      <c r="B4" s="57" t="s">
        <v>239</v>
      </c>
      <c r="C4" s="8">
        <v>74206.023756101815</v>
      </c>
      <c r="D4" s="8">
        <v>65960.286749872335</v>
      </c>
      <c r="E4" s="8">
        <v>75801.870985987713</v>
      </c>
      <c r="F4" s="8">
        <v>69930.119311320028</v>
      </c>
      <c r="G4" s="8">
        <v>72951.734242497012</v>
      </c>
      <c r="H4" s="8">
        <v>73582.10604141606</v>
      </c>
      <c r="I4" s="8">
        <v>63780.172209733952</v>
      </c>
      <c r="J4" s="8">
        <v>70598.62844643413</v>
      </c>
      <c r="K4" s="8">
        <v>50617.563045704002</v>
      </c>
      <c r="L4" s="8">
        <v>38215.788488196413</v>
      </c>
      <c r="M4" s="8">
        <v>28631.675133735956</v>
      </c>
      <c r="N4" s="8">
        <v>46954.012884598465</v>
      </c>
      <c r="O4" s="8">
        <v>56954.561151678223</v>
      </c>
      <c r="P4" s="8">
        <v>42997.601422690772</v>
      </c>
      <c r="Q4" s="8">
        <v>46129.697512716324</v>
      </c>
      <c r="R4" s="8">
        <v>52686.034695890019</v>
      </c>
    </row>
    <row r="5" spans="1:18" ht="11.25" customHeight="1" x14ac:dyDescent="0.25">
      <c r="A5" s="59" t="s">
        <v>238</v>
      </c>
      <c r="B5" s="60" t="s">
        <v>237</v>
      </c>
      <c r="C5" s="9">
        <v>70397.828854014064</v>
      </c>
      <c r="D5" s="9">
        <v>62149.753950895945</v>
      </c>
      <c r="E5" s="9">
        <v>71667.344281347992</v>
      </c>
      <c r="F5" s="9">
        <v>65633.941164285148</v>
      </c>
      <c r="G5" s="9">
        <v>68935.858352881332</v>
      </c>
      <c r="H5" s="9">
        <v>69293.442212224574</v>
      </c>
      <c r="I5" s="9">
        <v>59893.536843970105</v>
      </c>
      <c r="J5" s="9">
        <v>66870.619733817672</v>
      </c>
      <c r="K5" s="9">
        <v>46815.583829723357</v>
      </c>
      <c r="L5" s="9">
        <v>34164.833027533852</v>
      </c>
      <c r="M5" s="9">
        <v>25131.034840220993</v>
      </c>
      <c r="N5" s="9">
        <v>43568.372268593303</v>
      </c>
      <c r="O5" s="9">
        <v>53121.27709999997</v>
      </c>
      <c r="P5" s="9">
        <v>39318.023664553017</v>
      </c>
      <c r="Q5" s="9">
        <v>43699.616522159406</v>
      </c>
      <c r="R5" s="9">
        <v>50337.477559293227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8053.9823132491874</v>
      </c>
      <c r="H6" s="10">
        <v>7941.6638345020074</v>
      </c>
      <c r="I6" s="10">
        <v>6400.6290678472906</v>
      </c>
      <c r="J6" s="10">
        <v>6902.7286184920213</v>
      </c>
      <c r="K6" s="10">
        <v>5299.634637450411</v>
      </c>
      <c r="L6" s="10">
        <v>3793.2740453691727</v>
      </c>
      <c r="M6" s="10">
        <v>1093.1406835564821</v>
      </c>
      <c r="N6" s="10">
        <v>8077.8234765830593</v>
      </c>
      <c r="O6" s="10">
        <v>8255.3322999999527</v>
      </c>
      <c r="P6" s="10">
        <v>4396.4504236417106</v>
      </c>
      <c r="Q6" s="10">
        <v>4903.50793784503</v>
      </c>
      <c r="R6" s="10">
        <v>4982.3222673921264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65126.839954014038</v>
      </c>
      <c r="D8" s="10">
        <v>58299.648212909662</v>
      </c>
      <c r="E8" s="10">
        <v>66429.100548983319</v>
      </c>
      <c r="F8" s="10">
        <v>61503.400870605146</v>
      </c>
      <c r="G8" s="10">
        <v>56663.196188156711</v>
      </c>
      <c r="H8" s="10">
        <v>56905.706732086212</v>
      </c>
      <c r="I8" s="10">
        <v>49308.452384122807</v>
      </c>
      <c r="J8" s="10">
        <v>56279.151335324015</v>
      </c>
      <c r="K8" s="10">
        <v>38417.06066523098</v>
      </c>
      <c r="L8" s="10">
        <v>28607.667757074651</v>
      </c>
      <c r="M8" s="10">
        <v>22864.320956664509</v>
      </c>
      <c r="N8" s="10">
        <v>31842.304492010247</v>
      </c>
      <c r="O8" s="10">
        <v>42035.415400000027</v>
      </c>
      <c r="P8" s="10">
        <v>32843.891240911311</v>
      </c>
      <c r="Q8" s="10">
        <v>35983.928736984904</v>
      </c>
      <c r="R8" s="10">
        <v>42394.799902103179</v>
      </c>
    </row>
    <row r="9" spans="1:18" ht="11.25" customHeight="1" x14ac:dyDescent="0.25">
      <c r="A9" s="61" t="s">
        <v>230</v>
      </c>
      <c r="B9" s="62" t="s">
        <v>229</v>
      </c>
      <c r="C9" s="10">
        <v>5270.9889000000176</v>
      </c>
      <c r="D9" s="10">
        <v>3850.10573798628</v>
      </c>
      <c r="E9" s="10">
        <v>5238.2437323646682</v>
      </c>
      <c r="F9" s="10">
        <v>4130.5402936800001</v>
      </c>
      <c r="G9" s="10">
        <v>4218.6798514754282</v>
      </c>
      <c r="H9" s="10">
        <v>4446.071645636358</v>
      </c>
      <c r="I9" s="10">
        <v>4184.4553919999998</v>
      </c>
      <c r="J9" s="10">
        <v>3688.7397800016242</v>
      </c>
      <c r="K9" s="10">
        <v>3098.8885270419719</v>
      </c>
      <c r="L9" s="10">
        <v>1763.891225090028</v>
      </c>
      <c r="M9" s="10">
        <v>1173.5732000000019</v>
      </c>
      <c r="N9" s="10">
        <v>3648.2442999999944</v>
      </c>
      <c r="O9" s="10">
        <v>2830.5293999999926</v>
      </c>
      <c r="P9" s="10">
        <v>2077.6819999999943</v>
      </c>
      <c r="Q9" s="10">
        <v>2812.1798473294684</v>
      </c>
      <c r="R9" s="10">
        <v>2960.3553897979241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3808.1949020877455</v>
      </c>
      <c r="D11" s="9">
        <v>3810.5327989764</v>
      </c>
      <c r="E11" s="9">
        <v>4134.5267046397203</v>
      </c>
      <c r="F11" s="9">
        <v>4296.1781470348797</v>
      </c>
      <c r="G11" s="9">
        <v>4015.8758896156796</v>
      </c>
      <c r="H11" s="9">
        <v>4288.6638291914842</v>
      </c>
      <c r="I11" s="9">
        <v>3868.3901287238436</v>
      </c>
      <c r="J11" s="9">
        <v>3718.8860940964751</v>
      </c>
      <c r="K11" s="9">
        <v>3786.7748517806463</v>
      </c>
      <c r="L11" s="9">
        <v>3847.2169803825618</v>
      </c>
      <c r="M11" s="9">
        <v>3257.2490935149644</v>
      </c>
      <c r="N11" s="9">
        <v>3148.3019160051676</v>
      </c>
      <c r="O11" s="9">
        <v>3629.4358516782431</v>
      </c>
      <c r="P11" s="9">
        <v>3481.8224163707741</v>
      </c>
      <c r="Q11" s="9">
        <v>2241.485090556921</v>
      </c>
      <c r="R11" s="9">
        <v>2150.8017948298025</v>
      </c>
    </row>
    <row r="12" spans="1:18" ht="11.25" customHeight="1" x14ac:dyDescent="0.25">
      <c r="A12" s="61" t="s">
        <v>224</v>
      </c>
      <c r="B12" s="62" t="s">
        <v>223</v>
      </c>
      <c r="C12" s="10">
        <v>3808.1949020877455</v>
      </c>
      <c r="D12" s="10">
        <v>3810.5327989764</v>
      </c>
      <c r="E12" s="10">
        <v>4134.5267046397203</v>
      </c>
      <c r="F12" s="10">
        <v>4296.1781470348797</v>
      </c>
      <c r="G12" s="10">
        <v>4015.8758896156796</v>
      </c>
      <c r="H12" s="10">
        <v>4288.6638291914842</v>
      </c>
      <c r="I12" s="10">
        <v>3868.3901287238436</v>
      </c>
      <c r="J12" s="10">
        <v>3718.8860940964751</v>
      </c>
      <c r="K12" s="10">
        <v>3786.7748517806463</v>
      </c>
      <c r="L12" s="10">
        <v>3847.2169803825618</v>
      </c>
      <c r="M12" s="10">
        <v>3257.2490935149644</v>
      </c>
      <c r="N12" s="10">
        <v>3148.3019160051676</v>
      </c>
      <c r="O12" s="10">
        <v>3629.4358516782431</v>
      </c>
      <c r="P12" s="10">
        <v>3481.8224163707741</v>
      </c>
      <c r="Q12" s="10">
        <v>2241.485090556921</v>
      </c>
      <c r="R12" s="10">
        <v>2150.8017948298025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18.245237040000003</v>
      </c>
      <c r="J14" s="9">
        <v>9.1226185200000014</v>
      </c>
      <c r="K14" s="9">
        <v>15.204364200000002</v>
      </c>
      <c r="L14" s="9">
        <v>203.73848028000003</v>
      </c>
      <c r="M14" s="9">
        <v>243.39120000000014</v>
      </c>
      <c r="N14" s="9">
        <v>237.33870000000019</v>
      </c>
      <c r="O14" s="9">
        <v>203.84820000000013</v>
      </c>
      <c r="P14" s="9">
        <v>197.75534176698642</v>
      </c>
      <c r="Q14" s="9">
        <v>188.59590000000003</v>
      </c>
      <c r="R14" s="9">
        <v>197.75534176698642</v>
      </c>
    </row>
    <row r="15" spans="1:18" ht="11.25" customHeight="1" x14ac:dyDescent="0.25">
      <c r="A15" s="63" t="s">
        <v>218</v>
      </c>
      <c r="B15" s="57" t="s">
        <v>217</v>
      </c>
      <c r="C15" s="8">
        <v>6260.081000000021</v>
      </c>
      <c r="D15" s="8">
        <v>6891.8910562958399</v>
      </c>
      <c r="E15" s="8">
        <v>7170.5931342462</v>
      </c>
      <c r="F15" s="8">
        <v>6801.8124779999998</v>
      </c>
      <c r="G15" s="8">
        <v>5591.1773903435997</v>
      </c>
      <c r="H15" s="8">
        <v>4980.5177641746177</v>
      </c>
      <c r="I15" s="8">
        <v>5738.3024759999998</v>
      </c>
      <c r="J15" s="8">
        <v>4318.2940262464799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6260.081000000021</v>
      </c>
      <c r="D16" s="9">
        <v>6891.8910562958399</v>
      </c>
      <c r="E16" s="9">
        <v>7170.5931342462</v>
      </c>
      <c r="F16" s="9">
        <v>6801.8124779999998</v>
      </c>
      <c r="G16" s="9">
        <v>5591.1773903435997</v>
      </c>
      <c r="H16" s="9">
        <v>4980.5177641746177</v>
      </c>
      <c r="I16" s="9">
        <v>5738.3024759999998</v>
      </c>
      <c r="J16" s="9">
        <v>4318.2940262464799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169453.53997405048</v>
      </c>
      <c r="D21" s="79">
        <v>175959.18964170243</v>
      </c>
      <c r="E21" s="79">
        <v>177883.57826407361</v>
      </c>
      <c r="F21" s="79">
        <v>184058.11222736811</v>
      </c>
      <c r="G21" s="79">
        <v>191099.92725881116</v>
      </c>
      <c r="H21" s="79">
        <v>194820.43309262599</v>
      </c>
      <c r="I21" s="79">
        <v>192454.14248254793</v>
      </c>
      <c r="J21" s="79">
        <v>194683.65977645598</v>
      </c>
      <c r="K21" s="79">
        <v>184909.44026486468</v>
      </c>
      <c r="L21" s="79">
        <v>171977.03282046391</v>
      </c>
      <c r="M21" s="79">
        <v>167557.71873871962</v>
      </c>
      <c r="N21" s="79">
        <v>158245.43730333989</v>
      </c>
      <c r="O21" s="79">
        <v>146797.80854486942</v>
      </c>
      <c r="P21" s="79">
        <v>142305.97688600756</v>
      </c>
      <c r="Q21" s="79">
        <v>141574.16792468075</v>
      </c>
      <c r="R21" s="79">
        <v>149016.33803163699</v>
      </c>
    </row>
    <row r="22" spans="1:18" ht="11.25" customHeight="1" x14ac:dyDescent="0.25">
      <c r="A22" s="56" t="s">
        <v>205</v>
      </c>
      <c r="B22" s="57" t="s">
        <v>204</v>
      </c>
      <c r="C22" s="8">
        <v>36.943215967423242</v>
      </c>
      <c r="D22" s="8">
        <v>37.133923861531414</v>
      </c>
      <c r="E22" s="8">
        <v>37.133893172277027</v>
      </c>
      <c r="F22" s="8">
        <v>37.134077307781034</v>
      </c>
      <c r="G22" s="8">
        <v>37.133923861531414</v>
      </c>
      <c r="H22" s="8">
        <v>37.089808360038681</v>
      </c>
      <c r="I22" s="8">
        <v>37.134077307781034</v>
      </c>
      <c r="J22" s="8">
        <v>37.133985239973207</v>
      </c>
      <c r="K22" s="8">
        <v>37.133923861509089</v>
      </c>
      <c r="L22" s="8">
        <v>37.134046618481989</v>
      </c>
      <c r="M22" s="8">
        <v>37.016516730722259</v>
      </c>
      <c r="N22" s="8">
        <v>37.016500000022127</v>
      </c>
      <c r="O22" s="8">
        <v>36.869919603656456</v>
      </c>
      <c r="P22" s="8">
        <v>36.869899999993386</v>
      </c>
      <c r="Q22" s="8">
        <v>21.403606277184224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36.943215967423242</v>
      </c>
      <c r="D23" s="9">
        <v>37.133923861531414</v>
      </c>
      <c r="E23" s="9">
        <v>37.133893172277027</v>
      </c>
      <c r="F23" s="9">
        <v>37.134077307781034</v>
      </c>
      <c r="G23" s="9">
        <v>37.133923861531414</v>
      </c>
      <c r="H23" s="9">
        <v>37.089808360038681</v>
      </c>
      <c r="I23" s="9">
        <v>37.134077307781034</v>
      </c>
      <c r="J23" s="9">
        <v>37.133985239973207</v>
      </c>
      <c r="K23" s="9">
        <v>37.133923861509089</v>
      </c>
      <c r="L23" s="9">
        <v>37.134046618481989</v>
      </c>
      <c r="M23" s="9">
        <v>37.016516730722259</v>
      </c>
      <c r="N23" s="9">
        <v>37.016500000022127</v>
      </c>
      <c r="O23" s="9">
        <v>36.869919603656456</v>
      </c>
      <c r="P23" s="9">
        <v>36.869899999993386</v>
      </c>
      <c r="Q23" s="9">
        <v>21.403606277184224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36.943215967423242</v>
      </c>
      <c r="D24" s="10">
        <v>37.133923861531414</v>
      </c>
      <c r="E24" s="10">
        <v>37.133893172277027</v>
      </c>
      <c r="F24" s="10">
        <v>37.134077307781034</v>
      </c>
      <c r="G24" s="10">
        <v>37.133923861531414</v>
      </c>
      <c r="H24" s="10">
        <v>37.089808360038681</v>
      </c>
      <c r="I24" s="10">
        <v>37.134077307781034</v>
      </c>
      <c r="J24" s="10">
        <v>37.133985239973207</v>
      </c>
      <c r="K24" s="10">
        <v>37.133923861509089</v>
      </c>
      <c r="L24" s="10">
        <v>37.134046618481989</v>
      </c>
      <c r="M24" s="10">
        <v>37.016516730722259</v>
      </c>
      <c r="N24" s="10">
        <v>37.016500000022127</v>
      </c>
      <c r="O24" s="10">
        <v>36.869919603656456</v>
      </c>
      <c r="P24" s="10">
        <v>36.869899999993386</v>
      </c>
      <c r="Q24" s="10">
        <v>21.403606277184224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169416.59675808303</v>
      </c>
      <c r="D30" s="8">
        <v>175922.05571784088</v>
      </c>
      <c r="E30" s="8">
        <v>177846.44437090133</v>
      </c>
      <c r="F30" s="8">
        <v>184020.97815006034</v>
      </c>
      <c r="G30" s="8">
        <v>191062.79333494965</v>
      </c>
      <c r="H30" s="8">
        <v>194783.34328426592</v>
      </c>
      <c r="I30" s="8">
        <v>192417.00840524014</v>
      </c>
      <c r="J30" s="8">
        <v>194646.52579121603</v>
      </c>
      <c r="K30" s="8">
        <v>184872.30634100316</v>
      </c>
      <c r="L30" s="8">
        <v>171939.89877384543</v>
      </c>
      <c r="M30" s="8">
        <v>167520.7022219889</v>
      </c>
      <c r="N30" s="8">
        <v>158208.42080333986</v>
      </c>
      <c r="O30" s="8">
        <v>146760.93862526579</v>
      </c>
      <c r="P30" s="8">
        <v>142269.10698600757</v>
      </c>
      <c r="Q30" s="8">
        <v>141552.76431840358</v>
      </c>
      <c r="R30" s="8">
        <v>149016.33803163699</v>
      </c>
    </row>
    <row r="31" spans="1:18" ht="11.25" customHeight="1" x14ac:dyDescent="0.25">
      <c r="A31" s="59" t="s">
        <v>187</v>
      </c>
      <c r="B31" s="60" t="s">
        <v>186</v>
      </c>
      <c r="C31" s="9">
        <v>4824.2304000000058</v>
      </c>
      <c r="D31" s="9">
        <v>4407.9166310400005</v>
      </c>
      <c r="E31" s="9">
        <v>4179.8933287810569</v>
      </c>
      <c r="F31" s="9">
        <v>5155.0293196800003</v>
      </c>
      <c r="G31" s="9">
        <v>5813.6364057600003</v>
      </c>
      <c r="H31" s="9">
        <v>6070.2335999999968</v>
      </c>
      <c r="I31" s="9">
        <v>6298.3673625600004</v>
      </c>
      <c r="J31" s="9">
        <v>6460.7884070400014</v>
      </c>
      <c r="K31" s="9">
        <v>6546.400093440001</v>
      </c>
      <c r="L31" s="9">
        <v>6711.7150540800003</v>
      </c>
      <c r="M31" s="9">
        <v>7301.9231998864143</v>
      </c>
      <c r="N31" s="9">
        <v>8699.0111999046494</v>
      </c>
      <c r="O31" s="9">
        <v>10016.265599917202</v>
      </c>
      <c r="P31" s="9">
        <v>10620.719999921905</v>
      </c>
      <c r="Q31" s="9">
        <v>11327.846399999999</v>
      </c>
      <c r="R31" s="9">
        <v>11655.705599999998</v>
      </c>
    </row>
    <row r="32" spans="1:18" ht="11.25" customHeight="1" x14ac:dyDescent="0.25">
      <c r="A32" s="61" t="s">
        <v>185</v>
      </c>
      <c r="B32" s="62" t="s">
        <v>184</v>
      </c>
      <c r="C32" s="10">
        <v>4824.2304000000058</v>
      </c>
      <c r="D32" s="10">
        <v>4407.9166310400005</v>
      </c>
      <c r="E32" s="10">
        <v>4179.8933287810569</v>
      </c>
      <c r="F32" s="10">
        <v>5155.0293196800003</v>
      </c>
      <c r="G32" s="10">
        <v>5813.6364057600003</v>
      </c>
      <c r="H32" s="10">
        <v>6070.2335999999968</v>
      </c>
      <c r="I32" s="10">
        <v>6298.3673625600004</v>
      </c>
      <c r="J32" s="10">
        <v>6460.7884070400014</v>
      </c>
      <c r="K32" s="10">
        <v>6546.400093440001</v>
      </c>
      <c r="L32" s="10">
        <v>6711.7150540800003</v>
      </c>
      <c r="M32" s="10">
        <v>7301.9231998864143</v>
      </c>
      <c r="N32" s="10">
        <v>8699.0111999046494</v>
      </c>
      <c r="O32" s="10">
        <v>10016.265599917202</v>
      </c>
      <c r="P32" s="10">
        <v>10620.719999921905</v>
      </c>
      <c r="Q32" s="10">
        <v>11327.846399999999</v>
      </c>
      <c r="R32" s="10">
        <v>11655.705599999998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7149.1121941064885</v>
      </c>
      <c r="D34" s="9">
        <v>6702.1571450590218</v>
      </c>
      <c r="E34" s="9">
        <v>6696.3415156108576</v>
      </c>
      <c r="F34" s="9">
        <v>6594.6603732805088</v>
      </c>
      <c r="G34" s="9">
        <v>6731.1956906565474</v>
      </c>
      <c r="H34" s="9">
        <v>6498.9219867914189</v>
      </c>
      <c r="I34" s="9">
        <v>5982.2744840721361</v>
      </c>
      <c r="J34" s="9">
        <v>5912.4518730686523</v>
      </c>
      <c r="K34" s="9">
        <v>5700.614123438354</v>
      </c>
      <c r="L34" s="9">
        <v>5291.4112415381887</v>
      </c>
      <c r="M34" s="9">
        <v>5300.1506200247122</v>
      </c>
      <c r="N34" s="9">
        <v>4751.5561992006096</v>
      </c>
      <c r="O34" s="9">
        <v>4603.5260182432748</v>
      </c>
      <c r="P34" s="9">
        <v>3906.8984221941114</v>
      </c>
      <c r="Q34" s="9">
        <v>3741.4580072177032</v>
      </c>
      <c r="R34" s="9">
        <v>3854.6548528416547</v>
      </c>
    </row>
    <row r="35" spans="1:18" ht="11.25" customHeight="1" x14ac:dyDescent="0.25">
      <c r="A35" s="59" t="s">
        <v>179</v>
      </c>
      <c r="B35" s="60" t="s">
        <v>178</v>
      </c>
      <c r="C35" s="9">
        <v>26553.798430937884</v>
      </c>
      <c r="D35" s="9">
        <v>26423.239738394019</v>
      </c>
      <c r="E35" s="9">
        <v>25225.019212058822</v>
      </c>
      <c r="F35" s="9">
        <v>24571.891319586408</v>
      </c>
      <c r="G35" s="9">
        <v>23473.244469440808</v>
      </c>
      <c r="H35" s="9">
        <v>22620.797565590736</v>
      </c>
      <c r="I35" s="9">
        <v>21587.770069299255</v>
      </c>
      <c r="J35" s="9">
        <v>20785.163219833576</v>
      </c>
      <c r="K35" s="9">
        <v>19148.412583796078</v>
      </c>
      <c r="L35" s="9">
        <v>17969.029136948233</v>
      </c>
      <c r="M35" s="9">
        <v>16550.13455936285</v>
      </c>
      <c r="N35" s="9">
        <v>15392.754285478501</v>
      </c>
      <c r="O35" s="9">
        <v>14344.152827399437</v>
      </c>
      <c r="P35" s="9">
        <v>13665.905000960605</v>
      </c>
      <c r="Q35" s="9">
        <v>13454.346441156606</v>
      </c>
      <c r="R35" s="9">
        <v>13544.538319039697</v>
      </c>
    </row>
    <row r="36" spans="1:18" ht="11.25" customHeight="1" x14ac:dyDescent="0.25">
      <c r="A36" s="65" t="s">
        <v>177</v>
      </c>
      <c r="B36" s="62" t="s">
        <v>176</v>
      </c>
      <c r="C36" s="10">
        <v>26522.998417625677</v>
      </c>
      <c r="D36" s="10">
        <v>26389.242981009218</v>
      </c>
      <c r="E36" s="10">
        <v>25185.139393588022</v>
      </c>
      <c r="F36" s="10">
        <v>24537.894620816809</v>
      </c>
      <c r="G36" s="10">
        <v>23442.471577363609</v>
      </c>
      <c r="H36" s="10">
        <v>22589.997558648392</v>
      </c>
      <c r="I36" s="10">
        <v>21556.997001376454</v>
      </c>
      <c r="J36" s="10">
        <v>20751.170243129174</v>
      </c>
      <c r="K36" s="10">
        <v>19114.415855718878</v>
      </c>
      <c r="L36" s="10">
        <v>17938.256098333033</v>
      </c>
      <c r="M36" s="10">
        <v>16525.494548226077</v>
      </c>
      <c r="N36" s="10">
        <v>15374.274285478501</v>
      </c>
      <c r="O36" s="10">
        <v>14328.7528204109</v>
      </c>
      <c r="P36" s="10">
        <v>13650.505000960606</v>
      </c>
      <c r="Q36" s="10">
        <v>13445.106410384102</v>
      </c>
      <c r="R36" s="10">
        <v>13532.218312283736</v>
      </c>
    </row>
    <row r="37" spans="1:18" ht="11.25" customHeight="1" x14ac:dyDescent="0.25">
      <c r="A37" s="61" t="s">
        <v>175</v>
      </c>
      <c r="B37" s="62" t="s">
        <v>174</v>
      </c>
      <c r="C37" s="10">
        <v>30.800013312206662</v>
      </c>
      <c r="D37" s="10">
        <v>33.996757384800006</v>
      </c>
      <c r="E37" s="10">
        <v>39.879818470800004</v>
      </c>
      <c r="F37" s="10">
        <v>33.996698769600002</v>
      </c>
      <c r="G37" s="10">
        <v>30.772892077200002</v>
      </c>
      <c r="H37" s="10">
        <v>30.800006942341696</v>
      </c>
      <c r="I37" s="10">
        <v>30.773067922800003</v>
      </c>
      <c r="J37" s="10">
        <v>33.9929767044</v>
      </c>
      <c r="K37" s="10">
        <v>33.996728077200004</v>
      </c>
      <c r="L37" s="10">
        <v>30.773038615200001</v>
      </c>
      <c r="M37" s="10">
        <v>24.640011136773538</v>
      </c>
      <c r="N37" s="10">
        <v>18.480000000000455</v>
      </c>
      <c r="O37" s="10">
        <v>15.400006988537072</v>
      </c>
      <c r="P37" s="10">
        <v>15.399999999999713</v>
      </c>
      <c r="Q37" s="10">
        <v>9.2400307725029425</v>
      </c>
      <c r="R37" s="10">
        <v>12.32000675596016</v>
      </c>
    </row>
    <row r="38" spans="1:18" ht="11.25" customHeight="1" x14ac:dyDescent="0.25">
      <c r="A38" s="59" t="s">
        <v>173</v>
      </c>
      <c r="B38" s="60" t="s">
        <v>172</v>
      </c>
      <c r="C38" s="9">
        <v>13513.831577066416</v>
      </c>
      <c r="D38" s="9">
        <v>13656.239418996616</v>
      </c>
      <c r="E38" s="9">
        <v>12951.23575116046</v>
      </c>
      <c r="F38" s="9">
        <v>13566.276539276258</v>
      </c>
      <c r="G38" s="9">
        <v>15037.943707158158</v>
      </c>
      <c r="H38" s="9">
        <v>16024.281084577909</v>
      </c>
      <c r="I38" s="9">
        <v>16763.26407379895</v>
      </c>
      <c r="J38" s="9">
        <v>17634.977641625981</v>
      </c>
      <c r="K38" s="9">
        <v>17409.175432245291</v>
      </c>
      <c r="L38" s="9">
        <v>15869.773327157282</v>
      </c>
      <c r="M38" s="9">
        <v>16222.159669857869</v>
      </c>
      <c r="N38" s="9">
        <v>17301.15319149517</v>
      </c>
      <c r="O38" s="9">
        <v>16318.001283594986</v>
      </c>
      <c r="P38" s="9">
        <v>15860.419839143917</v>
      </c>
      <c r="Q38" s="9">
        <v>16280.898780317997</v>
      </c>
      <c r="R38" s="9">
        <v>17112.568659604985</v>
      </c>
    </row>
    <row r="39" spans="1:18" ht="11.25" customHeight="1" x14ac:dyDescent="0.25">
      <c r="A39" s="61" t="s">
        <v>171</v>
      </c>
      <c r="B39" s="62" t="s">
        <v>170</v>
      </c>
      <c r="C39" s="10">
        <v>309.17044897684031</v>
      </c>
      <c r="D39" s="10">
        <v>182.42440638598802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13195.386024080743</v>
      </c>
      <c r="D40" s="10">
        <v>13442.808888056812</v>
      </c>
      <c r="E40" s="10">
        <v>12926.551245823552</v>
      </c>
      <c r="F40" s="10">
        <v>13563.266230076257</v>
      </c>
      <c r="G40" s="10">
        <v>15037.943707158158</v>
      </c>
      <c r="H40" s="10">
        <v>16024.281084577909</v>
      </c>
      <c r="I40" s="10">
        <v>16763.26407379895</v>
      </c>
      <c r="J40" s="10">
        <v>17634.977641625981</v>
      </c>
      <c r="K40" s="10">
        <v>17409.175432245291</v>
      </c>
      <c r="L40" s="10">
        <v>15869.773327157282</v>
      </c>
      <c r="M40" s="10">
        <v>16222.159669857869</v>
      </c>
      <c r="N40" s="10">
        <v>17301.15319149517</v>
      </c>
      <c r="O40" s="10">
        <v>16318.001283594986</v>
      </c>
      <c r="P40" s="10">
        <v>15860.419839143917</v>
      </c>
      <c r="Q40" s="10">
        <v>16280.898780317997</v>
      </c>
      <c r="R40" s="10">
        <v>17112.568659604985</v>
      </c>
    </row>
    <row r="41" spans="1:18" ht="11.25" customHeight="1" x14ac:dyDescent="0.25">
      <c r="A41" s="61" t="s">
        <v>167</v>
      </c>
      <c r="B41" s="62" t="s">
        <v>166</v>
      </c>
      <c r="C41" s="10">
        <v>9.2751040088327521</v>
      </c>
      <c r="D41" s="10">
        <v>31.006124553816004</v>
      </c>
      <c r="E41" s="10">
        <v>24.684505336908003</v>
      </c>
      <c r="F41" s="10">
        <v>3.0103092000000005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79198.856727895749</v>
      </c>
      <c r="D43" s="9">
        <v>85305.150295952204</v>
      </c>
      <c r="E43" s="9">
        <v>88067.966358767633</v>
      </c>
      <c r="F43" s="9">
        <v>95185.771260483845</v>
      </c>
      <c r="G43" s="9">
        <v>101530.0968672716</v>
      </c>
      <c r="H43" s="9">
        <v>106015.99854233704</v>
      </c>
      <c r="I43" s="9">
        <v>108441.67012353979</v>
      </c>
      <c r="J43" s="9">
        <v>113082.62587346743</v>
      </c>
      <c r="K43" s="9">
        <v>105771.06942640993</v>
      </c>
      <c r="L43" s="9">
        <v>98269.286836590327</v>
      </c>
      <c r="M43" s="9">
        <v>96428.462192119929</v>
      </c>
      <c r="N43" s="9">
        <v>89409.504585999952</v>
      </c>
      <c r="O43" s="9">
        <v>82164.790638262217</v>
      </c>
      <c r="P43" s="9">
        <v>83248.743949743657</v>
      </c>
      <c r="Q43" s="9">
        <v>83280.569695088721</v>
      </c>
      <c r="R43" s="9">
        <v>86577.080002192044</v>
      </c>
    </row>
    <row r="44" spans="1:18" ht="11.25" customHeight="1" x14ac:dyDescent="0.25">
      <c r="A44" s="59" t="s">
        <v>161</v>
      </c>
      <c r="B44" s="60" t="s">
        <v>160</v>
      </c>
      <c r="C44" s="9">
        <v>27272.669794860849</v>
      </c>
      <c r="D44" s="9">
        <v>26780.481781589238</v>
      </c>
      <c r="E44" s="9">
        <v>29358.925851995358</v>
      </c>
      <c r="F44" s="9">
        <v>24978.412000205142</v>
      </c>
      <c r="G44" s="9">
        <v>21792.943861530774</v>
      </c>
      <c r="H44" s="9">
        <v>21204.491337762058</v>
      </c>
      <c r="I44" s="9">
        <v>16250.588251861036</v>
      </c>
      <c r="J44" s="9">
        <v>14176.547113642995</v>
      </c>
      <c r="K44" s="9">
        <v>14148.649969860817</v>
      </c>
      <c r="L44" s="9">
        <v>12371.612689115929</v>
      </c>
      <c r="M44" s="9">
        <v>11055.827103583058</v>
      </c>
      <c r="N44" s="9">
        <v>9947.4497702347107</v>
      </c>
      <c r="O44" s="9">
        <v>9089.8586111113746</v>
      </c>
      <c r="P44" s="9">
        <v>8148.6504225447261</v>
      </c>
      <c r="Q44" s="9">
        <v>7405.634957869006</v>
      </c>
      <c r="R44" s="9">
        <v>7452.0896148583724</v>
      </c>
    </row>
    <row r="45" spans="1:18" ht="11.25" customHeight="1" x14ac:dyDescent="0.25">
      <c r="A45" s="59" t="s">
        <v>159</v>
      </c>
      <c r="B45" s="60" t="s">
        <v>158</v>
      </c>
      <c r="C45" s="9">
        <v>10904.097633215661</v>
      </c>
      <c r="D45" s="9">
        <v>12646.870706809803</v>
      </c>
      <c r="E45" s="9">
        <v>11367.062352527151</v>
      </c>
      <c r="F45" s="9">
        <v>13968.937337548177</v>
      </c>
      <c r="G45" s="9">
        <v>16683.73233313176</v>
      </c>
      <c r="H45" s="9">
        <v>16348.619167206783</v>
      </c>
      <c r="I45" s="9">
        <v>17093.074040108964</v>
      </c>
      <c r="J45" s="9">
        <v>16593.97166253738</v>
      </c>
      <c r="K45" s="9">
        <v>16147.984711812696</v>
      </c>
      <c r="L45" s="9">
        <v>15457.070488415475</v>
      </c>
      <c r="M45" s="9">
        <v>14662.044877154052</v>
      </c>
      <c r="N45" s="9">
        <v>12706.991571026247</v>
      </c>
      <c r="O45" s="9">
        <v>10224.343646737278</v>
      </c>
      <c r="P45" s="9">
        <v>6817.7693514986204</v>
      </c>
      <c r="Q45" s="9">
        <v>6062.0100367535215</v>
      </c>
      <c r="R45" s="9">
        <v>8819.7009831002324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10461.365633215661</v>
      </c>
      <c r="D49" s="10">
        <v>11652.846093649801</v>
      </c>
      <c r="E49" s="10">
        <v>10601.688964534202</v>
      </c>
      <c r="F49" s="10">
        <v>11406.389944177801</v>
      </c>
      <c r="G49" s="10">
        <v>12564.277056349201</v>
      </c>
      <c r="H49" s="10">
        <v>12258.479167206773</v>
      </c>
      <c r="I49" s="10">
        <v>12545.662135336199</v>
      </c>
      <c r="J49" s="10">
        <v>12879.1431732132</v>
      </c>
      <c r="K49" s="10">
        <v>12872.9249870481</v>
      </c>
      <c r="L49" s="10">
        <v>13032.225456669903</v>
      </c>
      <c r="M49" s="10">
        <v>12149.296315710599</v>
      </c>
      <c r="N49" s="10">
        <v>11478.480690796385</v>
      </c>
      <c r="O49" s="10">
        <v>9447.3645580918601</v>
      </c>
      <c r="P49" s="10">
        <v>6486.4628127785818</v>
      </c>
      <c r="Q49" s="10">
        <v>5962.3220367535214</v>
      </c>
      <c r="R49" s="10">
        <v>8567.5402292376912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442.73199999999986</v>
      </c>
      <c r="D51" s="10">
        <v>994.02461316000017</v>
      </c>
      <c r="E51" s="10">
        <v>765.37338799294798</v>
      </c>
      <c r="F51" s="10">
        <v>2562.5473933703761</v>
      </c>
      <c r="G51" s="10">
        <v>4119.4552767825598</v>
      </c>
      <c r="H51" s="10">
        <v>4090.1400000000085</v>
      </c>
      <c r="I51" s="10">
        <v>4547.4119047727636</v>
      </c>
      <c r="J51" s="10">
        <v>3714.8284893241803</v>
      </c>
      <c r="K51" s="10">
        <v>3275.0597247645965</v>
      </c>
      <c r="L51" s="10">
        <v>2424.8450317455722</v>
      </c>
      <c r="M51" s="10">
        <v>2512.7485614434522</v>
      </c>
      <c r="N51" s="10">
        <v>1228.5108802298628</v>
      </c>
      <c r="O51" s="10">
        <v>776.97908864541921</v>
      </c>
      <c r="P51" s="10">
        <v>331.30653872003859</v>
      </c>
      <c r="Q51" s="10">
        <v>99.68799999999986</v>
      </c>
      <c r="R51" s="10">
        <v>252.1607538625413</v>
      </c>
    </row>
    <row r="52" spans="1:18" ht="11.25" customHeight="1" x14ac:dyDescent="0.25">
      <c r="A52" s="53" t="s">
        <v>145</v>
      </c>
      <c r="B52" s="54" t="s">
        <v>144</v>
      </c>
      <c r="C52" s="79">
        <v>40005.778296457269</v>
      </c>
      <c r="D52" s="79">
        <v>43489.270231173068</v>
      </c>
      <c r="E52" s="79">
        <v>48941.306010966713</v>
      </c>
      <c r="F52" s="79">
        <v>54001.839316988175</v>
      </c>
      <c r="G52" s="79">
        <v>62112.85493431479</v>
      </c>
      <c r="H52" s="79">
        <v>72516.543089051556</v>
      </c>
      <c r="I52" s="79">
        <v>77182.75180733329</v>
      </c>
      <c r="J52" s="79">
        <v>78989.77389163195</v>
      </c>
      <c r="K52" s="79">
        <v>86170.70853613592</v>
      </c>
      <c r="L52" s="79">
        <v>76434.074648944064</v>
      </c>
      <c r="M52" s="79">
        <v>76432.910196792771</v>
      </c>
      <c r="N52" s="79">
        <v>71796.48076050097</v>
      </c>
      <c r="O52" s="79">
        <v>69631.222178753465</v>
      </c>
      <c r="P52" s="79">
        <v>64162.74686299749</v>
      </c>
      <c r="Q52" s="79">
        <v>59690.937779951244</v>
      </c>
      <c r="R52" s="79">
        <v>61576.33218034821</v>
      </c>
    </row>
    <row r="53" spans="1:18" ht="11.25" customHeight="1" x14ac:dyDescent="0.25">
      <c r="A53" s="56" t="s">
        <v>143</v>
      </c>
      <c r="B53" s="57" t="s">
        <v>142</v>
      </c>
      <c r="C53" s="8">
        <v>34108.716265018258</v>
      </c>
      <c r="D53" s="8">
        <v>37155.358611333075</v>
      </c>
      <c r="E53" s="8">
        <v>42743.023507546161</v>
      </c>
      <c r="F53" s="8">
        <v>48534.678742416778</v>
      </c>
      <c r="G53" s="8">
        <v>56612.67420611564</v>
      </c>
      <c r="H53" s="8">
        <v>66931.688768921391</v>
      </c>
      <c r="I53" s="8">
        <v>72052.64574923765</v>
      </c>
      <c r="J53" s="8">
        <v>73409.541757107741</v>
      </c>
      <c r="K53" s="8">
        <v>80755.343918098355</v>
      </c>
      <c r="L53" s="8">
        <v>72095.137748988564</v>
      </c>
      <c r="M53" s="8">
        <v>71619.41956696831</v>
      </c>
      <c r="N53" s="8">
        <v>66514.584360500972</v>
      </c>
      <c r="O53" s="8">
        <v>65000.810178753469</v>
      </c>
      <c r="P53" s="8">
        <v>59075.567351374841</v>
      </c>
      <c r="Q53" s="8">
        <v>54157.33178071375</v>
      </c>
      <c r="R53" s="8">
        <v>56381.974179649005</v>
      </c>
    </row>
    <row r="54" spans="1:18" ht="11.25" customHeight="1" x14ac:dyDescent="0.25">
      <c r="A54" s="56" t="s">
        <v>141</v>
      </c>
      <c r="B54" s="57" t="s">
        <v>140</v>
      </c>
      <c r="C54" s="8">
        <v>5897.0620314390135</v>
      </c>
      <c r="D54" s="8">
        <v>6333.9116198400006</v>
      </c>
      <c r="E54" s="8">
        <v>6198.2825034205443</v>
      </c>
      <c r="F54" s="8">
        <v>5467.1605745713932</v>
      </c>
      <c r="G54" s="8">
        <v>5500.1807281991514</v>
      </c>
      <c r="H54" s="8">
        <v>5584.8543201301618</v>
      </c>
      <c r="I54" s="8">
        <v>5130.1060580956328</v>
      </c>
      <c r="J54" s="8">
        <v>5580.232134524209</v>
      </c>
      <c r="K54" s="8">
        <v>5415.3646180375681</v>
      </c>
      <c r="L54" s="8">
        <v>4338.9368999555045</v>
      </c>
      <c r="M54" s="8">
        <v>4813.4906298244641</v>
      </c>
      <c r="N54" s="8">
        <v>5281.8964000000096</v>
      </c>
      <c r="O54" s="8">
        <v>4630.411999999983</v>
      </c>
      <c r="P54" s="8">
        <v>5087.1795116226613</v>
      </c>
      <c r="Q54" s="8">
        <v>5533.6059992374912</v>
      </c>
      <c r="R54" s="8">
        <v>5194.3580006992006</v>
      </c>
    </row>
    <row r="55" spans="1:18" ht="11.25" customHeight="1" x14ac:dyDescent="0.25">
      <c r="A55" s="59" t="s">
        <v>139</v>
      </c>
      <c r="B55" s="60" t="s">
        <v>138</v>
      </c>
      <c r="C55" s="9">
        <v>788.78806029925863</v>
      </c>
      <c r="D55" s="9">
        <v>839.8687305599999</v>
      </c>
      <c r="E55" s="9">
        <v>836.70853391999992</v>
      </c>
      <c r="F55" s="9">
        <v>857.90006901215997</v>
      </c>
      <c r="G55" s="9">
        <v>816.35920982179198</v>
      </c>
      <c r="H55" s="9">
        <v>805.32719999999949</v>
      </c>
      <c r="I55" s="9">
        <v>832.52950847265595</v>
      </c>
      <c r="J55" s="9">
        <v>822.39470208</v>
      </c>
      <c r="K55" s="9">
        <v>783.54287279999994</v>
      </c>
      <c r="L55" s="9">
        <v>557.50157302334401</v>
      </c>
      <c r="M55" s="9">
        <v>649.10781629924372</v>
      </c>
      <c r="N55" s="9">
        <v>612.58680000000072</v>
      </c>
      <c r="O55" s="9">
        <v>526.85039999999935</v>
      </c>
      <c r="P55" s="9">
        <v>462.31831136168609</v>
      </c>
      <c r="Q55" s="9">
        <v>435.20879999999966</v>
      </c>
      <c r="R55" s="9">
        <v>412.29839999999916</v>
      </c>
    </row>
    <row r="56" spans="1:18" ht="11.25" customHeight="1" x14ac:dyDescent="0.25">
      <c r="A56" s="59" t="s">
        <v>137</v>
      </c>
      <c r="B56" s="60" t="s">
        <v>136</v>
      </c>
      <c r="C56" s="9">
        <v>4949.1000000000076</v>
      </c>
      <c r="D56" s="9">
        <v>5431.9543200000007</v>
      </c>
      <c r="E56" s="9">
        <v>5300.7869922696009</v>
      </c>
      <c r="F56" s="9">
        <v>4545.3130714368008</v>
      </c>
      <c r="G56" s="9">
        <v>4612.8099479904004</v>
      </c>
      <c r="H56" s="9">
        <v>4702.3600000000006</v>
      </c>
      <c r="I56" s="9">
        <v>4225.8209760000009</v>
      </c>
      <c r="J56" s="9">
        <v>4679.2043228736002</v>
      </c>
      <c r="K56" s="9">
        <v>4550.2142400000002</v>
      </c>
      <c r="L56" s="9">
        <v>3708.7511760000007</v>
      </c>
      <c r="M56" s="9">
        <v>4102.8000000000075</v>
      </c>
      <c r="N56" s="9">
        <v>4663.3600000000097</v>
      </c>
      <c r="O56" s="9">
        <v>4100.7199999999839</v>
      </c>
      <c r="P56" s="9">
        <v>4623.84</v>
      </c>
      <c r="Q56" s="9">
        <v>5097.8200000000079</v>
      </c>
      <c r="R56" s="9">
        <v>4781.6600000000053</v>
      </c>
    </row>
    <row r="57" spans="1:18" ht="11.25" customHeight="1" x14ac:dyDescent="0.25">
      <c r="A57" s="64" t="s">
        <v>135</v>
      </c>
      <c r="B57" s="60" t="s">
        <v>134</v>
      </c>
      <c r="C57" s="9">
        <v>159.17397113974687</v>
      </c>
      <c r="D57" s="9">
        <v>62.088569280000002</v>
      </c>
      <c r="E57" s="9">
        <v>60.786977230944004</v>
      </c>
      <c r="F57" s="9">
        <v>63.947434122432</v>
      </c>
      <c r="G57" s="9">
        <v>71.011570386960003</v>
      </c>
      <c r="H57" s="9">
        <v>77.1671201301628</v>
      </c>
      <c r="I57" s="9">
        <v>71.755573622975987</v>
      </c>
      <c r="J57" s="9">
        <v>78.633109570607999</v>
      </c>
      <c r="K57" s="9">
        <v>81.607505237567992</v>
      </c>
      <c r="L57" s="9">
        <v>72.684150932160009</v>
      </c>
      <c r="M57" s="9">
        <v>61.582813525212444</v>
      </c>
      <c r="N57" s="9">
        <v>5.9495999999999905</v>
      </c>
      <c r="O57" s="9">
        <v>2.8415999999999788</v>
      </c>
      <c r="P57" s="9">
        <v>1.0212002609747568</v>
      </c>
      <c r="Q57" s="9">
        <v>0.57719923748395008</v>
      </c>
      <c r="R57" s="9">
        <v>0.39960069919670138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888.5054000000016</v>
      </c>
      <c r="D59" s="79">
        <v>534.814491367296</v>
      </c>
      <c r="E59" s="79">
        <v>373.94781376251603</v>
      </c>
      <c r="F59" s="79">
        <v>436.52790972000003</v>
      </c>
      <c r="G59" s="79">
        <v>469.16242142842805</v>
      </c>
      <c r="H59" s="79">
        <v>726.63080000000082</v>
      </c>
      <c r="I59" s="79">
        <v>967.88642076000008</v>
      </c>
      <c r="J59" s="79">
        <v>1187.1101995199999</v>
      </c>
      <c r="K59" s="79">
        <v>1259.6728863600001</v>
      </c>
      <c r="L59" s="79">
        <v>1225.5031555200001</v>
      </c>
      <c r="M59" s="79">
        <v>668.76810000000012</v>
      </c>
      <c r="N59" s="79">
        <v>748.82219999999518</v>
      </c>
      <c r="O59" s="79">
        <v>674.45349999999905</v>
      </c>
      <c r="P59" s="79">
        <v>766.79539999999486</v>
      </c>
      <c r="Q59" s="79">
        <v>783.94329999999559</v>
      </c>
      <c r="R59" s="79">
        <v>967.52669999999819</v>
      </c>
    </row>
    <row r="60" spans="1:18" ht="11.25" customHeight="1" x14ac:dyDescent="0.25">
      <c r="A60" s="56" t="s">
        <v>130</v>
      </c>
      <c r="B60" s="57" t="s">
        <v>129</v>
      </c>
      <c r="C60" s="8">
        <v>448.16199999999986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440.34340000000174</v>
      </c>
      <c r="D61" s="8">
        <v>534.814491367296</v>
      </c>
      <c r="E61" s="8">
        <v>373.94781376251603</v>
      </c>
      <c r="F61" s="8">
        <v>436.52790972000003</v>
      </c>
      <c r="G61" s="8">
        <v>469.16242142842805</v>
      </c>
      <c r="H61" s="8">
        <v>726.63080000000082</v>
      </c>
      <c r="I61" s="8">
        <v>967.88642076000008</v>
      </c>
      <c r="J61" s="8">
        <v>1187.1101995199999</v>
      </c>
      <c r="K61" s="8">
        <v>1259.6728863600001</v>
      </c>
      <c r="L61" s="8">
        <v>1225.5031555200001</v>
      </c>
      <c r="M61" s="8">
        <v>668.76810000000012</v>
      </c>
      <c r="N61" s="8">
        <v>748.82219999999518</v>
      </c>
      <c r="O61" s="8">
        <v>674.45349999999905</v>
      </c>
      <c r="P61" s="8">
        <v>766.79539999999486</v>
      </c>
      <c r="Q61" s="8">
        <v>783.94329999999559</v>
      </c>
      <c r="R61" s="8">
        <v>967.52669999999819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17979.222400000017</v>
      </c>
      <c r="D64" s="81">
        <v>18313.495442217503</v>
      </c>
      <c r="E64" s="81">
        <v>19078.182728869324</v>
      </c>
      <c r="F64" s="81">
        <v>20669.348177496289</v>
      </c>
      <c r="G64" s="81">
        <v>21101.663113854767</v>
      </c>
      <c r="H64" s="81">
        <v>21817.127351951855</v>
      </c>
      <c r="I64" s="81">
        <v>21758.178073894273</v>
      </c>
      <c r="J64" s="81">
        <v>22759.053490702583</v>
      </c>
      <c r="K64" s="81">
        <v>23379.62274792188</v>
      </c>
      <c r="L64" s="81">
        <v>26504.534525929277</v>
      </c>
      <c r="M64" s="81">
        <v>26932.83005446801</v>
      </c>
      <c r="N64" s="81">
        <v>29175.963328443002</v>
      </c>
      <c r="O64" s="81">
        <v>30986.920567837078</v>
      </c>
      <c r="P64" s="81">
        <v>29201.809745489714</v>
      </c>
      <c r="Q64" s="81">
        <v>28763.284156967642</v>
      </c>
      <c r="R64" s="81">
        <v>28722.42792803804</v>
      </c>
    </row>
    <row r="65" spans="1:18" ht="11.25" customHeight="1" x14ac:dyDescent="0.25">
      <c r="A65" s="71" t="s">
        <v>123</v>
      </c>
      <c r="B65" s="72" t="s">
        <v>122</v>
      </c>
      <c r="C65" s="82">
        <v>16990.624000000014</v>
      </c>
      <c r="D65" s="82">
        <v>17214.595722414717</v>
      </c>
      <c r="E65" s="82">
        <v>17873.88683113152</v>
      </c>
      <c r="F65" s="82">
        <v>19046.188627200001</v>
      </c>
      <c r="G65" s="82">
        <v>19401.1238268288</v>
      </c>
      <c r="H65" s="82">
        <v>19582.083704044308</v>
      </c>
      <c r="I65" s="82">
        <v>19723.808568280321</v>
      </c>
      <c r="J65" s="82">
        <v>19843.372228377597</v>
      </c>
      <c r="K65" s="82">
        <v>19727.947692351365</v>
      </c>
      <c r="L65" s="82">
        <v>21475.750074952321</v>
      </c>
      <c r="M65" s="82">
        <v>21261.184484327969</v>
      </c>
      <c r="N65" s="82">
        <v>22592.343091232837</v>
      </c>
      <c r="O65" s="82">
        <v>23274.981498708228</v>
      </c>
      <c r="P65" s="82">
        <v>24495.072545489726</v>
      </c>
      <c r="Q65" s="82">
        <v>24121.222003430368</v>
      </c>
      <c r="R65" s="82">
        <v>24049.311523523636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124.264224</v>
      </c>
      <c r="M66" s="82">
        <v>124.2080000000001</v>
      </c>
      <c r="N66" s="82">
        <v>124.208</v>
      </c>
      <c r="O66" s="82">
        <v>124.20800000000008</v>
      </c>
      <c r="P66" s="82">
        <v>124.20799999999996</v>
      </c>
      <c r="Q66" s="82">
        <v>124.208</v>
      </c>
      <c r="R66" s="82">
        <v>124.20799999999996</v>
      </c>
    </row>
    <row r="67" spans="1:18" ht="11.25" customHeight="1" x14ac:dyDescent="0.25">
      <c r="A67" s="71" t="s">
        <v>119</v>
      </c>
      <c r="B67" s="72" t="s">
        <v>118</v>
      </c>
      <c r="C67" s="82">
        <v>299.86319999999938</v>
      </c>
      <c r="D67" s="82">
        <v>307.00746144432003</v>
      </c>
      <c r="E67" s="82">
        <v>388.61911889892008</v>
      </c>
      <c r="F67" s="82">
        <v>586.58575248000011</v>
      </c>
      <c r="G67" s="82">
        <v>674.5988527125121</v>
      </c>
      <c r="H67" s="82">
        <v>684.62941190877621</v>
      </c>
      <c r="I67" s="82">
        <v>475.2541083719521</v>
      </c>
      <c r="J67" s="82">
        <v>495.60339905949604</v>
      </c>
      <c r="K67" s="82">
        <v>472.97300759654411</v>
      </c>
      <c r="L67" s="82">
        <v>442.57472115948002</v>
      </c>
      <c r="M67" s="82">
        <v>633.36000000000206</v>
      </c>
      <c r="N67" s="82">
        <v>628.99161501308754</v>
      </c>
      <c r="O67" s="82">
        <v>664.97276553868733</v>
      </c>
      <c r="P67" s="82">
        <v>1095.9311999999932</v>
      </c>
      <c r="Q67" s="82">
        <v>807.58867200389466</v>
      </c>
      <c r="R67" s="82">
        <v>598.08840451440835</v>
      </c>
    </row>
    <row r="68" spans="1:18" ht="11.25" customHeight="1" x14ac:dyDescent="0.25">
      <c r="A68" s="71" t="s">
        <v>117</v>
      </c>
      <c r="B68" s="72" t="s">
        <v>116</v>
      </c>
      <c r="C68" s="82">
        <v>480.30000000000081</v>
      </c>
      <c r="D68" s="82">
        <v>583.22190988800003</v>
      </c>
      <c r="E68" s="82">
        <v>407.79478054800001</v>
      </c>
      <c r="F68" s="82">
        <v>476.03915999999998</v>
      </c>
      <c r="G68" s="82">
        <v>511.627504284</v>
      </c>
      <c r="H68" s="82">
        <v>792.50000000000193</v>
      </c>
      <c r="I68" s="82">
        <v>1055.4922799999999</v>
      </c>
      <c r="J68" s="82">
        <v>1294.5585599999999</v>
      </c>
      <c r="K68" s="82">
        <v>1373.6890800000001</v>
      </c>
      <c r="L68" s="82">
        <v>1336.45084344</v>
      </c>
      <c r="M68" s="82">
        <v>729.3</v>
      </c>
      <c r="N68" s="82">
        <v>816.59999999999047</v>
      </c>
      <c r="O68" s="82">
        <v>735.49999999999886</v>
      </c>
      <c r="P68" s="82">
        <v>836.19999999998902</v>
      </c>
      <c r="Q68" s="82">
        <v>854.89999999998543</v>
      </c>
      <c r="R68" s="82">
        <v>1055.0999999999981</v>
      </c>
    </row>
    <row r="69" spans="1:18" ht="11.25" customHeight="1" x14ac:dyDescent="0.25">
      <c r="A69" s="71" t="s">
        <v>115</v>
      </c>
      <c r="B69" s="72" t="s">
        <v>114</v>
      </c>
      <c r="C69" s="82">
        <v>208.43519999999998</v>
      </c>
      <c r="D69" s="82">
        <v>208.67034847046403</v>
      </c>
      <c r="E69" s="82">
        <v>407.88199829088001</v>
      </c>
      <c r="F69" s="82">
        <v>560.53463781628807</v>
      </c>
      <c r="G69" s="82">
        <v>514.31293002945597</v>
      </c>
      <c r="H69" s="82">
        <v>757.91423599876748</v>
      </c>
      <c r="I69" s="82">
        <v>503.62311724200003</v>
      </c>
      <c r="J69" s="82">
        <v>1125.5193032654881</v>
      </c>
      <c r="K69" s="82">
        <v>1805.012967973968</v>
      </c>
      <c r="L69" s="82">
        <v>3125.4946623774727</v>
      </c>
      <c r="M69" s="82">
        <v>4184.777570140036</v>
      </c>
      <c r="N69" s="82">
        <v>5013.8206221970868</v>
      </c>
      <c r="O69" s="82">
        <v>6187.2583035901589</v>
      </c>
      <c r="P69" s="82">
        <v>2650.398000000001</v>
      </c>
      <c r="Q69" s="82">
        <v>2855.365481533393</v>
      </c>
      <c r="R69" s="82">
        <v>2895.719999999998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212.53701083745602</v>
      </c>
      <c r="F70" s="83">
        <v>291.97905840000004</v>
      </c>
      <c r="G70" s="83">
        <v>219.95464247784</v>
      </c>
      <c r="H70" s="83">
        <v>335.80459246426977</v>
      </c>
      <c r="I70" s="83">
        <v>339.64999016299203</v>
      </c>
      <c r="J70" s="83">
        <v>335.91639317601602</v>
      </c>
      <c r="K70" s="83">
        <v>273.19440041193604</v>
      </c>
      <c r="L70" s="83">
        <v>449.67534714446401</v>
      </c>
      <c r="M70" s="83">
        <v>683.07842343572588</v>
      </c>
      <c r="N70" s="83">
        <v>667.92434211199554</v>
      </c>
      <c r="O70" s="83">
        <v>588.20394494974562</v>
      </c>
      <c r="P70" s="83">
        <v>500.90999999999912</v>
      </c>
      <c r="Q70" s="83">
        <v>557.97501426507279</v>
      </c>
      <c r="R70" s="83">
        <v>565.47959999999978</v>
      </c>
    </row>
    <row r="71" spans="1:18" ht="11.25" customHeight="1" x14ac:dyDescent="0.25">
      <c r="A71" s="74" t="s">
        <v>111</v>
      </c>
      <c r="B71" s="75" t="s">
        <v>110</v>
      </c>
      <c r="C71" s="83">
        <v>208.43519999999998</v>
      </c>
      <c r="D71" s="83">
        <v>208.67034847046403</v>
      </c>
      <c r="E71" s="83">
        <v>195.34498745342401</v>
      </c>
      <c r="F71" s="83">
        <v>268.55557941628803</v>
      </c>
      <c r="G71" s="83">
        <v>294.358287551616</v>
      </c>
      <c r="H71" s="83">
        <v>422.10964353449771</v>
      </c>
      <c r="I71" s="83">
        <v>163.97312707900801</v>
      </c>
      <c r="J71" s="83">
        <v>789.60291008947206</v>
      </c>
      <c r="K71" s="83">
        <v>1531.8185675620318</v>
      </c>
      <c r="L71" s="83">
        <v>2675.8193152330086</v>
      </c>
      <c r="M71" s="83">
        <v>3501.6991467043104</v>
      </c>
      <c r="N71" s="83">
        <v>4345.8962800850913</v>
      </c>
      <c r="O71" s="83">
        <v>5599.0543586404137</v>
      </c>
      <c r="P71" s="83">
        <v>2149.4880000000021</v>
      </c>
      <c r="Q71" s="83">
        <v>2297.3904672683207</v>
      </c>
      <c r="R71" s="83">
        <v>2330.2403999999983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16879.959093520109</v>
      </c>
      <c r="D2" s="78">
        <v>18447.521882328074</v>
      </c>
      <c r="E2" s="78">
        <v>16019.803176470066</v>
      </c>
      <c r="F2" s="78">
        <v>18815.007862281458</v>
      </c>
      <c r="G2" s="78">
        <v>17629.447249483383</v>
      </c>
      <c r="H2" s="78">
        <v>18878.158750791223</v>
      </c>
      <c r="I2" s="78">
        <v>17274.18331454404</v>
      </c>
      <c r="J2" s="78">
        <v>17819.437935908161</v>
      </c>
      <c r="K2" s="78">
        <v>16620.663334448087</v>
      </c>
      <c r="L2" s="78">
        <v>12410.793386134957</v>
      </c>
      <c r="M2" s="78">
        <v>12736.604193157236</v>
      </c>
      <c r="N2" s="78">
        <v>13160.601728161593</v>
      </c>
      <c r="O2" s="78">
        <v>9899.2671084413505</v>
      </c>
      <c r="P2" s="78">
        <v>8301.0644203861702</v>
      </c>
      <c r="Q2" s="78">
        <v>8114.4579196078139</v>
      </c>
      <c r="R2" s="78">
        <v>8054.0362616426719</v>
      </c>
    </row>
    <row r="3" spans="1:18" ht="11.25" customHeight="1" x14ac:dyDescent="0.25">
      <c r="A3" s="53" t="s">
        <v>242</v>
      </c>
      <c r="B3" s="54" t="s">
        <v>241</v>
      </c>
      <c r="C3" s="79">
        <v>1166.3588398461231</v>
      </c>
      <c r="D3" s="79">
        <v>736.312788049608</v>
      </c>
      <c r="E3" s="79">
        <v>600.39930442536001</v>
      </c>
      <c r="F3" s="79">
        <v>516.47465190657601</v>
      </c>
      <c r="G3" s="79">
        <v>339.09923847808801</v>
      </c>
      <c r="H3" s="79">
        <v>400.81344383394395</v>
      </c>
      <c r="I3" s="79">
        <v>503.70614558906402</v>
      </c>
      <c r="J3" s="79">
        <v>1034.8197504329521</v>
      </c>
      <c r="K3" s="79">
        <v>630.93453857834402</v>
      </c>
      <c r="L3" s="79">
        <v>68.896242691848002</v>
      </c>
      <c r="M3" s="79">
        <v>89.4919879331066</v>
      </c>
      <c r="N3" s="79">
        <v>649.22064313897567</v>
      </c>
      <c r="O3" s="79">
        <v>36.515368287515614</v>
      </c>
      <c r="P3" s="79">
        <v>33.96233895150089</v>
      </c>
      <c r="Q3" s="79">
        <v>31.786368054567443</v>
      </c>
      <c r="R3" s="79">
        <v>27.338883263948109</v>
      </c>
    </row>
    <row r="4" spans="1:18" ht="11.25" customHeight="1" x14ac:dyDescent="0.25">
      <c r="A4" s="56" t="s">
        <v>240</v>
      </c>
      <c r="B4" s="57" t="s">
        <v>239</v>
      </c>
      <c r="C4" s="8">
        <v>1166.3588398461231</v>
      </c>
      <c r="D4" s="8">
        <v>736.312788049608</v>
      </c>
      <c r="E4" s="8">
        <v>600.39930442536001</v>
      </c>
      <c r="F4" s="8">
        <v>516.47465190657601</v>
      </c>
      <c r="G4" s="8">
        <v>339.09923847808801</v>
      </c>
      <c r="H4" s="8">
        <v>400.81344383394395</v>
      </c>
      <c r="I4" s="8">
        <v>503.70614558906402</v>
      </c>
      <c r="J4" s="8">
        <v>1034.8197504329521</v>
      </c>
      <c r="K4" s="8">
        <v>630.93453857834402</v>
      </c>
      <c r="L4" s="8">
        <v>68.896242691848002</v>
      </c>
      <c r="M4" s="8">
        <v>89.4919879331066</v>
      </c>
      <c r="N4" s="8">
        <v>649.22064313897567</v>
      </c>
      <c r="O4" s="8">
        <v>36.515368287515614</v>
      </c>
      <c r="P4" s="8">
        <v>33.96233895150089</v>
      </c>
      <c r="Q4" s="8">
        <v>31.786368054567443</v>
      </c>
      <c r="R4" s="8">
        <v>27.338883263948109</v>
      </c>
    </row>
    <row r="5" spans="1:18" ht="11.25" customHeight="1" x14ac:dyDescent="0.25">
      <c r="A5" s="59" t="s">
        <v>238</v>
      </c>
      <c r="B5" s="60" t="s">
        <v>237</v>
      </c>
      <c r="C5" s="9">
        <v>1166.3588398461231</v>
      </c>
      <c r="D5" s="9">
        <v>736.312788049608</v>
      </c>
      <c r="E5" s="9">
        <v>600.39930442536001</v>
      </c>
      <c r="F5" s="9">
        <v>516.47465190657601</v>
      </c>
      <c r="G5" s="9">
        <v>339.09923847808801</v>
      </c>
      <c r="H5" s="9">
        <v>400.81344383394395</v>
      </c>
      <c r="I5" s="9">
        <v>503.70614558906402</v>
      </c>
      <c r="J5" s="9">
        <v>1034.8197504329521</v>
      </c>
      <c r="K5" s="9">
        <v>630.93453857834402</v>
      </c>
      <c r="L5" s="9">
        <v>68.896242691848002</v>
      </c>
      <c r="M5" s="9">
        <v>89.4919879331066</v>
      </c>
      <c r="N5" s="9">
        <v>649.22064313897567</v>
      </c>
      <c r="O5" s="9">
        <v>36.515368287515614</v>
      </c>
      <c r="P5" s="9">
        <v>33.96233895150089</v>
      </c>
      <c r="Q5" s="9">
        <v>31.786368054567443</v>
      </c>
      <c r="R5" s="9">
        <v>27.338883263948109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1166.3588398461231</v>
      </c>
      <c r="D8" s="10">
        <v>736.312788049608</v>
      </c>
      <c r="E8" s="10">
        <v>600.39930442536001</v>
      </c>
      <c r="F8" s="10">
        <v>516.47465190657601</v>
      </c>
      <c r="G8" s="10">
        <v>339.09923847808801</v>
      </c>
      <c r="H8" s="10">
        <v>400.81344383394395</v>
      </c>
      <c r="I8" s="10">
        <v>503.70614558906402</v>
      </c>
      <c r="J8" s="10">
        <v>1034.8197504329521</v>
      </c>
      <c r="K8" s="10">
        <v>630.93453857834402</v>
      </c>
      <c r="L8" s="10">
        <v>68.896242691848002</v>
      </c>
      <c r="M8" s="10">
        <v>89.4919879331066</v>
      </c>
      <c r="N8" s="10">
        <v>649.22064313897567</v>
      </c>
      <c r="O8" s="10">
        <v>36.515368287515614</v>
      </c>
      <c r="P8" s="10">
        <v>33.96233895150089</v>
      </c>
      <c r="Q8" s="10">
        <v>31.786368054567443</v>
      </c>
      <c r="R8" s="10">
        <v>27.338883263948109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9051.2926760957889</v>
      </c>
      <c r="D21" s="79">
        <v>10031.446926914365</v>
      </c>
      <c r="E21" s="79">
        <v>9210.7208955363858</v>
      </c>
      <c r="F21" s="79">
        <v>9869.6157307507456</v>
      </c>
      <c r="G21" s="79">
        <v>10040.40042417011</v>
      </c>
      <c r="H21" s="79">
        <v>9790.0443102210393</v>
      </c>
      <c r="I21" s="79">
        <v>10179.965466193789</v>
      </c>
      <c r="J21" s="79">
        <v>10641.209414344235</v>
      </c>
      <c r="K21" s="79">
        <v>10070.837866942416</v>
      </c>
      <c r="L21" s="79">
        <v>9220.3943973742807</v>
      </c>
      <c r="M21" s="79">
        <v>9635.8916068104227</v>
      </c>
      <c r="N21" s="79">
        <v>9197.5919426042783</v>
      </c>
      <c r="O21" s="79">
        <v>6811.1863151852322</v>
      </c>
      <c r="P21" s="79">
        <v>4949.7482005036809</v>
      </c>
      <c r="Q21" s="79">
        <v>4868.4150010586845</v>
      </c>
      <c r="R21" s="79">
        <v>5049.6046655352047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21.50744166666296</v>
      </c>
      <c r="Q22" s="8">
        <v>21.403606277184224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21.50744166666296</v>
      </c>
      <c r="Q23" s="9">
        <v>21.403606277184224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21.50744166666296</v>
      </c>
      <c r="Q24" s="10">
        <v>21.403606277184224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9051.2926760957889</v>
      </c>
      <c r="D30" s="8">
        <v>10031.446926914365</v>
      </c>
      <c r="E30" s="8">
        <v>9210.7208955363858</v>
      </c>
      <c r="F30" s="8">
        <v>9869.6157307507456</v>
      </c>
      <c r="G30" s="8">
        <v>10040.40042417011</v>
      </c>
      <c r="H30" s="8">
        <v>9790.0443102210393</v>
      </c>
      <c r="I30" s="8">
        <v>10179.965466193789</v>
      </c>
      <c r="J30" s="8">
        <v>10641.209414344235</v>
      </c>
      <c r="K30" s="8">
        <v>10070.837866942416</v>
      </c>
      <c r="L30" s="8">
        <v>9220.3943973742807</v>
      </c>
      <c r="M30" s="8">
        <v>9635.8916068104227</v>
      </c>
      <c r="N30" s="8">
        <v>9197.5919426042783</v>
      </c>
      <c r="O30" s="8">
        <v>6811.1863151852322</v>
      </c>
      <c r="P30" s="8">
        <v>4928.2407588370179</v>
      </c>
      <c r="Q30" s="8">
        <v>4847.0113947815007</v>
      </c>
      <c r="R30" s="8">
        <v>5049.6046655352047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75.46784093317504</v>
      </c>
      <c r="D34" s="9">
        <v>75.536819031636014</v>
      </c>
      <c r="E34" s="9">
        <v>75.541151699748013</v>
      </c>
      <c r="F34" s="9">
        <v>75.549817035972012</v>
      </c>
      <c r="G34" s="9">
        <v>78.446945392668013</v>
      </c>
      <c r="H34" s="9">
        <v>75.467591634161849</v>
      </c>
      <c r="I34" s="9">
        <v>69.694401013560011</v>
      </c>
      <c r="J34" s="9">
        <v>69.691600630512013</v>
      </c>
      <c r="K34" s="9">
        <v>69.701534064720022</v>
      </c>
      <c r="L34" s="9">
        <v>58.083880803012015</v>
      </c>
      <c r="M34" s="9">
        <v>60.954644620088509</v>
      </c>
      <c r="N34" s="9">
        <v>46.441388760918613</v>
      </c>
      <c r="O34" s="9">
        <v>43.539270318759847</v>
      </c>
      <c r="P34" s="9">
        <v>31.928823816179175</v>
      </c>
      <c r="Q34" s="9">
        <v>95.786613583251409</v>
      </c>
      <c r="R34" s="9">
        <v>84.175463955370688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222.51779300366189</v>
      </c>
      <c r="D43" s="9">
        <v>241.67954139076804</v>
      </c>
      <c r="E43" s="9">
        <v>238.28651902177202</v>
      </c>
      <c r="F43" s="9">
        <v>263.72787336698406</v>
      </c>
      <c r="G43" s="9">
        <v>301.87437727870798</v>
      </c>
      <c r="H43" s="9">
        <v>387.84049262596659</v>
      </c>
      <c r="I43" s="9">
        <v>162.293359975344</v>
      </c>
      <c r="J43" s="9">
        <v>448.27032283909199</v>
      </c>
      <c r="K43" s="9">
        <v>438.73367359302006</v>
      </c>
      <c r="L43" s="9">
        <v>429.13618591428008</v>
      </c>
      <c r="M43" s="9">
        <v>445.0466291161149</v>
      </c>
      <c r="N43" s="9">
        <v>330.63411743552535</v>
      </c>
      <c r="O43" s="9">
        <v>276.54858492400734</v>
      </c>
      <c r="P43" s="9">
        <v>438.67198669396379</v>
      </c>
      <c r="Q43" s="9">
        <v>333.73548357234904</v>
      </c>
      <c r="R43" s="9">
        <v>435.4749892172851</v>
      </c>
    </row>
    <row r="44" spans="1:18" ht="11.25" customHeight="1" x14ac:dyDescent="0.25">
      <c r="A44" s="59" t="s">
        <v>161</v>
      </c>
      <c r="B44" s="60" t="s">
        <v>160</v>
      </c>
      <c r="C44" s="9">
        <v>585.14231953094134</v>
      </c>
      <c r="D44" s="9">
        <v>563.53920080076011</v>
      </c>
      <c r="E44" s="9">
        <v>591.38948574986409</v>
      </c>
      <c r="F44" s="9">
        <v>548.03719054108808</v>
      </c>
      <c r="G44" s="9">
        <v>352.93842988423205</v>
      </c>
      <c r="H44" s="9">
        <v>266.25519278519971</v>
      </c>
      <c r="I44" s="9">
        <v>588.17029039898409</v>
      </c>
      <c r="J44" s="9">
        <v>532.50724645423213</v>
      </c>
      <c r="K44" s="9">
        <v>455.01816172917609</v>
      </c>
      <c r="L44" s="9">
        <v>384.03127478908806</v>
      </c>
      <c r="M44" s="9">
        <v>306.50557335292956</v>
      </c>
      <c r="N44" s="9">
        <v>365.32659805466614</v>
      </c>
      <c r="O44" s="9">
        <v>210.53079865843375</v>
      </c>
      <c r="P44" s="9">
        <v>108.36005637397056</v>
      </c>
      <c r="Q44" s="9">
        <v>55.727732609480256</v>
      </c>
      <c r="R44" s="9">
        <v>37.151771383366381</v>
      </c>
    </row>
    <row r="45" spans="1:18" ht="11.25" customHeight="1" x14ac:dyDescent="0.25">
      <c r="A45" s="59" t="s">
        <v>159</v>
      </c>
      <c r="B45" s="60" t="s">
        <v>158</v>
      </c>
      <c r="C45" s="9">
        <v>8168.1647226280111</v>
      </c>
      <c r="D45" s="9">
        <v>9150.6913656912002</v>
      </c>
      <c r="E45" s="9">
        <v>8305.5037390650014</v>
      </c>
      <c r="F45" s="9">
        <v>8982.3008498067011</v>
      </c>
      <c r="G45" s="9">
        <v>9307.1406716145011</v>
      </c>
      <c r="H45" s="9">
        <v>9060.4810331757108</v>
      </c>
      <c r="I45" s="9">
        <v>9359.8074148059004</v>
      </c>
      <c r="J45" s="9">
        <v>9590.7402444203999</v>
      </c>
      <c r="K45" s="9">
        <v>9107.3844975555003</v>
      </c>
      <c r="L45" s="9">
        <v>8349.1430558679003</v>
      </c>
      <c r="M45" s="9">
        <v>8823.3847597212898</v>
      </c>
      <c r="N45" s="9">
        <v>8455.1898383531679</v>
      </c>
      <c r="O45" s="9">
        <v>6280.5676612840316</v>
      </c>
      <c r="P45" s="9">
        <v>4349.2798919529041</v>
      </c>
      <c r="Q45" s="9">
        <v>4361.7615650164198</v>
      </c>
      <c r="R45" s="9">
        <v>4492.8024409791824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8168.1647226280111</v>
      </c>
      <c r="D49" s="10">
        <v>9150.6913656912002</v>
      </c>
      <c r="E49" s="10">
        <v>8305.5037390650014</v>
      </c>
      <c r="F49" s="10">
        <v>8982.3008498067011</v>
      </c>
      <c r="G49" s="10">
        <v>9307.1406716145011</v>
      </c>
      <c r="H49" s="10">
        <v>9060.4810331757108</v>
      </c>
      <c r="I49" s="10">
        <v>9359.8074148059004</v>
      </c>
      <c r="J49" s="10">
        <v>9590.7402444203999</v>
      </c>
      <c r="K49" s="10">
        <v>9107.3844975555003</v>
      </c>
      <c r="L49" s="10">
        <v>8349.1430558679003</v>
      </c>
      <c r="M49" s="10">
        <v>8823.3847597212898</v>
      </c>
      <c r="N49" s="10">
        <v>8455.1898383531679</v>
      </c>
      <c r="O49" s="10">
        <v>6280.5676612840316</v>
      </c>
      <c r="P49" s="10">
        <v>4349.2798919529041</v>
      </c>
      <c r="Q49" s="10">
        <v>4361.7615650164198</v>
      </c>
      <c r="R49" s="10">
        <v>4492.8024409791824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6662.3075775781972</v>
      </c>
      <c r="D52" s="79">
        <v>7679.7621673641006</v>
      </c>
      <c r="E52" s="79">
        <v>6208.6829765083203</v>
      </c>
      <c r="F52" s="79">
        <v>8428.9174796241368</v>
      </c>
      <c r="G52" s="79">
        <v>7249.9475868351856</v>
      </c>
      <c r="H52" s="79">
        <v>8687.3009967362395</v>
      </c>
      <c r="I52" s="79">
        <v>6590.511702761185</v>
      </c>
      <c r="J52" s="79">
        <v>6143.408771130973</v>
      </c>
      <c r="K52" s="79">
        <v>5918.8909289273288</v>
      </c>
      <c r="L52" s="79">
        <v>3121.5027460688284</v>
      </c>
      <c r="M52" s="79">
        <v>3011.2205984137067</v>
      </c>
      <c r="N52" s="79">
        <v>3313.7891424183408</v>
      </c>
      <c r="O52" s="79">
        <v>3051.5654249686031</v>
      </c>
      <c r="P52" s="79">
        <v>3317.353880930988</v>
      </c>
      <c r="Q52" s="79">
        <v>3214.2565504945624</v>
      </c>
      <c r="R52" s="79">
        <v>2977.0927128435187</v>
      </c>
    </row>
    <row r="53" spans="1:18" ht="11.25" customHeight="1" x14ac:dyDescent="0.25">
      <c r="A53" s="56" t="s">
        <v>143</v>
      </c>
      <c r="B53" s="57" t="s">
        <v>142</v>
      </c>
      <c r="C53" s="8">
        <v>6662.3075775781972</v>
      </c>
      <c r="D53" s="8">
        <v>7679.7621673641006</v>
      </c>
      <c r="E53" s="8">
        <v>6208.6829765083203</v>
      </c>
      <c r="F53" s="8">
        <v>8428.9174796241368</v>
      </c>
      <c r="G53" s="8">
        <v>7249.9475868351856</v>
      </c>
      <c r="H53" s="8">
        <v>8687.3009967362395</v>
      </c>
      <c r="I53" s="8">
        <v>6590.511702761185</v>
      </c>
      <c r="J53" s="8">
        <v>6143.408771130973</v>
      </c>
      <c r="K53" s="8">
        <v>5918.8909289273288</v>
      </c>
      <c r="L53" s="8">
        <v>3121.5027460688284</v>
      </c>
      <c r="M53" s="8">
        <v>3011.2205984137067</v>
      </c>
      <c r="N53" s="8">
        <v>3313.7891424183408</v>
      </c>
      <c r="O53" s="8">
        <v>3051.5654249686031</v>
      </c>
      <c r="P53" s="8">
        <v>3317.353880930988</v>
      </c>
      <c r="Q53" s="8">
        <v>3214.2565504945624</v>
      </c>
      <c r="R53" s="8">
        <v>2977.0927128435187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605.01950884440157</v>
      </c>
      <c r="D64" s="81">
        <v>604.91083347071992</v>
      </c>
      <c r="E64" s="81">
        <v>604.91008319616003</v>
      </c>
      <c r="F64" s="81">
        <v>604.91505376511998</v>
      </c>
      <c r="G64" s="81">
        <v>604.92785532480002</v>
      </c>
      <c r="H64" s="81">
        <v>605.0218662534711</v>
      </c>
      <c r="I64" s="81">
        <v>619.93372166207996</v>
      </c>
      <c r="J64" s="81">
        <v>641.51255585087995</v>
      </c>
      <c r="K64" s="81">
        <v>641.41895909951995</v>
      </c>
      <c r="L64" s="81">
        <v>579.39606773243997</v>
      </c>
      <c r="M64" s="81">
        <v>698.92080730464829</v>
      </c>
      <c r="N64" s="81">
        <v>894.18421456473573</v>
      </c>
      <c r="O64" s="81">
        <v>885.77879531645544</v>
      </c>
      <c r="P64" s="81">
        <v>786.56424948596805</v>
      </c>
      <c r="Q64" s="81">
        <v>766.95468384683647</v>
      </c>
      <c r="R64" s="81">
        <v>965.41554464478702</v>
      </c>
    </row>
    <row r="65" spans="1:18" ht="11.25" customHeight="1" x14ac:dyDescent="0.25">
      <c r="A65" s="71" t="s">
        <v>123</v>
      </c>
      <c r="B65" s="72" t="s">
        <v>122</v>
      </c>
      <c r="C65" s="82">
        <v>605.01950884440157</v>
      </c>
      <c r="D65" s="82">
        <v>604.91083347071992</v>
      </c>
      <c r="E65" s="82">
        <v>604.91008319616003</v>
      </c>
      <c r="F65" s="82">
        <v>604.91505376511998</v>
      </c>
      <c r="G65" s="82">
        <v>604.92785532480002</v>
      </c>
      <c r="H65" s="82">
        <v>605.0218662534711</v>
      </c>
      <c r="I65" s="82">
        <v>619.93372166207996</v>
      </c>
      <c r="J65" s="82">
        <v>641.51255585087995</v>
      </c>
      <c r="K65" s="82">
        <v>641.41895909951995</v>
      </c>
      <c r="L65" s="82">
        <v>572.10775118783999</v>
      </c>
      <c r="M65" s="82">
        <v>691.71356207496444</v>
      </c>
      <c r="N65" s="82">
        <v>887.03168609741294</v>
      </c>
      <c r="O65" s="82">
        <v>878.62620447835354</v>
      </c>
      <c r="P65" s="82">
        <v>779.41162178791274</v>
      </c>
      <c r="Q65" s="82">
        <v>759.80201194325673</v>
      </c>
      <c r="R65" s="82">
        <v>958.26300310900876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7.2883165446000007</v>
      </c>
      <c r="M67" s="82">
        <v>7.2072452296838581</v>
      </c>
      <c r="N67" s="82">
        <v>7.1525284673227407</v>
      </c>
      <c r="O67" s="82">
        <v>7.1525908381019292</v>
      </c>
      <c r="P67" s="82">
        <v>7.1526276980552579</v>
      </c>
      <c r="Q67" s="82">
        <v>7.1526719035797566</v>
      </c>
      <c r="R67" s="82">
        <v>7.1525415357782336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9473.3845324286649</v>
      </c>
      <c r="D2" s="78">
        <v>10074.127137116824</v>
      </c>
      <c r="E2" s="78">
        <v>9842.1571750257335</v>
      </c>
      <c r="F2" s="78">
        <v>9715.2658609343871</v>
      </c>
      <c r="G2" s="78">
        <v>9705.6450187931241</v>
      </c>
      <c r="H2" s="78">
        <v>9959.3666666649424</v>
      </c>
      <c r="I2" s="78">
        <v>10542.875945190008</v>
      </c>
      <c r="J2" s="78">
        <v>11008.426366479025</v>
      </c>
      <c r="K2" s="78">
        <v>9038.3599584484637</v>
      </c>
      <c r="L2" s="78">
        <v>6287.6805516006762</v>
      </c>
      <c r="M2" s="78">
        <v>5627.7136951128969</v>
      </c>
      <c r="N2" s="78">
        <v>4901.6734247154736</v>
      </c>
      <c r="O2" s="78">
        <v>3443.2035153172083</v>
      </c>
      <c r="P2" s="78">
        <v>2956.121594810159</v>
      </c>
      <c r="Q2" s="78">
        <v>2957.8068967740401</v>
      </c>
      <c r="R2" s="78">
        <v>2887.9930050743374</v>
      </c>
    </row>
    <row r="3" spans="1:18" ht="11.25" customHeight="1" x14ac:dyDescent="0.25">
      <c r="A3" s="53" t="s">
        <v>242</v>
      </c>
      <c r="B3" s="54" t="s">
        <v>241</v>
      </c>
      <c r="C3" s="79">
        <v>1098.5508415618076</v>
      </c>
      <c r="D3" s="79">
        <v>706.33301030789505</v>
      </c>
      <c r="E3" s="79">
        <v>600.39930442536001</v>
      </c>
      <c r="F3" s="79">
        <v>510.59101024239374</v>
      </c>
      <c r="G3" s="79">
        <v>339.09923847808801</v>
      </c>
      <c r="H3" s="79">
        <v>333.37254164057759</v>
      </c>
      <c r="I3" s="79">
        <v>503.70614558906402</v>
      </c>
      <c r="J3" s="79">
        <v>986.95360066458522</v>
      </c>
      <c r="K3" s="79">
        <v>209.47834253816853</v>
      </c>
      <c r="L3" s="79">
        <v>42.580436289204279</v>
      </c>
      <c r="M3" s="79">
        <v>64.710164447323564</v>
      </c>
      <c r="N3" s="79">
        <v>113.60444823203383</v>
      </c>
      <c r="O3" s="79">
        <v>33.728828843780946</v>
      </c>
      <c r="P3" s="79">
        <v>33.96233895150089</v>
      </c>
      <c r="Q3" s="79">
        <v>31.786368054567443</v>
      </c>
      <c r="R3" s="79">
        <v>27.338883263948109</v>
      </c>
    </row>
    <row r="4" spans="1:18" ht="11.25" customHeight="1" x14ac:dyDescent="0.25">
      <c r="A4" s="56" t="s">
        <v>240</v>
      </c>
      <c r="B4" s="57" t="s">
        <v>239</v>
      </c>
      <c r="C4" s="8">
        <v>1098.5508415618076</v>
      </c>
      <c r="D4" s="8">
        <v>706.33301030789505</v>
      </c>
      <c r="E4" s="8">
        <v>600.39930442536001</v>
      </c>
      <c r="F4" s="8">
        <v>510.59101024239374</v>
      </c>
      <c r="G4" s="8">
        <v>339.09923847808801</v>
      </c>
      <c r="H4" s="8">
        <v>333.37254164057759</v>
      </c>
      <c r="I4" s="8">
        <v>503.70614558906402</v>
      </c>
      <c r="J4" s="8">
        <v>986.95360066458522</v>
      </c>
      <c r="K4" s="8">
        <v>209.47834253816853</v>
      </c>
      <c r="L4" s="8">
        <v>42.580436289204279</v>
      </c>
      <c r="M4" s="8">
        <v>64.710164447323564</v>
      </c>
      <c r="N4" s="8">
        <v>113.60444823203383</v>
      </c>
      <c r="O4" s="8">
        <v>33.728828843780946</v>
      </c>
      <c r="P4" s="8">
        <v>33.96233895150089</v>
      </c>
      <c r="Q4" s="8">
        <v>31.786368054567443</v>
      </c>
      <c r="R4" s="8">
        <v>27.338883263948109</v>
      </c>
    </row>
    <row r="5" spans="1:18" ht="11.25" customHeight="1" x14ac:dyDescent="0.25">
      <c r="A5" s="59" t="s">
        <v>238</v>
      </c>
      <c r="B5" s="60" t="s">
        <v>237</v>
      </c>
      <c r="C5" s="9">
        <v>1098.5508415618076</v>
      </c>
      <c r="D5" s="9">
        <v>706.33301030789505</v>
      </c>
      <c r="E5" s="9">
        <v>600.39930442536001</v>
      </c>
      <c r="F5" s="9">
        <v>510.59101024239374</v>
      </c>
      <c r="G5" s="9">
        <v>339.09923847808801</v>
      </c>
      <c r="H5" s="9">
        <v>333.37254164057759</v>
      </c>
      <c r="I5" s="9">
        <v>503.70614558906402</v>
      </c>
      <c r="J5" s="9">
        <v>986.95360066458522</v>
      </c>
      <c r="K5" s="9">
        <v>209.47834253816853</v>
      </c>
      <c r="L5" s="9">
        <v>42.580436289204279</v>
      </c>
      <c r="M5" s="9">
        <v>64.710164447323564</v>
      </c>
      <c r="N5" s="9">
        <v>113.60444823203383</v>
      </c>
      <c r="O5" s="9">
        <v>33.728828843780946</v>
      </c>
      <c r="P5" s="9">
        <v>33.96233895150089</v>
      </c>
      <c r="Q5" s="9">
        <v>31.786368054567443</v>
      </c>
      <c r="R5" s="9">
        <v>27.338883263948109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1098.5508415618076</v>
      </c>
      <c r="D8" s="10">
        <v>706.33301030789505</v>
      </c>
      <c r="E8" s="10">
        <v>600.39930442536001</v>
      </c>
      <c r="F8" s="10">
        <v>510.59101024239374</v>
      </c>
      <c r="G8" s="10">
        <v>339.09923847808801</v>
      </c>
      <c r="H8" s="10">
        <v>333.37254164057759</v>
      </c>
      <c r="I8" s="10">
        <v>503.70614558906402</v>
      </c>
      <c r="J8" s="10">
        <v>986.95360066458522</v>
      </c>
      <c r="K8" s="10">
        <v>209.47834253816853</v>
      </c>
      <c r="L8" s="10">
        <v>42.580436289204279</v>
      </c>
      <c r="M8" s="10">
        <v>64.710164447323564</v>
      </c>
      <c r="N8" s="10">
        <v>113.60444823203383</v>
      </c>
      <c r="O8" s="10">
        <v>33.728828843780946</v>
      </c>
      <c r="P8" s="10">
        <v>33.96233895150089</v>
      </c>
      <c r="Q8" s="10">
        <v>31.786368054567443</v>
      </c>
      <c r="R8" s="10">
        <v>27.338883263948109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8368.1165801944808</v>
      </c>
      <c r="D21" s="79">
        <v>9360.6832529278454</v>
      </c>
      <c r="E21" s="79">
        <v>8719.6130843648571</v>
      </c>
      <c r="F21" s="79">
        <v>9197.8060205765651</v>
      </c>
      <c r="G21" s="79">
        <v>9359.7150312506692</v>
      </c>
      <c r="H21" s="79">
        <v>9115.1051473926764</v>
      </c>
      <c r="I21" s="79">
        <v>9748.5693329427613</v>
      </c>
      <c r="J21" s="79">
        <v>9961.1905675486923</v>
      </c>
      <c r="K21" s="79">
        <v>8822.8568295104596</v>
      </c>
      <c r="L21" s="79">
        <v>6240.9063759475721</v>
      </c>
      <c r="M21" s="79">
        <v>5559.2594068646104</v>
      </c>
      <c r="N21" s="79">
        <v>4784.8138020457636</v>
      </c>
      <c r="O21" s="79">
        <v>3407.183581495442</v>
      </c>
      <c r="P21" s="79">
        <v>2920.18976804463</v>
      </c>
      <c r="Q21" s="79">
        <v>2924.0499258313262</v>
      </c>
      <c r="R21" s="79">
        <v>2858.7329465707558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14.220765906334151</v>
      </c>
      <c r="Q22" s="8">
        <v>14.122105007021895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14.220765906334151</v>
      </c>
      <c r="Q23" s="9">
        <v>14.122105007021895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14.220765906334151</v>
      </c>
      <c r="Q24" s="10">
        <v>14.122105007021895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8368.1165801944808</v>
      </c>
      <c r="D30" s="8">
        <v>9360.6832529278454</v>
      </c>
      <c r="E30" s="8">
        <v>8719.6130843648571</v>
      </c>
      <c r="F30" s="8">
        <v>9197.8060205765651</v>
      </c>
      <c r="G30" s="8">
        <v>9359.7150312506692</v>
      </c>
      <c r="H30" s="8">
        <v>9115.1051473926764</v>
      </c>
      <c r="I30" s="8">
        <v>9748.5693329427613</v>
      </c>
      <c r="J30" s="8">
        <v>9961.1905675486923</v>
      </c>
      <c r="K30" s="8">
        <v>8822.8568295104596</v>
      </c>
      <c r="L30" s="8">
        <v>6240.9063759475721</v>
      </c>
      <c r="M30" s="8">
        <v>5559.2594068646104</v>
      </c>
      <c r="N30" s="8">
        <v>4784.8138020457636</v>
      </c>
      <c r="O30" s="8">
        <v>3407.183581495442</v>
      </c>
      <c r="P30" s="8">
        <v>2905.9690021382958</v>
      </c>
      <c r="Q30" s="8">
        <v>2909.9278208243045</v>
      </c>
      <c r="R30" s="8">
        <v>2858.7329465707558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5.9148888986698047</v>
      </c>
      <c r="D43" s="9">
        <v>6.2616251287978582</v>
      </c>
      <c r="E43" s="9">
        <v>6.3776104432971916</v>
      </c>
      <c r="F43" s="9">
        <v>6.0484885508418325</v>
      </c>
      <c r="G43" s="9">
        <v>6.0149555040948748</v>
      </c>
      <c r="H43" s="9">
        <v>6.378712968114999</v>
      </c>
      <c r="I43" s="9">
        <v>6.6902641557186531</v>
      </c>
      <c r="J43" s="9">
        <v>6.8804354393674636</v>
      </c>
      <c r="K43" s="9">
        <v>5.3052486301591033</v>
      </c>
      <c r="L43" s="9">
        <v>3.7017420877475287</v>
      </c>
      <c r="M43" s="9">
        <v>3.3050725836418495</v>
      </c>
      <c r="N43" s="9">
        <v>2.8727671586639381</v>
      </c>
      <c r="O43" s="9">
        <v>2.0223379487390583</v>
      </c>
      <c r="P43" s="9">
        <v>1.7381147277811038</v>
      </c>
      <c r="Q43" s="9">
        <v>1.7392221319744687</v>
      </c>
      <c r="R43" s="9">
        <v>1.6959061532778623</v>
      </c>
    </row>
    <row r="44" spans="1:18" ht="11.25" customHeight="1" x14ac:dyDescent="0.25">
      <c r="A44" s="59" t="s">
        <v>161</v>
      </c>
      <c r="B44" s="60" t="s">
        <v>160</v>
      </c>
      <c r="C44" s="9">
        <v>194.03696866779978</v>
      </c>
      <c r="D44" s="9">
        <v>203.73026210784761</v>
      </c>
      <c r="E44" s="9">
        <v>407.73173485655821</v>
      </c>
      <c r="F44" s="9">
        <v>209.45668221902127</v>
      </c>
      <c r="G44" s="9">
        <v>46.559404132072707</v>
      </c>
      <c r="H44" s="9">
        <v>48.245401248849845</v>
      </c>
      <c r="I44" s="9">
        <v>382.07165398114142</v>
      </c>
      <c r="J44" s="9">
        <v>363.56988768892478</v>
      </c>
      <c r="K44" s="9">
        <v>0</v>
      </c>
      <c r="L44" s="9">
        <v>84.749947329800563</v>
      </c>
      <c r="M44" s="9">
        <v>53.999695763158137</v>
      </c>
      <c r="N44" s="9">
        <v>0</v>
      </c>
      <c r="O44" s="9">
        <v>37.855766776155981</v>
      </c>
      <c r="P44" s="9">
        <v>28.477826531236186</v>
      </c>
      <c r="Q44" s="9">
        <v>30.297179879634044</v>
      </c>
      <c r="R44" s="9">
        <v>32.53318449363951</v>
      </c>
    </row>
    <row r="45" spans="1:18" ht="11.25" customHeight="1" x14ac:dyDescent="0.25">
      <c r="A45" s="59" t="s">
        <v>159</v>
      </c>
      <c r="B45" s="60" t="s">
        <v>158</v>
      </c>
      <c r="C45" s="9">
        <v>8168.1647226280111</v>
      </c>
      <c r="D45" s="9">
        <v>9150.6913656912002</v>
      </c>
      <c r="E45" s="9">
        <v>8305.5037390650014</v>
      </c>
      <c r="F45" s="9">
        <v>8982.3008498067011</v>
      </c>
      <c r="G45" s="9">
        <v>9307.1406716145011</v>
      </c>
      <c r="H45" s="9">
        <v>9060.4810331757108</v>
      </c>
      <c r="I45" s="9">
        <v>9359.8074148059004</v>
      </c>
      <c r="J45" s="9">
        <v>9590.7402444203999</v>
      </c>
      <c r="K45" s="9">
        <v>8817.5515808803011</v>
      </c>
      <c r="L45" s="9">
        <v>6152.4546865300235</v>
      </c>
      <c r="M45" s="9">
        <v>5501.9546385178101</v>
      </c>
      <c r="N45" s="9">
        <v>4781.9410348870997</v>
      </c>
      <c r="O45" s="9">
        <v>3367.3054767705471</v>
      </c>
      <c r="P45" s="9">
        <v>2875.7530608792786</v>
      </c>
      <c r="Q45" s="9">
        <v>2877.891418812696</v>
      </c>
      <c r="R45" s="9">
        <v>2824.5038559238383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8168.1647226280111</v>
      </c>
      <c r="D49" s="10">
        <v>9150.6913656912002</v>
      </c>
      <c r="E49" s="10">
        <v>8305.5037390650014</v>
      </c>
      <c r="F49" s="10">
        <v>8982.3008498067011</v>
      </c>
      <c r="G49" s="10">
        <v>9307.1406716145011</v>
      </c>
      <c r="H49" s="10">
        <v>9060.4810331757108</v>
      </c>
      <c r="I49" s="10">
        <v>9359.8074148059004</v>
      </c>
      <c r="J49" s="10">
        <v>9590.7402444203999</v>
      </c>
      <c r="K49" s="10">
        <v>8817.5515808803011</v>
      </c>
      <c r="L49" s="10">
        <v>6152.4546865300235</v>
      </c>
      <c r="M49" s="10">
        <v>5501.9546385178101</v>
      </c>
      <c r="N49" s="10">
        <v>4781.9410348870997</v>
      </c>
      <c r="O49" s="10">
        <v>3367.3054767705471</v>
      </c>
      <c r="P49" s="10">
        <v>2875.7530608792786</v>
      </c>
      <c r="Q49" s="10">
        <v>2877.891418812696</v>
      </c>
      <c r="R49" s="10">
        <v>2824.5038559238383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6.7171106723760374</v>
      </c>
      <c r="D52" s="79">
        <v>7.1108738810842063</v>
      </c>
      <c r="E52" s="79">
        <v>522.14478623551565</v>
      </c>
      <c r="F52" s="79">
        <v>6.868830115429696</v>
      </c>
      <c r="G52" s="79">
        <v>6.8307490643668505</v>
      </c>
      <c r="H52" s="79">
        <v>510.88897763168853</v>
      </c>
      <c r="I52" s="79">
        <v>290.60046665818351</v>
      </c>
      <c r="J52" s="79">
        <v>60.282198265747006</v>
      </c>
      <c r="K52" s="79">
        <v>6.0247863998365503</v>
      </c>
      <c r="L52" s="79">
        <v>4.1937393639002147</v>
      </c>
      <c r="M52" s="79">
        <v>3.7441238009628779</v>
      </c>
      <c r="N52" s="79">
        <v>3.255174437676422</v>
      </c>
      <c r="O52" s="79">
        <v>2.291104977985678</v>
      </c>
      <c r="P52" s="79">
        <v>1.9694878140278813</v>
      </c>
      <c r="Q52" s="79">
        <v>1.9706028881464874</v>
      </c>
      <c r="R52" s="79">
        <v>1.9211752396336716</v>
      </c>
    </row>
    <row r="53" spans="1:18" ht="11.25" customHeight="1" x14ac:dyDescent="0.25">
      <c r="A53" s="56" t="s">
        <v>143</v>
      </c>
      <c r="B53" s="57" t="s">
        <v>142</v>
      </c>
      <c r="C53" s="8">
        <v>6.7171106723760374</v>
      </c>
      <c r="D53" s="8">
        <v>7.1108738810842063</v>
      </c>
      <c r="E53" s="8">
        <v>522.14478623551565</v>
      </c>
      <c r="F53" s="8">
        <v>6.868830115429696</v>
      </c>
      <c r="G53" s="8">
        <v>6.8307490643668505</v>
      </c>
      <c r="H53" s="8">
        <v>510.88897763168853</v>
      </c>
      <c r="I53" s="8">
        <v>290.60046665818351</v>
      </c>
      <c r="J53" s="8">
        <v>60.282198265747006</v>
      </c>
      <c r="K53" s="8">
        <v>6.0247863998365503</v>
      </c>
      <c r="L53" s="8">
        <v>4.1937393639002147</v>
      </c>
      <c r="M53" s="8">
        <v>3.7441238009628779</v>
      </c>
      <c r="N53" s="8">
        <v>3.255174437676422</v>
      </c>
      <c r="O53" s="8">
        <v>2.291104977985678</v>
      </c>
      <c r="P53" s="8">
        <v>1.9694878140278813</v>
      </c>
      <c r="Q53" s="8">
        <v>1.9706028881464874</v>
      </c>
      <c r="R53" s="8">
        <v>1.9211752396336716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605.01950884440157</v>
      </c>
      <c r="D64" s="81">
        <v>604.91083347071992</v>
      </c>
      <c r="E64" s="81">
        <v>604.91008319616003</v>
      </c>
      <c r="F64" s="81">
        <v>604.91505376511998</v>
      </c>
      <c r="G64" s="81">
        <v>604.92785532480002</v>
      </c>
      <c r="H64" s="81">
        <v>605.0218662534711</v>
      </c>
      <c r="I64" s="81">
        <v>619.93372166207996</v>
      </c>
      <c r="J64" s="81">
        <v>641.51255585087995</v>
      </c>
      <c r="K64" s="81">
        <v>0</v>
      </c>
      <c r="L64" s="81">
        <v>9.7918542689567328E-3</v>
      </c>
      <c r="M64" s="81">
        <v>8.9614219622603988E-3</v>
      </c>
      <c r="N64" s="81">
        <v>7.0260136752668002E-3</v>
      </c>
      <c r="O64" s="81">
        <v>5.3701409580096705E-3</v>
      </c>
      <c r="P64" s="81">
        <v>4.2464607621676836E-3</v>
      </c>
      <c r="Q64" s="81">
        <v>4.3851745153913619E-3</v>
      </c>
      <c r="R64" s="81">
        <v>4.6156727466723016E-3</v>
      </c>
    </row>
    <row r="65" spans="1:18" ht="11.25" customHeight="1" x14ac:dyDescent="0.25">
      <c r="A65" s="71" t="s">
        <v>123</v>
      </c>
      <c r="B65" s="72" t="s">
        <v>122</v>
      </c>
      <c r="C65" s="82">
        <v>605.01950884440157</v>
      </c>
      <c r="D65" s="82">
        <v>604.91083347071992</v>
      </c>
      <c r="E65" s="82">
        <v>604.91008319616003</v>
      </c>
      <c r="F65" s="82">
        <v>604.91505376511998</v>
      </c>
      <c r="G65" s="82">
        <v>604.92785532480002</v>
      </c>
      <c r="H65" s="82">
        <v>605.0218662534711</v>
      </c>
      <c r="I65" s="82">
        <v>619.93372166207996</v>
      </c>
      <c r="J65" s="82">
        <v>641.51255585087995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9.7918542689567328E-3</v>
      </c>
      <c r="M67" s="82">
        <v>8.9614219622603988E-3</v>
      </c>
      <c r="N67" s="82">
        <v>7.0260136752668002E-3</v>
      </c>
      <c r="O67" s="82">
        <v>5.3701409580096705E-3</v>
      </c>
      <c r="P67" s="82">
        <v>4.2464607621676836E-3</v>
      </c>
      <c r="Q67" s="82">
        <v>4.3851745153913619E-3</v>
      </c>
      <c r="R67" s="82">
        <v>4.6156727466723016E-3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6703.4768184184895</v>
      </c>
      <c r="D2" s="78">
        <v>7633.8442400381191</v>
      </c>
      <c r="E2" s="78">
        <v>5534.6076503287613</v>
      </c>
      <c r="F2" s="78">
        <v>8446.8645142887981</v>
      </c>
      <c r="G2" s="78">
        <v>7341.5760758101233</v>
      </c>
      <c r="H2" s="78">
        <v>8346.4898165533887</v>
      </c>
      <c r="I2" s="78">
        <v>6191.8810891219891</v>
      </c>
      <c r="J2" s="78">
        <v>6289.047650802986</v>
      </c>
      <c r="K2" s="78">
        <v>7005.4600784115828</v>
      </c>
      <c r="L2" s="78">
        <v>5629.3624826456016</v>
      </c>
      <c r="M2" s="78">
        <v>6550.88191634127</v>
      </c>
      <c r="N2" s="78">
        <v>7601.3297089890684</v>
      </c>
      <c r="O2" s="78">
        <v>5895.1434544577005</v>
      </c>
      <c r="P2" s="78">
        <v>4783.9194116985691</v>
      </c>
      <c r="Q2" s="78">
        <v>4649.5477705925559</v>
      </c>
      <c r="R2" s="78">
        <v>4682.6372835624334</v>
      </c>
    </row>
    <row r="3" spans="1:18" ht="11.25" customHeight="1" x14ac:dyDescent="0.25">
      <c r="A3" s="53" t="s">
        <v>242</v>
      </c>
      <c r="B3" s="54" t="s">
        <v>241</v>
      </c>
      <c r="C3" s="79">
        <v>67.807998284315659</v>
      </c>
      <c r="D3" s="79">
        <v>29.979777741712947</v>
      </c>
      <c r="E3" s="79">
        <v>0</v>
      </c>
      <c r="F3" s="79">
        <v>5.8836416641821954</v>
      </c>
      <c r="G3" s="79">
        <v>0</v>
      </c>
      <c r="H3" s="79">
        <v>67.440902193366384</v>
      </c>
      <c r="I3" s="79">
        <v>0</v>
      </c>
      <c r="J3" s="79">
        <v>47.86614976836676</v>
      </c>
      <c r="K3" s="79">
        <v>421.45619604017548</v>
      </c>
      <c r="L3" s="79">
        <v>26.315806402643723</v>
      </c>
      <c r="M3" s="79">
        <v>24.781823485783026</v>
      </c>
      <c r="N3" s="79">
        <v>535.61619490694181</v>
      </c>
      <c r="O3" s="79">
        <v>2.7865394437346707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67.807998284315659</v>
      </c>
      <c r="D4" s="8">
        <v>29.979777741712947</v>
      </c>
      <c r="E4" s="8">
        <v>0</v>
      </c>
      <c r="F4" s="8">
        <v>5.8836416641821954</v>
      </c>
      <c r="G4" s="8">
        <v>0</v>
      </c>
      <c r="H4" s="8">
        <v>67.440902193366384</v>
      </c>
      <c r="I4" s="8">
        <v>0</v>
      </c>
      <c r="J4" s="8">
        <v>47.86614976836676</v>
      </c>
      <c r="K4" s="8">
        <v>421.45619604017548</v>
      </c>
      <c r="L4" s="8">
        <v>26.315806402643723</v>
      </c>
      <c r="M4" s="8">
        <v>24.781823485783026</v>
      </c>
      <c r="N4" s="8">
        <v>535.61619490694181</v>
      </c>
      <c r="O4" s="8">
        <v>2.7865394437346707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67.807998284315659</v>
      </c>
      <c r="D5" s="9">
        <v>29.979777741712947</v>
      </c>
      <c r="E5" s="9">
        <v>0</v>
      </c>
      <c r="F5" s="9">
        <v>5.8836416641821954</v>
      </c>
      <c r="G5" s="9">
        <v>0</v>
      </c>
      <c r="H5" s="9">
        <v>67.440902193366384</v>
      </c>
      <c r="I5" s="9">
        <v>0</v>
      </c>
      <c r="J5" s="9">
        <v>47.86614976836676</v>
      </c>
      <c r="K5" s="9">
        <v>421.45619604017548</v>
      </c>
      <c r="L5" s="9">
        <v>26.315806402643723</v>
      </c>
      <c r="M5" s="9">
        <v>24.781823485783026</v>
      </c>
      <c r="N5" s="9">
        <v>535.61619490694181</v>
      </c>
      <c r="O5" s="9">
        <v>2.7865394437346707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67.807998284315659</v>
      </c>
      <c r="D8" s="10">
        <v>29.979777741712947</v>
      </c>
      <c r="E8" s="10">
        <v>0</v>
      </c>
      <c r="F8" s="10">
        <v>5.8836416641821954</v>
      </c>
      <c r="G8" s="10">
        <v>0</v>
      </c>
      <c r="H8" s="10">
        <v>67.440902193366384</v>
      </c>
      <c r="I8" s="10">
        <v>0</v>
      </c>
      <c r="J8" s="10">
        <v>47.86614976836676</v>
      </c>
      <c r="K8" s="10">
        <v>421.45619604017548</v>
      </c>
      <c r="L8" s="10">
        <v>26.315806402643723</v>
      </c>
      <c r="M8" s="10">
        <v>24.781823485783026</v>
      </c>
      <c r="N8" s="10">
        <v>535.61619490694181</v>
      </c>
      <c r="O8" s="10">
        <v>2.7865394437346707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679.1786892130026</v>
      </c>
      <c r="D21" s="79">
        <v>666.49530129850814</v>
      </c>
      <c r="E21" s="79">
        <v>486.7045987599422</v>
      </c>
      <c r="F21" s="79">
        <v>667.91230328425956</v>
      </c>
      <c r="G21" s="79">
        <v>676.84745635051343</v>
      </c>
      <c r="H21" s="79">
        <v>671.2191419602625</v>
      </c>
      <c r="I21" s="79">
        <v>427.7232858014363</v>
      </c>
      <c r="J21" s="79">
        <v>676.35790287857083</v>
      </c>
      <c r="K21" s="79">
        <v>1244.4210387840799</v>
      </c>
      <c r="L21" s="79">
        <v>2976.36959674642</v>
      </c>
      <c r="M21" s="79">
        <v>4073.3078242859228</v>
      </c>
      <c r="N21" s="79">
        <v>4409.383812146003</v>
      </c>
      <c r="O21" s="79">
        <v>3400.7754630695972</v>
      </c>
      <c r="P21" s="79">
        <v>2026.4250700462389</v>
      </c>
      <c r="Q21" s="79">
        <v>1941.4477819456461</v>
      </c>
      <c r="R21" s="79">
        <v>2188.0019559089978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7.2866757603288086</v>
      </c>
      <c r="Q22" s="8">
        <v>7.2815012701623267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7.2866757603288086</v>
      </c>
      <c r="Q23" s="9">
        <v>7.2815012701623267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7.2866757603288086</v>
      </c>
      <c r="Q24" s="10">
        <v>7.2815012701623267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679.1786892130026</v>
      </c>
      <c r="D30" s="8">
        <v>666.49530129850814</v>
      </c>
      <c r="E30" s="8">
        <v>486.7045987599422</v>
      </c>
      <c r="F30" s="8">
        <v>667.91230328425956</v>
      </c>
      <c r="G30" s="8">
        <v>676.84745635051343</v>
      </c>
      <c r="H30" s="8">
        <v>671.2191419602625</v>
      </c>
      <c r="I30" s="8">
        <v>427.7232858014363</v>
      </c>
      <c r="J30" s="8">
        <v>676.35790287857083</v>
      </c>
      <c r="K30" s="8">
        <v>1244.4210387840799</v>
      </c>
      <c r="L30" s="8">
        <v>2976.36959674642</v>
      </c>
      <c r="M30" s="8">
        <v>4073.3078242859228</v>
      </c>
      <c r="N30" s="8">
        <v>4409.383812146003</v>
      </c>
      <c r="O30" s="8">
        <v>3400.7754630695972</v>
      </c>
      <c r="P30" s="8">
        <v>2019.1383942859102</v>
      </c>
      <c r="Q30" s="8">
        <v>1934.1662806754837</v>
      </c>
      <c r="R30" s="8">
        <v>2188.0019559089978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75.46784093317504</v>
      </c>
      <c r="D34" s="9">
        <v>75.536819031636014</v>
      </c>
      <c r="E34" s="9">
        <v>75.541151699748013</v>
      </c>
      <c r="F34" s="9">
        <v>75.549817035972012</v>
      </c>
      <c r="G34" s="9">
        <v>78.446945392668013</v>
      </c>
      <c r="H34" s="9">
        <v>75.467591634161849</v>
      </c>
      <c r="I34" s="9">
        <v>69.694401013560011</v>
      </c>
      <c r="J34" s="9">
        <v>69.691600630512013</v>
      </c>
      <c r="K34" s="9">
        <v>69.701534064720022</v>
      </c>
      <c r="L34" s="9">
        <v>58.083880803012015</v>
      </c>
      <c r="M34" s="9">
        <v>60.954644620088509</v>
      </c>
      <c r="N34" s="9">
        <v>46.441388760918613</v>
      </c>
      <c r="O34" s="9">
        <v>43.539270318759847</v>
      </c>
      <c r="P34" s="9">
        <v>31.928823816179175</v>
      </c>
      <c r="Q34" s="9">
        <v>95.786613583251409</v>
      </c>
      <c r="R34" s="9">
        <v>84.175463955370688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212.60549741668586</v>
      </c>
      <c r="D43" s="9">
        <v>231.14954357395956</v>
      </c>
      <c r="E43" s="9">
        <v>227.50569616688833</v>
      </c>
      <c r="F43" s="9">
        <v>253.78197792622075</v>
      </c>
      <c r="G43" s="9">
        <v>292.02148520568608</v>
      </c>
      <c r="H43" s="9">
        <v>377.74175878975075</v>
      </c>
      <c r="I43" s="9">
        <v>151.9302483700335</v>
      </c>
      <c r="J43" s="9">
        <v>437.72894348275145</v>
      </c>
      <c r="K43" s="9">
        <v>429.86842631498291</v>
      </c>
      <c r="L43" s="9">
        <v>422.31601914624446</v>
      </c>
      <c r="M43" s="9">
        <v>438.41718087258204</v>
      </c>
      <c r="N43" s="9">
        <v>324.36702186434991</v>
      </c>
      <c r="O43" s="9">
        <v>271.29897635507592</v>
      </c>
      <c r="P43" s="9">
        <v>433.80050955337134</v>
      </c>
      <c r="Q43" s="9">
        <v>329.07896815866309</v>
      </c>
      <c r="R43" s="9">
        <v>430.90932000855594</v>
      </c>
    </row>
    <row r="44" spans="1:18" ht="11.25" customHeight="1" x14ac:dyDescent="0.25">
      <c r="A44" s="59" t="s">
        <v>161</v>
      </c>
      <c r="B44" s="60" t="s">
        <v>160</v>
      </c>
      <c r="C44" s="9">
        <v>391.10535086314161</v>
      </c>
      <c r="D44" s="9">
        <v>359.80893869291253</v>
      </c>
      <c r="E44" s="9">
        <v>183.65775089330586</v>
      </c>
      <c r="F44" s="9">
        <v>338.58050832206681</v>
      </c>
      <c r="G44" s="9">
        <v>306.37902575215935</v>
      </c>
      <c r="H44" s="9">
        <v>218.00979153634989</v>
      </c>
      <c r="I44" s="9">
        <v>206.09863641784276</v>
      </c>
      <c r="J44" s="9">
        <v>168.93735876530735</v>
      </c>
      <c r="K44" s="9">
        <v>455.01816172917609</v>
      </c>
      <c r="L44" s="9">
        <v>299.28132745928752</v>
      </c>
      <c r="M44" s="9">
        <v>252.50587758977142</v>
      </c>
      <c r="N44" s="9">
        <v>365.32659805466614</v>
      </c>
      <c r="O44" s="9">
        <v>172.67503188227775</v>
      </c>
      <c r="P44" s="9">
        <v>79.882229842734375</v>
      </c>
      <c r="Q44" s="9">
        <v>25.430552729846212</v>
      </c>
      <c r="R44" s="9">
        <v>4.6185868897268723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289.83291667520098</v>
      </c>
      <c r="L45" s="9">
        <v>2196.6883693378763</v>
      </c>
      <c r="M45" s="9">
        <v>3321.4301212034807</v>
      </c>
      <c r="N45" s="9">
        <v>3673.2488034660687</v>
      </c>
      <c r="O45" s="9">
        <v>2913.2621845134836</v>
      </c>
      <c r="P45" s="9">
        <v>1473.5268310736253</v>
      </c>
      <c r="Q45" s="9">
        <v>1483.8701462037229</v>
      </c>
      <c r="R45" s="9">
        <v>1668.2985850553446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289.83291667520098</v>
      </c>
      <c r="L49" s="10">
        <v>2196.6883693378763</v>
      </c>
      <c r="M49" s="10">
        <v>3321.4301212034807</v>
      </c>
      <c r="N49" s="10">
        <v>3673.2488034660687</v>
      </c>
      <c r="O49" s="10">
        <v>2913.2621845134836</v>
      </c>
      <c r="P49" s="10">
        <v>1473.5268310736253</v>
      </c>
      <c r="Q49" s="10">
        <v>1483.8701462037229</v>
      </c>
      <c r="R49" s="10">
        <v>1668.2985850553446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5956.4901309211709</v>
      </c>
      <c r="D52" s="79">
        <v>6937.3691609978978</v>
      </c>
      <c r="E52" s="79">
        <v>5047.9030515688191</v>
      </c>
      <c r="F52" s="79">
        <v>7773.0685693403557</v>
      </c>
      <c r="G52" s="79">
        <v>6664.7286194596099</v>
      </c>
      <c r="H52" s="79">
        <v>7607.8297723997603</v>
      </c>
      <c r="I52" s="79">
        <v>5764.1578033205524</v>
      </c>
      <c r="J52" s="79">
        <v>5564.8235981560483</v>
      </c>
      <c r="K52" s="79">
        <v>5339.5828435873273</v>
      </c>
      <c r="L52" s="79">
        <v>2626.6770794965373</v>
      </c>
      <c r="M52" s="79">
        <v>2452.7922685695644</v>
      </c>
      <c r="N52" s="79">
        <v>2656.3297019361235</v>
      </c>
      <c r="O52" s="79">
        <v>2491.5814519443693</v>
      </c>
      <c r="P52" s="79">
        <v>2757.4943416523301</v>
      </c>
      <c r="Q52" s="79">
        <v>2708.0999886469099</v>
      </c>
      <c r="R52" s="79">
        <v>2494.635327653436</v>
      </c>
    </row>
    <row r="53" spans="1:18" ht="11.25" customHeight="1" x14ac:dyDescent="0.25">
      <c r="A53" s="56" t="s">
        <v>143</v>
      </c>
      <c r="B53" s="57" t="s">
        <v>142</v>
      </c>
      <c r="C53" s="8">
        <v>5956.4901309211709</v>
      </c>
      <c r="D53" s="8">
        <v>6937.3691609978978</v>
      </c>
      <c r="E53" s="8">
        <v>5047.9030515688191</v>
      </c>
      <c r="F53" s="8">
        <v>7773.0685693403557</v>
      </c>
      <c r="G53" s="8">
        <v>6664.7286194596099</v>
      </c>
      <c r="H53" s="8">
        <v>7607.8297723997603</v>
      </c>
      <c r="I53" s="8">
        <v>5764.1578033205524</v>
      </c>
      <c r="J53" s="8">
        <v>5564.8235981560483</v>
      </c>
      <c r="K53" s="8">
        <v>5339.5828435873273</v>
      </c>
      <c r="L53" s="8">
        <v>2626.6770794965373</v>
      </c>
      <c r="M53" s="8">
        <v>2452.7922685695644</v>
      </c>
      <c r="N53" s="8">
        <v>2656.3297019361235</v>
      </c>
      <c r="O53" s="8">
        <v>2491.5814519443693</v>
      </c>
      <c r="P53" s="8">
        <v>2757.4943416523301</v>
      </c>
      <c r="Q53" s="8">
        <v>2708.0999886469099</v>
      </c>
      <c r="R53" s="8">
        <v>2494.635327653436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641.41895909951995</v>
      </c>
      <c r="L64" s="81">
        <v>578.24071199972013</v>
      </c>
      <c r="M64" s="81">
        <v>697.58422973258007</v>
      </c>
      <c r="N64" s="81">
        <v>892.76514498545419</v>
      </c>
      <c r="O64" s="81">
        <v>884.46624399372638</v>
      </c>
      <c r="P64" s="81">
        <v>785.35712266398991</v>
      </c>
      <c r="Q64" s="81">
        <v>765.82833572811421</v>
      </c>
      <c r="R64" s="81">
        <v>964.25642841305933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641.41895909951995</v>
      </c>
      <c r="L65" s="82">
        <v>572.10775118783999</v>
      </c>
      <c r="M65" s="82">
        <v>691.71356207496444</v>
      </c>
      <c r="N65" s="82">
        <v>887.03168609741294</v>
      </c>
      <c r="O65" s="82">
        <v>878.62620447835354</v>
      </c>
      <c r="P65" s="82">
        <v>779.41162178791274</v>
      </c>
      <c r="Q65" s="82">
        <v>759.80201194325673</v>
      </c>
      <c r="R65" s="82">
        <v>958.26300310900876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6.1329608118800945</v>
      </c>
      <c r="M67" s="82">
        <v>5.870667657615666</v>
      </c>
      <c r="N67" s="82">
        <v>5.733458888041258</v>
      </c>
      <c r="O67" s="82">
        <v>5.840039515372788</v>
      </c>
      <c r="P67" s="82">
        <v>5.9455008760771451</v>
      </c>
      <c r="Q67" s="82">
        <v>6.0263237848575022</v>
      </c>
      <c r="R67" s="82">
        <v>5.9934253040505832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703.09774267295631</v>
      </c>
      <c r="D2" s="78">
        <v>739.55050517313077</v>
      </c>
      <c r="E2" s="78">
        <v>643.03835111557225</v>
      </c>
      <c r="F2" s="78">
        <v>652.87748705827357</v>
      </c>
      <c r="G2" s="78">
        <v>582.22615488013639</v>
      </c>
      <c r="H2" s="78">
        <v>572.30226757289017</v>
      </c>
      <c r="I2" s="78">
        <v>539.42628023204099</v>
      </c>
      <c r="J2" s="78">
        <v>521.96391862615098</v>
      </c>
      <c r="K2" s="78">
        <v>576.84329758804313</v>
      </c>
      <c r="L2" s="78">
        <v>493.75035188867895</v>
      </c>
      <c r="M2" s="78">
        <v>558.00858170307049</v>
      </c>
      <c r="N2" s="78">
        <v>657.59859445705229</v>
      </c>
      <c r="O2" s="78">
        <v>560.92013866644038</v>
      </c>
      <c r="P2" s="78">
        <v>561.02341387744184</v>
      </c>
      <c r="Q2" s="78">
        <v>507.1032522412176</v>
      </c>
      <c r="R2" s="78">
        <v>483.40597300590059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3.9974066883062345</v>
      </c>
      <c r="D21" s="79">
        <v>4.2683726880106283</v>
      </c>
      <c r="E21" s="79">
        <v>4.4032124115865505</v>
      </c>
      <c r="F21" s="79">
        <v>3.8974068899214092</v>
      </c>
      <c r="G21" s="79">
        <v>3.8379365689270735</v>
      </c>
      <c r="H21" s="79">
        <v>3.7200208681008942</v>
      </c>
      <c r="I21" s="79">
        <v>3.6728474495918682</v>
      </c>
      <c r="J21" s="79">
        <v>3.660943916973098</v>
      </c>
      <c r="K21" s="79">
        <v>3.5599986478780692</v>
      </c>
      <c r="L21" s="79">
        <v>3.1184246802880371</v>
      </c>
      <c r="M21" s="79">
        <v>3.3243756598909839</v>
      </c>
      <c r="N21" s="79">
        <v>3.3943284125114626</v>
      </c>
      <c r="O21" s="79">
        <v>3.2272706201923294</v>
      </c>
      <c r="P21" s="79">
        <v>3.1333624128113304</v>
      </c>
      <c r="Q21" s="79">
        <v>2.9172932817114794</v>
      </c>
      <c r="R21" s="79">
        <v>2.8697630554513269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3.9974066883062345</v>
      </c>
      <c r="D30" s="8">
        <v>4.2683726880106283</v>
      </c>
      <c r="E30" s="8">
        <v>4.4032124115865505</v>
      </c>
      <c r="F30" s="8">
        <v>3.8974068899214092</v>
      </c>
      <c r="G30" s="8">
        <v>3.8379365689270735</v>
      </c>
      <c r="H30" s="8">
        <v>3.7200208681008942</v>
      </c>
      <c r="I30" s="8">
        <v>3.6728474495918682</v>
      </c>
      <c r="J30" s="8">
        <v>3.660943916973098</v>
      </c>
      <c r="K30" s="8">
        <v>3.5599986478780692</v>
      </c>
      <c r="L30" s="8">
        <v>3.1184246802880371</v>
      </c>
      <c r="M30" s="8">
        <v>3.3243756598909839</v>
      </c>
      <c r="N30" s="8">
        <v>3.3943284125114626</v>
      </c>
      <c r="O30" s="8">
        <v>3.2272706201923294</v>
      </c>
      <c r="P30" s="8">
        <v>3.1333624128113304</v>
      </c>
      <c r="Q30" s="8">
        <v>2.9172932817114794</v>
      </c>
      <c r="R30" s="8">
        <v>2.8697630554513269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3.9974066883062345</v>
      </c>
      <c r="D43" s="9">
        <v>4.2683726880106283</v>
      </c>
      <c r="E43" s="9">
        <v>4.4032124115865505</v>
      </c>
      <c r="F43" s="9">
        <v>3.8974068899214092</v>
      </c>
      <c r="G43" s="9">
        <v>3.8379365689270735</v>
      </c>
      <c r="H43" s="9">
        <v>3.7200208681008942</v>
      </c>
      <c r="I43" s="9">
        <v>3.6728474495918682</v>
      </c>
      <c r="J43" s="9">
        <v>3.660943916973098</v>
      </c>
      <c r="K43" s="9">
        <v>3.5599986478780692</v>
      </c>
      <c r="L43" s="9">
        <v>3.1184246802880371</v>
      </c>
      <c r="M43" s="9">
        <v>3.3243756598909839</v>
      </c>
      <c r="N43" s="9">
        <v>3.3943284125114626</v>
      </c>
      <c r="O43" s="9">
        <v>3.2272706201923294</v>
      </c>
      <c r="P43" s="9">
        <v>3.1333624128113304</v>
      </c>
      <c r="Q43" s="9">
        <v>2.9172932817114794</v>
      </c>
      <c r="R43" s="9">
        <v>2.8697630554513269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699.10033598465009</v>
      </c>
      <c r="D52" s="79">
        <v>735.2821324851202</v>
      </c>
      <c r="E52" s="79">
        <v>638.63513870398572</v>
      </c>
      <c r="F52" s="79">
        <v>648.98008016835217</v>
      </c>
      <c r="G52" s="79">
        <v>578.38821831120936</v>
      </c>
      <c r="H52" s="79">
        <v>568.58224670478933</v>
      </c>
      <c r="I52" s="79">
        <v>535.75343278244918</v>
      </c>
      <c r="J52" s="79">
        <v>518.30297470917787</v>
      </c>
      <c r="K52" s="79">
        <v>573.28329894016508</v>
      </c>
      <c r="L52" s="79">
        <v>490.63192720839089</v>
      </c>
      <c r="M52" s="79">
        <v>554.68420604317953</v>
      </c>
      <c r="N52" s="79">
        <v>654.20426604454087</v>
      </c>
      <c r="O52" s="79">
        <v>557.69286804624801</v>
      </c>
      <c r="P52" s="79">
        <v>557.89005146463046</v>
      </c>
      <c r="Q52" s="79">
        <v>504.18595895950614</v>
      </c>
      <c r="R52" s="79">
        <v>480.53620995044929</v>
      </c>
    </row>
    <row r="53" spans="1:18" ht="11.25" customHeight="1" x14ac:dyDescent="0.25">
      <c r="A53" s="56" t="s">
        <v>143</v>
      </c>
      <c r="B53" s="57" t="s">
        <v>142</v>
      </c>
      <c r="C53" s="8">
        <v>699.10033598465009</v>
      </c>
      <c r="D53" s="8">
        <v>735.2821324851202</v>
      </c>
      <c r="E53" s="8">
        <v>638.63513870398572</v>
      </c>
      <c r="F53" s="8">
        <v>648.98008016835217</v>
      </c>
      <c r="G53" s="8">
        <v>578.38821831120936</v>
      </c>
      <c r="H53" s="8">
        <v>568.58224670478933</v>
      </c>
      <c r="I53" s="8">
        <v>535.75343278244918</v>
      </c>
      <c r="J53" s="8">
        <v>518.30297470917787</v>
      </c>
      <c r="K53" s="8">
        <v>573.28329894016508</v>
      </c>
      <c r="L53" s="8">
        <v>490.63192720839089</v>
      </c>
      <c r="M53" s="8">
        <v>554.68420604317953</v>
      </c>
      <c r="N53" s="8">
        <v>654.20426604454087</v>
      </c>
      <c r="O53" s="8">
        <v>557.69286804624801</v>
      </c>
      <c r="P53" s="8">
        <v>557.89005146463046</v>
      </c>
      <c r="Q53" s="8">
        <v>504.18595895950614</v>
      </c>
      <c r="R53" s="8">
        <v>480.53620995044929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1.1455638784509501</v>
      </c>
      <c r="M64" s="81">
        <v>1.3276161501059311</v>
      </c>
      <c r="N64" s="81">
        <v>1.4120435656062158</v>
      </c>
      <c r="O64" s="81">
        <v>1.307181181771131</v>
      </c>
      <c r="P64" s="81">
        <v>1.2028803612159467</v>
      </c>
      <c r="Q64" s="81">
        <v>1.1219629442068635</v>
      </c>
      <c r="R64" s="81">
        <v>1.1545005589809778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1.1455638784509501</v>
      </c>
      <c r="M67" s="82">
        <v>1.3276161501059311</v>
      </c>
      <c r="N67" s="82">
        <v>1.4120435656062158</v>
      </c>
      <c r="O67" s="82">
        <v>1.307181181771131</v>
      </c>
      <c r="P67" s="82">
        <v>1.2028803612159467</v>
      </c>
      <c r="Q67" s="82">
        <v>1.1219629442068635</v>
      </c>
      <c r="R67" s="82">
        <v>1.1545005589809778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3346.9429810879692</v>
      </c>
      <c r="D2" s="78">
        <v>2303.4450914098925</v>
      </c>
      <c r="E2" s="78">
        <v>2894.5904670836644</v>
      </c>
      <c r="F2" s="78">
        <v>3932.4368767567685</v>
      </c>
      <c r="G2" s="78">
        <v>2916.0502491120483</v>
      </c>
      <c r="H2" s="78">
        <v>3325.0458621256917</v>
      </c>
      <c r="I2" s="78">
        <v>2322.1863788391724</v>
      </c>
      <c r="J2" s="78">
        <v>2742.318893347056</v>
      </c>
      <c r="K2" s="78">
        <v>2629.6804382181485</v>
      </c>
      <c r="L2" s="78">
        <v>2319.39126617688</v>
      </c>
      <c r="M2" s="78">
        <v>1883.4977704555176</v>
      </c>
      <c r="N2" s="78">
        <v>2026.6278871779718</v>
      </c>
      <c r="O2" s="78">
        <v>2406.949261580075</v>
      </c>
      <c r="P2" s="78">
        <v>2447.8683635379971</v>
      </c>
      <c r="Q2" s="78">
        <v>2380.1037592320413</v>
      </c>
      <c r="R2" s="78">
        <v>1599.5621730689686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930.18938978846222</v>
      </c>
      <c r="D21" s="79">
        <v>880.93437338030412</v>
      </c>
      <c r="E21" s="79">
        <v>917.99562649366817</v>
      </c>
      <c r="F21" s="79">
        <v>893.63914157120416</v>
      </c>
      <c r="G21" s="79">
        <v>664.94915308382417</v>
      </c>
      <c r="H21" s="79">
        <v>594.65283986187524</v>
      </c>
      <c r="I21" s="79">
        <v>790.06093068578411</v>
      </c>
      <c r="J21" s="79">
        <v>817.48395051775208</v>
      </c>
      <c r="K21" s="79">
        <v>870.45453053877611</v>
      </c>
      <c r="L21" s="79">
        <v>706.77987800342407</v>
      </c>
      <c r="M21" s="79">
        <v>552.58269711236687</v>
      </c>
      <c r="N21" s="79">
        <v>585.14743090194736</v>
      </c>
      <c r="O21" s="79">
        <v>392.95535117703656</v>
      </c>
      <c r="P21" s="79">
        <v>266.5090625754134</v>
      </c>
      <c r="Q21" s="79">
        <v>266.55966385457765</v>
      </c>
      <c r="R21" s="79">
        <v>264.77503513323938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930.18938978846222</v>
      </c>
      <c r="D30" s="8">
        <v>880.93437338030412</v>
      </c>
      <c r="E30" s="8">
        <v>917.99562649366817</v>
      </c>
      <c r="F30" s="8">
        <v>893.63914157120416</v>
      </c>
      <c r="G30" s="8">
        <v>664.94915308382417</v>
      </c>
      <c r="H30" s="8">
        <v>594.65283986187524</v>
      </c>
      <c r="I30" s="8">
        <v>790.06093068578411</v>
      </c>
      <c r="J30" s="8">
        <v>817.48395051775208</v>
      </c>
      <c r="K30" s="8">
        <v>870.45453053877611</v>
      </c>
      <c r="L30" s="8">
        <v>706.77987800342407</v>
      </c>
      <c r="M30" s="8">
        <v>552.58269711236687</v>
      </c>
      <c r="N30" s="8">
        <v>585.14743090194736</v>
      </c>
      <c r="O30" s="8">
        <v>392.95535117703656</v>
      </c>
      <c r="P30" s="8">
        <v>266.5090625754134</v>
      </c>
      <c r="Q30" s="8">
        <v>266.55966385457765</v>
      </c>
      <c r="R30" s="8">
        <v>264.77503513323938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75.468702054832477</v>
      </c>
      <c r="D34" s="9">
        <v>72.637180897680011</v>
      </c>
      <c r="E34" s="9">
        <v>72.640219049100011</v>
      </c>
      <c r="F34" s="9">
        <v>72.641117285172001</v>
      </c>
      <c r="G34" s="9">
        <v>75.540438394632019</v>
      </c>
      <c r="H34" s="9">
        <v>78.370439977194025</v>
      </c>
      <c r="I34" s="9">
        <v>72.59834539692001</v>
      </c>
      <c r="J34" s="9">
        <v>69.668405004888015</v>
      </c>
      <c r="K34" s="9">
        <v>69.701534064720022</v>
      </c>
      <c r="L34" s="9">
        <v>58.082190005700014</v>
      </c>
      <c r="M34" s="9">
        <v>52.246838245790606</v>
      </c>
      <c r="N34" s="9">
        <v>55.149433188908006</v>
      </c>
      <c r="O34" s="9">
        <v>49.344506361261267</v>
      </c>
      <c r="P34" s="9">
        <v>34.830993550615581</v>
      </c>
      <c r="Q34" s="9">
        <v>46.441378318743503</v>
      </c>
      <c r="R34" s="9">
        <v>40.63672742418786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127.15447544613001</v>
      </c>
      <c r="D43" s="9">
        <v>130.31232396904801</v>
      </c>
      <c r="E43" s="9">
        <v>127.21815760305601</v>
      </c>
      <c r="F43" s="9">
        <v>143.027835614352</v>
      </c>
      <c r="G43" s="9">
        <v>162.25898517504001</v>
      </c>
      <c r="H43" s="9">
        <v>209.77835660102949</v>
      </c>
      <c r="I43" s="9">
        <v>95.265912043224006</v>
      </c>
      <c r="J43" s="9">
        <v>187.62163115529603</v>
      </c>
      <c r="K43" s="9">
        <v>190.82121771211203</v>
      </c>
      <c r="L43" s="9">
        <v>184.309023481596</v>
      </c>
      <c r="M43" s="9">
        <v>190.73426962119234</v>
      </c>
      <c r="N43" s="9">
        <v>139.90148559717332</v>
      </c>
      <c r="O43" s="9">
        <v>117.5998403736333</v>
      </c>
      <c r="P43" s="9">
        <v>98.551722035902316</v>
      </c>
      <c r="Q43" s="9">
        <v>130.33590749013462</v>
      </c>
      <c r="R43" s="9">
        <v>165.31424041290214</v>
      </c>
    </row>
    <row r="44" spans="1:18" ht="11.25" customHeight="1" x14ac:dyDescent="0.25">
      <c r="A44" s="59" t="s">
        <v>161</v>
      </c>
      <c r="B44" s="60" t="s">
        <v>160</v>
      </c>
      <c r="C44" s="9">
        <v>727.56621228749975</v>
      </c>
      <c r="D44" s="9">
        <v>677.98486851357609</v>
      </c>
      <c r="E44" s="9">
        <v>718.13724984151213</v>
      </c>
      <c r="F44" s="9">
        <v>677.97018867168015</v>
      </c>
      <c r="G44" s="9">
        <v>427.14972951415211</v>
      </c>
      <c r="H44" s="9">
        <v>306.50404328365181</v>
      </c>
      <c r="I44" s="9">
        <v>622.19667324564011</v>
      </c>
      <c r="J44" s="9">
        <v>560.19391435756802</v>
      </c>
      <c r="K44" s="9">
        <v>609.93177876194409</v>
      </c>
      <c r="L44" s="9">
        <v>464.38866451612802</v>
      </c>
      <c r="M44" s="9">
        <v>309.60158924538393</v>
      </c>
      <c r="N44" s="9">
        <v>390.09651211586606</v>
      </c>
      <c r="O44" s="9">
        <v>226.011004442142</v>
      </c>
      <c r="P44" s="9">
        <v>133.12634698889548</v>
      </c>
      <c r="Q44" s="9">
        <v>89.782378045699531</v>
      </c>
      <c r="R44" s="9">
        <v>58.824067296149394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2416.7535912995068</v>
      </c>
      <c r="D52" s="79">
        <v>1422.5107180295881</v>
      </c>
      <c r="E52" s="79">
        <v>1976.5948405899962</v>
      </c>
      <c r="F52" s="79">
        <v>3038.7977351855643</v>
      </c>
      <c r="G52" s="79">
        <v>2251.1010960282242</v>
      </c>
      <c r="H52" s="79">
        <v>2730.3930222638164</v>
      </c>
      <c r="I52" s="79">
        <v>1532.1254481533883</v>
      </c>
      <c r="J52" s="79">
        <v>1924.8349428293041</v>
      </c>
      <c r="K52" s="79">
        <v>1759.2259076793723</v>
      </c>
      <c r="L52" s="79">
        <v>1612.6113881734561</v>
      </c>
      <c r="M52" s="79">
        <v>1330.9150733431509</v>
      </c>
      <c r="N52" s="79">
        <v>1441.4804562760244</v>
      </c>
      <c r="O52" s="79">
        <v>2013.9939104030384</v>
      </c>
      <c r="P52" s="79">
        <v>2181.3593009625838</v>
      </c>
      <c r="Q52" s="79">
        <v>2113.5440953774637</v>
      </c>
      <c r="R52" s="79">
        <v>1334.7871379357291</v>
      </c>
    </row>
    <row r="53" spans="1:18" ht="11.25" customHeight="1" x14ac:dyDescent="0.25">
      <c r="A53" s="56" t="s">
        <v>143</v>
      </c>
      <c r="B53" s="57" t="s">
        <v>142</v>
      </c>
      <c r="C53" s="8">
        <v>2416.7535912995068</v>
      </c>
      <c r="D53" s="8">
        <v>1422.5107180295881</v>
      </c>
      <c r="E53" s="8">
        <v>1976.5948405899962</v>
      </c>
      <c r="F53" s="8">
        <v>3038.7977351855643</v>
      </c>
      <c r="G53" s="8">
        <v>2251.1010960282242</v>
      </c>
      <c r="H53" s="8">
        <v>2730.3930222638164</v>
      </c>
      <c r="I53" s="8">
        <v>1532.1254481533883</v>
      </c>
      <c r="J53" s="8">
        <v>1924.8349428293041</v>
      </c>
      <c r="K53" s="8">
        <v>1759.2259076793723</v>
      </c>
      <c r="L53" s="8">
        <v>1612.6113881734561</v>
      </c>
      <c r="M53" s="8">
        <v>1330.9150733431509</v>
      </c>
      <c r="N53" s="8">
        <v>1441.4804562760244</v>
      </c>
      <c r="O53" s="8">
        <v>2013.9939104030384</v>
      </c>
      <c r="P53" s="8">
        <v>2181.3593009625838</v>
      </c>
      <c r="Q53" s="8">
        <v>2113.5440953774637</v>
      </c>
      <c r="R53" s="8">
        <v>1334.7871379357291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2079.7698618848744</v>
      </c>
      <c r="D64" s="81">
        <v>2121.1877345757839</v>
      </c>
      <c r="E64" s="81">
        <v>2121.2330511592081</v>
      </c>
      <c r="F64" s="81">
        <v>2154.4129441860478</v>
      </c>
      <c r="G64" s="81">
        <v>2154.4268518145518</v>
      </c>
      <c r="H64" s="81">
        <v>2143.9270331848902</v>
      </c>
      <c r="I64" s="81">
        <v>3072.9690875313358</v>
      </c>
      <c r="J64" s="81">
        <v>3049.7322192477841</v>
      </c>
      <c r="K64" s="81">
        <v>2301.6486942514803</v>
      </c>
      <c r="L64" s="81">
        <v>2088.3040792528323</v>
      </c>
      <c r="M64" s="81">
        <v>1585.1649161618079</v>
      </c>
      <c r="N64" s="81">
        <v>1902.5611453073875</v>
      </c>
      <c r="O64" s="81">
        <v>1966.8268081093508</v>
      </c>
      <c r="P64" s="81">
        <v>1543.4843778608918</v>
      </c>
      <c r="Q64" s="81">
        <v>1430.1235642987704</v>
      </c>
      <c r="R64" s="81">
        <v>2378.7616974378584</v>
      </c>
    </row>
    <row r="65" spans="1:18" ht="11.25" customHeight="1" x14ac:dyDescent="0.25">
      <c r="A65" s="71" t="s">
        <v>123</v>
      </c>
      <c r="B65" s="72" t="s">
        <v>122</v>
      </c>
      <c r="C65" s="82">
        <v>2067.9762455203122</v>
      </c>
      <c r="D65" s="82">
        <v>2109.3018750316801</v>
      </c>
      <c r="E65" s="82">
        <v>2109.34975192704</v>
      </c>
      <c r="F65" s="82">
        <v>2142.5299878527999</v>
      </c>
      <c r="G65" s="82">
        <v>2142.5440555007999</v>
      </c>
      <c r="H65" s="82">
        <v>2142.6712419787309</v>
      </c>
      <c r="I65" s="82">
        <v>3064.49840979072</v>
      </c>
      <c r="J65" s="82">
        <v>3028.4719604294401</v>
      </c>
      <c r="K65" s="82">
        <v>2289.0404152627202</v>
      </c>
      <c r="L65" s="82">
        <v>2054.3688818956803</v>
      </c>
      <c r="M65" s="82">
        <v>1551.2035030340553</v>
      </c>
      <c r="N65" s="82">
        <v>1868.6001100420701</v>
      </c>
      <c r="O65" s="82">
        <v>1932.8656516108822</v>
      </c>
      <c r="P65" s="82">
        <v>1509.5234857038772</v>
      </c>
      <c r="Q65" s="82">
        <v>1396.1624734617008</v>
      </c>
      <c r="R65" s="82">
        <v>2319.7391491583471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11.793616364562295</v>
      </c>
      <c r="D67" s="82">
        <v>11.885859544104004</v>
      </c>
      <c r="E67" s="82">
        <v>11.883299232168003</v>
      </c>
      <c r="F67" s="82">
        <v>11.882956333248</v>
      </c>
      <c r="G67" s="82">
        <v>11.882796313752003</v>
      </c>
      <c r="H67" s="82">
        <v>1.2557912061590755</v>
      </c>
      <c r="I67" s="82">
        <v>8.4706777406159972</v>
      </c>
      <c r="J67" s="82">
        <v>21.260258818343999</v>
      </c>
      <c r="K67" s="82">
        <v>12.608278988759997</v>
      </c>
      <c r="L67" s="82">
        <v>33.935197357152006</v>
      </c>
      <c r="M67" s="82">
        <v>33.961413127752692</v>
      </c>
      <c r="N67" s="82">
        <v>33.961035265317342</v>
      </c>
      <c r="O67" s="82">
        <v>33.961156498468561</v>
      </c>
      <c r="P67" s="82">
        <v>33.960892157014463</v>
      </c>
      <c r="Q67" s="82">
        <v>33.961090837069683</v>
      </c>
      <c r="R67" s="82">
        <v>59.022548279511483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451.50810137251943</v>
      </c>
      <c r="D2" s="78">
        <v>11.000302733911155</v>
      </c>
      <c r="E2" s="78">
        <v>132.44036274801761</v>
      </c>
      <c r="F2" s="78">
        <v>609.99233753608257</v>
      </c>
      <c r="G2" s="78">
        <v>236.90419389456162</v>
      </c>
      <c r="H2" s="78">
        <v>413.67381183247528</v>
      </c>
      <c r="I2" s="78">
        <v>11.532067853863818</v>
      </c>
      <c r="J2" s="78">
        <v>14.139422125047094</v>
      </c>
      <c r="K2" s="78">
        <v>12.591150953083281</v>
      </c>
      <c r="L2" s="78">
        <v>11.241173357999449</v>
      </c>
      <c r="M2" s="78">
        <v>9.4508730206953473</v>
      </c>
      <c r="N2" s="78">
        <v>10.273738616759397</v>
      </c>
      <c r="O2" s="78">
        <v>59.705673923355135</v>
      </c>
      <c r="P2" s="78">
        <v>220.33309073709322</v>
      </c>
      <c r="Q2" s="78">
        <v>240.99417816568621</v>
      </c>
      <c r="R2" s="78">
        <v>8.3555047529951274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434.56834836236618</v>
      </c>
      <c r="D21" s="79">
        <v>0.92314125618203824</v>
      </c>
      <c r="E21" s="79">
        <v>119.61226394215024</v>
      </c>
      <c r="F21" s="79">
        <v>591.42937390491602</v>
      </c>
      <c r="G21" s="79">
        <v>222.60901705561324</v>
      </c>
      <c r="H21" s="79">
        <v>316.37750459440764</v>
      </c>
      <c r="I21" s="79">
        <v>0.67507606880127058</v>
      </c>
      <c r="J21" s="79">
        <v>1.2558182143790466</v>
      </c>
      <c r="K21" s="79">
        <v>1.2321029199650868</v>
      </c>
      <c r="L21" s="79">
        <v>1.1530002502959698</v>
      </c>
      <c r="M21" s="79">
        <v>1.1846391359610364</v>
      </c>
      <c r="N21" s="79">
        <v>0.90889573041358163</v>
      </c>
      <c r="O21" s="79">
        <v>47.579723167156786</v>
      </c>
      <c r="P21" s="79">
        <v>138.01184994969154</v>
      </c>
      <c r="Q21" s="79">
        <v>101.31987897846399</v>
      </c>
      <c r="R21" s="79">
        <v>0.9207937153076633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434.56834836236618</v>
      </c>
      <c r="D30" s="8">
        <v>0.92314125618203824</v>
      </c>
      <c r="E30" s="8">
        <v>119.61226394215024</v>
      </c>
      <c r="F30" s="8">
        <v>591.42937390491602</v>
      </c>
      <c r="G30" s="8">
        <v>222.60901705561324</v>
      </c>
      <c r="H30" s="8">
        <v>316.37750459440764</v>
      </c>
      <c r="I30" s="8">
        <v>0.67507606880127058</v>
      </c>
      <c r="J30" s="8">
        <v>1.2558182143790466</v>
      </c>
      <c r="K30" s="8">
        <v>1.2321029199650868</v>
      </c>
      <c r="L30" s="8">
        <v>1.1530002502959698</v>
      </c>
      <c r="M30" s="8">
        <v>1.1846391359610364</v>
      </c>
      <c r="N30" s="8">
        <v>0.90889573041358163</v>
      </c>
      <c r="O30" s="8">
        <v>47.579723167156786</v>
      </c>
      <c r="P30" s="8">
        <v>138.01184994969154</v>
      </c>
      <c r="Q30" s="8">
        <v>101.31987897846399</v>
      </c>
      <c r="R30" s="8">
        <v>0.9207937153076633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2.3981054666261867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1.1663082200898691</v>
      </c>
      <c r="Q34" s="9">
        <v>2.9242069979795469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0.89126397326871731</v>
      </c>
      <c r="D43" s="9">
        <v>0.92314125618203824</v>
      </c>
      <c r="E43" s="9">
        <v>0.82564573281253917</v>
      </c>
      <c r="F43" s="9">
        <v>0.87370754559008401</v>
      </c>
      <c r="G43" s="9">
        <v>1.0303939218358498</v>
      </c>
      <c r="H43" s="9">
        <v>7.475355844129667</v>
      </c>
      <c r="I43" s="9">
        <v>0.67507606880127058</v>
      </c>
      <c r="J43" s="9">
        <v>1.2558182143790466</v>
      </c>
      <c r="K43" s="9">
        <v>1.2321029199650868</v>
      </c>
      <c r="L43" s="9">
        <v>1.1530002502959698</v>
      </c>
      <c r="M43" s="9">
        <v>1.1846391359610364</v>
      </c>
      <c r="N43" s="9">
        <v>0.90889573041358163</v>
      </c>
      <c r="O43" s="9">
        <v>0.70805073736399338</v>
      </c>
      <c r="P43" s="9">
        <v>3.7191947407061998</v>
      </c>
      <c r="Q43" s="9">
        <v>8.6132939347849167</v>
      </c>
      <c r="R43" s="9">
        <v>0.9207937153076633</v>
      </c>
    </row>
    <row r="44" spans="1:18" ht="11.25" customHeight="1" x14ac:dyDescent="0.25">
      <c r="A44" s="59" t="s">
        <v>161</v>
      </c>
      <c r="B44" s="60" t="s">
        <v>160</v>
      </c>
      <c r="C44" s="9">
        <v>433.67708438909744</v>
      </c>
      <c r="D44" s="9">
        <v>0</v>
      </c>
      <c r="E44" s="9">
        <v>118.7866182093377</v>
      </c>
      <c r="F44" s="9">
        <v>590.55566635932598</v>
      </c>
      <c r="G44" s="9">
        <v>221.5786231337774</v>
      </c>
      <c r="H44" s="9">
        <v>306.50404328365181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46.871672429792795</v>
      </c>
      <c r="P44" s="9">
        <v>133.12634698889548</v>
      </c>
      <c r="Q44" s="9">
        <v>89.782378045699531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16.939753010153265</v>
      </c>
      <c r="D52" s="79">
        <v>10.077161477729117</v>
      </c>
      <c r="E52" s="79">
        <v>12.828098805867381</v>
      </c>
      <c r="F52" s="79">
        <v>18.562963631166561</v>
      </c>
      <c r="G52" s="79">
        <v>14.295176838948386</v>
      </c>
      <c r="H52" s="79">
        <v>97.296307238067655</v>
      </c>
      <c r="I52" s="79">
        <v>10.856991785062547</v>
      </c>
      <c r="J52" s="79">
        <v>12.883603910668048</v>
      </c>
      <c r="K52" s="79">
        <v>11.359048033118194</v>
      </c>
      <c r="L52" s="79">
        <v>10.088173107703479</v>
      </c>
      <c r="M52" s="79">
        <v>8.2662338847343104</v>
      </c>
      <c r="N52" s="79">
        <v>9.3648428863458157</v>
      </c>
      <c r="O52" s="79">
        <v>12.125950756198353</v>
      </c>
      <c r="P52" s="79">
        <v>82.321240787401678</v>
      </c>
      <c r="Q52" s="79">
        <v>139.67429918722223</v>
      </c>
      <c r="R52" s="79">
        <v>7.4347110376874648</v>
      </c>
    </row>
    <row r="53" spans="1:18" ht="11.25" customHeight="1" x14ac:dyDescent="0.25">
      <c r="A53" s="56" t="s">
        <v>143</v>
      </c>
      <c r="B53" s="57" t="s">
        <v>142</v>
      </c>
      <c r="C53" s="8">
        <v>16.939753010153265</v>
      </c>
      <c r="D53" s="8">
        <v>10.077161477729117</v>
      </c>
      <c r="E53" s="8">
        <v>12.828098805867381</v>
      </c>
      <c r="F53" s="8">
        <v>18.562963631166561</v>
      </c>
      <c r="G53" s="8">
        <v>14.295176838948386</v>
      </c>
      <c r="H53" s="8">
        <v>97.296307238067655</v>
      </c>
      <c r="I53" s="8">
        <v>10.856991785062547</v>
      </c>
      <c r="J53" s="8">
        <v>12.883603910668048</v>
      </c>
      <c r="K53" s="8">
        <v>11.359048033118194</v>
      </c>
      <c r="L53" s="8">
        <v>10.088173107703479</v>
      </c>
      <c r="M53" s="8">
        <v>8.2662338847343104</v>
      </c>
      <c r="N53" s="8">
        <v>9.3648428863458157</v>
      </c>
      <c r="O53" s="8">
        <v>12.125950756198353</v>
      </c>
      <c r="P53" s="8">
        <v>82.321240787401678</v>
      </c>
      <c r="Q53" s="8">
        <v>139.67429918722223</v>
      </c>
      <c r="R53" s="8">
        <v>7.4347110376874648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2068.0589105255622</v>
      </c>
      <c r="D64" s="81">
        <v>1988.6980450376341</v>
      </c>
      <c r="E64" s="81">
        <v>2109.4268745287786</v>
      </c>
      <c r="F64" s="81">
        <v>2142.6025767203282</v>
      </c>
      <c r="G64" s="81">
        <v>2142.619514872636</v>
      </c>
      <c r="H64" s="81">
        <v>2142.7159915243183</v>
      </c>
      <c r="I64" s="81">
        <v>2152.2659455819853</v>
      </c>
      <c r="J64" s="81">
        <v>2436.5060177097293</v>
      </c>
      <c r="K64" s="81">
        <v>2149.392277268525</v>
      </c>
      <c r="L64" s="81">
        <v>1899.2862147840224</v>
      </c>
      <c r="M64" s="81">
        <v>1502.4434548629979</v>
      </c>
      <c r="N64" s="81">
        <v>1721.2946838301377</v>
      </c>
      <c r="O64" s="81">
        <v>1933.0701265644543</v>
      </c>
      <c r="P64" s="81">
        <v>1510.8051190319488</v>
      </c>
      <c r="Q64" s="81">
        <v>1398.4068040023674</v>
      </c>
      <c r="R64" s="81">
        <v>1470.4414878664443</v>
      </c>
    </row>
    <row r="65" spans="1:18" ht="11.25" customHeight="1" x14ac:dyDescent="0.25">
      <c r="A65" s="71" t="s">
        <v>123</v>
      </c>
      <c r="B65" s="72" t="s">
        <v>122</v>
      </c>
      <c r="C65" s="82">
        <v>2067.9762455203122</v>
      </c>
      <c r="D65" s="82">
        <v>1988.6138448102408</v>
      </c>
      <c r="E65" s="82">
        <v>2109.34975192704</v>
      </c>
      <c r="F65" s="82">
        <v>2142.5299878527999</v>
      </c>
      <c r="G65" s="82">
        <v>2142.5440555007999</v>
      </c>
      <c r="H65" s="82">
        <v>2142.6712419787309</v>
      </c>
      <c r="I65" s="82">
        <v>2152.2059204197149</v>
      </c>
      <c r="J65" s="82">
        <v>2436.3637152465108</v>
      </c>
      <c r="K65" s="82">
        <v>2149.3108675723497</v>
      </c>
      <c r="L65" s="82">
        <v>1899.0739230019515</v>
      </c>
      <c r="M65" s="82">
        <v>1502.2325225581553</v>
      </c>
      <c r="N65" s="82">
        <v>1721.0740497187749</v>
      </c>
      <c r="O65" s="82">
        <v>1932.8656516108822</v>
      </c>
      <c r="P65" s="82">
        <v>1509.5234857038772</v>
      </c>
      <c r="Q65" s="82">
        <v>1396.1624734617008</v>
      </c>
      <c r="R65" s="82">
        <v>1470.1127346302956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8.2665005249775256E-2</v>
      </c>
      <c r="D67" s="82">
        <v>8.4200227393332369E-2</v>
      </c>
      <c r="E67" s="82">
        <v>7.7122601738875876E-2</v>
      </c>
      <c r="F67" s="82">
        <v>7.2588867528346077E-2</v>
      </c>
      <c r="G67" s="82">
        <v>7.5459371836296738E-2</v>
      </c>
      <c r="H67" s="82">
        <v>4.4749545587401268E-2</v>
      </c>
      <c r="I67" s="82">
        <v>6.0025162270245708E-2</v>
      </c>
      <c r="J67" s="82">
        <v>0.14230246321859405</v>
      </c>
      <c r="K67" s="82">
        <v>8.14096961755192E-2</v>
      </c>
      <c r="L67" s="82">
        <v>0.21229178207081331</v>
      </c>
      <c r="M67" s="82">
        <v>0.21093230484264594</v>
      </c>
      <c r="N67" s="82">
        <v>0.22063411136282937</v>
      </c>
      <c r="O67" s="82">
        <v>0.20447495357201165</v>
      </c>
      <c r="P67" s="82">
        <v>1.2816333280715788</v>
      </c>
      <c r="Q67" s="82">
        <v>2.2443305406666472</v>
      </c>
      <c r="R67" s="82">
        <v>0.32875323614876978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2846.5533130187514</v>
      </c>
      <c r="D2" s="78">
        <v>2260.6321967449067</v>
      </c>
      <c r="E2" s="78">
        <v>2721.719823247523</v>
      </c>
      <c r="F2" s="78">
        <v>3267.2590417371052</v>
      </c>
      <c r="G2" s="78">
        <v>2638.5357068005205</v>
      </c>
      <c r="H2" s="78">
        <v>2864.5834013306985</v>
      </c>
      <c r="I2" s="78">
        <v>2280.620898500968</v>
      </c>
      <c r="J2" s="78">
        <v>2692.5609102891167</v>
      </c>
      <c r="K2" s="78">
        <v>2585.629536874013</v>
      </c>
      <c r="L2" s="78">
        <v>2278.6320962814852</v>
      </c>
      <c r="M2" s="78">
        <v>1850.3014330071153</v>
      </c>
      <c r="N2" s="78">
        <v>1991.5363325233241</v>
      </c>
      <c r="O2" s="78">
        <v>2316.3639508112801</v>
      </c>
      <c r="P2" s="78">
        <v>2197.1428544161768</v>
      </c>
      <c r="Q2" s="78">
        <v>2103.9678604432443</v>
      </c>
      <c r="R2" s="78">
        <v>1560.1285901131262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493.17774952669384</v>
      </c>
      <c r="D21" s="79">
        <v>877.34153140878391</v>
      </c>
      <c r="E21" s="79">
        <v>795.93853220023539</v>
      </c>
      <c r="F21" s="79">
        <v>299.7290967159966</v>
      </c>
      <c r="G21" s="79">
        <v>439.60975444401879</v>
      </c>
      <c r="H21" s="79">
        <v>274.93701085634814</v>
      </c>
      <c r="I21" s="79">
        <v>787.62772777541886</v>
      </c>
      <c r="J21" s="79">
        <v>813.06460573249149</v>
      </c>
      <c r="K21" s="79">
        <v>866.14394412968272</v>
      </c>
      <c r="L21" s="79">
        <v>702.59923496958959</v>
      </c>
      <c r="M21" s="79">
        <v>548.42163385124468</v>
      </c>
      <c r="N21" s="79">
        <v>582.04295594994164</v>
      </c>
      <c r="O21" s="79">
        <v>343.67200115204332</v>
      </c>
      <c r="P21" s="79">
        <v>127.18346610735496</v>
      </c>
      <c r="Q21" s="79">
        <v>163.19857587994426</v>
      </c>
      <c r="R21" s="79">
        <v>260.4293736284946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493.17774952669384</v>
      </c>
      <c r="D30" s="8">
        <v>877.34153140878391</v>
      </c>
      <c r="E30" s="8">
        <v>795.93853220023539</v>
      </c>
      <c r="F30" s="8">
        <v>299.7290967159966</v>
      </c>
      <c r="G30" s="8">
        <v>439.60975444401879</v>
      </c>
      <c r="H30" s="8">
        <v>274.93701085634814</v>
      </c>
      <c r="I30" s="8">
        <v>787.62772777541886</v>
      </c>
      <c r="J30" s="8">
        <v>813.06460573249149</v>
      </c>
      <c r="K30" s="8">
        <v>866.14394412968272</v>
      </c>
      <c r="L30" s="8">
        <v>702.59923496958959</v>
      </c>
      <c r="M30" s="8">
        <v>548.42163385124468</v>
      </c>
      <c r="N30" s="8">
        <v>582.04295594994164</v>
      </c>
      <c r="O30" s="8">
        <v>343.67200115204332</v>
      </c>
      <c r="P30" s="8">
        <v>127.18346610735496</v>
      </c>
      <c r="Q30" s="8">
        <v>163.19857587994426</v>
      </c>
      <c r="R30" s="8">
        <v>260.4293736284946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75.468702054832477</v>
      </c>
      <c r="D34" s="9">
        <v>72.637180897680011</v>
      </c>
      <c r="E34" s="9">
        <v>72.640219049100011</v>
      </c>
      <c r="F34" s="9">
        <v>72.641117285172001</v>
      </c>
      <c r="G34" s="9">
        <v>75.540438394632019</v>
      </c>
      <c r="H34" s="9">
        <v>75.972334510567833</v>
      </c>
      <c r="I34" s="9">
        <v>72.59834539692001</v>
      </c>
      <c r="J34" s="9">
        <v>69.668405004888015</v>
      </c>
      <c r="K34" s="9">
        <v>69.701534064720022</v>
      </c>
      <c r="L34" s="9">
        <v>58.082190005700014</v>
      </c>
      <c r="M34" s="9">
        <v>52.246838245790606</v>
      </c>
      <c r="N34" s="9">
        <v>55.149433188908006</v>
      </c>
      <c r="O34" s="9">
        <v>49.344506361261267</v>
      </c>
      <c r="P34" s="9">
        <v>33.664685330525714</v>
      </c>
      <c r="Q34" s="9">
        <v>43.51717132076395</v>
      </c>
      <c r="R34" s="9">
        <v>40.63672742418786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123.81991957345906</v>
      </c>
      <c r="D43" s="9">
        <v>126.71948199752781</v>
      </c>
      <c r="E43" s="9">
        <v>123.94768151896106</v>
      </c>
      <c r="F43" s="9">
        <v>139.67345711847048</v>
      </c>
      <c r="G43" s="9">
        <v>158.49820966901208</v>
      </c>
      <c r="H43" s="9">
        <v>198.9646763457803</v>
      </c>
      <c r="I43" s="9">
        <v>92.832709132858696</v>
      </c>
      <c r="J43" s="9">
        <v>183.20228637003547</v>
      </c>
      <c r="K43" s="9">
        <v>186.51063130301867</v>
      </c>
      <c r="L43" s="9">
        <v>180.12838044776149</v>
      </c>
      <c r="M43" s="9">
        <v>186.57320636007009</v>
      </c>
      <c r="N43" s="9">
        <v>136.79701064516752</v>
      </c>
      <c r="O43" s="9">
        <v>115.18816277843284</v>
      </c>
      <c r="P43" s="9">
        <v>93.518780776829246</v>
      </c>
      <c r="Q43" s="9">
        <v>119.68140455918029</v>
      </c>
      <c r="R43" s="9">
        <v>160.96857890815735</v>
      </c>
    </row>
    <row r="44" spans="1:18" ht="11.25" customHeight="1" x14ac:dyDescent="0.25">
      <c r="A44" s="59" t="s">
        <v>161</v>
      </c>
      <c r="B44" s="60" t="s">
        <v>160</v>
      </c>
      <c r="C44" s="9">
        <v>293.88912789840231</v>
      </c>
      <c r="D44" s="9">
        <v>677.98486851357609</v>
      </c>
      <c r="E44" s="9">
        <v>599.35063163217433</v>
      </c>
      <c r="F44" s="9">
        <v>87.414522312354123</v>
      </c>
      <c r="G44" s="9">
        <v>205.57110638037472</v>
      </c>
      <c r="H44" s="9">
        <v>0</v>
      </c>
      <c r="I44" s="9">
        <v>622.19667324564011</v>
      </c>
      <c r="J44" s="9">
        <v>560.19391435756802</v>
      </c>
      <c r="K44" s="9">
        <v>609.93177876194409</v>
      </c>
      <c r="L44" s="9">
        <v>464.38866451612802</v>
      </c>
      <c r="M44" s="9">
        <v>309.60158924538393</v>
      </c>
      <c r="N44" s="9">
        <v>390.09651211586606</v>
      </c>
      <c r="O44" s="9">
        <v>179.1393320123492</v>
      </c>
      <c r="P44" s="9">
        <v>0</v>
      </c>
      <c r="Q44" s="9">
        <v>0</v>
      </c>
      <c r="R44" s="9">
        <v>58.824067296149394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2353.3755634920576</v>
      </c>
      <c r="D52" s="79">
        <v>1383.2906653361226</v>
      </c>
      <c r="E52" s="79">
        <v>1925.7812910472874</v>
      </c>
      <c r="F52" s="79">
        <v>2967.5299450211087</v>
      </c>
      <c r="G52" s="79">
        <v>2198.925952356502</v>
      </c>
      <c r="H52" s="79">
        <v>2589.6463904743505</v>
      </c>
      <c r="I52" s="79">
        <v>1492.9931707255489</v>
      </c>
      <c r="J52" s="79">
        <v>1879.4963045566251</v>
      </c>
      <c r="K52" s="79">
        <v>1719.4855927443302</v>
      </c>
      <c r="L52" s="79">
        <v>1576.0328613118954</v>
      </c>
      <c r="M52" s="79">
        <v>1301.8797991558706</v>
      </c>
      <c r="N52" s="79">
        <v>1409.4933765733824</v>
      </c>
      <c r="O52" s="79">
        <v>1972.6919496592366</v>
      </c>
      <c r="P52" s="79">
        <v>2069.9593883088219</v>
      </c>
      <c r="Q52" s="79">
        <v>1940.7692845632998</v>
      </c>
      <c r="R52" s="79">
        <v>1299.6992164846315</v>
      </c>
    </row>
    <row r="53" spans="1:18" ht="11.25" customHeight="1" x14ac:dyDescent="0.25">
      <c r="A53" s="56" t="s">
        <v>143</v>
      </c>
      <c r="B53" s="57" t="s">
        <v>142</v>
      </c>
      <c r="C53" s="8">
        <v>2353.3755634920576</v>
      </c>
      <c r="D53" s="8">
        <v>1383.2906653361226</v>
      </c>
      <c r="E53" s="8">
        <v>1925.7812910472874</v>
      </c>
      <c r="F53" s="8">
        <v>2967.5299450211087</v>
      </c>
      <c r="G53" s="8">
        <v>2198.925952356502</v>
      </c>
      <c r="H53" s="8">
        <v>2589.6463904743505</v>
      </c>
      <c r="I53" s="8">
        <v>1492.9931707255489</v>
      </c>
      <c r="J53" s="8">
        <v>1879.4963045566251</v>
      </c>
      <c r="K53" s="8">
        <v>1719.4855927443302</v>
      </c>
      <c r="L53" s="8">
        <v>1576.0328613118954</v>
      </c>
      <c r="M53" s="8">
        <v>1301.8797991558706</v>
      </c>
      <c r="N53" s="8">
        <v>1409.4933765733824</v>
      </c>
      <c r="O53" s="8">
        <v>1972.6919496592366</v>
      </c>
      <c r="P53" s="8">
        <v>2069.9593883088219</v>
      </c>
      <c r="Q53" s="8">
        <v>1940.7692845632998</v>
      </c>
      <c r="R53" s="8">
        <v>1299.6992164846315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11.484335290730641</v>
      </c>
      <c r="D64" s="81">
        <v>132.24618465111524</v>
      </c>
      <c r="E64" s="81">
        <v>11.577807888234128</v>
      </c>
      <c r="F64" s="81">
        <v>11.604269789327828</v>
      </c>
      <c r="G64" s="81">
        <v>11.607381492984642</v>
      </c>
      <c r="H64" s="81">
        <v>1.1910575282392661</v>
      </c>
      <c r="I64" s="81">
        <v>920.54681608648309</v>
      </c>
      <c r="J64" s="81">
        <v>612.867727980067</v>
      </c>
      <c r="K64" s="81">
        <v>152.05300994489801</v>
      </c>
      <c r="L64" s="81">
        <v>188.46041126632684</v>
      </c>
      <c r="M64" s="81">
        <v>82.191490625166736</v>
      </c>
      <c r="N64" s="81">
        <v>180.73348541159896</v>
      </c>
      <c r="O64" s="81">
        <v>33.264698408268494</v>
      </c>
      <c r="P64" s="81">
        <v>32.226542195380091</v>
      </c>
      <c r="Q64" s="81">
        <v>31.184890871689053</v>
      </c>
      <c r="R64" s="81">
        <v>907.09742063352189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120.68803022143921</v>
      </c>
      <c r="E65" s="82">
        <v>0</v>
      </c>
      <c r="F65" s="82">
        <v>0</v>
      </c>
      <c r="G65" s="82">
        <v>0</v>
      </c>
      <c r="H65" s="82">
        <v>0</v>
      </c>
      <c r="I65" s="82">
        <v>912.29248937100488</v>
      </c>
      <c r="J65" s="82">
        <v>592.10824518292907</v>
      </c>
      <c r="K65" s="82">
        <v>139.72954769037037</v>
      </c>
      <c r="L65" s="82">
        <v>155.29495889372868</v>
      </c>
      <c r="M65" s="82">
        <v>48.970980475900006</v>
      </c>
      <c r="N65" s="82">
        <v>147.5260603232953</v>
      </c>
      <c r="O65" s="82">
        <v>0</v>
      </c>
      <c r="P65" s="82">
        <v>0</v>
      </c>
      <c r="Q65" s="82">
        <v>0</v>
      </c>
      <c r="R65" s="82">
        <v>849.62641452805167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11.484335290730641</v>
      </c>
      <c r="D67" s="82">
        <v>11.558154429676041</v>
      </c>
      <c r="E67" s="82">
        <v>11.577807888234128</v>
      </c>
      <c r="F67" s="82">
        <v>11.604269789327828</v>
      </c>
      <c r="G67" s="82">
        <v>11.607381492984642</v>
      </c>
      <c r="H67" s="82">
        <v>1.1910575282392661</v>
      </c>
      <c r="I67" s="82">
        <v>8.2543267154782551</v>
      </c>
      <c r="J67" s="82">
        <v>20.759482797137952</v>
      </c>
      <c r="K67" s="82">
        <v>12.323462254527637</v>
      </c>
      <c r="L67" s="82">
        <v>33.165452372598153</v>
      </c>
      <c r="M67" s="82">
        <v>33.22051014926673</v>
      </c>
      <c r="N67" s="82">
        <v>33.207425088303658</v>
      </c>
      <c r="O67" s="82">
        <v>33.264698408268494</v>
      </c>
      <c r="P67" s="82">
        <v>32.226542195380091</v>
      </c>
      <c r="Q67" s="82">
        <v>31.184890871689053</v>
      </c>
      <c r="R67" s="82">
        <v>57.471006105470217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48.881566696697668</v>
      </c>
      <c r="D2" s="78">
        <v>31.81259193107477</v>
      </c>
      <c r="E2" s="78">
        <v>40.430281088123927</v>
      </c>
      <c r="F2" s="78">
        <v>55.185497483580612</v>
      </c>
      <c r="G2" s="78">
        <v>40.610348416965913</v>
      </c>
      <c r="H2" s="78">
        <v>46.788648962518018</v>
      </c>
      <c r="I2" s="78">
        <v>30.033412484340921</v>
      </c>
      <c r="J2" s="78">
        <v>35.6185609328924</v>
      </c>
      <c r="K2" s="78">
        <v>31.45975039105231</v>
      </c>
      <c r="L2" s="78">
        <v>29.517996537395835</v>
      </c>
      <c r="M2" s="78">
        <v>23.745464427707351</v>
      </c>
      <c r="N2" s="78">
        <v>24.817816037888512</v>
      </c>
      <c r="O2" s="78">
        <v>30.879636845440302</v>
      </c>
      <c r="P2" s="78">
        <v>30.392418384727296</v>
      </c>
      <c r="Q2" s="78">
        <v>35.14172062311107</v>
      </c>
      <c r="R2" s="78">
        <v>31.078078202847294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2.443291899402233</v>
      </c>
      <c r="D21" s="79">
        <v>2.6697007153381609</v>
      </c>
      <c r="E21" s="79">
        <v>2.4448303512824023</v>
      </c>
      <c r="F21" s="79">
        <v>2.4806709502914317</v>
      </c>
      <c r="G21" s="79">
        <v>2.7303815841920747</v>
      </c>
      <c r="H21" s="79">
        <v>3.3383244111195336</v>
      </c>
      <c r="I21" s="79">
        <v>1.7581268415640474</v>
      </c>
      <c r="J21" s="79">
        <v>3.1635265708814955</v>
      </c>
      <c r="K21" s="79">
        <v>3.0784834891282524</v>
      </c>
      <c r="L21" s="79">
        <v>3.02764278353856</v>
      </c>
      <c r="M21" s="79">
        <v>2.9764241251612025</v>
      </c>
      <c r="N21" s="79">
        <v>2.195579221592225</v>
      </c>
      <c r="O21" s="79">
        <v>1.7036268578364835</v>
      </c>
      <c r="P21" s="79">
        <v>1.3137465183668617</v>
      </c>
      <c r="Q21" s="79">
        <v>2.0412089961694</v>
      </c>
      <c r="R21" s="79">
        <v>3.4248677894371315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2.443291899402233</v>
      </c>
      <c r="D30" s="8">
        <v>2.6697007153381609</v>
      </c>
      <c r="E30" s="8">
        <v>2.4448303512824023</v>
      </c>
      <c r="F30" s="8">
        <v>2.4806709502914317</v>
      </c>
      <c r="G30" s="8">
        <v>2.7303815841920747</v>
      </c>
      <c r="H30" s="8">
        <v>3.3383244111195336</v>
      </c>
      <c r="I30" s="8">
        <v>1.7581268415640474</v>
      </c>
      <c r="J30" s="8">
        <v>3.1635265708814955</v>
      </c>
      <c r="K30" s="8">
        <v>3.0784834891282524</v>
      </c>
      <c r="L30" s="8">
        <v>3.02764278353856</v>
      </c>
      <c r="M30" s="8">
        <v>2.9764241251612025</v>
      </c>
      <c r="N30" s="8">
        <v>2.195579221592225</v>
      </c>
      <c r="O30" s="8">
        <v>1.7036268578364835</v>
      </c>
      <c r="P30" s="8">
        <v>1.3137465183668617</v>
      </c>
      <c r="Q30" s="8">
        <v>2.0412089961694</v>
      </c>
      <c r="R30" s="8">
        <v>3.4248677894371315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2.443291899402233</v>
      </c>
      <c r="D43" s="9">
        <v>2.6697007153381609</v>
      </c>
      <c r="E43" s="9">
        <v>2.4448303512824023</v>
      </c>
      <c r="F43" s="9">
        <v>2.4806709502914317</v>
      </c>
      <c r="G43" s="9">
        <v>2.7303815841920747</v>
      </c>
      <c r="H43" s="9">
        <v>3.3383244111195336</v>
      </c>
      <c r="I43" s="9">
        <v>1.7581268415640474</v>
      </c>
      <c r="J43" s="9">
        <v>3.1635265708814955</v>
      </c>
      <c r="K43" s="9">
        <v>3.0784834891282524</v>
      </c>
      <c r="L43" s="9">
        <v>3.02764278353856</v>
      </c>
      <c r="M43" s="9">
        <v>2.9764241251612025</v>
      </c>
      <c r="N43" s="9">
        <v>2.195579221592225</v>
      </c>
      <c r="O43" s="9">
        <v>1.7036268578364835</v>
      </c>
      <c r="P43" s="9">
        <v>1.3137465183668617</v>
      </c>
      <c r="Q43" s="9">
        <v>2.0412089961694</v>
      </c>
      <c r="R43" s="9">
        <v>3.4248677894371315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46.438274797295435</v>
      </c>
      <c r="D52" s="79">
        <v>29.142891215736611</v>
      </c>
      <c r="E52" s="79">
        <v>37.985450736841521</v>
      </c>
      <c r="F52" s="79">
        <v>52.704826533289179</v>
      </c>
      <c r="G52" s="79">
        <v>37.879966832773839</v>
      </c>
      <c r="H52" s="79">
        <v>43.450324551398481</v>
      </c>
      <c r="I52" s="79">
        <v>28.275285642776876</v>
      </c>
      <c r="J52" s="79">
        <v>32.455034362010906</v>
      </c>
      <c r="K52" s="79">
        <v>28.381266901924057</v>
      </c>
      <c r="L52" s="79">
        <v>26.490353753857274</v>
      </c>
      <c r="M52" s="79">
        <v>20.769040302546149</v>
      </c>
      <c r="N52" s="79">
        <v>22.622236816296287</v>
      </c>
      <c r="O52" s="79">
        <v>29.17600998760382</v>
      </c>
      <c r="P52" s="79">
        <v>29.078671866360434</v>
      </c>
      <c r="Q52" s="79">
        <v>33.100511626941667</v>
      </c>
      <c r="R52" s="79">
        <v>27.653210413410161</v>
      </c>
    </row>
    <row r="53" spans="1:18" ht="11.25" customHeight="1" x14ac:dyDescent="0.25">
      <c r="A53" s="56" t="s">
        <v>143</v>
      </c>
      <c r="B53" s="57" t="s">
        <v>142</v>
      </c>
      <c r="C53" s="8">
        <v>46.438274797295435</v>
      </c>
      <c r="D53" s="8">
        <v>29.142891215736611</v>
      </c>
      <c r="E53" s="8">
        <v>37.985450736841521</v>
      </c>
      <c r="F53" s="8">
        <v>52.704826533289179</v>
      </c>
      <c r="G53" s="8">
        <v>37.879966832773839</v>
      </c>
      <c r="H53" s="8">
        <v>43.450324551398481</v>
      </c>
      <c r="I53" s="8">
        <v>28.275285642776876</v>
      </c>
      <c r="J53" s="8">
        <v>32.455034362010906</v>
      </c>
      <c r="K53" s="8">
        <v>28.381266901924057</v>
      </c>
      <c r="L53" s="8">
        <v>26.490353753857274</v>
      </c>
      <c r="M53" s="8">
        <v>20.769040302546149</v>
      </c>
      <c r="N53" s="8">
        <v>22.622236816296287</v>
      </c>
      <c r="O53" s="8">
        <v>29.17600998760382</v>
      </c>
      <c r="P53" s="8">
        <v>29.078671866360434</v>
      </c>
      <c r="Q53" s="8">
        <v>33.100511626941667</v>
      </c>
      <c r="R53" s="8">
        <v>27.653210413410161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0.22661606858187605</v>
      </c>
      <c r="D64" s="81">
        <v>0.24350488703463169</v>
      </c>
      <c r="E64" s="81">
        <v>0.22836874219500022</v>
      </c>
      <c r="F64" s="81">
        <v>0.20609767639182525</v>
      </c>
      <c r="G64" s="81">
        <v>0.19995544893106371</v>
      </c>
      <c r="H64" s="81">
        <v>1.9984132332408169E-2</v>
      </c>
      <c r="I64" s="81">
        <v>0.15632586286749711</v>
      </c>
      <c r="J64" s="81">
        <v>0.35847355798745478</v>
      </c>
      <c r="K64" s="81">
        <v>0.20340703805684091</v>
      </c>
      <c r="L64" s="81">
        <v>0.5574532024830432</v>
      </c>
      <c r="M64" s="81">
        <v>0.52997067364331785</v>
      </c>
      <c r="N64" s="81">
        <v>0.53297606565085764</v>
      </c>
      <c r="O64" s="81">
        <v>0.49198313662805815</v>
      </c>
      <c r="P64" s="81">
        <v>0.45271663356279707</v>
      </c>
      <c r="Q64" s="81">
        <v>0.53186942471398291</v>
      </c>
      <c r="R64" s="81">
        <v>1.2227889378924932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0.22661606858187605</v>
      </c>
      <c r="D67" s="82">
        <v>0.24350488703463169</v>
      </c>
      <c r="E67" s="82">
        <v>0.22836874219500022</v>
      </c>
      <c r="F67" s="82">
        <v>0.20609767639182525</v>
      </c>
      <c r="G67" s="82">
        <v>0.19995544893106371</v>
      </c>
      <c r="H67" s="82">
        <v>1.9984132332408169E-2</v>
      </c>
      <c r="I67" s="82">
        <v>0.15632586286749711</v>
      </c>
      <c r="J67" s="82">
        <v>0.35847355798745478</v>
      </c>
      <c r="K67" s="82">
        <v>0.20340703805684091</v>
      </c>
      <c r="L67" s="82">
        <v>0.5574532024830432</v>
      </c>
      <c r="M67" s="82">
        <v>0.52997067364331785</v>
      </c>
      <c r="N67" s="82">
        <v>0.53297606565085764</v>
      </c>
      <c r="O67" s="82">
        <v>0.49198313662805815</v>
      </c>
      <c r="P67" s="82">
        <v>0.45271663356279707</v>
      </c>
      <c r="Q67" s="82">
        <v>0.53186942471398291</v>
      </c>
      <c r="R67" s="82">
        <v>1.2227889378924932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4071.0159842977218</v>
      </c>
      <c r="D2" s="78">
        <v>4619.7911590287486</v>
      </c>
      <c r="E2" s="78">
        <v>5273.7173339614928</v>
      </c>
      <c r="F2" s="78">
        <v>5192.7054650400969</v>
      </c>
      <c r="G2" s="78">
        <v>4943.5422941407687</v>
      </c>
      <c r="H2" s="78">
        <v>4259.7791926363079</v>
      </c>
      <c r="I2" s="78">
        <v>2840.0689362394087</v>
      </c>
      <c r="J2" s="78">
        <v>2935.3404842178484</v>
      </c>
      <c r="K2" s="78">
        <v>2735.5632000620399</v>
      </c>
      <c r="L2" s="78">
        <v>2776.0811891363642</v>
      </c>
      <c r="M2" s="78">
        <v>2827.8626950392822</v>
      </c>
      <c r="N2" s="78">
        <v>2035.8953725402084</v>
      </c>
      <c r="O2" s="78">
        <v>2580.3255584102376</v>
      </c>
      <c r="P2" s="78">
        <v>2892.0372175115654</v>
      </c>
      <c r="Q2" s="78">
        <v>2821.6702936849751</v>
      </c>
      <c r="R2" s="78">
        <v>2963.4080155615875</v>
      </c>
    </row>
    <row r="3" spans="1:18" ht="11.25" customHeight="1" x14ac:dyDescent="0.25">
      <c r="A3" s="53" t="s">
        <v>242</v>
      </c>
      <c r="B3" s="54" t="s">
        <v>241</v>
      </c>
      <c r="C3" s="79">
        <v>15.194127869140896</v>
      </c>
      <c r="D3" s="79">
        <v>18.366371631</v>
      </c>
      <c r="E3" s="79">
        <v>15.232115985119998</v>
      </c>
      <c r="F3" s="79">
        <v>76.155876055799993</v>
      </c>
      <c r="G3" s="79">
        <v>121.85616630204001</v>
      </c>
      <c r="H3" s="79">
        <v>91.482768532369974</v>
      </c>
      <c r="I3" s="79">
        <v>73.035015239160003</v>
      </c>
      <c r="J3" s="79">
        <v>143.35562881115999</v>
      </c>
      <c r="K3" s="79">
        <v>167.59211636123999</v>
      </c>
      <c r="L3" s="79">
        <v>106.63108372224001</v>
      </c>
      <c r="M3" s="79">
        <v>106.78369998827461</v>
      </c>
      <c r="N3" s="79">
        <v>98.391368512764672</v>
      </c>
      <c r="O3" s="79">
        <v>83.78509093428022</v>
      </c>
      <c r="P3" s="79">
        <v>81.437868936064845</v>
      </c>
      <c r="Q3" s="79">
        <v>87.6387950284537</v>
      </c>
      <c r="R3" s="79">
        <v>150.88692614605526</v>
      </c>
    </row>
    <row r="4" spans="1:18" ht="11.25" customHeight="1" x14ac:dyDescent="0.25">
      <c r="A4" s="56" t="s">
        <v>240</v>
      </c>
      <c r="B4" s="57" t="s">
        <v>239</v>
      </c>
      <c r="C4" s="8">
        <v>15.194127869140896</v>
      </c>
      <c r="D4" s="8">
        <v>18.366371631</v>
      </c>
      <c r="E4" s="8">
        <v>15.232115985119998</v>
      </c>
      <c r="F4" s="8">
        <v>76.155876055799993</v>
      </c>
      <c r="G4" s="8">
        <v>121.85616630204001</v>
      </c>
      <c r="H4" s="8">
        <v>91.482768532369974</v>
      </c>
      <c r="I4" s="8">
        <v>73.035015239160003</v>
      </c>
      <c r="J4" s="8">
        <v>143.35562881115999</v>
      </c>
      <c r="K4" s="8">
        <v>167.59211636123999</v>
      </c>
      <c r="L4" s="8">
        <v>106.63108372224001</v>
      </c>
      <c r="M4" s="8">
        <v>106.78369998827461</v>
      </c>
      <c r="N4" s="8">
        <v>98.391368512764672</v>
      </c>
      <c r="O4" s="8">
        <v>83.78509093428022</v>
      </c>
      <c r="P4" s="8">
        <v>81.437868936064845</v>
      </c>
      <c r="Q4" s="8">
        <v>87.6387950284537</v>
      </c>
      <c r="R4" s="8">
        <v>150.88692614605526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6.9056317992752305</v>
      </c>
      <c r="O5" s="9">
        <v>22.798192238289957</v>
      </c>
      <c r="P5" s="9">
        <v>11.337684585222366</v>
      </c>
      <c r="Q5" s="9">
        <v>11.365799753523204</v>
      </c>
      <c r="R5" s="9">
        <v>22.719298578860478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6.9056317992752305</v>
      </c>
      <c r="O8" s="10">
        <v>22.798192238289957</v>
      </c>
      <c r="P8" s="10">
        <v>11.337684585222366</v>
      </c>
      <c r="Q8" s="10">
        <v>11.365799753523204</v>
      </c>
      <c r="R8" s="10">
        <v>22.719298578860478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15.194127869140896</v>
      </c>
      <c r="D11" s="9">
        <v>18.366371631</v>
      </c>
      <c r="E11" s="9">
        <v>15.232115985119998</v>
      </c>
      <c r="F11" s="9">
        <v>76.155876055799993</v>
      </c>
      <c r="G11" s="9">
        <v>121.85616630204001</v>
      </c>
      <c r="H11" s="9">
        <v>91.482768532369974</v>
      </c>
      <c r="I11" s="9">
        <v>73.035015239160003</v>
      </c>
      <c r="J11" s="9">
        <v>143.35562881115999</v>
      </c>
      <c r="K11" s="9">
        <v>167.59211636123999</v>
      </c>
      <c r="L11" s="9">
        <v>106.63108372224001</v>
      </c>
      <c r="M11" s="9">
        <v>106.78369998827461</v>
      </c>
      <c r="N11" s="9">
        <v>91.485736713489445</v>
      </c>
      <c r="O11" s="9">
        <v>60.98689869599027</v>
      </c>
      <c r="P11" s="9">
        <v>70.100184350842483</v>
      </c>
      <c r="Q11" s="9">
        <v>76.272995274930494</v>
      </c>
      <c r="R11" s="9">
        <v>128.16762756719478</v>
      </c>
    </row>
    <row r="12" spans="1:18" ht="11.25" customHeight="1" x14ac:dyDescent="0.25">
      <c r="A12" s="61" t="s">
        <v>224</v>
      </c>
      <c r="B12" s="62" t="s">
        <v>223</v>
      </c>
      <c r="C12" s="10">
        <v>15.194127869140896</v>
      </c>
      <c r="D12" s="10">
        <v>18.366371631</v>
      </c>
      <c r="E12" s="10">
        <v>15.232115985119998</v>
      </c>
      <c r="F12" s="10">
        <v>76.155876055799993</v>
      </c>
      <c r="G12" s="10">
        <v>121.85616630204001</v>
      </c>
      <c r="H12" s="10">
        <v>91.482768532369974</v>
      </c>
      <c r="I12" s="10">
        <v>73.035015239160003</v>
      </c>
      <c r="J12" s="10">
        <v>143.35562881115999</v>
      </c>
      <c r="K12" s="10">
        <v>167.59211636123999</v>
      </c>
      <c r="L12" s="10">
        <v>106.63108372224001</v>
      </c>
      <c r="M12" s="10">
        <v>106.78369998827461</v>
      </c>
      <c r="N12" s="10">
        <v>91.485736713489445</v>
      </c>
      <c r="O12" s="10">
        <v>60.98689869599027</v>
      </c>
      <c r="P12" s="10">
        <v>70.100184350842483</v>
      </c>
      <c r="Q12" s="10">
        <v>76.272995274930494</v>
      </c>
      <c r="R12" s="10">
        <v>128.16762756719478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1871.1605952980526</v>
      </c>
      <c r="D21" s="79">
        <v>1912.9824683678521</v>
      </c>
      <c r="E21" s="79">
        <v>1968.3045719357763</v>
      </c>
      <c r="F21" s="79">
        <v>2067.1825355661599</v>
      </c>
      <c r="G21" s="79">
        <v>1835.4069746222042</v>
      </c>
      <c r="H21" s="79">
        <v>1708.1173071765147</v>
      </c>
      <c r="I21" s="79">
        <v>1381.1765920956723</v>
      </c>
      <c r="J21" s="79">
        <v>1485.1170493551003</v>
      </c>
      <c r="K21" s="79">
        <v>1440.511998984</v>
      </c>
      <c r="L21" s="79">
        <v>1211.0720694152401</v>
      </c>
      <c r="M21" s="79">
        <v>1247.4616018604011</v>
      </c>
      <c r="N21" s="79">
        <v>972.25345992605207</v>
      </c>
      <c r="O21" s="79">
        <v>745.33967616043628</v>
      </c>
      <c r="P21" s="79">
        <v>956.27409566607321</v>
      </c>
      <c r="Q21" s="79">
        <v>937.3316867279982</v>
      </c>
      <c r="R21" s="79">
        <v>912.82686871854389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1871.1605952980526</v>
      </c>
      <c r="D30" s="8">
        <v>1912.9824683678521</v>
      </c>
      <c r="E30" s="8">
        <v>1968.3045719357763</v>
      </c>
      <c r="F30" s="8">
        <v>2067.1825355661599</v>
      </c>
      <c r="G30" s="8">
        <v>1835.4069746222042</v>
      </c>
      <c r="H30" s="8">
        <v>1708.1173071765147</v>
      </c>
      <c r="I30" s="8">
        <v>1381.1765920956723</v>
      </c>
      <c r="J30" s="8">
        <v>1485.1170493551003</v>
      </c>
      <c r="K30" s="8">
        <v>1440.511998984</v>
      </c>
      <c r="L30" s="8">
        <v>1211.0720694152401</v>
      </c>
      <c r="M30" s="8">
        <v>1247.4616018604011</v>
      </c>
      <c r="N30" s="8">
        <v>972.25345992605207</v>
      </c>
      <c r="O30" s="8">
        <v>745.33967616043628</v>
      </c>
      <c r="P30" s="8">
        <v>956.27409566607321</v>
      </c>
      <c r="Q30" s="8">
        <v>937.3316867279982</v>
      </c>
      <c r="R30" s="8">
        <v>912.82686871854389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92.88436304833111</v>
      </c>
      <c r="D34" s="9">
        <v>92.955492195984007</v>
      </c>
      <c r="E34" s="9">
        <v>92.975226970860021</v>
      </c>
      <c r="F34" s="9">
        <v>90.074981206620009</v>
      </c>
      <c r="G34" s="9">
        <v>92.972849287140022</v>
      </c>
      <c r="H34" s="9">
        <v>92.884254270001421</v>
      </c>
      <c r="I34" s="9">
        <v>84.217874386896014</v>
      </c>
      <c r="J34" s="9">
        <v>81.311076783072011</v>
      </c>
      <c r="K34" s="9">
        <v>78.400739072376012</v>
      </c>
      <c r="L34" s="9">
        <v>66.797985961980004</v>
      </c>
      <c r="M34" s="9">
        <v>63.856556105053102</v>
      </c>
      <c r="N34" s="9">
        <v>58.052034935692689</v>
      </c>
      <c r="O34" s="9">
        <v>52.246521456870589</v>
      </c>
      <c r="P34" s="9">
        <v>49.344545897731329</v>
      </c>
      <c r="Q34" s="9">
        <v>87.077827056534076</v>
      </c>
      <c r="R34" s="9">
        <v>75.467419564369891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877.33441478176451</v>
      </c>
      <c r="D43" s="9">
        <v>937.73558630278796</v>
      </c>
      <c r="E43" s="9">
        <v>918.72110967109199</v>
      </c>
      <c r="F43" s="9">
        <v>1020.4306835135401</v>
      </c>
      <c r="G43" s="9">
        <v>1166.527400780664</v>
      </c>
      <c r="H43" s="9">
        <v>1271.5741560282434</v>
      </c>
      <c r="I43" s="9">
        <v>584.96515993281605</v>
      </c>
      <c r="J43" s="9">
        <v>759.77246740402802</v>
      </c>
      <c r="K43" s="9">
        <v>708.86422580687997</v>
      </c>
      <c r="L43" s="9">
        <v>658.14765164319601</v>
      </c>
      <c r="M43" s="9">
        <v>747.07152624230002</v>
      </c>
      <c r="N43" s="9">
        <v>508.62489255243497</v>
      </c>
      <c r="O43" s="9">
        <v>457.79674211532972</v>
      </c>
      <c r="P43" s="9">
        <v>584.94538225711574</v>
      </c>
      <c r="Q43" s="9">
        <v>549.94644779292241</v>
      </c>
      <c r="R43" s="9">
        <v>648.50520631111351</v>
      </c>
    </row>
    <row r="44" spans="1:18" ht="11.25" customHeight="1" x14ac:dyDescent="0.25">
      <c r="A44" s="59" t="s">
        <v>161</v>
      </c>
      <c r="B44" s="60" t="s">
        <v>160</v>
      </c>
      <c r="C44" s="9">
        <v>900.94181746795687</v>
      </c>
      <c r="D44" s="9">
        <v>882.29138986908015</v>
      </c>
      <c r="E44" s="9">
        <v>956.60823529382424</v>
      </c>
      <c r="F44" s="9">
        <v>956.67687084600004</v>
      </c>
      <c r="G44" s="9">
        <v>575.90672455440017</v>
      </c>
      <c r="H44" s="9">
        <v>343.65889687826996</v>
      </c>
      <c r="I44" s="9">
        <v>711.99355777596008</v>
      </c>
      <c r="J44" s="9">
        <v>644.03350516800015</v>
      </c>
      <c r="K44" s="9">
        <v>653.2470341047441</v>
      </c>
      <c r="L44" s="9">
        <v>486.1264318100641</v>
      </c>
      <c r="M44" s="9">
        <v>436.53351951304785</v>
      </c>
      <c r="N44" s="9">
        <v>405.57653243792447</v>
      </c>
      <c r="O44" s="9">
        <v>235.29641258823602</v>
      </c>
      <c r="P44" s="9">
        <v>321.98416751122619</v>
      </c>
      <c r="Q44" s="9">
        <v>300.30741187854181</v>
      </c>
      <c r="R44" s="9">
        <v>188.8542428430606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2184.6612611305281</v>
      </c>
      <c r="D52" s="79">
        <v>2688.4423190298962</v>
      </c>
      <c r="E52" s="79">
        <v>3290.1806460405965</v>
      </c>
      <c r="F52" s="79">
        <v>3049.3670534181365</v>
      </c>
      <c r="G52" s="79">
        <v>2986.2791532165243</v>
      </c>
      <c r="H52" s="79">
        <v>2460.1791169274234</v>
      </c>
      <c r="I52" s="79">
        <v>1385.8573289045762</v>
      </c>
      <c r="J52" s="79">
        <v>1306.8678060515881</v>
      </c>
      <c r="K52" s="79">
        <v>1127.4590847168001</v>
      </c>
      <c r="L52" s="79">
        <v>1458.3780359988841</v>
      </c>
      <c r="M52" s="79">
        <v>1473.6173931906067</v>
      </c>
      <c r="N52" s="79">
        <v>965.2505441013916</v>
      </c>
      <c r="O52" s="79">
        <v>1751.2007913155212</v>
      </c>
      <c r="P52" s="79">
        <v>1854.325252909427</v>
      </c>
      <c r="Q52" s="79">
        <v>1796.6998119285233</v>
      </c>
      <c r="R52" s="79">
        <v>1899.6942206969886</v>
      </c>
    </row>
    <row r="53" spans="1:18" ht="11.25" customHeight="1" x14ac:dyDescent="0.25">
      <c r="A53" s="56" t="s">
        <v>143</v>
      </c>
      <c r="B53" s="57" t="s">
        <v>142</v>
      </c>
      <c r="C53" s="8">
        <v>2184.6612611305281</v>
      </c>
      <c r="D53" s="8">
        <v>2688.4423190298962</v>
      </c>
      <c r="E53" s="8">
        <v>3290.1806460405965</v>
      </c>
      <c r="F53" s="8">
        <v>3049.3670534181365</v>
      </c>
      <c r="G53" s="8">
        <v>2986.2791532165243</v>
      </c>
      <c r="H53" s="8">
        <v>2460.1791169274234</v>
      </c>
      <c r="I53" s="8">
        <v>1385.8573289045762</v>
      </c>
      <c r="J53" s="8">
        <v>1306.8678060515881</v>
      </c>
      <c r="K53" s="8">
        <v>1127.4590847168001</v>
      </c>
      <c r="L53" s="8">
        <v>1458.3780359988841</v>
      </c>
      <c r="M53" s="8">
        <v>1473.6173931906067</v>
      </c>
      <c r="N53" s="8">
        <v>965.2505441013916</v>
      </c>
      <c r="O53" s="8">
        <v>1751.2007913155212</v>
      </c>
      <c r="P53" s="8">
        <v>1854.325252909427</v>
      </c>
      <c r="Q53" s="8">
        <v>1796.6998119285233</v>
      </c>
      <c r="R53" s="8">
        <v>1899.6942206969886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1190.5174076624444</v>
      </c>
      <c r="D64" s="81">
        <v>1190.68020516816</v>
      </c>
      <c r="E64" s="81">
        <v>1330.910519161104</v>
      </c>
      <c r="F64" s="81">
        <v>1246.0241963635201</v>
      </c>
      <c r="G64" s="81">
        <v>1250.937538717608</v>
      </c>
      <c r="H64" s="81">
        <v>1258.0666558339351</v>
      </c>
      <c r="I64" s="81">
        <v>1377.3884443704001</v>
      </c>
      <c r="J64" s="81">
        <v>1378.8722582646481</v>
      </c>
      <c r="K64" s="81">
        <v>1500.894528822864</v>
      </c>
      <c r="L64" s="81">
        <v>1077.1936646718241</v>
      </c>
      <c r="M64" s="81">
        <v>1134.3055512589942</v>
      </c>
      <c r="N64" s="81">
        <v>1157.6354902621642</v>
      </c>
      <c r="O64" s="81">
        <v>1137.2524723337679</v>
      </c>
      <c r="P64" s="81">
        <v>1152.8552192240759</v>
      </c>
      <c r="Q64" s="81">
        <v>1115.1473160780902</v>
      </c>
      <c r="R64" s="81">
        <v>937.7055773455703</v>
      </c>
    </row>
    <row r="65" spans="1:18" ht="11.25" customHeight="1" x14ac:dyDescent="0.25">
      <c r="A65" s="71" t="s">
        <v>123</v>
      </c>
      <c r="B65" s="72" t="s">
        <v>122</v>
      </c>
      <c r="C65" s="82">
        <v>1166.9302240270067</v>
      </c>
      <c r="D65" s="82">
        <v>1167.1331077324801</v>
      </c>
      <c r="E65" s="82">
        <v>1307.3602670553601</v>
      </c>
      <c r="F65" s="82">
        <v>1222.4729841408</v>
      </c>
      <c r="G65" s="82">
        <v>1226.70073439424</v>
      </c>
      <c r="H65" s="82">
        <v>1239.0658314040343</v>
      </c>
      <c r="I65" s="82">
        <v>1331.37003771072</v>
      </c>
      <c r="J65" s="82">
        <v>1330.40804504832</v>
      </c>
      <c r="K65" s="82">
        <v>1478.8795494816</v>
      </c>
      <c r="L65" s="82">
        <v>1061.70565197312</v>
      </c>
      <c r="M65" s="82">
        <v>1070.1508425107463</v>
      </c>
      <c r="N65" s="82">
        <v>1123.019258175008</v>
      </c>
      <c r="O65" s="82">
        <v>1105.857874842332</v>
      </c>
      <c r="P65" s="82">
        <v>1058.1809171795103</v>
      </c>
      <c r="Q65" s="82">
        <v>1045.3888055835987</v>
      </c>
      <c r="R65" s="82">
        <v>916.37250916966752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23.587183635437576</v>
      </c>
      <c r="D67" s="82">
        <v>23.547097435680001</v>
      </c>
      <c r="E67" s="82">
        <v>23.550252105744004</v>
      </c>
      <c r="F67" s="82">
        <v>23.551212222720004</v>
      </c>
      <c r="G67" s="82">
        <v>24.236804323368002</v>
      </c>
      <c r="H67" s="82">
        <v>19.000824429900863</v>
      </c>
      <c r="I67" s="82">
        <v>46.018406659680011</v>
      </c>
      <c r="J67" s="82">
        <v>48.464213216328005</v>
      </c>
      <c r="K67" s="82">
        <v>22.014979341264002</v>
      </c>
      <c r="L67" s="82">
        <v>15.488012698704001</v>
      </c>
      <c r="M67" s="82">
        <v>64.15470874824787</v>
      </c>
      <c r="N67" s="82">
        <v>34.616232087156277</v>
      </c>
      <c r="O67" s="82">
        <v>31.394597491435963</v>
      </c>
      <c r="P67" s="82">
        <v>89.435146331408305</v>
      </c>
      <c r="Q67" s="82">
        <v>64.53717243746749</v>
      </c>
      <c r="R67" s="82">
        <v>16.106817596235743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5.2391557131573139</v>
      </c>
      <c r="Q69" s="82">
        <v>5.2213380570241252</v>
      </c>
      <c r="R69" s="82">
        <v>5.2262505796671226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5.2391557131573139</v>
      </c>
      <c r="Q71" s="83">
        <v>5.2213380570241252</v>
      </c>
      <c r="R71" s="83">
        <v>5.2262505796671226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1484.3009649992928</v>
      </c>
      <c r="D2" s="78">
        <v>1596.9929129445602</v>
      </c>
      <c r="E2" s="78">
        <v>1444.6643172109561</v>
      </c>
      <c r="F2" s="78">
        <v>1755.3163229924041</v>
      </c>
      <c r="G2" s="78">
        <v>1658.3889927895921</v>
      </c>
      <c r="H2" s="78">
        <v>1179.1837855190472</v>
      </c>
      <c r="I2" s="78">
        <v>883.20079322524816</v>
      </c>
      <c r="J2" s="78">
        <v>1124.0463691897201</v>
      </c>
      <c r="K2" s="78">
        <v>1097.5817720613961</v>
      </c>
      <c r="L2" s="78">
        <v>769.15409225770816</v>
      </c>
      <c r="M2" s="78">
        <v>611.12234322369773</v>
      </c>
      <c r="N2" s="78">
        <v>761.42701972346686</v>
      </c>
      <c r="O2" s="78">
        <v>575.1565380707666</v>
      </c>
      <c r="P2" s="78">
        <v>400.8097881042259</v>
      </c>
      <c r="Q2" s="78">
        <v>403.21669917170084</v>
      </c>
      <c r="R2" s="78">
        <v>366.70347711033401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475.06442244526238</v>
      </c>
      <c r="D21" s="79">
        <v>478.49192020342804</v>
      </c>
      <c r="E21" s="79">
        <v>484.37273996978411</v>
      </c>
      <c r="F21" s="79">
        <v>525.39893358818404</v>
      </c>
      <c r="G21" s="79">
        <v>489.50665693178405</v>
      </c>
      <c r="H21" s="79">
        <v>455.51288987651253</v>
      </c>
      <c r="I21" s="79">
        <v>389.55679797636009</v>
      </c>
      <c r="J21" s="79">
        <v>456.75458858790006</v>
      </c>
      <c r="K21" s="79">
        <v>456.60346914013201</v>
      </c>
      <c r="L21" s="79">
        <v>404.91842625554409</v>
      </c>
      <c r="M21" s="79">
        <v>377.07337652383222</v>
      </c>
      <c r="N21" s="79">
        <v>351.56299117500839</v>
      </c>
      <c r="O21" s="79">
        <v>269.9719455194421</v>
      </c>
      <c r="P21" s="79">
        <v>81.096603124168567</v>
      </c>
      <c r="Q21" s="79">
        <v>93.447845775329881</v>
      </c>
      <c r="R21" s="79">
        <v>119.147083294916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475.06442244526238</v>
      </c>
      <c r="D30" s="8">
        <v>478.49192020342804</v>
      </c>
      <c r="E30" s="8">
        <v>484.37273996978411</v>
      </c>
      <c r="F30" s="8">
        <v>525.39893358818404</v>
      </c>
      <c r="G30" s="8">
        <v>489.50665693178405</v>
      </c>
      <c r="H30" s="8">
        <v>455.51288987651253</v>
      </c>
      <c r="I30" s="8">
        <v>389.55679797636009</v>
      </c>
      <c r="J30" s="8">
        <v>456.75458858790006</v>
      </c>
      <c r="K30" s="8">
        <v>456.60346914013201</v>
      </c>
      <c r="L30" s="8">
        <v>404.91842625554409</v>
      </c>
      <c r="M30" s="8">
        <v>377.07337652383222</v>
      </c>
      <c r="N30" s="8">
        <v>351.56299117500839</v>
      </c>
      <c r="O30" s="8">
        <v>269.9719455194421</v>
      </c>
      <c r="P30" s="8">
        <v>81.096603124168567</v>
      </c>
      <c r="Q30" s="8">
        <v>93.447845775329881</v>
      </c>
      <c r="R30" s="8">
        <v>119.147083294916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37.733920466587691</v>
      </c>
      <c r="D34" s="9">
        <v>37.793890359684006</v>
      </c>
      <c r="E34" s="9">
        <v>37.751197727556004</v>
      </c>
      <c r="F34" s="9">
        <v>37.777008805272011</v>
      </c>
      <c r="G34" s="9">
        <v>37.773891397728001</v>
      </c>
      <c r="H34" s="9">
        <v>37.732836199164673</v>
      </c>
      <c r="I34" s="9">
        <v>34.869762083412006</v>
      </c>
      <c r="J34" s="9">
        <v>34.847596787400008</v>
      </c>
      <c r="K34" s="9">
        <v>34.827069451284004</v>
      </c>
      <c r="L34" s="9">
        <v>23.229943525692004</v>
      </c>
      <c r="M34" s="9">
        <v>23.220816998129116</v>
      </c>
      <c r="N34" s="9">
        <v>20.31821222749247</v>
      </c>
      <c r="O34" s="9">
        <v>20.318326148754625</v>
      </c>
      <c r="P34" s="9">
        <v>14.513101734626858</v>
      </c>
      <c r="Q34" s="9">
        <v>20.317321446730141</v>
      </c>
      <c r="R34" s="9">
        <v>17.41483452861906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267.05099100406204</v>
      </c>
      <c r="D43" s="9">
        <v>276.61333551415203</v>
      </c>
      <c r="E43" s="9">
        <v>270.10548466995601</v>
      </c>
      <c r="F43" s="9">
        <v>301.90766623243201</v>
      </c>
      <c r="G43" s="9">
        <v>343.47641729824801</v>
      </c>
      <c r="H43" s="9">
        <v>349.66999234278666</v>
      </c>
      <c r="I43" s="9">
        <v>184.44490942503603</v>
      </c>
      <c r="J43" s="9">
        <v>270.21717174675604</v>
      </c>
      <c r="K43" s="9">
        <v>266.96810161008</v>
      </c>
      <c r="L43" s="9">
        <v>270.22343863273204</v>
      </c>
      <c r="M43" s="9">
        <v>273.35614632190322</v>
      </c>
      <c r="N43" s="9">
        <v>235.26865295075524</v>
      </c>
      <c r="O43" s="9">
        <v>193.92487854933736</v>
      </c>
      <c r="P43" s="9">
        <v>60.391498168171971</v>
      </c>
      <c r="Q43" s="9">
        <v>73.130524328599734</v>
      </c>
      <c r="R43" s="9">
        <v>101.73224876629695</v>
      </c>
    </row>
    <row r="44" spans="1:18" ht="11.25" customHeight="1" x14ac:dyDescent="0.25">
      <c r="A44" s="59" t="s">
        <v>161</v>
      </c>
      <c r="B44" s="60" t="s">
        <v>160</v>
      </c>
      <c r="C44" s="9">
        <v>170.27951097461266</v>
      </c>
      <c r="D44" s="9">
        <v>164.08469432959203</v>
      </c>
      <c r="E44" s="9">
        <v>176.51605757227205</v>
      </c>
      <c r="F44" s="9">
        <v>185.71425855048003</v>
      </c>
      <c r="G44" s="9">
        <v>108.25634823580803</v>
      </c>
      <c r="H44" s="9">
        <v>68.110061334561152</v>
      </c>
      <c r="I44" s="9">
        <v>170.24212646791204</v>
      </c>
      <c r="J44" s="9">
        <v>151.68982005374403</v>
      </c>
      <c r="K44" s="9">
        <v>154.80829807876802</v>
      </c>
      <c r="L44" s="9">
        <v>111.46504409712001</v>
      </c>
      <c r="M44" s="9">
        <v>80.496413203799875</v>
      </c>
      <c r="N44" s="9">
        <v>95.976125996760658</v>
      </c>
      <c r="O44" s="9">
        <v>55.728740821350073</v>
      </c>
      <c r="P44" s="9">
        <v>6.1920032213697427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1009.2365425540303</v>
      </c>
      <c r="D52" s="79">
        <v>1118.5009927411322</v>
      </c>
      <c r="E52" s="79">
        <v>960.29157724117204</v>
      </c>
      <c r="F52" s="79">
        <v>1229.9173894042201</v>
      </c>
      <c r="G52" s="79">
        <v>1168.8823358578081</v>
      </c>
      <c r="H52" s="79">
        <v>723.67089564253467</v>
      </c>
      <c r="I52" s="79">
        <v>493.64399524888807</v>
      </c>
      <c r="J52" s="79">
        <v>667.29178060182005</v>
      </c>
      <c r="K52" s="79">
        <v>640.97830292126412</v>
      </c>
      <c r="L52" s="79">
        <v>364.23566600216407</v>
      </c>
      <c r="M52" s="79">
        <v>234.04896669986553</v>
      </c>
      <c r="N52" s="79">
        <v>409.86402854845846</v>
      </c>
      <c r="O52" s="79">
        <v>305.18459255132456</v>
      </c>
      <c r="P52" s="79">
        <v>319.71318498005735</v>
      </c>
      <c r="Q52" s="79">
        <v>309.76885339637096</v>
      </c>
      <c r="R52" s="79">
        <v>247.55639381541803</v>
      </c>
    </row>
    <row r="53" spans="1:18" ht="11.25" customHeight="1" x14ac:dyDescent="0.25">
      <c r="A53" s="56" t="s">
        <v>143</v>
      </c>
      <c r="B53" s="57" t="s">
        <v>142</v>
      </c>
      <c r="C53" s="8">
        <v>1009.2365425540303</v>
      </c>
      <c r="D53" s="8">
        <v>1118.5009927411322</v>
      </c>
      <c r="E53" s="8">
        <v>960.29157724117204</v>
      </c>
      <c r="F53" s="8">
        <v>1229.9173894042201</v>
      </c>
      <c r="G53" s="8">
        <v>1168.8823358578081</v>
      </c>
      <c r="H53" s="8">
        <v>723.67089564253467</v>
      </c>
      <c r="I53" s="8">
        <v>493.64399524888807</v>
      </c>
      <c r="J53" s="8">
        <v>667.29178060182005</v>
      </c>
      <c r="K53" s="8">
        <v>640.97830292126412</v>
      </c>
      <c r="L53" s="8">
        <v>364.23566600216407</v>
      </c>
      <c r="M53" s="8">
        <v>234.04896669986553</v>
      </c>
      <c r="N53" s="8">
        <v>409.86402854845846</v>
      </c>
      <c r="O53" s="8">
        <v>305.18459255132456</v>
      </c>
      <c r="P53" s="8">
        <v>319.71318498005735</v>
      </c>
      <c r="Q53" s="8">
        <v>309.76885339637096</v>
      </c>
      <c r="R53" s="8">
        <v>247.55639381541803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0.46887470783999996</v>
      </c>
      <c r="M64" s="81">
        <v>0.5600012646332404</v>
      </c>
      <c r="N64" s="81">
        <v>0.55999763547174031</v>
      </c>
      <c r="O64" s="81">
        <v>0.55999120744319086</v>
      </c>
      <c r="P64" s="81">
        <v>0.56000260223302767</v>
      </c>
      <c r="Q64" s="81">
        <v>0.55996661634886025</v>
      </c>
      <c r="R64" s="81">
        <v>0.55996970333023133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0.46887470783999996</v>
      </c>
      <c r="M65" s="82">
        <v>0.5600012646332404</v>
      </c>
      <c r="N65" s="82">
        <v>0.55999763547174031</v>
      </c>
      <c r="O65" s="82">
        <v>0.55999120744319086</v>
      </c>
      <c r="P65" s="82">
        <v>0.56000260223302767</v>
      </c>
      <c r="Q65" s="82">
        <v>0.55996661634886025</v>
      </c>
      <c r="R65" s="82">
        <v>0.55996970333023133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97270.380439745684</v>
      </c>
      <c r="D2" s="78">
        <v>90893.288658411067</v>
      </c>
      <c r="E2" s="78">
        <v>107392.7078931744</v>
      </c>
      <c r="F2" s="78">
        <v>99868.892846342569</v>
      </c>
      <c r="G2" s="78">
        <v>107634.30801163905</v>
      </c>
      <c r="H2" s="78">
        <v>116289.59839560358</v>
      </c>
      <c r="I2" s="78">
        <v>112441.8413056727</v>
      </c>
      <c r="J2" s="78">
        <v>116482.86756464711</v>
      </c>
      <c r="K2" s="78">
        <v>101653.94421230727</v>
      </c>
      <c r="L2" s="78">
        <v>86074.118511288369</v>
      </c>
      <c r="M2" s="78">
        <v>70146.220744964565</v>
      </c>
      <c r="N2" s="78">
        <v>84233.87309999975</v>
      </c>
      <c r="O2" s="78">
        <v>89893.306094667059</v>
      </c>
      <c r="P2" s="78">
        <v>68662.81374712562</v>
      </c>
      <c r="Q2" s="78">
        <v>70658.701338716186</v>
      </c>
      <c r="R2" s="78">
        <v>82026.401098647708</v>
      </c>
    </row>
    <row r="3" spans="1:18" ht="11.25" customHeight="1" x14ac:dyDescent="0.25">
      <c r="A3" s="53" t="s">
        <v>242</v>
      </c>
      <c r="B3" s="54" t="s">
        <v>241</v>
      </c>
      <c r="C3" s="79">
        <v>72739.824100000435</v>
      </c>
      <c r="D3" s="79">
        <v>64536.06387854318</v>
      </c>
      <c r="E3" s="79">
        <v>74692.588146210837</v>
      </c>
      <c r="F3" s="79">
        <v>68826.487840560018</v>
      </c>
      <c r="G3" s="79">
        <v>70809.575907585517</v>
      </c>
      <c r="H3" s="79">
        <v>70458.212244421171</v>
      </c>
      <c r="I3" s="79">
        <v>62267.011533360012</v>
      </c>
      <c r="J3" s="79">
        <v>66912.079151206955</v>
      </c>
      <c r="K3" s="79">
        <v>43085.77328066725</v>
      </c>
      <c r="L3" s="79">
        <v>32031.786328789167</v>
      </c>
      <c r="M3" s="79">
        <v>22058.094900000091</v>
      </c>
      <c r="N3" s="79">
        <v>39707.210599999962</v>
      </c>
      <c r="O3" s="79">
        <v>50196.345700000013</v>
      </c>
      <c r="P3" s="79">
        <v>36315.885699999926</v>
      </c>
      <c r="Q3" s="79">
        <v>40625.761338716322</v>
      </c>
      <c r="R3" s="79">
        <v>47156.047598647667</v>
      </c>
    </row>
    <row r="4" spans="1:18" ht="11.25" customHeight="1" x14ac:dyDescent="0.25">
      <c r="A4" s="56" t="s">
        <v>240</v>
      </c>
      <c r="B4" s="57" t="s">
        <v>239</v>
      </c>
      <c r="C4" s="8">
        <v>66479.743100000414</v>
      </c>
      <c r="D4" s="8">
        <v>57644.172822247339</v>
      </c>
      <c r="E4" s="8">
        <v>67521.995011964638</v>
      </c>
      <c r="F4" s="8">
        <v>62024.675362560003</v>
      </c>
      <c r="G4" s="8">
        <v>65218.398517241912</v>
      </c>
      <c r="H4" s="8">
        <v>65477.694480246566</v>
      </c>
      <c r="I4" s="8">
        <v>56528.709057360014</v>
      </c>
      <c r="J4" s="8">
        <v>62593.785124960472</v>
      </c>
      <c r="K4" s="8">
        <v>43085.77328066725</v>
      </c>
      <c r="L4" s="8">
        <v>32031.786328789167</v>
      </c>
      <c r="M4" s="8">
        <v>22058.094900000091</v>
      </c>
      <c r="N4" s="8">
        <v>39707.210599999962</v>
      </c>
      <c r="O4" s="8">
        <v>50196.345700000013</v>
      </c>
      <c r="P4" s="8">
        <v>36315.885699999926</v>
      </c>
      <c r="Q4" s="8">
        <v>40625.761338716322</v>
      </c>
      <c r="R4" s="8">
        <v>47156.047598647667</v>
      </c>
    </row>
    <row r="5" spans="1:18" ht="11.25" customHeight="1" x14ac:dyDescent="0.25">
      <c r="A5" s="59" t="s">
        <v>238</v>
      </c>
      <c r="B5" s="60" t="s">
        <v>237</v>
      </c>
      <c r="C5" s="9">
        <v>66479.743100000414</v>
      </c>
      <c r="D5" s="9">
        <v>57644.172822247339</v>
      </c>
      <c r="E5" s="9">
        <v>67521.995011964638</v>
      </c>
      <c r="F5" s="9">
        <v>62024.675362560003</v>
      </c>
      <c r="G5" s="9">
        <v>65218.398517241912</v>
      </c>
      <c r="H5" s="9">
        <v>65477.694480246566</v>
      </c>
      <c r="I5" s="9">
        <v>56528.709057360014</v>
      </c>
      <c r="J5" s="9">
        <v>62593.785124960472</v>
      </c>
      <c r="K5" s="9">
        <v>43085.77328066725</v>
      </c>
      <c r="L5" s="9">
        <v>32031.786328789167</v>
      </c>
      <c r="M5" s="9">
        <v>22058.094900000091</v>
      </c>
      <c r="N5" s="9">
        <v>39707.210599999962</v>
      </c>
      <c r="O5" s="9">
        <v>50196.345700000013</v>
      </c>
      <c r="P5" s="9">
        <v>36315.885699999926</v>
      </c>
      <c r="Q5" s="9">
        <v>40625.761338716322</v>
      </c>
      <c r="R5" s="9">
        <v>47156.047598647667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7492.9494494148676</v>
      </c>
      <c r="H6" s="10">
        <v>7285.6112319617641</v>
      </c>
      <c r="I6" s="10">
        <v>5436.7398323999996</v>
      </c>
      <c r="J6" s="10">
        <v>6093.5627840819816</v>
      </c>
      <c r="K6" s="10">
        <v>4456.7772316396395</v>
      </c>
      <c r="L6" s="10">
        <v>2999.8486222581842</v>
      </c>
      <c r="M6" s="10">
        <v>365.97090000000139</v>
      </c>
      <c r="N6" s="10">
        <v>7155.3553000000111</v>
      </c>
      <c r="O6" s="10">
        <v>7544.2300999999625</v>
      </c>
      <c r="P6" s="10">
        <v>3790.1530999999986</v>
      </c>
      <c r="Q6" s="10">
        <v>4310.1686022745935</v>
      </c>
      <c r="R6" s="10">
        <v>4437.7458395082685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61208.754200000389</v>
      </c>
      <c r="D8" s="10">
        <v>53794.067084261056</v>
      </c>
      <c r="E8" s="10">
        <v>62283.751279599965</v>
      </c>
      <c r="F8" s="10">
        <v>57894.135068880001</v>
      </c>
      <c r="G8" s="10">
        <v>53506.769216351619</v>
      </c>
      <c r="H8" s="10">
        <v>53746.011602648447</v>
      </c>
      <c r="I8" s="10">
        <v>46907.513832960009</v>
      </c>
      <c r="J8" s="10">
        <v>52811.482560876866</v>
      </c>
      <c r="K8" s="10">
        <v>35530.107521985643</v>
      </c>
      <c r="L8" s="10">
        <v>27268.046481440953</v>
      </c>
      <c r="M8" s="10">
        <v>20518.550800000088</v>
      </c>
      <c r="N8" s="10">
        <v>28903.610999999961</v>
      </c>
      <c r="O8" s="10">
        <v>39821.586200000056</v>
      </c>
      <c r="P8" s="10">
        <v>30448.050599999933</v>
      </c>
      <c r="Q8" s="10">
        <v>33503.41288911226</v>
      </c>
      <c r="R8" s="10">
        <v>39757.946369341473</v>
      </c>
    </row>
    <row r="9" spans="1:18" ht="11.25" customHeight="1" x14ac:dyDescent="0.25">
      <c r="A9" s="61" t="s">
        <v>230</v>
      </c>
      <c r="B9" s="62" t="s">
        <v>229</v>
      </c>
      <c r="C9" s="10">
        <v>5270.9889000000176</v>
      </c>
      <c r="D9" s="10">
        <v>3850.10573798628</v>
      </c>
      <c r="E9" s="10">
        <v>5238.2437323646682</v>
      </c>
      <c r="F9" s="10">
        <v>4130.5402936800001</v>
      </c>
      <c r="G9" s="10">
        <v>4218.6798514754282</v>
      </c>
      <c r="H9" s="10">
        <v>4446.071645636358</v>
      </c>
      <c r="I9" s="10">
        <v>4184.4553919999998</v>
      </c>
      <c r="J9" s="10">
        <v>3688.7397800016242</v>
      </c>
      <c r="K9" s="10">
        <v>3098.8885270419719</v>
      </c>
      <c r="L9" s="10">
        <v>1763.891225090028</v>
      </c>
      <c r="M9" s="10">
        <v>1173.5732000000019</v>
      </c>
      <c r="N9" s="10">
        <v>3648.2442999999944</v>
      </c>
      <c r="O9" s="10">
        <v>2830.5293999999926</v>
      </c>
      <c r="P9" s="10">
        <v>2077.6819999999943</v>
      </c>
      <c r="Q9" s="10">
        <v>2812.1798473294684</v>
      </c>
      <c r="R9" s="10">
        <v>2960.3553897979241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6260.081000000021</v>
      </c>
      <c r="D15" s="8">
        <v>6891.8910562958399</v>
      </c>
      <c r="E15" s="8">
        <v>7170.5931342462</v>
      </c>
      <c r="F15" s="8">
        <v>6801.8124779999998</v>
      </c>
      <c r="G15" s="8">
        <v>5591.1773903435997</v>
      </c>
      <c r="H15" s="8">
        <v>4980.5177641746177</v>
      </c>
      <c r="I15" s="8">
        <v>5738.3024759999998</v>
      </c>
      <c r="J15" s="8">
        <v>4318.2940262464799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6260.081000000021</v>
      </c>
      <c r="D16" s="9">
        <v>6891.8910562958399</v>
      </c>
      <c r="E16" s="9">
        <v>7170.5931342462</v>
      </c>
      <c r="F16" s="9">
        <v>6801.8124779999998</v>
      </c>
      <c r="G16" s="9">
        <v>5591.1773903435997</v>
      </c>
      <c r="H16" s="9">
        <v>4980.5177641746177</v>
      </c>
      <c r="I16" s="9">
        <v>5738.3024759999998</v>
      </c>
      <c r="J16" s="9">
        <v>4318.2940262464799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14384.88671455994</v>
      </c>
      <c r="D21" s="79">
        <v>16383.242716967523</v>
      </c>
      <c r="E21" s="79">
        <v>18902.023740232311</v>
      </c>
      <c r="F21" s="79">
        <v>15660.534086183668</v>
      </c>
      <c r="G21" s="79">
        <v>15881.911887588663</v>
      </c>
      <c r="H21" s="79">
        <v>17150.921851182342</v>
      </c>
      <c r="I21" s="79">
        <v>14527.853519760001</v>
      </c>
      <c r="J21" s="79">
        <v>13517.229919320001</v>
      </c>
      <c r="K21" s="79">
        <v>12537.128090880002</v>
      </c>
      <c r="L21" s="79">
        <v>12525.022377360003</v>
      </c>
      <c r="M21" s="79">
        <v>11030.081700000057</v>
      </c>
      <c r="N21" s="79">
        <v>10545.353099999966</v>
      </c>
      <c r="O21" s="79">
        <v>10940.713594666951</v>
      </c>
      <c r="P21" s="79">
        <v>8995.0982999999342</v>
      </c>
      <c r="Q21" s="79">
        <v>9560.6817999999421</v>
      </c>
      <c r="R21" s="79">
        <v>11497.89620000001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14384.88671455994</v>
      </c>
      <c r="D30" s="8">
        <v>16383.242716967523</v>
      </c>
      <c r="E30" s="8">
        <v>18902.023740232311</v>
      </c>
      <c r="F30" s="8">
        <v>15660.534086183668</v>
      </c>
      <c r="G30" s="8">
        <v>15881.911887588663</v>
      </c>
      <c r="H30" s="8">
        <v>17150.921851182342</v>
      </c>
      <c r="I30" s="8">
        <v>14527.853519760001</v>
      </c>
      <c r="J30" s="8">
        <v>13517.229919320001</v>
      </c>
      <c r="K30" s="8">
        <v>12537.128090880002</v>
      </c>
      <c r="L30" s="8">
        <v>12525.022377360003</v>
      </c>
      <c r="M30" s="8">
        <v>11030.081700000057</v>
      </c>
      <c r="N30" s="8">
        <v>10545.353099999966</v>
      </c>
      <c r="O30" s="8">
        <v>10940.713594666951</v>
      </c>
      <c r="P30" s="8">
        <v>8995.0982999999342</v>
      </c>
      <c r="Q30" s="8">
        <v>9560.6817999999421</v>
      </c>
      <c r="R30" s="8">
        <v>11497.89620000001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20.318214559878619</v>
      </c>
      <c r="D34" s="9">
        <v>14.541253163820002</v>
      </c>
      <c r="E34" s="9">
        <v>14.530315818708001</v>
      </c>
      <c r="F34" s="9">
        <v>14.543710103664001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2.9026000000000307</v>
      </c>
      <c r="R34" s="9">
        <v>5.8051999999999948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1036.2885000000042</v>
      </c>
      <c r="D43" s="9">
        <v>2498.6870777217964</v>
      </c>
      <c r="E43" s="9">
        <v>2450.9135200801684</v>
      </c>
      <c r="F43" s="9">
        <v>2085.4459173600003</v>
      </c>
      <c r="G43" s="9">
        <v>0</v>
      </c>
      <c r="H43" s="9">
        <v>0</v>
      </c>
      <c r="I43" s="9">
        <v>5175.1448002799998</v>
      </c>
      <c r="J43" s="9">
        <v>5254.5667215600006</v>
      </c>
      <c r="K43" s="9">
        <v>3709.8724010400001</v>
      </c>
      <c r="L43" s="9">
        <v>3569.9533131600001</v>
      </c>
      <c r="M43" s="9">
        <v>3592.14570000001</v>
      </c>
      <c r="N43" s="9">
        <v>3541.3130999999971</v>
      </c>
      <c r="O43" s="9">
        <v>3306.046807101885</v>
      </c>
      <c r="P43" s="9">
        <v>2984.9702999999818</v>
      </c>
      <c r="Q43" s="9">
        <v>3630.3071999999866</v>
      </c>
      <c r="R43" s="9">
        <v>2619.435000000004</v>
      </c>
    </row>
    <row r="44" spans="1:18" ht="11.25" customHeight="1" x14ac:dyDescent="0.25">
      <c r="A44" s="59" t="s">
        <v>161</v>
      </c>
      <c r="B44" s="60" t="s">
        <v>160</v>
      </c>
      <c r="C44" s="9">
        <v>13328.280000000057</v>
      </c>
      <c r="D44" s="9">
        <v>13870.014386081906</v>
      </c>
      <c r="E44" s="9">
        <v>16436.579904333434</v>
      </c>
      <c r="F44" s="9">
        <v>13560.544458720004</v>
      </c>
      <c r="G44" s="9">
        <v>15142.636225987564</v>
      </c>
      <c r="H44" s="9">
        <v>16464.522097265148</v>
      </c>
      <c r="I44" s="9">
        <v>8575.8793804800025</v>
      </c>
      <c r="J44" s="9">
        <v>7127.014631760002</v>
      </c>
      <c r="K44" s="9">
        <v>7133.1717398400006</v>
      </c>
      <c r="L44" s="9">
        <v>6727.4507232000014</v>
      </c>
      <c r="M44" s="9">
        <v>6458.2560000000421</v>
      </c>
      <c r="N44" s="9">
        <v>5681.1599999999744</v>
      </c>
      <c r="O44" s="9">
        <v>6034.1062031693255</v>
      </c>
      <c r="P44" s="9">
        <v>5102.2079999999587</v>
      </c>
      <c r="Q44" s="9">
        <v>4897.8719999999603</v>
      </c>
      <c r="R44" s="9">
        <v>5312.7360000000008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739.27566160110007</v>
      </c>
      <c r="H45" s="9">
        <v>686.39975391719656</v>
      </c>
      <c r="I45" s="9">
        <v>776.82933900000012</v>
      </c>
      <c r="J45" s="9">
        <v>1135.6485660000001</v>
      </c>
      <c r="K45" s="9">
        <v>1694.0839500000002</v>
      </c>
      <c r="L45" s="9">
        <v>2227.6183410000003</v>
      </c>
      <c r="M45" s="9">
        <v>979.6800000000037</v>
      </c>
      <c r="N45" s="9">
        <v>1322.8799999999956</v>
      </c>
      <c r="O45" s="9">
        <v>1600.560584395741</v>
      </c>
      <c r="P45" s="9">
        <v>907.91999999999359</v>
      </c>
      <c r="Q45" s="9">
        <v>1029.5999999999956</v>
      </c>
      <c r="R45" s="9">
        <v>3559.9200000000055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739.27566160110007</v>
      </c>
      <c r="H49" s="10">
        <v>686.39975391719656</v>
      </c>
      <c r="I49" s="10">
        <v>776.82933900000012</v>
      </c>
      <c r="J49" s="10">
        <v>1135.6485660000001</v>
      </c>
      <c r="K49" s="10">
        <v>1694.0839500000002</v>
      </c>
      <c r="L49" s="10">
        <v>2227.6183410000003</v>
      </c>
      <c r="M49" s="10">
        <v>979.6800000000037</v>
      </c>
      <c r="N49" s="10">
        <v>1322.8799999999956</v>
      </c>
      <c r="O49" s="10">
        <v>1600.560584395741</v>
      </c>
      <c r="P49" s="10">
        <v>907.91999999999359</v>
      </c>
      <c r="Q49" s="10">
        <v>1029.5999999999956</v>
      </c>
      <c r="R49" s="10">
        <v>3559.9200000000055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9257.1642251853191</v>
      </c>
      <c r="D52" s="79">
        <v>9439.167571533073</v>
      </c>
      <c r="E52" s="79">
        <v>13424.148192968751</v>
      </c>
      <c r="F52" s="79">
        <v>14945.343009878881</v>
      </c>
      <c r="G52" s="79">
        <v>20473.657795036444</v>
      </c>
      <c r="H52" s="79">
        <v>27953.833500000055</v>
      </c>
      <c r="I52" s="79">
        <v>34679.089831792684</v>
      </c>
      <c r="J52" s="79">
        <v>34866.448294600159</v>
      </c>
      <c r="K52" s="79">
        <v>44771.369954400012</v>
      </c>
      <c r="L52" s="79">
        <v>40291.806649619197</v>
      </c>
      <c r="M52" s="79">
        <v>36389.276044964412</v>
      </c>
      <c r="N52" s="79">
        <v>33232.487199999829</v>
      </c>
      <c r="O52" s="79">
        <v>28081.793300000092</v>
      </c>
      <c r="P52" s="79">
        <v>22585.034347125758</v>
      </c>
      <c r="Q52" s="79">
        <v>19688.314899999921</v>
      </c>
      <c r="R52" s="79">
        <v>22414.192300000035</v>
      </c>
    </row>
    <row r="53" spans="1:18" ht="11.25" customHeight="1" x14ac:dyDescent="0.25">
      <c r="A53" s="56" t="s">
        <v>143</v>
      </c>
      <c r="B53" s="57" t="s">
        <v>142</v>
      </c>
      <c r="C53" s="8">
        <v>6305.7427310166659</v>
      </c>
      <c r="D53" s="8">
        <v>6599.1824196930729</v>
      </c>
      <c r="E53" s="8">
        <v>10572.935400051949</v>
      </c>
      <c r="F53" s="8">
        <v>12511.73770952688</v>
      </c>
      <c r="G53" s="8">
        <v>18088.163599134026</v>
      </c>
      <c r="H53" s="8">
        <v>25362.305100000056</v>
      </c>
      <c r="I53" s="8">
        <v>32407.520445586444</v>
      </c>
      <c r="J53" s="8">
        <v>32333.919645203358</v>
      </c>
      <c r="K53" s="8">
        <v>42374.137227840009</v>
      </c>
      <c r="L53" s="8">
        <v>38268.008004613075</v>
      </c>
      <c r="M53" s="8">
        <v>34342.346913034431</v>
      </c>
      <c r="N53" s="8">
        <v>30767.483999999822</v>
      </c>
      <c r="O53" s="8">
        <v>26148.041700000096</v>
      </c>
      <c r="P53" s="8">
        <v>19977.940484936764</v>
      </c>
      <c r="Q53" s="8">
        <v>16348.493699999914</v>
      </c>
      <c r="R53" s="8">
        <v>19410.768300000036</v>
      </c>
    </row>
    <row r="54" spans="1:18" ht="11.25" customHeight="1" x14ac:dyDescent="0.25">
      <c r="A54" s="56" t="s">
        <v>141</v>
      </c>
      <c r="B54" s="57" t="s">
        <v>140</v>
      </c>
      <c r="C54" s="8">
        <v>2951.4214941686532</v>
      </c>
      <c r="D54" s="8">
        <v>2839.9851518400001</v>
      </c>
      <c r="E54" s="8">
        <v>2851.2127929168</v>
      </c>
      <c r="F54" s="8">
        <v>2433.6053003520005</v>
      </c>
      <c r="G54" s="8">
        <v>2385.4941959024159</v>
      </c>
      <c r="H54" s="8">
        <v>2591.5284000000015</v>
      </c>
      <c r="I54" s="8">
        <v>2271.5693862062403</v>
      </c>
      <c r="J54" s="8">
        <v>2532.5286493968001</v>
      </c>
      <c r="K54" s="8">
        <v>2397.2327265600002</v>
      </c>
      <c r="L54" s="8">
        <v>2023.7986450061283</v>
      </c>
      <c r="M54" s="8">
        <v>2046.9291319299778</v>
      </c>
      <c r="N54" s="8">
        <v>2465.0032000000047</v>
      </c>
      <c r="O54" s="8">
        <v>1933.7515999999966</v>
      </c>
      <c r="P54" s="8">
        <v>2607.0938621889959</v>
      </c>
      <c r="Q54" s="8">
        <v>3339.8212000000076</v>
      </c>
      <c r="R54" s="8">
        <v>3003.4239999999968</v>
      </c>
    </row>
    <row r="55" spans="1:18" ht="11.25" customHeight="1" x14ac:dyDescent="0.25">
      <c r="A55" s="59" t="s">
        <v>139</v>
      </c>
      <c r="B55" s="60" t="s">
        <v>138</v>
      </c>
      <c r="C55" s="9">
        <v>267.96149416864802</v>
      </c>
      <c r="D55" s="9">
        <v>200.20775184000001</v>
      </c>
      <c r="E55" s="9">
        <v>202.99616064</v>
      </c>
      <c r="F55" s="9">
        <v>205.04099375999999</v>
      </c>
      <c r="G55" s="9">
        <v>135.68811764241602</v>
      </c>
      <c r="H55" s="9">
        <v>233.58840000000117</v>
      </c>
      <c r="I55" s="9">
        <v>178.25312220623999</v>
      </c>
      <c r="J55" s="9">
        <v>146.11262112</v>
      </c>
      <c r="K55" s="9">
        <v>91.645702559999989</v>
      </c>
      <c r="L55" s="9">
        <v>82.881901006128004</v>
      </c>
      <c r="M55" s="9">
        <v>66.509131929977229</v>
      </c>
      <c r="N55" s="9">
        <v>58.963200000000072</v>
      </c>
      <c r="O55" s="9">
        <v>50.571600000000025</v>
      </c>
      <c r="P55" s="9">
        <v>22.953862188993622</v>
      </c>
      <c r="Q55" s="9">
        <v>89.821199999999948</v>
      </c>
      <c r="R55" s="9">
        <v>53.723999999999897</v>
      </c>
    </row>
    <row r="56" spans="1:18" ht="11.25" customHeight="1" x14ac:dyDescent="0.25">
      <c r="A56" s="59" t="s">
        <v>137</v>
      </c>
      <c r="B56" s="60" t="s">
        <v>136</v>
      </c>
      <c r="C56" s="9">
        <v>2683.460000000005</v>
      </c>
      <c r="D56" s="9">
        <v>2639.7773999999999</v>
      </c>
      <c r="E56" s="9">
        <v>2648.2166322768003</v>
      </c>
      <c r="F56" s="9">
        <v>2228.5643065920003</v>
      </c>
      <c r="G56" s="9">
        <v>2249.80607826</v>
      </c>
      <c r="H56" s="9">
        <v>2357.9400000000005</v>
      </c>
      <c r="I56" s="9">
        <v>2093.316264</v>
      </c>
      <c r="J56" s="9">
        <v>2386.4160282768003</v>
      </c>
      <c r="K56" s="9">
        <v>2305.5870240000004</v>
      </c>
      <c r="L56" s="9">
        <v>1940.9167440000003</v>
      </c>
      <c r="M56" s="9">
        <v>1980.4200000000005</v>
      </c>
      <c r="N56" s="9">
        <v>2406.0400000000045</v>
      </c>
      <c r="O56" s="9">
        <v>1883.1799999999967</v>
      </c>
      <c r="P56" s="9">
        <v>2584.1400000000021</v>
      </c>
      <c r="Q56" s="9">
        <v>3250.0000000000073</v>
      </c>
      <c r="R56" s="9">
        <v>2949.6999999999971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888.5054000000016</v>
      </c>
      <c r="D59" s="79">
        <v>534.814491367296</v>
      </c>
      <c r="E59" s="79">
        <v>373.94781376251603</v>
      </c>
      <c r="F59" s="79">
        <v>436.52790972000003</v>
      </c>
      <c r="G59" s="79">
        <v>469.16242142842805</v>
      </c>
      <c r="H59" s="79">
        <v>726.63080000000082</v>
      </c>
      <c r="I59" s="79">
        <v>967.88642076000008</v>
      </c>
      <c r="J59" s="79">
        <v>1187.1101995199999</v>
      </c>
      <c r="K59" s="79">
        <v>1259.6728863600001</v>
      </c>
      <c r="L59" s="79">
        <v>1225.5031555200001</v>
      </c>
      <c r="M59" s="79">
        <v>668.76810000000012</v>
      </c>
      <c r="N59" s="79">
        <v>748.82219999999518</v>
      </c>
      <c r="O59" s="79">
        <v>674.45349999999905</v>
      </c>
      <c r="P59" s="79">
        <v>766.79539999999486</v>
      </c>
      <c r="Q59" s="79">
        <v>783.94329999999559</v>
      </c>
      <c r="R59" s="79">
        <v>958.26499999999817</v>
      </c>
    </row>
    <row r="60" spans="1:18" ht="11.25" customHeight="1" x14ac:dyDescent="0.25">
      <c r="A60" s="56" t="s">
        <v>130</v>
      </c>
      <c r="B60" s="57" t="s">
        <v>129</v>
      </c>
      <c r="C60" s="8">
        <v>448.16199999999986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440.34340000000174</v>
      </c>
      <c r="D61" s="8">
        <v>534.814491367296</v>
      </c>
      <c r="E61" s="8">
        <v>373.94781376251603</v>
      </c>
      <c r="F61" s="8">
        <v>436.52790972000003</v>
      </c>
      <c r="G61" s="8">
        <v>469.16242142842805</v>
      </c>
      <c r="H61" s="8">
        <v>726.63080000000082</v>
      </c>
      <c r="I61" s="8">
        <v>967.88642076000008</v>
      </c>
      <c r="J61" s="8">
        <v>1187.1101995199999</v>
      </c>
      <c r="K61" s="8">
        <v>1259.6728863600001</v>
      </c>
      <c r="L61" s="8">
        <v>1225.5031555200001</v>
      </c>
      <c r="M61" s="8">
        <v>668.76810000000012</v>
      </c>
      <c r="N61" s="8">
        <v>748.82219999999518</v>
      </c>
      <c r="O61" s="8">
        <v>674.45349999999905</v>
      </c>
      <c r="P61" s="8">
        <v>766.79539999999486</v>
      </c>
      <c r="Q61" s="8">
        <v>783.94329999999559</v>
      </c>
      <c r="R61" s="8">
        <v>958.26499999999817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2053.6172000000079</v>
      </c>
      <c r="D64" s="81">
        <v>2328.7142129448239</v>
      </c>
      <c r="E64" s="81">
        <v>2738.97067664628</v>
      </c>
      <c r="F64" s="81">
        <v>4154.0374526400001</v>
      </c>
      <c r="G64" s="81">
        <v>4447.6188483018232</v>
      </c>
      <c r="H64" s="81">
        <v>4856.0434000000114</v>
      </c>
      <c r="I64" s="81">
        <v>3810.2366959199994</v>
      </c>
      <c r="J64" s="81">
        <v>4021.3142179199999</v>
      </c>
      <c r="K64" s="81">
        <v>4066.0610616000004</v>
      </c>
      <c r="L64" s="81">
        <v>4361.7673290187449</v>
      </c>
      <c r="M64" s="81">
        <v>4237.4736843279788</v>
      </c>
      <c r="N64" s="81">
        <v>4885.8857564836835</v>
      </c>
      <c r="O64" s="81">
        <v>5310.1596000000063</v>
      </c>
      <c r="P64" s="81">
        <v>7087.8767454897243</v>
      </c>
      <c r="Q64" s="81">
        <v>6719.0287428145484</v>
      </c>
      <c r="R64" s="81">
        <v>7145.5695235236244</v>
      </c>
    </row>
    <row r="65" spans="1:18" ht="11.25" customHeight="1" x14ac:dyDescent="0.25">
      <c r="A65" s="71" t="s">
        <v>123</v>
      </c>
      <c r="B65" s="72" t="s">
        <v>122</v>
      </c>
      <c r="C65" s="82">
        <v>1330.7840000000074</v>
      </c>
      <c r="D65" s="82">
        <v>1495.8615921177598</v>
      </c>
      <c r="E65" s="82">
        <v>2008.3933698393598</v>
      </c>
      <c r="F65" s="82">
        <v>3157.2491327999996</v>
      </c>
      <c r="G65" s="82">
        <v>3327.0022220198398</v>
      </c>
      <c r="H65" s="82">
        <v>3430.7840000000101</v>
      </c>
      <c r="I65" s="82">
        <v>2428.0760447999996</v>
      </c>
      <c r="J65" s="82">
        <v>2396.6582976</v>
      </c>
      <c r="K65" s="82">
        <v>2283.1792704</v>
      </c>
      <c r="L65" s="82">
        <v>2656.5791489798403</v>
      </c>
      <c r="M65" s="82">
        <v>3040.6884843279777</v>
      </c>
      <c r="N65" s="82">
        <v>3616.8155564836975</v>
      </c>
      <c r="O65" s="82">
        <v>4086.208000000006</v>
      </c>
      <c r="P65" s="82">
        <v>5692.7365454897408</v>
      </c>
      <c r="Q65" s="82">
        <v>5387.0885428145721</v>
      </c>
      <c r="R65" s="82">
        <v>5639.1995235236282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242.53319999999951</v>
      </c>
      <c r="D67" s="82">
        <v>249.63071093906402</v>
      </c>
      <c r="E67" s="82">
        <v>322.78252625892009</v>
      </c>
      <c r="F67" s="82">
        <v>520.74915984000006</v>
      </c>
      <c r="G67" s="82">
        <v>608.98912199798406</v>
      </c>
      <c r="H67" s="82">
        <v>632.75939999999912</v>
      </c>
      <c r="I67" s="82">
        <v>326.66837112000007</v>
      </c>
      <c r="J67" s="82">
        <v>330.09736032000001</v>
      </c>
      <c r="K67" s="82">
        <v>409.19271120000008</v>
      </c>
      <c r="L67" s="82">
        <v>368.73733659890399</v>
      </c>
      <c r="M67" s="82">
        <v>467.48520000000195</v>
      </c>
      <c r="N67" s="82">
        <v>452.47019999999543</v>
      </c>
      <c r="O67" s="82">
        <v>488.45160000000038</v>
      </c>
      <c r="P67" s="82">
        <v>558.94019999999387</v>
      </c>
      <c r="Q67" s="82">
        <v>477.04019999999127</v>
      </c>
      <c r="R67" s="82">
        <v>461.36999999999921</v>
      </c>
    </row>
    <row r="68" spans="1:18" ht="11.25" customHeight="1" x14ac:dyDescent="0.25">
      <c r="A68" s="71" t="s">
        <v>117</v>
      </c>
      <c r="B68" s="72" t="s">
        <v>116</v>
      </c>
      <c r="C68" s="82">
        <v>480.30000000000081</v>
      </c>
      <c r="D68" s="82">
        <v>583.22190988800003</v>
      </c>
      <c r="E68" s="82">
        <v>407.79478054800001</v>
      </c>
      <c r="F68" s="82">
        <v>476.03915999999998</v>
      </c>
      <c r="G68" s="82">
        <v>511.627504284</v>
      </c>
      <c r="H68" s="82">
        <v>792.50000000000193</v>
      </c>
      <c r="I68" s="82">
        <v>1055.4922799999999</v>
      </c>
      <c r="J68" s="82">
        <v>1294.5585599999999</v>
      </c>
      <c r="K68" s="82">
        <v>1373.6890800000001</v>
      </c>
      <c r="L68" s="82">
        <v>1336.45084344</v>
      </c>
      <c r="M68" s="82">
        <v>729.3</v>
      </c>
      <c r="N68" s="82">
        <v>816.59999999999047</v>
      </c>
      <c r="O68" s="82">
        <v>735.49999999999886</v>
      </c>
      <c r="P68" s="82">
        <v>836.19999999998902</v>
      </c>
      <c r="Q68" s="82">
        <v>854.89999999998543</v>
      </c>
      <c r="R68" s="82">
        <v>1044.9999999999982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1641.5493403584333</v>
      </c>
      <c r="D2" s="78">
        <v>2264.8768749989285</v>
      </c>
      <c r="E2" s="78">
        <v>1847.4502067673482</v>
      </c>
      <c r="F2" s="78">
        <v>2274.2208904562281</v>
      </c>
      <c r="G2" s="78">
        <v>2213.5418673930722</v>
      </c>
      <c r="H2" s="78">
        <v>2041.5828842208234</v>
      </c>
      <c r="I2" s="78">
        <v>1746.3460256155081</v>
      </c>
      <c r="J2" s="78">
        <v>1800.5967885256562</v>
      </c>
      <c r="K2" s="78">
        <v>1730.9643811666201</v>
      </c>
      <c r="L2" s="78">
        <v>1894.7451772462321</v>
      </c>
      <c r="M2" s="78">
        <v>2071.8020622970998</v>
      </c>
      <c r="N2" s="78">
        <v>1970.4737589681515</v>
      </c>
      <c r="O2" s="78">
        <v>1088.8247169454053</v>
      </c>
      <c r="P2" s="78">
        <v>1575.7458909859934</v>
      </c>
      <c r="Q2" s="78">
        <v>1108.5607562257419</v>
      </c>
      <c r="R2" s="78">
        <v>1316.6515306029883</v>
      </c>
    </row>
    <row r="3" spans="1:18" ht="11.25" customHeight="1" x14ac:dyDescent="0.25">
      <c r="A3" s="53" t="s">
        <v>242</v>
      </c>
      <c r="B3" s="54" t="s">
        <v>241</v>
      </c>
      <c r="C3" s="79">
        <v>91.484916448542847</v>
      </c>
      <c r="D3" s="79">
        <v>97.655383363680002</v>
      </c>
      <c r="E3" s="79">
        <v>91.392785508239996</v>
      </c>
      <c r="F3" s="79">
        <v>137.09038782887998</v>
      </c>
      <c r="G3" s="79">
        <v>30.461857635960001</v>
      </c>
      <c r="H3" s="79">
        <v>21.398931222796822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91.484916448542847</v>
      </c>
      <c r="D4" s="8">
        <v>97.655383363680002</v>
      </c>
      <c r="E4" s="8">
        <v>91.392785508239996</v>
      </c>
      <c r="F4" s="8">
        <v>137.09038782887998</v>
      </c>
      <c r="G4" s="8">
        <v>30.461857635960001</v>
      </c>
      <c r="H4" s="8">
        <v>21.398931222796822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91.484916448542847</v>
      </c>
      <c r="D11" s="9">
        <v>97.655383363680002</v>
      </c>
      <c r="E11" s="9">
        <v>91.392785508239996</v>
      </c>
      <c r="F11" s="9">
        <v>137.09038782887998</v>
      </c>
      <c r="G11" s="9">
        <v>30.461857635960001</v>
      </c>
      <c r="H11" s="9">
        <v>21.398931222796822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91.484916448542847</v>
      </c>
      <c r="D12" s="10">
        <v>97.655383363680002</v>
      </c>
      <c r="E12" s="10">
        <v>91.392785508239996</v>
      </c>
      <c r="F12" s="10">
        <v>137.09038782887998</v>
      </c>
      <c r="G12" s="10">
        <v>30.461857635960001</v>
      </c>
      <c r="H12" s="10">
        <v>21.398931222796822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928.59013717206085</v>
      </c>
      <c r="D21" s="79">
        <v>885.47853216772819</v>
      </c>
      <c r="E21" s="79">
        <v>851.06983825234806</v>
      </c>
      <c r="F21" s="79">
        <v>901.37123777246404</v>
      </c>
      <c r="G21" s="79">
        <v>874.17983854097997</v>
      </c>
      <c r="H21" s="79">
        <v>790.49047011982509</v>
      </c>
      <c r="I21" s="79">
        <v>754.21082728897204</v>
      </c>
      <c r="J21" s="79">
        <v>765.24933252279607</v>
      </c>
      <c r="K21" s="79">
        <v>733.91310834778801</v>
      </c>
      <c r="L21" s="79">
        <v>666.42222021609609</v>
      </c>
      <c r="M21" s="79">
        <v>816.9858809814607</v>
      </c>
      <c r="N21" s="79">
        <v>588.40282996187921</v>
      </c>
      <c r="O21" s="79">
        <v>497.88590235256947</v>
      </c>
      <c r="P21" s="79">
        <v>953.14948338664692</v>
      </c>
      <c r="Q21" s="79">
        <v>505.29875694587088</v>
      </c>
      <c r="R21" s="79">
        <v>387.46734342064451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928.59013717206085</v>
      </c>
      <c r="D30" s="8">
        <v>885.47853216772819</v>
      </c>
      <c r="E30" s="8">
        <v>851.06983825234806</v>
      </c>
      <c r="F30" s="8">
        <v>901.37123777246404</v>
      </c>
      <c r="G30" s="8">
        <v>874.17983854097997</v>
      </c>
      <c r="H30" s="8">
        <v>790.49047011982509</v>
      </c>
      <c r="I30" s="8">
        <v>754.21082728897204</v>
      </c>
      <c r="J30" s="8">
        <v>765.24933252279607</v>
      </c>
      <c r="K30" s="8">
        <v>733.91310834778801</v>
      </c>
      <c r="L30" s="8">
        <v>666.42222021609609</v>
      </c>
      <c r="M30" s="8">
        <v>816.9858809814607</v>
      </c>
      <c r="N30" s="8">
        <v>588.40282996187921</v>
      </c>
      <c r="O30" s="8">
        <v>497.88590235256947</v>
      </c>
      <c r="P30" s="8">
        <v>953.14948338664692</v>
      </c>
      <c r="Q30" s="8">
        <v>505.29875694587088</v>
      </c>
      <c r="R30" s="8">
        <v>387.46734342064451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78.370450199836114</v>
      </c>
      <c r="D34" s="9">
        <v>69.700186710612016</v>
      </c>
      <c r="E34" s="9">
        <v>69.731413623468015</v>
      </c>
      <c r="F34" s="9">
        <v>69.71315829624001</v>
      </c>
      <c r="G34" s="9">
        <v>72.629889334272008</v>
      </c>
      <c r="H34" s="9">
        <v>69.661410678390496</v>
      </c>
      <c r="I34" s="9">
        <v>63.916655992668005</v>
      </c>
      <c r="J34" s="9">
        <v>63.887278389372014</v>
      </c>
      <c r="K34" s="9">
        <v>60.960006286848014</v>
      </c>
      <c r="L34" s="9">
        <v>55.176132125700008</v>
      </c>
      <c r="M34" s="9">
        <v>55.148237573662982</v>
      </c>
      <c r="N34" s="9">
        <v>49.344229695338889</v>
      </c>
      <c r="O34" s="9">
        <v>46.440337589097659</v>
      </c>
      <c r="P34" s="9">
        <v>37.734064510029917</v>
      </c>
      <c r="Q34" s="9">
        <v>20.318957835418274</v>
      </c>
      <c r="R34" s="9">
        <v>17.415740324651988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168.49998710966727</v>
      </c>
      <c r="D43" s="9">
        <v>162.19644041203199</v>
      </c>
      <c r="E43" s="9">
        <v>158.86025435545201</v>
      </c>
      <c r="F43" s="9">
        <v>178.02972783039601</v>
      </c>
      <c r="G43" s="9">
        <v>203.50741149975599</v>
      </c>
      <c r="H43" s="9">
        <v>206.58847097095207</v>
      </c>
      <c r="I43" s="9">
        <v>108.03965608940402</v>
      </c>
      <c r="J43" s="9">
        <v>197.001018792396</v>
      </c>
      <c r="K43" s="9">
        <v>181.11691375408802</v>
      </c>
      <c r="L43" s="9">
        <v>190.81839451100402</v>
      </c>
      <c r="M43" s="9">
        <v>235.26344151327646</v>
      </c>
      <c r="N43" s="9">
        <v>158.94527892263619</v>
      </c>
      <c r="O43" s="9">
        <v>133.52730703065103</v>
      </c>
      <c r="P43" s="9">
        <v>254.31119228609376</v>
      </c>
      <c r="Q43" s="9">
        <v>190.73265511736125</v>
      </c>
      <c r="R43" s="9">
        <v>181.17136611812924</v>
      </c>
    </row>
    <row r="44" spans="1:18" ht="11.25" customHeight="1" x14ac:dyDescent="0.25">
      <c r="A44" s="59" t="s">
        <v>161</v>
      </c>
      <c r="B44" s="60" t="s">
        <v>160</v>
      </c>
      <c r="C44" s="9">
        <v>201.23942206090678</v>
      </c>
      <c r="D44" s="9">
        <v>173.30677840598403</v>
      </c>
      <c r="E44" s="9">
        <v>185.68311654592802</v>
      </c>
      <c r="F44" s="9">
        <v>182.72122350112804</v>
      </c>
      <c r="G44" s="9">
        <v>111.47884898155202</v>
      </c>
      <c r="H44" s="9">
        <v>71.206780741856548</v>
      </c>
      <c r="I44" s="9">
        <v>164.05209406260005</v>
      </c>
      <c r="J44" s="9">
        <v>145.53148055212802</v>
      </c>
      <c r="K44" s="9">
        <v>148.68560499235201</v>
      </c>
      <c r="L44" s="9">
        <v>95.920647009192024</v>
      </c>
      <c r="M44" s="9">
        <v>89.782502702258483</v>
      </c>
      <c r="N44" s="9">
        <v>68.112089417055813</v>
      </c>
      <c r="O44" s="9">
        <v>40.247191090298465</v>
      </c>
      <c r="P44" s="9">
        <v>445.82423193862195</v>
      </c>
      <c r="Q44" s="9">
        <v>278.64668904800777</v>
      </c>
      <c r="R44" s="9">
        <v>185.76021251415585</v>
      </c>
    </row>
    <row r="45" spans="1:18" ht="11.25" customHeight="1" x14ac:dyDescent="0.25">
      <c r="A45" s="59" t="s">
        <v>159</v>
      </c>
      <c r="B45" s="60" t="s">
        <v>158</v>
      </c>
      <c r="C45" s="9">
        <v>480.48027780165069</v>
      </c>
      <c r="D45" s="9">
        <v>480.27512663910005</v>
      </c>
      <c r="E45" s="9">
        <v>436.79505372750003</v>
      </c>
      <c r="F45" s="9">
        <v>470.90712814469998</v>
      </c>
      <c r="G45" s="9">
        <v>486.56368872540003</v>
      </c>
      <c r="H45" s="9">
        <v>443.03380772862596</v>
      </c>
      <c r="I45" s="9">
        <v>418.20242114429999</v>
      </c>
      <c r="J45" s="9">
        <v>358.8295547889</v>
      </c>
      <c r="K45" s="9">
        <v>343.15058331450001</v>
      </c>
      <c r="L45" s="9">
        <v>324.50704657020003</v>
      </c>
      <c r="M45" s="9">
        <v>436.79169919226274</v>
      </c>
      <c r="N45" s="9">
        <v>312.00123192684833</v>
      </c>
      <c r="O45" s="9">
        <v>277.67106664252236</v>
      </c>
      <c r="P45" s="9">
        <v>215.27999465190138</v>
      </c>
      <c r="Q45" s="9">
        <v>15.600454945083587</v>
      </c>
      <c r="R45" s="9">
        <v>3.1200244637074315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480.48027780165069</v>
      </c>
      <c r="D49" s="10">
        <v>480.27512663910005</v>
      </c>
      <c r="E49" s="10">
        <v>436.79505372750003</v>
      </c>
      <c r="F49" s="10">
        <v>470.90712814469998</v>
      </c>
      <c r="G49" s="10">
        <v>486.56368872540003</v>
      </c>
      <c r="H49" s="10">
        <v>443.03380772862596</v>
      </c>
      <c r="I49" s="10">
        <v>418.20242114429999</v>
      </c>
      <c r="J49" s="10">
        <v>358.8295547889</v>
      </c>
      <c r="K49" s="10">
        <v>343.15058331450001</v>
      </c>
      <c r="L49" s="10">
        <v>324.50704657020003</v>
      </c>
      <c r="M49" s="10">
        <v>436.79169919226274</v>
      </c>
      <c r="N49" s="10">
        <v>312.00123192684833</v>
      </c>
      <c r="O49" s="10">
        <v>277.67106664252236</v>
      </c>
      <c r="P49" s="10">
        <v>215.27999465190138</v>
      </c>
      <c r="Q49" s="10">
        <v>15.600454945083587</v>
      </c>
      <c r="R49" s="10">
        <v>3.1200244637074315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621.47428673782952</v>
      </c>
      <c r="D52" s="79">
        <v>1281.7429594675202</v>
      </c>
      <c r="E52" s="79">
        <v>904.98758300676013</v>
      </c>
      <c r="F52" s="79">
        <v>1235.7592648548841</v>
      </c>
      <c r="G52" s="79">
        <v>1308.9001712161321</v>
      </c>
      <c r="H52" s="79">
        <v>1229.6934828782014</v>
      </c>
      <c r="I52" s="79">
        <v>992.13519832653606</v>
      </c>
      <c r="J52" s="79">
        <v>1035.3474560028601</v>
      </c>
      <c r="K52" s="79">
        <v>997.0512728188321</v>
      </c>
      <c r="L52" s="79">
        <v>1228.322957030136</v>
      </c>
      <c r="M52" s="79">
        <v>1254.8161813156394</v>
      </c>
      <c r="N52" s="79">
        <v>1382.0709290062723</v>
      </c>
      <c r="O52" s="79">
        <v>590.9388145928358</v>
      </c>
      <c r="P52" s="79">
        <v>622.59640759934632</v>
      </c>
      <c r="Q52" s="79">
        <v>603.26199927987091</v>
      </c>
      <c r="R52" s="79">
        <v>929.18418718234363</v>
      </c>
    </row>
    <row r="53" spans="1:18" ht="11.25" customHeight="1" x14ac:dyDescent="0.25">
      <c r="A53" s="56" t="s">
        <v>143</v>
      </c>
      <c r="B53" s="57" t="s">
        <v>142</v>
      </c>
      <c r="C53" s="8">
        <v>621.47428673782952</v>
      </c>
      <c r="D53" s="8">
        <v>1281.7429594675202</v>
      </c>
      <c r="E53" s="8">
        <v>904.98758300676013</v>
      </c>
      <c r="F53" s="8">
        <v>1235.7592648548841</v>
      </c>
      <c r="G53" s="8">
        <v>1308.9001712161321</v>
      </c>
      <c r="H53" s="8">
        <v>1229.6934828782014</v>
      </c>
      <c r="I53" s="8">
        <v>992.13519832653606</v>
      </c>
      <c r="J53" s="8">
        <v>1035.3474560028601</v>
      </c>
      <c r="K53" s="8">
        <v>997.0512728188321</v>
      </c>
      <c r="L53" s="8">
        <v>1228.322957030136</v>
      </c>
      <c r="M53" s="8">
        <v>1254.8161813156394</v>
      </c>
      <c r="N53" s="8">
        <v>1382.0709290062723</v>
      </c>
      <c r="O53" s="8">
        <v>590.9388145928358</v>
      </c>
      <c r="P53" s="8">
        <v>622.59640759934632</v>
      </c>
      <c r="Q53" s="8">
        <v>603.26199927987091</v>
      </c>
      <c r="R53" s="8">
        <v>929.18418718234363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5.0399625875598089</v>
      </c>
      <c r="D64" s="81">
        <v>5.1580907078400005</v>
      </c>
      <c r="E64" s="81">
        <v>5.1582313843199996</v>
      </c>
      <c r="F64" s="81">
        <v>5.15855962944</v>
      </c>
      <c r="G64" s="81">
        <v>5.1579031392000001</v>
      </c>
      <c r="H64" s="81">
        <v>5.0399112079472488</v>
      </c>
      <c r="I64" s="81">
        <v>5.1582782764799999</v>
      </c>
      <c r="J64" s="81">
        <v>5.15841895296</v>
      </c>
      <c r="K64" s="81">
        <v>5.6264964940800004</v>
      </c>
      <c r="L64" s="81">
        <v>1.1254118399999999</v>
      </c>
      <c r="M64" s="81">
        <v>1.3439737227157649</v>
      </c>
      <c r="N64" s="81">
        <v>1.4559938522265248</v>
      </c>
      <c r="O64" s="81">
        <v>1.4559285225117669</v>
      </c>
      <c r="P64" s="81">
        <v>1.7920083271456415</v>
      </c>
      <c r="Q64" s="81">
        <v>1.7920374941811266</v>
      </c>
      <c r="R64" s="81">
        <v>1.7919962527294941</v>
      </c>
    </row>
    <row r="65" spans="1:18" ht="11.25" customHeight="1" x14ac:dyDescent="0.25">
      <c r="A65" s="71" t="s">
        <v>123</v>
      </c>
      <c r="B65" s="72" t="s">
        <v>122</v>
      </c>
      <c r="C65" s="82">
        <v>5.0399625875598089</v>
      </c>
      <c r="D65" s="82">
        <v>5.1580907078400005</v>
      </c>
      <c r="E65" s="82">
        <v>5.1582313843199996</v>
      </c>
      <c r="F65" s="82">
        <v>5.15855962944</v>
      </c>
      <c r="G65" s="82">
        <v>5.1579031392000001</v>
      </c>
      <c r="H65" s="82">
        <v>5.0399112079472488</v>
      </c>
      <c r="I65" s="82">
        <v>5.1582782764799999</v>
      </c>
      <c r="J65" s="82">
        <v>5.15841895296</v>
      </c>
      <c r="K65" s="82">
        <v>5.6264964940800004</v>
      </c>
      <c r="L65" s="82">
        <v>1.1254118399999999</v>
      </c>
      <c r="M65" s="82">
        <v>1.3439737227157649</v>
      </c>
      <c r="N65" s="82">
        <v>1.4559938522265248</v>
      </c>
      <c r="O65" s="82">
        <v>1.4559285225117669</v>
      </c>
      <c r="P65" s="82">
        <v>1.7920083271456415</v>
      </c>
      <c r="Q65" s="82">
        <v>1.7920374941811266</v>
      </c>
      <c r="R65" s="82">
        <v>1.7919962527294941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2123.7371862807995</v>
      </c>
      <c r="D2" s="78">
        <v>1623.7860358759563</v>
      </c>
      <c r="E2" s="78">
        <v>1639.4677952148722</v>
      </c>
      <c r="F2" s="78">
        <v>1586.8053648042842</v>
      </c>
      <c r="G2" s="78">
        <v>1581.7404831501244</v>
      </c>
      <c r="H2" s="78">
        <v>1589.3404926238188</v>
      </c>
      <c r="I2" s="78">
        <v>984.76077303864008</v>
      </c>
      <c r="J2" s="78">
        <v>774.74779861341608</v>
      </c>
      <c r="K2" s="78">
        <v>724.27968624387609</v>
      </c>
      <c r="L2" s="78">
        <v>877.72048760358007</v>
      </c>
      <c r="M2" s="78">
        <v>666.84928820486152</v>
      </c>
      <c r="N2" s="78">
        <v>652.82732284525218</v>
      </c>
      <c r="O2" s="78">
        <v>572.66681770707567</v>
      </c>
      <c r="P2" s="78">
        <v>435.62413501944104</v>
      </c>
      <c r="Q2" s="78">
        <v>429.82464626009022</v>
      </c>
      <c r="R2" s="78">
        <v>424.29772051940893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586.0960303684376</v>
      </c>
      <c r="D21" s="79">
        <v>570.8166999102001</v>
      </c>
      <c r="E21" s="79">
        <v>579.79758256419609</v>
      </c>
      <c r="F21" s="79">
        <v>605.60016563980798</v>
      </c>
      <c r="G21" s="79">
        <v>547.79358999855606</v>
      </c>
      <c r="H21" s="79">
        <v>641.64110234022178</v>
      </c>
      <c r="I21" s="79">
        <v>413.29653196410004</v>
      </c>
      <c r="J21" s="79">
        <v>407.39673816442803</v>
      </c>
      <c r="K21" s="79">
        <v>370.08572869836007</v>
      </c>
      <c r="L21" s="79">
        <v>335.84932290088807</v>
      </c>
      <c r="M21" s="79">
        <v>326.37872758609797</v>
      </c>
      <c r="N21" s="79">
        <v>298.33364690798044</v>
      </c>
      <c r="O21" s="79">
        <v>220.30203354993154</v>
      </c>
      <c r="P21" s="79">
        <v>66.008081839938569</v>
      </c>
      <c r="Q21" s="79">
        <v>71.707970158671856</v>
      </c>
      <c r="R21" s="79">
        <v>94.317560584219109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586.0960303684376</v>
      </c>
      <c r="D30" s="8">
        <v>570.8166999102001</v>
      </c>
      <c r="E30" s="8">
        <v>579.79758256419609</v>
      </c>
      <c r="F30" s="8">
        <v>605.60016563980798</v>
      </c>
      <c r="G30" s="8">
        <v>547.79358999855606</v>
      </c>
      <c r="H30" s="8">
        <v>641.64110234022178</v>
      </c>
      <c r="I30" s="8">
        <v>413.29653196410004</v>
      </c>
      <c r="J30" s="8">
        <v>407.39673816442803</v>
      </c>
      <c r="K30" s="8">
        <v>370.08572869836007</v>
      </c>
      <c r="L30" s="8">
        <v>335.84932290088807</v>
      </c>
      <c r="M30" s="8">
        <v>326.37872758609797</v>
      </c>
      <c r="N30" s="8">
        <v>298.33364690798044</v>
      </c>
      <c r="O30" s="8">
        <v>220.30203354993154</v>
      </c>
      <c r="P30" s="8">
        <v>66.008081839938569</v>
      </c>
      <c r="Q30" s="8">
        <v>71.707970158671856</v>
      </c>
      <c r="R30" s="8">
        <v>94.317560584219109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8.7078277999817395</v>
      </c>
      <c r="D34" s="9">
        <v>8.7160073059440002</v>
      </c>
      <c r="E34" s="9">
        <v>8.7155846066160017</v>
      </c>
      <c r="F34" s="9">
        <v>8.7206041611360021</v>
      </c>
      <c r="G34" s="9">
        <v>8.7161922369000013</v>
      </c>
      <c r="H34" s="9">
        <v>8.7078266641326572</v>
      </c>
      <c r="I34" s="9">
        <v>8.7118067313720022</v>
      </c>
      <c r="J34" s="9">
        <v>8.7119124062040001</v>
      </c>
      <c r="K34" s="9">
        <v>8.7127049674440009</v>
      </c>
      <c r="L34" s="9">
        <v>8.7127842235680006</v>
      </c>
      <c r="M34" s="9">
        <v>8.7078063742984089</v>
      </c>
      <c r="N34" s="9">
        <v>8.7078052403539044</v>
      </c>
      <c r="O34" s="9">
        <v>5.8052360425013143</v>
      </c>
      <c r="P34" s="9">
        <v>2.9024160233756704</v>
      </c>
      <c r="Q34" s="9">
        <v>11.609639215810011</v>
      </c>
      <c r="R34" s="9">
        <v>8.7078701623259818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295.65301168318763</v>
      </c>
      <c r="D43" s="9">
        <v>301.87440830289603</v>
      </c>
      <c r="E43" s="9">
        <v>295.66246616384399</v>
      </c>
      <c r="F43" s="9">
        <v>327.45763625983199</v>
      </c>
      <c r="G43" s="9">
        <v>375.08820341896802</v>
      </c>
      <c r="H43" s="9">
        <v>527.66926081099678</v>
      </c>
      <c r="I43" s="9">
        <v>193.94522934696002</v>
      </c>
      <c r="J43" s="9">
        <v>209.720780751456</v>
      </c>
      <c r="K43" s="9">
        <v>203.54265497732402</v>
      </c>
      <c r="L43" s="9">
        <v>193.93790763859201</v>
      </c>
      <c r="M43" s="9">
        <v>190.73426962119234</v>
      </c>
      <c r="N43" s="9">
        <v>184.36170347763112</v>
      </c>
      <c r="O43" s="9">
        <v>152.57597437259668</v>
      </c>
      <c r="P43" s="9">
        <v>44.53096376963407</v>
      </c>
      <c r="Q43" s="9">
        <v>47.715307012909207</v>
      </c>
      <c r="R43" s="9">
        <v>76.321679796185336</v>
      </c>
    </row>
    <row r="44" spans="1:18" ht="11.25" customHeight="1" x14ac:dyDescent="0.25">
      <c r="A44" s="59" t="s">
        <v>161</v>
      </c>
      <c r="B44" s="60" t="s">
        <v>160</v>
      </c>
      <c r="C44" s="9">
        <v>281.7351908852682</v>
      </c>
      <c r="D44" s="9">
        <v>260.22628430136007</v>
      </c>
      <c r="E44" s="9">
        <v>275.41953179373604</v>
      </c>
      <c r="F44" s="9">
        <v>269.42192521884004</v>
      </c>
      <c r="G44" s="9">
        <v>163.98919434268805</v>
      </c>
      <c r="H44" s="9">
        <v>105.26401486509238</v>
      </c>
      <c r="I44" s="9">
        <v>210.63949588576804</v>
      </c>
      <c r="J44" s="9">
        <v>188.96404500676803</v>
      </c>
      <c r="K44" s="9">
        <v>157.83036875359201</v>
      </c>
      <c r="L44" s="9">
        <v>133.19863103872802</v>
      </c>
      <c r="M44" s="9">
        <v>126.93665159060726</v>
      </c>
      <c r="N44" s="9">
        <v>105.26413818999541</v>
      </c>
      <c r="O44" s="9">
        <v>61.920823134833526</v>
      </c>
      <c r="P44" s="9">
        <v>18.574702046928827</v>
      </c>
      <c r="Q44" s="9">
        <v>12.38302392995263</v>
      </c>
      <c r="R44" s="9">
        <v>9.2880106257077912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1537.6411559123617</v>
      </c>
      <c r="D52" s="79">
        <v>1052.969335965756</v>
      </c>
      <c r="E52" s="79">
        <v>1059.6702126506761</v>
      </c>
      <c r="F52" s="79">
        <v>981.2051991644762</v>
      </c>
      <c r="G52" s="79">
        <v>1033.9468931515682</v>
      </c>
      <c r="H52" s="79">
        <v>947.69939028359704</v>
      </c>
      <c r="I52" s="79">
        <v>571.46424107454004</v>
      </c>
      <c r="J52" s="79">
        <v>367.35106044898805</v>
      </c>
      <c r="K52" s="79">
        <v>354.19395754551601</v>
      </c>
      <c r="L52" s="79">
        <v>541.871164702692</v>
      </c>
      <c r="M52" s="79">
        <v>340.4705606187635</v>
      </c>
      <c r="N52" s="79">
        <v>354.4936759372718</v>
      </c>
      <c r="O52" s="79">
        <v>352.36478415714413</v>
      </c>
      <c r="P52" s="79">
        <v>369.6160531795025</v>
      </c>
      <c r="Q52" s="79">
        <v>358.11667610141836</v>
      </c>
      <c r="R52" s="79">
        <v>329.98015993518982</v>
      </c>
    </row>
    <row r="53" spans="1:18" ht="11.25" customHeight="1" x14ac:dyDescent="0.25">
      <c r="A53" s="56" t="s">
        <v>143</v>
      </c>
      <c r="B53" s="57" t="s">
        <v>142</v>
      </c>
      <c r="C53" s="8">
        <v>1537.6411559123617</v>
      </c>
      <c r="D53" s="8">
        <v>1052.969335965756</v>
      </c>
      <c r="E53" s="8">
        <v>1059.6702126506761</v>
      </c>
      <c r="F53" s="8">
        <v>981.2051991644762</v>
      </c>
      <c r="G53" s="8">
        <v>1033.9468931515682</v>
      </c>
      <c r="H53" s="8">
        <v>947.69939028359704</v>
      </c>
      <c r="I53" s="8">
        <v>571.46424107454004</v>
      </c>
      <c r="J53" s="8">
        <v>367.35106044898805</v>
      </c>
      <c r="K53" s="8">
        <v>354.19395754551601</v>
      </c>
      <c r="L53" s="8">
        <v>541.871164702692</v>
      </c>
      <c r="M53" s="8">
        <v>340.4705606187635</v>
      </c>
      <c r="N53" s="8">
        <v>354.4936759372718</v>
      </c>
      <c r="O53" s="8">
        <v>352.36478415714413</v>
      </c>
      <c r="P53" s="8">
        <v>369.6160531795025</v>
      </c>
      <c r="Q53" s="8">
        <v>358.11667610141836</v>
      </c>
      <c r="R53" s="8">
        <v>329.98015993518982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24.63981709473688</v>
      </c>
      <c r="D64" s="81">
        <v>24.852563447040001</v>
      </c>
      <c r="E64" s="81">
        <v>24.850922221440001</v>
      </c>
      <c r="F64" s="81">
        <v>24.850593976320003</v>
      </c>
      <c r="G64" s="81">
        <v>24.853266829439999</v>
      </c>
      <c r="H64" s="81">
        <v>24.639991283012879</v>
      </c>
      <c r="I64" s="81">
        <v>25.32256356672</v>
      </c>
      <c r="J64" s="81">
        <v>25.32322005696</v>
      </c>
      <c r="K64" s="81">
        <v>25.319187331199998</v>
      </c>
      <c r="L64" s="81">
        <v>0.93789009215999997</v>
      </c>
      <c r="M64" s="81">
        <v>0.89600202341318458</v>
      </c>
      <c r="N64" s="81">
        <v>0.89599621675478447</v>
      </c>
      <c r="O64" s="81">
        <v>5.8239085574090907</v>
      </c>
      <c r="P64" s="81">
        <v>6.2715876393681791</v>
      </c>
      <c r="Q64" s="81">
        <v>13.102926786662985</v>
      </c>
      <c r="R64" s="81">
        <v>13.103972598084535</v>
      </c>
    </row>
    <row r="65" spans="1:18" ht="11.25" customHeight="1" x14ac:dyDescent="0.25">
      <c r="A65" s="71" t="s">
        <v>123</v>
      </c>
      <c r="B65" s="72" t="s">
        <v>122</v>
      </c>
      <c r="C65" s="82">
        <v>24.63981709473688</v>
      </c>
      <c r="D65" s="82">
        <v>24.852563447040001</v>
      </c>
      <c r="E65" s="82">
        <v>24.850922221440001</v>
      </c>
      <c r="F65" s="82">
        <v>24.850593976320003</v>
      </c>
      <c r="G65" s="82">
        <v>24.853266829439999</v>
      </c>
      <c r="H65" s="82">
        <v>24.639991283012879</v>
      </c>
      <c r="I65" s="82">
        <v>25.32256356672</v>
      </c>
      <c r="J65" s="82">
        <v>25.32322005696</v>
      </c>
      <c r="K65" s="82">
        <v>25.319187331199998</v>
      </c>
      <c r="L65" s="82">
        <v>0.93789009215999997</v>
      </c>
      <c r="M65" s="82">
        <v>0.89600202341318458</v>
      </c>
      <c r="N65" s="82">
        <v>0.89599621675478447</v>
      </c>
      <c r="O65" s="82">
        <v>5.8239085574090907</v>
      </c>
      <c r="P65" s="82">
        <v>6.2715876393681791</v>
      </c>
      <c r="Q65" s="82">
        <v>13.102926786662985</v>
      </c>
      <c r="R65" s="82">
        <v>13.103972598084535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330.56386437732874</v>
      </c>
      <c r="D2" s="78">
        <v>333.68302485136803</v>
      </c>
      <c r="E2" s="78">
        <v>380.07444206412003</v>
      </c>
      <c r="F2" s="78">
        <v>307.53243186152406</v>
      </c>
      <c r="G2" s="78">
        <v>720.16682726714407</v>
      </c>
      <c r="H2" s="78">
        <v>513.17493926151508</v>
      </c>
      <c r="I2" s="78">
        <v>255.38395895128804</v>
      </c>
      <c r="J2" s="78">
        <v>347.78799059526006</v>
      </c>
      <c r="K2" s="78">
        <v>301.45968131198401</v>
      </c>
      <c r="L2" s="78">
        <v>205.95319586636401</v>
      </c>
      <c r="M2" s="78">
        <v>191.1097465374126</v>
      </c>
      <c r="N2" s="78">
        <v>281.2677845881766</v>
      </c>
      <c r="O2" s="78">
        <v>138.85386254575258</v>
      </c>
      <c r="P2" s="78">
        <v>175.06147437125153</v>
      </c>
      <c r="Q2" s="78">
        <v>147.85670903013596</v>
      </c>
      <c r="R2" s="78">
        <v>118.73451317654596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136.3461372888321</v>
      </c>
      <c r="D21" s="79">
        <v>124.20308298729601</v>
      </c>
      <c r="E21" s="79">
        <v>130.39840039024801</v>
      </c>
      <c r="F21" s="79">
        <v>139.83249958063203</v>
      </c>
      <c r="G21" s="79">
        <v>124.50819118060801</v>
      </c>
      <c r="H21" s="79">
        <v>178.53770117226858</v>
      </c>
      <c r="I21" s="79">
        <v>167.06889866412001</v>
      </c>
      <c r="J21" s="79">
        <v>154.74369336829204</v>
      </c>
      <c r="K21" s="79">
        <v>129.97497155421601</v>
      </c>
      <c r="L21" s="79">
        <v>89.921840204340015</v>
      </c>
      <c r="M21" s="79">
        <v>99.218038135116473</v>
      </c>
      <c r="N21" s="79">
        <v>74.372282632700148</v>
      </c>
      <c r="O21" s="79">
        <v>55.709474756482045</v>
      </c>
      <c r="P21" s="79">
        <v>90.406763696588285</v>
      </c>
      <c r="Q21" s="79">
        <v>65.83412886721068</v>
      </c>
      <c r="R21" s="79">
        <v>69.198219191035435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136.3461372888321</v>
      </c>
      <c r="D30" s="8">
        <v>124.20308298729601</v>
      </c>
      <c r="E30" s="8">
        <v>130.39840039024801</v>
      </c>
      <c r="F30" s="8">
        <v>139.83249958063203</v>
      </c>
      <c r="G30" s="8">
        <v>124.50819118060801</v>
      </c>
      <c r="H30" s="8">
        <v>178.53770117226858</v>
      </c>
      <c r="I30" s="8">
        <v>167.06889866412001</v>
      </c>
      <c r="J30" s="8">
        <v>154.74369336829204</v>
      </c>
      <c r="K30" s="8">
        <v>129.97497155421601</v>
      </c>
      <c r="L30" s="8">
        <v>89.921840204340015</v>
      </c>
      <c r="M30" s="8">
        <v>99.218038135116473</v>
      </c>
      <c r="N30" s="8">
        <v>74.372282632700148</v>
      </c>
      <c r="O30" s="8">
        <v>55.709474756482045</v>
      </c>
      <c r="P30" s="8">
        <v>90.406763696588285</v>
      </c>
      <c r="Q30" s="8">
        <v>65.83412886721068</v>
      </c>
      <c r="R30" s="8">
        <v>69.198219191035435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20.318264866624084</v>
      </c>
      <c r="D34" s="9">
        <v>17.472593747376003</v>
      </c>
      <c r="E34" s="9">
        <v>17.432860010544001</v>
      </c>
      <c r="F34" s="9">
        <v>17.433863921448001</v>
      </c>
      <c r="G34" s="9">
        <v>17.432410892508003</v>
      </c>
      <c r="H34" s="9">
        <v>17.415653328265339</v>
      </c>
      <c r="I34" s="9">
        <v>17.423587044036005</v>
      </c>
      <c r="J34" s="9">
        <v>17.421420709980005</v>
      </c>
      <c r="K34" s="9">
        <v>14.523262023672004</v>
      </c>
      <c r="L34" s="9">
        <v>11.657254905</v>
      </c>
      <c r="M34" s="9">
        <v>11.610408499064546</v>
      </c>
      <c r="N34" s="9">
        <v>8.7078052403539044</v>
      </c>
      <c r="O34" s="9">
        <v>8.7082757720218069</v>
      </c>
      <c r="P34" s="9">
        <v>5.8052406938507337</v>
      </c>
      <c r="Q34" s="9">
        <v>2.902773300765745</v>
      </c>
      <c r="R34" s="9">
        <v>2.9026233874419942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57.204041358250876</v>
      </c>
      <c r="D43" s="9">
        <v>54.109348339176009</v>
      </c>
      <c r="E43" s="9">
        <v>53.98767147384001</v>
      </c>
      <c r="F43" s="9">
        <v>60.499834680168</v>
      </c>
      <c r="G43" s="9">
        <v>69.805508846580011</v>
      </c>
      <c r="H43" s="9">
        <v>123.97004259750001</v>
      </c>
      <c r="I43" s="9">
        <v>38.168406988451999</v>
      </c>
      <c r="J43" s="9">
        <v>38.154042789408003</v>
      </c>
      <c r="K43" s="9">
        <v>35.066515599648007</v>
      </c>
      <c r="L43" s="9">
        <v>31.760174811924003</v>
      </c>
      <c r="M43" s="9">
        <v>34.975359464336748</v>
      </c>
      <c r="N43" s="9">
        <v>25.416424554994961</v>
      </c>
      <c r="O43" s="9">
        <v>22.231670237609325</v>
      </c>
      <c r="P43" s="9">
        <v>38.161498842464404</v>
      </c>
      <c r="Q43" s="9">
        <v>38.162206015158482</v>
      </c>
      <c r="R43" s="9">
        <v>47.719574552177853</v>
      </c>
    </row>
    <row r="44" spans="1:18" ht="11.25" customHeight="1" x14ac:dyDescent="0.25">
      <c r="A44" s="59" t="s">
        <v>161</v>
      </c>
      <c r="B44" s="60" t="s">
        <v>160</v>
      </c>
      <c r="C44" s="9">
        <v>58.823831063957122</v>
      </c>
      <c r="D44" s="9">
        <v>52.62114090074401</v>
      </c>
      <c r="E44" s="9">
        <v>58.977868905864014</v>
      </c>
      <c r="F44" s="9">
        <v>61.898800979016016</v>
      </c>
      <c r="G44" s="9">
        <v>37.270271441520002</v>
      </c>
      <c r="H44" s="9">
        <v>37.152005246503229</v>
      </c>
      <c r="I44" s="9">
        <v>111.47690463163202</v>
      </c>
      <c r="J44" s="9">
        <v>99.168229868904021</v>
      </c>
      <c r="K44" s="9">
        <v>80.385193930896008</v>
      </c>
      <c r="L44" s="9">
        <v>46.50441048741601</v>
      </c>
      <c r="M44" s="9">
        <v>52.632270171715177</v>
      </c>
      <c r="N44" s="9">
        <v>40.248052837351281</v>
      </c>
      <c r="O44" s="9">
        <v>24.769528746850913</v>
      </c>
      <c r="P44" s="9">
        <v>46.440024160273147</v>
      </c>
      <c r="Q44" s="9">
        <v>24.76914955128645</v>
      </c>
      <c r="R44" s="9">
        <v>18.576021251415582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194.21772708849667</v>
      </c>
      <c r="D52" s="79">
        <v>209.479941864072</v>
      </c>
      <c r="E52" s="79">
        <v>249.67604167387202</v>
      </c>
      <c r="F52" s="79">
        <v>167.69993228089203</v>
      </c>
      <c r="G52" s="79">
        <v>595.65863608653603</v>
      </c>
      <c r="H52" s="79">
        <v>334.63723808924652</v>
      </c>
      <c r="I52" s="79">
        <v>88.315060287168023</v>
      </c>
      <c r="J52" s="79">
        <v>193.04429722696801</v>
      </c>
      <c r="K52" s="79">
        <v>171.484709757768</v>
      </c>
      <c r="L52" s="79">
        <v>116.03135566202401</v>
      </c>
      <c r="M52" s="79">
        <v>91.891708402296118</v>
      </c>
      <c r="N52" s="79">
        <v>206.89550195547645</v>
      </c>
      <c r="O52" s="79">
        <v>83.144387789270525</v>
      </c>
      <c r="P52" s="79">
        <v>84.654710674663249</v>
      </c>
      <c r="Q52" s="79">
        <v>82.022580162925294</v>
      </c>
      <c r="R52" s="79">
        <v>49.536293985510532</v>
      </c>
    </row>
    <row r="53" spans="1:18" ht="11.25" customHeight="1" x14ac:dyDescent="0.25">
      <c r="A53" s="56" t="s">
        <v>143</v>
      </c>
      <c r="B53" s="57" t="s">
        <v>142</v>
      </c>
      <c r="C53" s="8">
        <v>194.21772708849667</v>
      </c>
      <c r="D53" s="8">
        <v>209.479941864072</v>
      </c>
      <c r="E53" s="8">
        <v>249.67604167387202</v>
      </c>
      <c r="F53" s="8">
        <v>167.69993228089203</v>
      </c>
      <c r="G53" s="8">
        <v>595.65863608653603</v>
      </c>
      <c r="H53" s="8">
        <v>334.63723808924652</v>
      </c>
      <c r="I53" s="8">
        <v>88.315060287168023</v>
      </c>
      <c r="J53" s="8">
        <v>193.04429722696801</v>
      </c>
      <c r="K53" s="8">
        <v>171.484709757768</v>
      </c>
      <c r="L53" s="8">
        <v>116.03135566202401</v>
      </c>
      <c r="M53" s="8">
        <v>91.891708402296118</v>
      </c>
      <c r="N53" s="8">
        <v>206.89550195547645</v>
      </c>
      <c r="O53" s="8">
        <v>83.144387789270525</v>
      </c>
      <c r="P53" s="8">
        <v>84.654710674663249</v>
      </c>
      <c r="Q53" s="8">
        <v>82.022580162925294</v>
      </c>
      <c r="R53" s="8">
        <v>49.536293985510532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1607.6360662629709</v>
      </c>
      <c r="D64" s="81">
        <v>1616.5656695462399</v>
      </c>
      <c r="E64" s="81">
        <v>1616.8710312921601</v>
      </c>
      <c r="F64" s="81">
        <v>1672.1915412384001</v>
      </c>
      <c r="G64" s="81">
        <v>1680.1743218803199</v>
      </c>
      <c r="H64" s="81">
        <v>1711.5833944863753</v>
      </c>
      <c r="I64" s="81">
        <v>1777.7373528096</v>
      </c>
      <c r="J64" s="81">
        <v>1904.1410785017599</v>
      </c>
      <c r="K64" s="81">
        <v>1878.5786615366399</v>
      </c>
      <c r="L64" s="81">
        <v>1482.8238835200002</v>
      </c>
      <c r="M64" s="81">
        <v>1473.3633272500306</v>
      </c>
      <c r="N64" s="81">
        <v>1481.1937458227262</v>
      </c>
      <c r="O64" s="81">
        <v>1502.6411749386593</v>
      </c>
      <c r="P64" s="81">
        <v>1489.3829208989348</v>
      </c>
      <c r="Q64" s="81">
        <v>1485.6323692557723</v>
      </c>
      <c r="R64" s="81">
        <v>1460.252946442959</v>
      </c>
    </row>
    <row r="65" spans="1:18" ht="11.25" customHeight="1" x14ac:dyDescent="0.25">
      <c r="A65" s="71" t="s">
        <v>123</v>
      </c>
      <c r="B65" s="72" t="s">
        <v>122</v>
      </c>
      <c r="C65" s="82">
        <v>1607.6360662629709</v>
      </c>
      <c r="D65" s="82">
        <v>1616.5656695462399</v>
      </c>
      <c r="E65" s="82">
        <v>1616.8710312921601</v>
      </c>
      <c r="F65" s="82">
        <v>1672.1915412384001</v>
      </c>
      <c r="G65" s="82">
        <v>1680.1743218803199</v>
      </c>
      <c r="H65" s="82">
        <v>1711.5833944863753</v>
      </c>
      <c r="I65" s="82">
        <v>1777.7373528096</v>
      </c>
      <c r="J65" s="82">
        <v>1904.1410785017599</v>
      </c>
      <c r="K65" s="82">
        <v>1878.5786615366399</v>
      </c>
      <c r="L65" s="82">
        <v>1482.8238835200002</v>
      </c>
      <c r="M65" s="82">
        <v>1473.3633272500306</v>
      </c>
      <c r="N65" s="82">
        <v>1481.1937458227262</v>
      </c>
      <c r="O65" s="82">
        <v>1502.6411749386593</v>
      </c>
      <c r="P65" s="82">
        <v>1489.3829208989348</v>
      </c>
      <c r="Q65" s="82">
        <v>1485.6323692557723</v>
      </c>
      <c r="R65" s="82">
        <v>1460.252946442959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676.14866690024337</v>
      </c>
      <c r="D2" s="78">
        <v>530.13188820855612</v>
      </c>
      <c r="E2" s="78">
        <v>683.92138595022004</v>
      </c>
      <c r="F2" s="78">
        <v>667.28451943458003</v>
      </c>
      <c r="G2" s="78">
        <v>575.24300354332809</v>
      </c>
      <c r="H2" s="78">
        <v>900.58185010894317</v>
      </c>
      <c r="I2" s="78">
        <v>409.79507901134406</v>
      </c>
      <c r="J2" s="78">
        <v>560.5279357961881</v>
      </c>
      <c r="K2" s="78">
        <v>563.82390922975208</v>
      </c>
      <c r="L2" s="78">
        <v>499.05519819710406</v>
      </c>
      <c r="M2" s="78">
        <v>446.5075977316335</v>
      </c>
      <c r="N2" s="78">
        <v>495.60971155903979</v>
      </c>
      <c r="O2" s="78">
        <v>544.71886651689272</v>
      </c>
      <c r="P2" s="78">
        <v>846.41362549319365</v>
      </c>
      <c r="Q2" s="78">
        <v>866.93317395568965</v>
      </c>
      <c r="R2" s="78">
        <v>778.2860651046883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452.47851152709609</v>
      </c>
      <c r="D21" s="79">
        <v>452.85621045728408</v>
      </c>
      <c r="E21" s="79">
        <v>458.672716244556</v>
      </c>
      <c r="F21" s="79">
        <v>496.81401927145203</v>
      </c>
      <c r="G21" s="79">
        <v>485.7532874887321</v>
      </c>
      <c r="H21" s="79">
        <v>466.98399374820593</v>
      </c>
      <c r="I21" s="79">
        <v>375.72402535329604</v>
      </c>
      <c r="J21" s="79">
        <v>366.51772019566806</v>
      </c>
      <c r="K21" s="79">
        <v>357.13248004018806</v>
      </c>
      <c r="L21" s="79">
        <v>301.28514932048404</v>
      </c>
      <c r="M21" s="79">
        <v>295.27586192587643</v>
      </c>
      <c r="N21" s="79">
        <v>251.48340458213906</v>
      </c>
      <c r="O21" s="79">
        <v>211.09151874065626</v>
      </c>
      <c r="P21" s="79">
        <v>495.39671052210838</v>
      </c>
      <c r="Q21" s="79">
        <v>526.83605069864529</v>
      </c>
      <c r="R21" s="79">
        <v>498.29099910051792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452.47851152709609</v>
      </c>
      <c r="D30" s="8">
        <v>452.85621045728408</v>
      </c>
      <c r="E30" s="8">
        <v>458.672716244556</v>
      </c>
      <c r="F30" s="8">
        <v>496.81401927145203</v>
      </c>
      <c r="G30" s="8">
        <v>485.7532874887321</v>
      </c>
      <c r="H30" s="8">
        <v>466.98399374820593</v>
      </c>
      <c r="I30" s="8">
        <v>375.72402535329604</v>
      </c>
      <c r="J30" s="8">
        <v>366.51772019566806</v>
      </c>
      <c r="K30" s="8">
        <v>357.13248004018806</v>
      </c>
      <c r="L30" s="8">
        <v>301.28514932048404</v>
      </c>
      <c r="M30" s="8">
        <v>295.27586192587643</v>
      </c>
      <c r="N30" s="8">
        <v>251.48340458213906</v>
      </c>
      <c r="O30" s="8">
        <v>211.09151874065626</v>
      </c>
      <c r="P30" s="8">
        <v>495.39671052210838</v>
      </c>
      <c r="Q30" s="8">
        <v>526.83605069864529</v>
      </c>
      <c r="R30" s="8">
        <v>498.29099910051792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17.415655599963507</v>
      </c>
      <c r="D34" s="9">
        <v>17.432014611888</v>
      </c>
      <c r="E34" s="9">
        <v>17.432860010544001</v>
      </c>
      <c r="F34" s="9">
        <v>17.439913805580002</v>
      </c>
      <c r="G34" s="9">
        <v>17.432410892508003</v>
      </c>
      <c r="H34" s="9">
        <v>20.318262216309559</v>
      </c>
      <c r="I34" s="9">
        <v>17.415925618716003</v>
      </c>
      <c r="J34" s="9">
        <v>17.423798393700004</v>
      </c>
      <c r="K34" s="9">
        <v>17.425383516180005</v>
      </c>
      <c r="L34" s="9">
        <v>14.521307039280002</v>
      </c>
      <c r="M34" s="9">
        <v>14.511694728407409</v>
      </c>
      <c r="N34" s="9">
        <v>11.609486257004763</v>
      </c>
      <c r="O34" s="9">
        <v>8.7078540637519701</v>
      </c>
      <c r="P34" s="9">
        <v>2.9026203469253669</v>
      </c>
      <c r="Q34" s="9">
        <v>2.9027797999386102</v>
      </c>
      <c r="R34" s="9">
        <v>5.8052467748839884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298.83924714744245</v>
      </c>
      <c r="D43" s="9">
        <v>308.38970495221201</v>
      </c>
      <c r="E43" s="9">
        <v>301.89652854894001</v>
      </c>
      <c r="F43" s="9">
        <v>337.054658575752</v>
      </c>
      <c r="G43" s="9">
        <v>384.70582579572005</v>
      </c>
      <c r="H43" s="9">
        <v>387.84172322493288</v>
      </c>
      <c r="I43" s="9">
        <v>203.47527044098803</v>
      </c>
      <c r="J43" s="9">
        <v>209.720780751456</v>
      </c>
      <c r="K43" s="9">
        <v>209.74820613364804</v>
      </c>
      <c r="L43" s="9">
        <v>190.83489937902002</v>
      </c>
      <c r="M43" s="9">
        <v>200.27505260761438</v>
      </c>
      <c r="N43" s="9">
        <v>174.86298888726799</v>
      </c>
      <c r="O43" s="9">
        <v>162.13512963926252</v>
      </c>
      <c r="P43" s="9">
        <v>483.20608534312845</v>
      </c>
      <c r="Q43" s="9">
        <v>502.2602165164912</v>
      </c>
      <c r="R43" s="9">
        <v>483.19774169992615</v>
      </c>
    </row>
    <row r="44" spans="1:18" ht="11.25" customHeight="1" x14ac:dyDescent="0.25">
      <c r="A44" s="59" t="s">
        <v>161</v>
      </c>
      <c r="B44" s="60" t="s">
        <v>160</v>
      </c>
      <c r="C44" s="9">
        <v>136.22360877969018</v>
      </c>
      <c r="D44" s="9">
        <v>127.03449089318403</v>
      </c>
      <c r="E44" s="9">
        <v>139.34332768507201</v>
      </c>
      <c r="F44" s="9">
        <v>142.31944689012002</v>
      </c>
      <c r="G44" s="9">
        <v>83.615050800504008</v>
      </c>
      <c r="H44" s="9">
        <v>58.824008306963492</v>
      </c>
      <c r="I44" s="9">
        <v>154.83282929359203</v>
      </c>
      <c r="J44" s="9">
        <v>139.37314105051203</v>
      </c>
      <c r="K44" s="9">
        <v>129.95889039036001</v>
      </c>
      <c r="L44" s="9">
        <v>95.928942902184019</v>
      </c>
      <c r="M44" s="9">
        <v>80.489114589854623</v>
      </c>
      <c r="N44" s="9">
        <v>65.010929437866309</v>
      </c>
      <c r="O44" s="9">
        <v>40.24853503764178</v>
      </c>
      <c r="P44" s="9">
        <v>9.2880048320545967</v>
      </c>
      <c r="Q44" s="9">
        <v>21.67305438221543</v>
      </c>
      <c r="R44" s="9">
        <v>9.2880106257077912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223.67015537314728</v>
      </c>
      <c r="D52" s="79">
        <v>77.275677751272013</v>
      </c>
      <c r="E52" s="79">
        <v>225.24866970566404</v>
      </c>
      <c r="F52" s="79">
        <v>170.47050016312804</v>
      </c>
      <c r="G52" s="79">
        <v>89.489716054596016</v>
      </c>
      <c r="H52" s="79">
        <v>433.5978563607373</v>
      </c>
      <c r="I52" s="79">
        <v>34.071053658048008</v>
      </c>
      <c r="J52" s="79">
        <v>194.01021560052004</v>
      </c>
      <c r="K52" s="79">
        <v>206.69142918956402</v>
      </c>
      <c r="L52" s="79">
        <v>197.77004887662002</v>
      </c>
      <c r="M52" s="79">
        <v>151.2317358057571</v>
      </c>
      <c r="N52" s="79">
        <v>244.12630697690074</v>
      </c>
      <c r="O52" s="79">
        <v>333.62734777623649</v>
      </c>
      <c r="P52" s="79">
        <v>351.01691497108533</v>
      </c>
      <c r="Q52" s="79">
        <v>340.09712325704442</v>
      </c>
      <c r="R52" s="79">
        <v>279.99506600417044</v>
      </c>
    </row>
    <row r="53" spans="1:18" ht="11.25" customHeight="1" x14ac:dyDescent="0.25">
      <c r="A53" s="56" t="s">
        <v>143</v>
      </c>
      <c r="B53" s="57" t="s">
        <v>142</v>
      </c>
      <c r="C53" s="8">
        <v>223.67015537314728</v>
      </c>
      <c r="D53" s="8">
        <v>77.275677751272013</v>
      </c>
      <c r="E53" s="8">
        <v>225.24866970566404</v>
      </c>
      <c r="F53" s="8">
        <v>170.47050016312804</v>
      </c>
      <c r="G53" s="8">
        <v>89.489716054596016</v>
      </c>
      <c r="H53" s="8">
        <v>433.5978563607373</v>
      </c>
      <c r="I53" s="8">
        <v>34.071053658048008</v>
      </c>
      <c r="J53" s="8">
        <v>194.01021560052004</v>
      </c>
      <c r="K53" s="8">
        <v>206.69142918956402</v>
      </c>
      <c r="L53" s="8">
        <v>197.77004887662002</v>
      </c>
      <c r="M53" s="8">
        <v>151.2317358057571</v>
      </c>
      <c r="N53" s="8">
        <v>244.12630697690074</v>
      </c>
      <c r="O53" s="8">
        <v>333.62734777623649</v>
      </c>
      <c r="P53" s="8">
        <v>351.01691497108533</v>
      </c>
      <c r="Q53" s="8">
        <v>340.09712325704442</v>
      </c>
      <c r="R53" s="8">
        <v>279.99506600417044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0.93826522944000001</v>
      </c>
      <c r="J64" s="81">
        <v>0.93789009215999997</v>
      </c>
      <c r="K64" s="81">
        <v>0.93774941567999992</v>
      </c>
      <c r="L64" s="81">
        <v>0</v>
      </c>
      <c r="M64" s="81">
        <v>0</v>
      </c>
      <c r="N64" s="81">
        <v>0</v>
      </c>
      <c r="O64" s="81">
        <v>0</v>
      </c>
      <c r="P64" s="81">
        <v>2.6195778565786707</v>
      </c>
      <c r="Q64" s="81">
        <v>5.2216718605322292</v>
      </c>
      <c r="R64" s="81">
        <v>5.2263051853006512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0.93826522944000001</v>
      </c>
      <c r="J65" s="82">
        <v>0.93789009215999997</v>
      </c>
      <c r="K65" s="82">
        <v>0.93774941567999992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2.6195778565786707</v>
      </c>
      <c r="Q69" s="82">
        <v>5.2216718605322292</v>
      </c>
      <c r="R69" s="82">
        <v>5.2263051853006512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2.6195778565786707</v>
      </c>
      <c r="Q71" s="83">
        <v>5.2216718605322292</v>
      </c>
      <c r="R71" s="83">
        <v>5.2263051853006512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386.47748198622082</v>
      </c>
      <c r="D2" s="78">
        <v>479.47404848493602</v>
      </c>
      <c r="E2" s="78">
        <v>460.3407801955201</v>
      </c>
      <c r="F2" s="78">
        <v>547.16958589338003</v>
      </c>
      <c r="G2" s="78">
        <v>641.28476671668</v>
      </c>
      <c r="H2" s="78">
        <v>702.5598913877518</v>
      </c>
      <c r="I2" s="78">
        <v>652.13049066076815</v>
      </c>
      <c r="J2" s="78">
        <v>556.31353867146004</v>
      </c>
      <c r="K2" s="78">
        <v>531.974919075804</v>
      </c>
      <c r="L2" s="78">
        <v>1088.1600375381122</v>
      </c>
      <c r="M2" s="78">
        <v>682.21516267077641</v>
      </c>
      <c r="N2" s="78">
        <v>660.22035077029</v>
      </c>
      <c r="O2" s="78">
        <v>2292.6436719758826</v>
      </c>
      <c r="P2" s="78">
        <v>2542.7193862685613</v>
      </c>
      <c r="Q2" s="78">
        <v>2646.7766340677904</v>
      </c>
      <c r="R2" s="78">
        <v>1962.9791198990961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203.73848028000003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203.73848028000003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203.73848028000003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379.91379796849867</v>
      </c>
      <c r="D21" s="79">
        <v>442.83268518930004</v>
      </c>
      <c r="E21" s="79">
        <v>451.88514240346808</v>
      </c>
      <c r="F21" s="79">
        <v>492.91371785052002</v>
      </c>
      <c r="G21" s="79">
        <v>466.29830925543604</v>
      </c>
      <c r="H21" s="79">
        <v>597.48969964684193</v>
      </c>
      <c r="I21" s="79">
        <v>387.71195656932002</v>
      </c>
      <c r="J21" s="79">
        <v>378.74486318299205</v>
      </c>
      <c r="K21" s="79">
        <v>363.29772374247602</v>
      </c>
      <c r="L21" s="79">
        <v>332.13358156921203</v>
      </c>
      <c r="M21" s="79">
        <v>329.17821457819446</v>
      </c>
      <c r="N21" s="79">
        <v>257.25657893021838</v>
      </c>
      <c r="O21" s="79">
        <v>385.52046907473857</v>
      </c>
      <c r="P21" s="79">
        <v>513.1567309538035</v>
      </c>
      <c r="Q21" s="79">
        <v>680.29902058518098</v>
      </c>
      <c r="R21" s="79">
        <v>1165.1250167712014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379.91379796849867</v>
      </c>
      <c r="D30" s="8">
        <v>442.83268518930004</v>
      </c>
      <c r="E30" s="8">
        <v>451.88514240346808</v>
      </c>
      <c r="F30" s="8">
        <v>492.91371785052002</v>
      </c>
      <c r="G30" s="8">
        <v>466.29830925543604</v>
      </c>
      <c r="H30" s="8">
        <v>597.48969964684193</v>
      </c>
      <c r="I30" s="8">
        <v>387.71195656932002</v>
      </c>
      <c r="J30" s="8">
        <v>378.74486318299205</v>
      </c>
      <c r="K30" s="8">
        <v>363.29772374247602</v>
      </c>
      <c r="L30" s="8">
        <v>332.13358156921203</v>
      </c>
      <c r="M30" s="8">
        <v>329.17821457819446</v>
      </c>
      <c r="N30" s="8">
        <v>257.25657893021838</v>
      </c>
      <c r="O30" s="8">
        <v>385.52046907473857</v>
      </c>
      <c r="P30" s="8">
        <v>513.1567309538035</v>
      </c>
      <c r="Q30" s="8">
        <v>680.29902058518098</v>
      </c>
      <c r="R30" s="8">
        <v>1165.1250167712014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14.513046333302926</v>
      </c>
      <c r="D34" s="9">
        <v>17.432014611888</v>
      </c>
      <c r="E34" s="9">
        <v>17.420813079696003</v>
      </c>
      <c r="F34" s="9">
        <v>17.433863921448001</v>
      </c>
      <c r="G34" s="9">
        <v>17.420786660988004</v>
      </c>
      <c r="H34" s="9">
        <v>17.414768251610997</v>
      </c>
      <c r="I34" s="9">
        <v>17.419862006208003</v>
      </c>
      <c r="J34" s="9">
        <v>17.438249426976004</v>
      </c>
      <c r="K34" s="9">
        <v>14.524213097160002</v>
      </c>
      <c r="L34" s="9">
        <v>14.509762063884002</v>
      </c>
      <c r="M34" s="9">
        <v>14.513010623830708</v>
      </c>
      <c r="N34" s="9">
        <v>8.7078052403539044</v>
      </c>
      <c r="O34" s="9">
        <v>8.7078540637519701</v>
      </c>
      <c r="P34" s="9">
        <v>5.8053479421039205</v>
      </c>
      <c r="Q34" s="9">
        <v>17.41574792422756</v>
      </c>
      <c r="R34" s="9">
        <v>40.63672742418786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241.56110729002302</v>
      </c>
      <c r="D43" s="9">
        <v>286.05160706007604</v>
      </c>
      <c r="E43" s="9">
        <v>279.673530394284</v>
      </c>
      <c r="F43" s="9">
        <v>311.49662225947202</v>
      </c>
      <c r="G43" s="9">
        <v>355.92586550726401</v>
      </c>
      <c r="H43" s="9">
        <v>518.15806947266503</v>
      </c>
      <c r="I43" s="9">
        <v>190.801051989912</v>
      </c>
      <c r="J43" s="9">
        <v>197.16423704546401</v>
      </c>
      <c r="K43" s="9">
        <v>197.06858947386002</v>
      </c>
      <c r="L43" s="9">
        <v>190.683532365768</v>
      </c>
      <c r="M43" s="9">
        <v>193.92058414866392</v>
      </c>
      <c r="N43" s="9">
        <v>152.57264769310382</v>
      </c>
      <c r="O43" s="9">
        <v>321.0838741896365</v>
      </c>
      <c r="P43" s="9">
        <v>460.91050090052818</v>
      </c>
      <c r="Q43" s="9">
        <v>607.15554005147317</v>
      </c>
      <c r="R43" s="9">
        <v>975.88011933568896</v>
      </c>
    </row>
    <row r="44" spans="1:18" ht="11.25" customHeight="1" x14ac:dyDescent="0.25">
      <c r="A44" s="59" t="s">
        <v>161</v>
      </c>
      <c r="B44" s="60" t="s">
        <v>160</v>
      </c>
      <c r="C44" s="9">
        <v>123.83964434517269</v>
      </c>
      <c r="D44" s="9">
        <v>139.34906351733602</v>
      </c>
      <c r="E44" s="9">
        <v>154.79079892948803</v>
      </c>
      <c r="F44" s="9">
        <v>163.98323166960003</v>
      </c>
      <c r="G44" s="9">
        <v>92.951657087184017</v>
      </c>
      <c r="H44" s="9">
        <v>61.916861922565914</v>
      </c>
      <c r="I44" s="9">
        <v>179.49104257320002</v>
      </c>
      <c r="J44" s="9">
        <v>164.14237671055204</v>
      </c>
      <c r="K44" s="9">
        <v>151.70492117145602</v>
      </c>
      <c r="L44" s="9">
        <v>126.94028713956001</v>
      </c>
      <c r="M44" s="9">
        <v>120.74461980569981</v>
      </c>
      <c r="N44" s="9">
        <v>95.976125996760658</v>
      </c>
      <c r="O44" s="9">
        <v>55.728740821350073</v>
      </c>
      <c r="P44" s="9">
        <v>46.440882111171376</v>
      </c>
      <c r="Q44" s="9">
        <v>55.727732609480356</v>
      </c>
      <c r="R44" s="9">
        <v>148.60817001132466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6.5636840177221512</v>
      </c>
      <c r="D52" s="79">
        <v>36.641363295636005</v>
      </c>
      <c r="E52" s="79">
        <v>8.4556377920520003</v>
      </c>
      <c r="F52" s="79">
        <v>54.255868042860008</v>
      </c>
      <c r="G52" s="79">
        <v>174.98645746124402</v>
      </c>
      <c r="H52" s="79">
        <v>105.07019174090986</v>
      </c>
      <c r="I52" s="79">
        <v>264.41853409144807</v>
      </c>
      <c r="J52" s="79">
        <v>177.56867548846802</v>
      </c>
      <c r="K52" s="79">
        <v>168.677195333328</v>
      </c>
      <c r="L52" s="79">
        <v>552.28797568890013</v>
      </c>
      <c r="M52" s="79">
        <v>353.03694809258201</v>
      </c>
      <c r="N52" s="79">
        <v>402.96377184007167</v>
      </c>
      <c r="O52" s="79">
        <v>1907.1232029011442</v>
      </c>
      <c r="P52" s="79">
        <v>2029.5626553147576</v>
      </c>
      <c r="Q52" s="79">
        <v>1966.4776134826093</v>
      </c>
      <c r="R52" s="79">
        <v>797.85410312789475</v>
      </c>
    </row>
    <row r="53" spans="1:18" ht="11.25" customHeight="1" x14ac:dyDescent="0.25">
      <c r="A53" s="56" t="s">
        <v>143</v>
      </c>
      <c r="B53" s="57" t="s">
        <v>142</v>
      </c>
      <c r="C53" s="8">
        <v>6.5636840177221512</v>
      </c>
      <c r="D53" s="8">
        <v>36.641363295636005</v>
      </c>
      <c r="E53" s="8">
        <v>8.4556377920520003</v>
      </c>
      <c r="F53" s="8">
        <v>54.255868042860008</v>
      </c>
      <c r="G53" s="8">
        <v>174.98645746124402</v>
      </c>
      <c r="H53" s="8">
        <v>105.07019174090986</v>
      </c>
      <c r="I53" s="8">
        <v>264.41853409144807</v>
      </c>
      <c r="J53" s="8">
        <v>177.56867548846802</v>
      </c>
      <c r="K53" s="8">
        <v>168.677195333328</v>
      </c>
      <c r="L53" s="8">
        <v>552.28797568890013</v>
      </c>
      <c r="M53" s="8">
        <v>353.03694809258201</v>
      </c>
      <c r="N53" s="8">
        <v>402.96377184007167</v>
      </c>
      <c r="O53" s="8">
        <v>1907.1232029011442</v>
      </c>
      <c r="P53" s="8">
        <v>2029.5626553147576</v>
      </c>
      <c r="Q53" s="8">
        <v>1966.4776134826093</v>
      </c>
      <c r="R53" s="8">
        <v>797.85410312789475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20.159850350239285</v>
      </c>
      <c r="D64" s="81">
        <v>20.1633943392</v>
      </c>
      <c r="E64" s="81">
        <v>20.16400393728</v>
      </c>
      <c r="F64" s="81">
        <v>22.5084712608</v>
      </c>
      <c r="G64" s="81">
        <v>22.067262927360002</v>
      </c>
      <c r="H64" s="81">
        <v>22.510847959407396</v>
      </c>
      <c r="I64" s="81">
        <v>25.317124076159999</v>
      </c>
      <c r="J64" s="81">
        <v>25.792188549120002</v>
      </c>
      <c r="K64" s="81">
        <v>29.07632786688</v>
      </c>
      <c r="L64" s="81">
        <v>62.379796389120003</v>
      </c>
      <c r="M64" s="81">
        <v>62.832141891848408</v>
      </c>
      <c r="N64" s="81">
        <v>63.279732808305482</v>
      </c>
      <c r="O64" s="81">
        <v>63.391004682568266</v>
      </c>
      <c r="P64" s="81">
        <v>74.093611081225234</v>
      </c>
      <c r="Q64" s="81">
        <v>76.787702764773385</v>
      </c>
      <c r="R64" s="81">
        <v>85.309302114365977</v>
      </c>
    </row>
    <row r="65" spans="1:18" ht="11.25" customHeight="1" x14ac:dyDescent="0.25">
      <c r="A65" s="71" t="s">
        <v>123</v>
      </c>
      <c r="B65" s="72" t="s">
        <v>122</v>
      </c>
      <c r="C65" s="82">
        <v>20.159850350239285</v>
      </c>
      <c r="D65" s="82">
        <v>20.1633943392</v>
      </c>
      <c r="E65" s="82">
        <v>20.16400393728</v>
      </c>
      <c r="F65" s="82">
        <v>22.5084712608</v>
      </c>
      <c r="G65" s="82">
        <v>22.067262927360002</v>
      </c>
      <c r="H65" s="82">
        <v>22.510847959407396</v>
      </c>
      <c r="I65" s="82">
        <v>25.317124076159999</v>
      </c>
      <c r="J65" s="82">
        <v>25.792188549120002</v>
      </c>
      <c r="K65" s="82">
        <v>29.07632786688</v>
      </c>
      <c r="L65" s="82">
        <v>62.379796389120003</v>
      </c>
      <c r="M65" s="82">
        <v>62.832141891848408</v>
      </c>
      <c r="N65" s="82">
        <v>63.279732808305482</v>
      </c>
      <c r="O65" s="82">
        <v>63.391004682568266</v>
      </c>
      <c r="P65" s="82">
        <v>66.305533035722164</v>
      </c>
      <c r="Q65" s="82">
        <v>66.415476574639101</v>
      </c>
      <c r="R65" s="82">
        <v>67.087859711561023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7.7880780455030676</v>
      </c>
      <c r="Q69" s="82">
        <v>10.372226190134286</v>
      </c>
      <c r="R69" s="82">
        <v>18.221442402804957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7.7880780455030676</v>
      </c>
      <c r="Q71" s="83">
        <v>10.372226190134286</v>
      </c>
      <c r="R71" s="83">
        <v>18.221442402804957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843.28648641231473</v>
      </c>
      <c r="D2" s="78">
        <v>1857.9058468903804</v>
      </c>
      <c r="E2" s="78">
        <v>2403.6318777348001</v>
      </c>
      <c r="F2" s="78">
        <v>2286.3763984259886</v>
      </c>
      <c r="G2" s="78">
        <v>3217.0986247186083</v>
      </c>
      <c r="H2" s="78">
        <v>5127.3606545859657</v>
      </c>
      <c r="I2" s="78">
        <v>1580.4710480696754</v>
      </c>
      <c r="J2" s="78">
        <v>4691.2705529018112</v>
      </c>
      <c r="K2" s="78">
        <v>3645.9581059001121</v>
      </c>
      <c r="L2" s="78">
        <v>3817.3102460368564</v>
      </c>
      <c r="M2" s="78">
        <v>4934.4165133524039</v>
      </c>
      <c r="N2" s="78">
        <v>2358.5912182452107</v>
      </c>
      <c r="O2" s="78">
        <v>2054.0812460262978</v>
      </c>
      <c r="P2" s="78">
        <v>1834.9985143664956</v>
      </c>
      <c r="Q2" s="78">
        <v>1753.6344184699631</v>
      </c>
      <c r="R2" s="78">
        <v>1495.02621245859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247.170143819016</v>
      </c>
      <c r="E3" s="79">
        <v>247.1167930176</v>
      </c>
      <c r="F3" s="79">
        <v>247.12831869184802</v>
      </c>
      <c r="G3" s="79">
        <v>228.97973853532798</v>
      </c>
      <c r="H3" s="79">
        <v>229.02346623946167</v>
      </c>
      <c r="I3" s="79">
        <v>238.72776482707133</v>
      </c>
      <c r="J3" s="79">
        <v>143.01205330428755</v>
      </c>
      <c r="K3" s="79">
        <v>95.521888975891414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247.170143819016</v>
      </c>
      <c r="E4" s="8">
        <v>247.1167930176</v>
      </c>
      <c r="F4" s="8">
        <v>247.12831869184802</v>
      </c>
      <c r="G4" s="8">
        <v>228.97973853532798</v>
      </c>
      <c r="H4" s="8">
        <v>229.02346623946167</v>
      </c>
      <c r="I4" s="8">
        <v>238.72776482707133</v>
      </c>
      <c r="J4" s="8">
        <v>143.01205330428755</v>
      </c>
      <c r="K4" s="8">
        <v>95.521888975891414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247.170143819016</v>
      </c>
      <c r="E5" s="9">
        <v>247.1167930176</v>
      </c>
      <c r="F5" s="9">
        <v>247.12831869184802</v>
      </c>
      <c r="G5" s="9">
        <v>228.97973853532798</v>
      </c>
      <c r="H5" s="9">
        <v>229.02346623946167</v>
      </c>
      <c r="I5" s="9">
        <v>238.72776482707133</v>
      </c>
      <c r="J5" s="9">
        <v>143.01205330428755</v>
      </c>
      <c r="K5" s="9">
        <v>95.521888975891414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124.28510725598332</v>
      </c>
      <c r="J6" s="10">
        <v>74.49568257708755</v>
      </c>
      <c r="K6" s="10">
        <v>49.774032243643425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247.170143819016</v>
      </c>
      <c r="E8" s="10">
        <v>247.1167930176</v>
      </c>
      <c r="F8" s="10">
        <v>247.12831869184802</v>
      </c>
      <c r="G8" s="10">
        <v>228.97973853532798</v>
      </c>
      <c r="H8" s="10">
        <v>229.02346623946167</v>
      </c>
      <c r="I8" s="10">
        <v>114.44265757108799</v>
      </c>
      <c r="J8" s="10">
        <v>68.516370727199998</v>
      </c>
      <c r="K8" s="10">
        <v>45.747856732247996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821.57535884643062</v>
      </c>
      <c r="D21" s="79">
        <v>869.39377415326817</v>
      </c>
      <c r="E21" s="79">
        <v>881.68260838255196</v>
      </c>
      <c r="F21" s="79">
        <v>1170.7516311076081</v>
      </c>
      <c r="G21" s="79">
        <v>965.21776750281606</v>
      </c>
      <c r="H21" s="79">
        <v>751.30384148424275</v>
      </c>
      <c r="I21" s="79">
        <v>679.380307600896</v>
      </c>
      <c r="J21" s="79">
        <v>785.11539581715601</v>
      </c>
      <c r="K21" s="79">
        <v>543.91385828415605</v>
      </c>
      <c r="L21" s="79">
        <v>450.75647013483604</v>
      </c>
      <c r="M21" s="79">
        <v>536.5174971804795</v>
      </c>
      <c r="N21" s="79">
        <v>357.65329873432086</v>
      </c>
      <c r="O21" s="79">
        <v>473.76948273478411</v>
      </c>
      <c r="P21" s="79">
        <v>142.83589441828209</v>
      </c>
      <c r="Q21" s="79">
        <v>114.05222203478098</v>
      </c>
      <c r="R21" s="79">
        <v>130.00117819421675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821.57535884643062</v>
      </c>
      <c r="D30" s="8">
        <v>869.39377415326817</v>
      </c>
      <c r="E30" s="8">
        <v>881.68260838255196</v>
      </c>
      <c r="F30" s="8">
        <v>1170.7516311076081</v>
      </c>
      <c r="G30" s="8">
        <v>965.21776750281606</v>
      </c>
      <c r="H30" s="8">
        <v>751.30384148424275</v>
      </c>
      <c r="I30" s="8">
        <v>679.380307600896</v>
      </c>
      <c r="J30" s="8">
        <v>785.11539581715601</v>
      </c>
      <c r="K30" s="8">
        <v>543.91385828415605</v>
      </c>
      <c r="L30" s="8">
        <v>450.75647013483604</v>
      </c>
      <c r="M30" s="8">
        <v>536.5174971804795</v>
      </c>
      <c r="N30" s="8">
        <v>357.65329873432086</v>
      </c>
      <c r="O30" s="8">
        <v>473.76948273478411</v>
      </c>
      <c r="P30" s="8">
        <v>142.83589441828209</v>
      </c>
      <c r="Q30" s="8">
        <v>114.05222203478098</v>
      </c>
      <c r="R30" s="8">
        <v>130.00117819421675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12.418303696344038</v>
      </c>
      <c r="P35" s="9">
        <v>3.1185021700224547</v>
      </c>
      <c r="Q35" s="9">
        <v>3.1185050003613179</v>
      </c>
      <c r="R35" s="9">
        <v>3.1185017077846773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12.418303696344038</v>
      </c>
      <c r="P36" s="10">
        <v>3.1185021700224547</v>
      </c>
      <c r="Q36" s="10">
        <v>3.1185050003613179</v>
      </c>
      <c r="R36" s="10">
        <v>3.1185017077846773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400.5112506399862</v>
      </c>
      <c r="D43" s="9">
        <v>454.55421007011608</v>
      </c>
      <c r="E43" s="9">
        <v>445.21198941023999</v>
      </c>
      <c r="F43" s="9">
        <v>495.75020551711197</v>
      </c>
      <c r="G43" s="9">
        <v>565.91910067773597</v>
      </c>
      <c r="H43" s="9">
        <v>553.15981350289201</v>
      </c>
      <c r="I43" s="9">
        <v>289.21114139018403</v>
      </c>
      <c r="J43" s="9">
        <v>425.97280458486</v>
      </c>
      <c r="K43" s="9">
        <v>193.915415102292</v>
      </c>
      <c r="L43" s="9">
        <v>190.700316451476</v>
      </c>
      <c r="M43" s="9">
        <v>273.35614632190322</v>
      </c>
      <c r="N43" s="9">
        <v>181.17826480431586</v>
      </c>
      <c r="O43" s="9">
        <v>359.19611886472251</v>
      </c>
      <c r="P43" s="9">
        <v>133.52551342175545</v>
      </c>
      <c r="Q43" s="9">
        <v>98.549776454535149</v>
      </c>
      <c r="R43" s="9">
        <v>117.59466586072429</v>
      </c>
    </row>
    <row r="44" spans="1:18" ht="11.25" customHeight="1" x14ac:dyDescent="0.25">
      <c r="A44" s="59" t="s">
        <v>161</v>
      </c>
      <c r="B44" s="60" t="s">
        <v>160</v>
      </c>
      <c r="C44" s="9">
        <v>421.06410820644436</v>
      </c>
      <c r="D44" s="9">
        <v>414.83956408315203</v>
      </c>
      <c r="E44" s="9">
        <v>436.47061897231202</v>
      </c>
      <c r="F44" s="9">
        <v>675.00142559049607</v>
      </c>
      <c r="G44" s="9">
        <v>399.29866682508003</v>
      </c>
      <c r="H44" s="9">
        <v>198.14402798135077</v>
      </c>
      <c r="I44" s="9">
        <v>390.16916621071204</v>
      </c>
      <c r="J44" s="9">
        <v>359.14259123229607</v>
      </c>
      <c r="K44" s="9">
        <v>349.99844318186405</v>
      </c>
      <c r="L44" s="9">
        <v>260.05615368336004</v>
      </c>
      <c r="M44" s="9">
        <v>263.16135085857621</v>
      </c>
      <c r="N44" s="9">
        <v>176.47503393000503</v>
      </c>
      <c r="O44" s="9">
        <v>102.1550601737176</v>
      </c>
      <c r="P44" s="9">
        <v>6.1918788265041904</v>
      </c>
      <c r="Q44" s="9">
        <v>12.383940579884513</v>
      </c>
      <c r="R44" s="9">
        <v>9.2880106257077912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21.711127565884144</v>
      </c>
      <c r="D52" s="79">
        <v>741.34192891809619</v>
      </c>
      <c r="E52" s="79">
        <v>1274.8324763346482</v>
      </c>
      <c r="F52" s="79">
        <v>868.49644862653213</v>
      </c>
      <c r="G52" s="79">
        <v>2022.9011186804642</v>
      </c>
      <c r="H52" s="79">
        <v>4147.0333468622612</v>
      </c>
      <c r="I52" s="79">
        <v>662.36297564170809</v>
      </c>
      <c r="J52" s="79">
        <v>3763.1431037803682</v>
      </c>
      <c r="K52" s="79">
        <v>3006.5223586400643</v>
      </c>
      <c r="L52" s="79">
        <v>3366.5537759020203</v>
      </c>
      <c r="M52" s="79">
        <v>4397.8990161719248</v>
      </c>
      <c r="N52" s="79">
        <v>2000.93791951089</v>
      </c>
      <c r="O52" s="79">
        <v>1580.3117632915137</v>
      </c>
      <c r="P52" s="79">
        <v>1692.1626199482134</v>
      </c>
      <c r="Q52" s="79">
        <v>1639.5821964351821</v>
      </c>
      <c r="R52" s="79">
        <v>1365.0250342643733</v>
      </c>
    </row>
    <row r="53" spans="1:18" ht="11.25" customHeight="1" x14ac:dyDescent="0.25">
      <c r="A53" s="56" t="s">
        <v>143</v>
      </c>
      <c r="B53" s="57" t="s">
        <v>142</v>
      </c>
      <c r="C53" s="8">
        <v>21.711127565884144</v>
      </c>
      <c r="D53" s="8">
        <v>741.34192891809619</v>
      </c>
      <c r="E53" s="8">
        <v>1274.8324763346482</v>
      </c>
      <c r="F53" s="8">
        <v>868.49644862653213</v>
      </c>
      <c r="G53" s="8">
        <v>2022.9011186804642</v>
      </c>
      <c r="H53" s="8">
        <v>4147.0333468622612</v>
      </c>
      <c r="I53" s="8">
        <v>662.36297564170809</v>
      </c>
      <c r="J53" s="8">
        <v>3763.1431037803682</v>
      </c>
      <c r="K53" s="8">
        <v>3006.5223586400643</v>
      </c>
      <c r="L53" s="8">
        <v>3366.5537759020203</v>
      </c>
      <c r="M53" s="8">
        <v>4397.8990161719248</v>
      </c>
      <c r="N53" s="8">
        <v>2000.93791951089</v>
      </c>
      <c r="O53" s="8">
        <v>1580.3117632915137</v>
      </c>
      <c r="P53" s="8">
        <v>1692.1626199482134</v>
      </c>
      <c r="Q53" s="8">
        <v>1639.5821964351821</v>
      </c>
      <c r="R53" s="8">
        <v>1365.0250342643733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466.03885324386749</v>
      </c>
      <c r="D64" s="81">
        <v>470.82959509824002</v>
      </c>
      <c r="E64" s="81">
        <v>474.05525989248002</v>
      </c>
      <c r="F64" s="81">
        <v>474.04799160768005</v>
      </c>
      <c r="G64" s="81">
        <v>510.2216354592</v>
      </c>
      <c r="H64" s="81">
        <v>510.71981932062999</v>
      </c>
      <c r="I64" s="81">
        <v>415.94644832832</v>
      </c>
      <c r="J64" s="81">
        <v>419.72529993408</v>
      </c>
      <c r="K64" s="81">
        <v>418.21659157824001</v>
      </c>
      <c r="L64" s="81">
        <v>267.38235532512005</v>
      </c>
      <c r="M64" s="81">
        <v>268.3302270190074</v>
      </c>
      <c r="N64" s="81">
        <v>268.55672720325776</v>
      </c>
      <c r="O64" s="81">
        <v>271.46618793134138</v>
      </c>
      <c r="P64" s="81">
        <v>276.27732936615627</v>
      </c>
      <c r="Q64" s="81">
        <v>277.73550514817549</v>
      </c>
      <c r="R64" s="81">
        <v>283.76821377160519</v>
      </c>
    </row>
    <row r="65" spans="1:18" ht="11.25" customHeight="1" x14ac:dyDescent="0.25">
      <c r="A65" s="71" t="s">
        <v>123</v>
      </c>
      <c r="B65" s="72" t="s">
        <v>122</v>
      </c>
      <c r="C65" s="82">
        <v>466.03885324386749</v>
      </c>
      <c r="D65" s="82">
        <v>470.82959509824002</v>
      </c>
      <c r="E65" s="82">
        <v>474.05525989248002</v>
      </c>
      <c r="F65" s="82">
        <v>474.04799160768005</v>
      </c>
      <c r="G65" s="82">
        <v>510.2216354592</v>
      </c>
      <c r="H65" s="82">
        <v>510.71981932062999</v>
      </c>
      <c r="I65" s="82">
        <v>415.94644832832</v>
      </c>
      <c r="J65" s="82">
        <v>419.72529993408</v>
      </c>
      <c r="K65" s="82">
        <v>418.21659157824001</v>
      </c>
      <c r="L65" s="82">
        <v>262.14377422464003</v>
      </c>
      <c r="M65" s="82">
        <v>263.08859412469189</v>
      </c>
      <c r="N65" s="82">
        <v>263.31506939592117</v>
      </c>
      <c r="O65" s="82">
        <v>266.2245024531029</v>
      </c>
      <c r="P65" s="82">
        <v>271.03581437039793</v>
      </c>
      <c r="Q65" s="82">
        <v>272.4938524554758</v>
      </c>
      <c r="R65" s="82">
        <v>277.87141893886951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5.2385811004800003</v>
      </c>
      <c r="M67" s="82">
        <v>5.2416328943155239</v>
      </c>
      <c r="N67" s="82">
        <v>5.2416578073366207</v>
      </c>
      <c r="O67" s="82">
        <v>5.2416854782385007</v>
      </c>
      <c r="P67" s="82">
        <v>5.2415149957583473</v>
      </c>
      <c r="Q67" s="82">
        <v>5.2416526926996614</v>
      </c>
      <c r="R67" s="82">
        <v>5.8967948327356794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30325.843177213043</v>
      </c>
      <c r="D2" s="78">
        <v>30685.837563458757</v>
      </c>
      <c r="E2" s="78">
        <v>31254.65203625619</v>
      </c>
      <c r="F2" s="78">
        <v>33803.143677916349</v>
      </c>
      <c r="G2" s="78">
        <v>37017.924103838915</v>
      </c>
      <c r="H2" s="78">
        <v>37402.495012107051</v>
      </c>
      <c r="I2" s="78">
        <v>38032.960544084344</v>
      </c>
      <c r="J2" s="78">
        <v>35876.738375222041</v>
      </c>
      <c r="K2" s="78">
        <v>33877.017515018597</v>
      </c>
      <c r="L2" s="78">
        <v>33173.641001575634</v>
      </c>
      <c r="M2" s="78">
        <v>35543.772792125375</v>
      </c>
      <c r="N2" s="78">
        <v>32693.612858835993</v>
      </c>
      <c r="O2" s="78">
        <v>32447.153864506385</v>
      </c>
      <c r="P2" s="78">
        <v>32188.203233537628</v>
      </c>
      <c r="Q2" s="78">
        <v>30272.298744337877</v>
      </c>
      <c r="R2" s="78">
        <v>32469.496022380645</v>
      </c>
    </row>
    <row r="3" spans="1:18" ht="11.25" customHeight="1" x14ac:dyDescent="0.25">
      <c r="A3" s="53" t="s">
        <v>242</v>
      </c>
      <c r="B3" s="54" t="s">
        <v>241</v>
      </c>
      <c r="C3" s="79">
        <v>663.62580727147747</v>
      </c>
      <c r="D3" s="79">
        <v>720.03358512043201</v>
      </c>
      <c r="E3" s="79">
        <v>779.80466237810401</v>
      </c>
      <c r="F3" s="79">
        <v>710.918598718152</v>
      </c>
      <c r="G3" s="79">
        <v>929.84109216818354</v>
      </c>
      <c r="H3" s="79">
        <v>975.80126314683355</v>
      </c>
      <c r="I3" s="79">
        <v>999.22885467116396</v>
      </c>
      <c r="J3" s="79">
        <v>894.2904027073439</v>
      </c>
      <c r="K3" s="79">
        <v>940.88830326645586</v>
      </c>
      <c r="L3" s="79">
        <v>990.66741548012453</v>
      </c>
      <c r="M3" s="79">
        <v>911.99046985899145</v>
      </c>
      <c r="N3" s="79">
        <v>824.42557350987272</v>
      </c>
      <c r="O3" s="79">
        <v>751.11402610745199</v>
      </c>
      <c r="P3" s="79">
        <v>558.15222454602463</v>
      </c>
      <c r="Q3" s="79">
        <v>521.85263567340337</v>
      </c>
      <c r="R3" s="79">
        <v>483.18986558145878</v>
      </c>
    </row>
    <row r="4" spans="1:18" ht="11.25" customHeight="1" x14ac:dyDescent="0.25">
      <c r="A4" s="56" t="s">
        <v>240</v>
      </c>
      <c r="B4" s="57" t="s">
        <v>239</v>
      </c>
      <c r="C4" s="8">
        <v>663.62580727147747</v>
      </c>
      <c r="D4" s="8">
        <v>720.03358512043201</v>
      </c>
      <c r="E4" s="8">
        <v>779.80466237810401</v>
      </c>
      <c r="F4" s="8">
        <v>710.918598718152</v>
      </c>
      <c r="G4" s="8">
        <v>929.84109216818354</v>
      </c>
      <c r="H4" s="8">
        <v>975.80126314683355</v>
      </c>
      <c r="I4" s="8">
        <v>999.22885467116396</v>
      </c>
      <c r="J4" s="8">
        <v>894.2904027073439</v>
      </c>
      <c r="K4" s="8">
        <v>940.88830326645586</v>
      </c>
      <c r="L4" s="8">
        <v>990.66741548012453</v>
      </c>
      <c r="M4" s="8">
        <v>911.99046985899145</v>
      </c>
      <c r="N4" s="8">
        <v>824.42557350987272</v>
      </c>
      <c r="O4" s="8">
        <v>751.11402610745199</v>
      </c>
      <c r="P4" s="8">
        <v>558.15222454602463</v>
      </c>
      <c r="Q4" s="8">
        <v>521.85263567340337</v>
      </c>
      <c r="R4" s="8">
        <v>483.18986558145878</v>
      </c>
    </row>
    <row r="5" spans="1:18" ht="11.25" customHeight="1" x14ac:dyDescent="0.25">
      <c r="A5" s="59" t="s">
        <v>238</v>
      </c>
      <c r="B5" s="60" t="s">
        <v>237</v>
      </c>
      <c r="C5" s="9">
        <v>663.62580727147747</v>
      </c>
      <c r="D5" s="9">
        <v>720.03358512043201</v>
      </c>
      <c r="E5" s="9">
        <v>779.80466237810401</v>
      </c>
      <c r="F5" s="9">
        <v>710.918598718152</v>
      </c>
      <c r="G5" s="9">
        <v>929.84109216818354</v>
      </c>
      <c r="H5" s="9">
        <v>975.80126314683355</v>
      </c>
      <c r="I5" s="9">
        <v>999.22885467116396</v>
      </c>
      <c r="J5" s="9">
        <v>894.2904027073439</v>
      </c>
      <c r="K5" s="9">
        <v>940.88830326645586</v>
      </c>
      <c r="L5" s="9">
        <v>990.66741548012453</v>
      </c>
      <c r="M5" s="9">
        <v>911.99046985899145</v>
      </c>
      <c r="N5" s="9">
        <v>702.44383575503605</v>
      </c>
      <c r="O5" s="9">
        <v>690.11628116240786</v>
      </c>
      <c r="P5" s="9">
        <v>527.65208698654283</v>
      </c>
      <c r="Q5" s="9">
        <v>491.3528598022117</v>
      </c>
      <c r="R5" s="9">
        <v>452.69358157528291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561.03286383431953</v>
      </c>
      <c r="H6" s="10">
        <v>656.05260254024324</v>
      </c>
      <c r="I6" s="10">
        <v>839.60412819130795</v>
      </c>
      <c r="J6" s="10">
        <v>734.67015183295189</v>
      </c>
      <c r="K6" s="10">
        <v>793.08337356712786</v>
      </c>
      <c r="L6" s="10">
        <v>793.4254231109885</v>
      </c>
      <c r="M6" s="10">
        <v>727.16978355648075</v>
      </c>
      <c r="N6" s="10">
        <v>509.74107232389133</v>
      </c>
      <c r="O6" s="10">
        <v>423.30220076683361</v>
      </c>
      <c r="P6" s="10">
        <v>363.4917013567806</v>
      </c>
      <c r="Q6" s="10">
        <v>350.36821588125986</v>
      </c>
      <c r="R6" s="10">
        <v>350.33750856299935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663.62580727147747</v>
      </c>
      <c r="D8" s="10">
        <v>720.03358512043201</v>
      </c>
      <c r="E8" s="10">
        <v>779.80466237810401</v>
      </c>
      <c r="F8" s="10">
        <v>710.918598718152</v>
      </c>
      <c r="G8" s="10">
        <v>368.80822833386401</v>
      </c>
      <c r="H8" s="10">
        <v>319.74866060659031</v>
      </c>
      <c r="I8" s="10">
        <v>159.62472647985601</v>
      </c>
      <c r="J8" s="10">
        <v>159.62025087439201</v>
      </c>
      <c r="K8" s="10">
        <v>147.804929699328</v>
      </c>
      <c r="L8" s="10">
        <v>197.241992369136</v>
      </c>
      <c r="M8" s="10">
        <v>184.82068630251075</v>
      </c>
      <c r="N8" s="10">
        <v>192.70276343114475</v>
      </c>
      <c r="O8" s="10">
        <v>266.81408039557419</v>
      </c>
      <c r="P8" s="10">
        <v>164.16038562976226</v>
      </c>
      <c r="Q8" s="10">
        <v>140.98464392095184</v>
      </c>
      <c r="R8" s="10">
        <v>102.35607301228356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121.98173775483664</v>
      </c>
      <c r="O11" s="9">
        <v>60.997744945044126</v>
      </c>
      <c r="P11" s="9">
        <v>30.500137559481839</v>
      </c>
      <c r="Q11" s="9">
        <v>30.499775871191694</v>
      </c>
      <c r="R11" s="9">
        <v>30.496284006175884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121.98173775483664</v>
      </c>
      <c r="O12" s="10">
        <v>60.997744945044126</v>
      </c>
      <c r="P12" s="10">
        <v>30.500137559481839</v>
      </c>
      <c r="Q12" s="10">
        <v>30.499775871191694</v>
      </c>
      <c r="R12" s="10">
        <v>30.496284006175884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23259.507230833813</v>
      </c>
      <c r="D21" s="79">
        <v>22845.374868424035</v>
      </c>
      <c r="E21" s="79">
        <v>22552.878047057427</v>
      </c>
      <c r="F21" s="79">
        <v>24347.22928089253</v>
      </c>
      <c r="G21" s="79">
        <v>26565.485699282293</v>
      </c>
      <c r="H21" s="79">
        <v>26092.31961260123</v>
      </c>
      <c r="I21" s="79">
        <v>22125.562511010445</v>
      </c>
      <c r="J21" s="79">
        <v>21866.043089972736</v>
      </c>
      <c r="K21" s="79">
        <v>20491.897046962105</v>
      </c>
      <c r="L21" s="79">
        <v>19452.092297051197</v>
      </c>
      <c r="M21" s="79">
        <v>19333.741720185666</v>
      </c>
      <c r="N21" s="79">
        <v>17257.715076025721</v>
      </c>
      <c r="O21" s="79">
        <v>17445.227105410479</v>
      </c>
      <c r="P21" s="79">
        <v>18402.946448330236</v>
      </c>
      <c r="Q21" s="79">
        <v>16934.913458811756</v>
      </c>
      <c r="R21" s="79">
        <v>17859.086449533126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23259.507230833813</v>
      </c>
      <c r="D30" s="8">
        <v>22845.374868424035</v>
      </c>
      <c r="E30" s="8">
        <v>22552.878047057427</v>
      </c>
      <c r="F30" s="8">
        <v>24347.22928089253</v>
      </c>
      <c r="G30" s="8">
        <v>26565.485699282293</v>
      </c>
      <c r="H30" s="8">
        <v>26092.31961260123</v>
      </c>
      <c r="I30" s="8">
        <v>22125.562511010445</v>
      </c>
      <c r="J30" s="8">
        <v>21866.043089972736</v>
      </c>
      <c r="K30" s="8">
        <v>20491.897046962105</v>
      </c>
      <c r="L30" s="8">
        <v>19452.092297051197</v>
      </c>
      <c r="M30" s="8">
        <v>19333.741720185666</v>
      </c>
      <c r="N30" s="8">
        <v>17257.715076025721</v>
      </c>
      <c r="O30" s="8">
        <v>17445.227105410479</v>
      </c>
      <c r="P30" s="8">
        <v>18402.946448330236</v>
      </c>
      <c r="Q30" s="8">
        <v>16934.913458811756</v>
      </c>
      <c r="R30" s="8">
        <v>17859.086449533126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5735.5403929061731</v>
      </c>
      <c r="D34" s="9">
        <v>5308.8230722571643</v>
      </c>
      <c r="E34" s="9">
        <v>5303.0418135481086</v>
      </c>
      <c r="F34" s="9">
        <v>5221.6753631530692</v>
      </c>
      <c r="G34" s="9">
        <v>5340.7914525718925</v>
      </c>
      <c r="H34" s="9">
        <v>5201.4587456431964</v>
      </c>
      <c r="I34" s="9">
        <v>4789.4126213693171</v>
      </c>
      <c r="J34" s="9">
        <v>4734.1917887896807</v>
      </c>
      <c r="K34" s="9">
        <v>4623.7872683338574</v>
      </c>
      <c r="L34" s="9">
        <v>4284.1387418761451</v>
      </c>
      <c r="M34" s="9">
        <v>4292.9515932664381</v>
      </c>
      <c r="N34" s="9">
        <v>3834.33463195593</v>
      </c>
      <c r="O34" s="9">
        <v>3724.0338830886985</v>
      </c>
      <c r="P34" s="9">
        <v>3544.0723107975004</v>
      </c>
      <c r="Q34" s="9">
        <v>3265.4303836230988</v>
      </c>
      <c r="R34" s="9">
        <v>3361.2122288619412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451.1435960773108</v>
      </c>
      <c r="P35" s="9">
        <v>108.93925143748467</v>
      </c>
      <c r="Q35" s="9">
        <v>105.82114334076209</v>
      </c>
      <c r="R35" s="9">
        <v>115.10726467753665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451.1435960773108</v>
      </c>
      <c r="P36" s="10">
        <v>108.93925143748467</v>
      </c>
      <c r="Q36" s="10">
        <v>105.82114334076209</v>
      </c>
      <c r="R36" s="10">
        <v>115.10726467753665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9.2751040088327521</v>
      </c>
      <c r="D38" s="9">
        <v>31.006124553816004</v>
      </c>
      <c r="E38" s="9">
        <v>24.684505336908003</v>
      </c>
      <c r="F38" s="9">
        <v>3.0103092000000005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389.55297681069891</v>
      </c>
      <c r="Q38" s="9">
        <v>333.90373495524915</v>
      </c>
      <c r="R38" s="9">
        <v>139.12645655191281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389.55297681069891</v>
      </c>
      <c r="Q40" s="10">
        <v>333.90373495524915</v>
      </c>
      <c r="R40" s="10">
        <v>139.12645655191281</v>
      </c>
    </row>
    <row r="41" spans="1:18" ht="11.25" customHeight="1" x14ac:dyDescent="0.25">
      <c r="A41" s="61" t="s">
        <v>167</v>
      </c>
      <c r="B41" s="62" t="s">
        <v>166</v>
      </c>
      <c r="C41" s="10">
        <v>9.2751040088327521</v>
      </c>
      <c r="D41" s="10">
        <v>31.006124553816004</v>
      </c>
      <c r="E41" s="10">
        <v>24.684505336908003</v>
      </c>
      <c r="F41" s="10">
        <v>3.0103092000000005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16043.855048709898</v>
      </c>
      <c r="D43" s="9">
        <v>16170.73254736992</v>
      </c>
      <c r="E43" s="9">
        <v>15856.369569356941</v>
      </c>
      <c r="F43" s="9">
        <v>17617.377620820276</v>
      </c>
      <c r="G43" s="9">
        <v>20115.803505903299</v>
      </c>
      <c r="H43" s="9">
        <v>20020.623168149512</v>
      </c>
      <c r="I43" s="9">
        <v>16314.169374854675</v>
      </c>
      <c r="J43" s="9">
        <v>16202.799799594668</v>
      </c>
      <c r="K43" s="9">
        <v>14994.829233661212</v>
      </c>
      <c r="L43" s="9">
        <v>14387.623453834956</v>
      </c>
      <c r="M43" s="9">
        <v>14374.955424840846</v>
      </c>
      <c r="N43" s="9">
        <v>12906.300400556636</v>
      </c>
      <c r="O43" s="9">
        <v>12725.131350169775</v>
      </c>
      <c r="P43" s="9">
        <v>13936.232093466237</v>
      </c>
      <c r="Q43" s="9">
        <v>12963.502015787897</v>
      </c>
      <c r="R43" s="9">
        <v>14088.840550035744</v>
      </c>
    </row>
    <row r="44" spans="1:18" ht="11.25" customHeight="1" x14ac:dyDescent="0.25">
      <c r="A44" s="59" t="s">
        <v>161</v>
      </c>
      <c r="B44" s="60" t="s">
        <v>160</v>
      </c>
      <c r="C44" s="9">
        <v>1439.636797436423</v>
      </c>
      <c r="D44" s="9">
        <v>1297.2589569886322</v>
      </c>
      <c r="E44" s="9">
        <v>1334.4915728533681</v>
      </c>
      <c r="F44" s="9">
        <v>1467.6110040386882</v>
      </c>
      <c r="G44" s="9">
        <v>1071.3351856284</v>
      </c>
      <c r="H44" s="9">
        <v>835.91773109146197</v>
      </c>
      <c r="I44" s="9">
        <v>987.69041867995224</v>
      </c>
      <c r="J44" s="9">
        <v>900.8856618356881</v>
      </c>
      <c r="K44" s="9">
        <v>848.3797560735361</v>
      </c>
      <c r="L44" s="9">
        <v>761.55173184189618</v>
      </c>
      <c r="M44" s="9">
        <v>640.87455343593865</v>
      </c>
      <c r="N44" s="9">
        <v>510.8400437653591</v>
      </c>
      <c r="O44" s="9">
        <v>541.79829297928302</v>
      </c>
      <c r="P44" s="9">
        <v>424.14981581831813</v>
      </c>
      <c r="Q44" s="9">
        <v>266.25618110474835</v>
      </c>
      <c r="R44" s="9">
        <v>154.79994940599178</v>
      </c>
    </row>
    <row r="45" spans="1:18" ht="11.25" customHeight="1" x14ac:dyDescent="0.25">
      <c r="A45" s="59" t="s">
        <v>159</v>
      </c>
      <c r="B45" s="60" t="s">
        <v>158</v>
      </c>
      <c r="C45" s="9">
        <v>31.199887772489205</v>
      </c>
      <c r="D45" s="9">
        <v>37.554167254500001</v>
      </c>
      <c r="E45" s="9">
        <v>34.290585962099996</v>
      </c>
      <c r="F45" s="9">
        <v>37.554983680500001</v>
      </c>
      <c r="G45" s="9">
        <v>37.555555178700004</v>
      </c>
      <c r="H45" s="9">
        <v>34.319967717057821</v>
      </c>
      <c r="I45" s="9">
        <v>34.290096106500002</v>
      </c>
      <c r="J45" s="9">
        <v>28.165839752700002</v>
      </c>
      <c r="K45" s="9">
        <v>24.9007888935</v>
      </c>
      <c r="L45" s="9">
        <v>18.7783694982</v>
      </c>
      <c r="M45" s="9">
        <v>24.960148642441972</v>
      </c>
      <c r="N45" s="9">
        <v>6.2399997477970892</v>
      </c>
      <c r="O45" s="9">
        <v>3.1199830954087582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31.199887772489205</v>
      </c>
      <c r="D49" s="10">
        <v>37.554167254500001</v>
      </c>
      <c r="E49" s="10">
        <v>34.290585962099996</v>
      </c>
      <c r="F49" s="10">
        <v>37.554983680500001</v>
      </c>
      <c r="G49" s="10">
        <v>37.555555178700004</v>
      </c>
      <c r="H49" s="10">
        <v>34.319967717057821</v>
      </c>
      <c r="I49" s="10">
        <v>34.290096106500002</v>
      </c>
      <c r="J49" s="10">
        <v>28.165839752700002</v>
      </c>
      <c r="K49" s="10">
        <v>24.9007888935</v>
      </c>
      <c r="L49" s="10">
        <v>18.7783694982</v>
      </c>
      <c r="M49" s="10">
        <v>24.960148642441972</v>
      </c>
      <c r="N49" s="10">
        <v>6.2399997477970892</v>
      </c>
      <c r="O49" s="10">
        <v>3.1199830954087582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6402.7101391077495</v>
      </c>
      <c r="D52" s="79">
        <v>7120.4291099142856</v>
      </c>
      <c r="E52" s="79">
        <v>7921.9693268206565</v>
      </c>
      <c r="F52" s="79">
        <v>8744.9957983056629</v>
      </c>
      <c r="G52" s="79">
        <v>9522.5973123884414</v>
      </c>
      <c r="H52" s="79">
        <v>10334.374136358989</v>
      </c>
      <c r="I52" s="79">
        <v>14908.169178402735</v>
      </c>
      <c r="J52" s="79">
        <v>13116.404882541961</v>
      </c>
      <c r="K52" s="79">
        <v>12444.232164790035</v>
      </c>
      <c r="L52" s="79">
        <v>12730.881289044313</v>
      </c>
      <c r="M52" s="79">
        <v>15298.040602080722</v>
      </c>
      <c r="N52" s="79">
        <v>14611.472209300395</v>
      </c>
      <c r="O52" s="79">
        <v>14250.812732988454</v>
      </c>
      <c r="P52" s="79">
        <v>13227.104560661366</v>
      </c>
      <c r="Q52" s="79">
        <v>12815.532649852719</v>
      </c>
      <c r="R52" s="79">
        <v>14117.958007266057</v>
      </c>
    </row>
    <row r="53" spans="1:18" ht="11.25" customHeight="1" x14ac:dyDescent="0.25">
      <c r="A53" s="56" t="s">
        <v>143</v>
      </c>
      <c r="B53" s="57" t="s">
        <v>142</v>
      </c>
      <c r="C53" s="8">
        <v>6243.5361679680018</v>
      </c>
      <c r="D53" s="8">
        <v>7058.3405406342854</v>
      </c>
      <c r="E53" s="8">
        <v>7861.1823495897124</v>
      </c>
      <c r="F53" s="8">
        <v>8681.0483641832307</v>
      </c>
      <c r="G53" s="8">
        <v>9451.5857420014818</v>
      </c>
      <c r="H53" s="8">
        <v>10257.207016228827</v>
      </c>
      <c r="I53" s="8">
        <v>14836.413604779758</v>
      </c>
      <c r="J53" s="8">
        <v>13037.771772971353</v>
      </c>
      <c r="K53" s="8">
        <v>12362.624659552466</v>
      </c>
      <c r="L53" s="8">
        <v>12658.197138112153</v>
      </c>
      <c r="M53" s="8">
        <v>15236.45778855551</v>
      </c>
      <c r="N53" s="8">
        <v>14605.522609300395</v>
      </c>
      <c r="O53" s="8">
        <v>14247.971132988454</v>
      </c>
      <c r="P53" s="8">
        <v>13226.083360400391</v>
      </c>
      <c r="Q53" s="8">
        <v>12814.955450615234</v>
      </c>
      <c r="R53" s="8">
        <v>14117.558406566859</v>
      </c>
    </row>
    <row r="54" spans="1:18" ht="11.25" customHeight="1" x14ac:dyDescent="0.25">
      <c r="A54" s="56" t="s">
        <v>141</v>
      </c>
      <c r="B54" s="57" t="s">
        <v>140</v>
      </c>
      <c r="C54" s="8">
        <v>159.17397113974687</v>
      </c>
      <c r="D54" s="8">
        <v>62.088569280000002</v>
      </c>
      <c r="E54" s="8">
        <v>60.786977230944004</v>
      </c>
      <c r="F54" s="8">
        <v>63.947434122432</v>
      </c>
      <c r="G54" s="8">
        <v>71.011570386960003</v>
      </c>
      <c r="H54" s="8">
        <v>77.1671201301628</v>
      </c>
      <c r="I54" s="8">
        <v>71.755573622975987</v>
      </c>
      <c r="J54" s="8">
        <v>78.633109570607999</v>
      </c>
      <c r="K54" s="8">
        <v>81.607505237567992</v>
      </c>
      <c r="L54" s="8">
        <v>72.684150932160009</v>
      </c>
      <c r="M54" s="8">
        <v>61.582813525212444</v>
      </c>
      <c r="N54" s="8">
        <v>5.9495999999999905</v>
      </c>
      <c r="O54" s="8">
        <v>2.8415999999999788</v>
      </c>
      <c r="P54" s="8">
        <v>1.0212002609747568</v>
      </c>
      <c r="Q54" s="8">
        <v>0.57719923748395008</v>
      </c>
      <c r="R54" s="8">
        <v>0.39960069919670138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159.17397113974687</v>
      </c>
      <c r="D57" s="9">
        <v>62.088569280000002</v>
      </c>
      <c r="E57" s="9">
        <v>60.786977230944004</v>
      </c>
      <c r="F57" s="9">
        <v>63.947434122432</v>
      </c>
      <c r="G57" s="9">
        <v>71.011570386960003</v>
      </c>
      <c r="H57" s="9">
        <v>77.1671201301628</v>
      </c>
      <c r="I57" s="9">
        <v>71.755573622975987</v>
      </c>
      <c r="J57" s="9">
        <v>78.633109570607999</v>
      </c>
      <c r="K57" s="9">
        <v>81.607505237567992</v>
      </c>
      <c r="L57" s="9">
        <v>72.684150932160009</v>
      </c>
      <c r="M57" s="9">
        <v>61.582813525212444</v>
      </c>
      <c r="N57" s="9">
        <v>5.9495999999999905</v>
      </c>
      <c r="O57" s="9">
        <v>2.8415999999999788</v>
      </c>
      <c r="P57" s="9">
        <v>1.0212002609747568</v>
      </c>
      <c r="Q57" s="9">
        <v>0.57719923748395008</v>
      </c>
      <c r="R57" s="9">
        <v>0.39960069919670138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9.2617000000000047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9.2617000000000047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9633.1172000000151</v>
      </c>
      <c r="D64" s="81">
        <v>9636.4198135235511</v>
      </c>
      <c r="E64" s="81">
        <v>9645.4879091056082</v>
      </c>
      <c r="F64" s="81">
        <v>9662.9776455381125</v>
      </c>
      <c r="G64" s="81">
        <v>9795.5237213426899</v>
      </c>
      <c r="H64" s="81">
        <v>9830.1562224555</v>
      </c>
      <c r="I64" s="81">
        <v>10056.080154334537</v>
      </c>
      <c r="J64" s="81">
        <v>10093.496050048823</v>
      </c>
      <c r="K64" s="81">
        <v>10201.339617318363</v>
      </c>
      <c r="L64" s="81">
        <v>11993.74262505216</v>
      </c>
      <c r="M64" s="81">
        <v>12120.868200000004</v>
      </c>
      <c r="N64" s="81">
        <v>12228.332071028075</v>
      </c>
      <c r="O64" s="81">
        <v>12441.99668935772</v>
      </c>
      <c r="P64" s="81">
        <v>12638.664811934052</v>
      </c>
      <c r="Q64" s="81">
        <v>12703.186158565115</v>
      </c>
      <c r="R64" s="81">
        <v>12561.656779511222</v>
      </c>
    </row>
    <row r="65" spans="1:18" ht="11.25" customHeight="1" x14ac:dyDescent="0.25">
      <c r="A65" s="71" t="s">
        <v>123</v>
      </c>
      <c r="B65" s="72" t="s">
        <v>122</v>
      </c>
      <c r="C65" s="82">
        <v>9611.1680000000142</v>
      </c>
      <c r="D65" s="82">
        <v>9614.4760199980792</v>
      </c>
      <c r="E65" s="82">
        <v>9615.08486780352</v>
      </c>
      <c r="F65" s="82">
        <v>9632.5752214540807</v>
      </c>
      <c r="G65" s="82">
        <v>9766.0335912652808</v>
      </c>
      <c r="H65" s="82">
        <v>9798.5428261827819</v>
      </c>
      <c r="I65" s="82">
        <v>9961.9835014828805</v>
      </c>
      <c r="J65" s="82">
        <v>9997.7144833439997</v>
      </c>
      <c r="K65" s="82">
        <v>10172.182579251841</v>
      </c>
      <c r="L65" s="82">
        <v>11866.963808972159</v>
      </c>
      <c r="M65" s="82">
        <v>11985.904000000004</v>
      </c>
      <c r="N65" s="82">
        <v>12060.444258422696</v>
      </c>
      <c r="O65" s="82">
        <v>12270.450652383488</v>
      </c>
      <c r="P65" s="82">
        <v>12353.040000000003</v>
      </c>
      <c r="Q65" s="82">
        <v>12446.335583322156</v>
      </c>
      <c r="R65" s="82">
        <v>12371.549027618463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124.264224</v>
      </c>
      <c r="M66" s="82">
        <v>124.2080000000001</v>
      </c>
      <c r="N66" s="82">
        <v>124.208</v>
      </c>
      <c r="O66" s="82">
        <v>124.20800000000008</v>
      </c>
      <c r="P66" s="82">
        <v>124.20799999999996</v>
      </c>
      <c r="Q66" s="82">
        <v>124.208</v>
      </c>
      <c r="R66" s="82">
        <v>124.20799999999996</v>
      </c>
    </row>
    <row r="67" spans="1:18" ht="11.25" customHeight="1" x14ac:dyDescent="0.25">
      <c r="A67" s="71" t="s">
        <v>119</v>
      </c>
      <c r="B67" s="72" t="s">
        <v>118</v>
      </c>
      <c r="C67" s="82">
        <v>21.949200000000012</v>
      </c>
      <c r="D67" s="82">
        <v>21.943793525472</v>
      </c>
      <c r="E67" s="82">
        <v>30.403041302088003</v>
      </c>
      <c r="F67" s="82">
        <v>30.402424084032003</v>
      </c>
      <c r="G67" s="82">
        <v>29.490130077408004</v>
      </c>
      <c r="H67" s="82">
        <v>31.613396272717125</v>
      </c>
      <c r="I67" s="82">
        <v>94.096652851656003</v>
      </c>
      <c r="J67" s="82">
        <v>95.781566704824016</v>
      </c>
      <c r="K67" s="82">
        <v>29.157038066520006</v>
      </c>
      <c r="L67" s="82">
        <v>2.5145920800000008</v>
      </c>
      <c r="M67" s="82">
        <v>10.756200000000009</v>
      </c>
      <c r="N67" s="82">
        <v>43.67981260537757</v>
      </c>
      <c r="O67" s="82">
        <v>47.338036974231741</v>
      </c>
      <c r="P67" s="82">
        <v>145.34519999999992</v>
      </c>
      <c r="Q67" s="82">
        <v>116.57096743957412</v>
      </c>
      <c r="R67" s="82">
        <v>29.320364212931782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10.100000000000003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16.071611934048367</v>
      </c>
      <c r="Q69" s="82">
        <v>16.071607803385533</v>
      </c>
      <c r="R69" s="82">
        <v>26.479387679826768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5.6640042080750259</v>
      </c>
      <c r="Q70" s="83">
        <v>5.6640021750038736</v>
      </c>
      <c r="R70" s="83">
        <v>5.6640401109034393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10.407607725973341</v>
      </c>
      <c r="Q71" s="83">
        <v>10.40760562838166</v>
      </c>
      <c r="R71" s="83">
        <v>20.815347568923329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17063.659636367884</v>
      </c>
      <c r="D2" s="78">
        <v>17322.007348413939</v>
      </c>
      <c r="E2" s="78">
        <v>17936.523136386259</v>
      </c>
      <c r="F2" s="78">
        <v>19577.997387633099</v>
      </c>
      <c r="G2" s="78">
        <v>20896.147165609043</v>
      </c>
      <c r="H2" s="78">
        <v>20989.5173338481</v>
      </c>
      <c r="I2" s="78">
        <v>20689.394093200117</v>
      </c>
      <c r="J2" s="78">
        <v>20520.090400647816</v>
      </c>
      <c r="K2" s="78">
        <v>19793.580951667718</v>
      </c>
      <c r="L2" s="78">
        <v>19369.413425323273</v>
      </c>
      <c r="M2" s="78">
        <v>20731.759747025259</v>
      </c>
      <c r="N2" s="78">
        <v>17291.939808469411</v>
      </c>
      <c r="O2" s="78">
        <v>16993.61966515032</v>
      </c>
      <c r="P2" s="78">
        <v>16117.562096300033</v>
      </c>
      <c r="Q2" s="78">
        <v>15661.046685460426</v>
      </c>
      <c r="R2" s="78">
        <v>16399.627482769778</v>
      </c>
    </row>
    <row r="3" spans="1:18" ht="11.25" customHeight="1" x14ac:dyDescent="0.25">
      <c r="A3" s="53" t="s">
        <v>242</v>
      </c>
      <c r="B3" s="54" t="s">
        <v>241</v>
      </c>
      <c r="C3" s="79">
        <v>584.53953468145323</v>
      </c>
      <c r="D3" s="79">
        <v>720.03358512043201</v>
      </c>
      <c r="E3" s="79">
        <v>779.80466237810401</v>
      </c>
      <c r="F3" s="79">
        <v>710.918598718152</v>
      </c>
      <c r="G3" s="79">
        <v>929.84109216818354</v>
      </c>
      <c r="H3" s="79">
        <v>975.80126314683355</v>
      </c>
      <c r="I3" s="79">
        <v>999.22885467116396</v>
      </c>
      <c r="J3" s="79">
        <v>894.2904027073439</v>
      </c>
      <c r="K3" s="79">
        <v>940.88830326645586</v>
      </c>
      <c r="L3" s="79">
        <v>990.66741548012453</v>
      </c>
      <c r="M3" s="79">
        <v>911.99046985899145</v>
      </c>
      <c r="N3" s="79">
        <v>824.42557350987272</v>
      </c>
      <c r="O3" s="79">
        <v>751.11402610745199</v>
      </c>
      <c r="P3" s="79">
        <v>558.15222454602463</v>
      </c>
      <c r="Q3" s="79">
        <v>521.85263567340337</v>
      </c>
      <c r="R3" s="79">
        <v>483.18986558145878</v>
      </c>
    </row>
    <row r="4" spans="1:18" ht="11.25" customHeight="1" x14ac:dyDescent="0.25">
      <c r="A4" s="56" t="s">
        <v>240</v>
      </c>
      <c r="B4" s="57" t="s">
        <v>239</v>
      </c>
      <c r="C4" s="8">
        <v>584.53953468145323</v>
      </c>
      <c r="D4" s="8">
        <v>720.03358512043201</v>
      </c>
      <c r="E4" s="8">
        <v>779.80466237810401</v>
      </c>
      <c r="F4" s="8">
        <v>710.918598718152</v>
      </c>
      <c r="G4" s="8">
        <v>929.84109216818354</v>
      </c>
      <c r="H4" s="8">
        <v>975.80126314683355</v>
      </c>
      <c r="I4" s="8">
        <v>999.22885467116396</v>
      </c>
      <c r="J4" s="8">
        <v>894.2904027073439</v>
      </c>
      <c r="K4" s="8">
        <v>940.88830326645586</v>
      </c>
      <c r="L4" s="8">
        <v>990.66741548012453</v>
      </c>
      <c r="M4" s="8">
        <v>911.99046985899145</v>
      </c>
      <c r="N4" s="8">
        <v>824.42557350987272</v>
      </c>
      <c r="O4" s="8">
        <v>751.11402610745199</v>
      </c>
      <c r="P4" s="8">
        <v>558.15222454602463</v>
      </c>
      <c r="Q4" s="8">
        <v>521.85263567340337</v>
      </c>
      <c r="R4" s="8">
        <v>483.18986558145878</v>
      </c>
    </row>
    <row r="5" spans="1:18" ht="11.25" customHeight="1" x14ac:dyDescent="0.25">
      <c r="A5" s="59" t="s">
        <v>238</v>
      </c>
      <c r="B5" s="60" t="s">
        <v>237</v>
      </c>
      <c r="C5" s="9">
        <v>584.53953468145323</v>
      </c>
      <c r="D5" s="9">
        <v>720.03358512043201</v>
      </c>
      <c r="E5" s="9">
        <v>779.80466237810401</v>
      </c>
      <c r="F5" s="9">
        <v>710.918598718152</v>
      </c>
      <c r="G5" s="9">
        <v>929.84109216818354</v>
      </c>
      <c r="H5" s="9">
        <v>975.80126314683355</v>
      </c>
      <c r="I5" s="9">
        <v>999.22885467116396</v>
      </c>
      <c r="J5" s="9">
        <v>894.2904027073439</v>
      </c>
      <c r="K5" s="9">
        <v>940.88830326645586</v>
      </c>
      <c r="L5" s="9">
        <v>990.66741548012453</v>
      </c>
      <c r="M5" s="9">
        <v>911.99046985899145</v>
      </c>
      <c r="N5" s="9">
        <v>702.44383575503605</v>
      </c>
      <c r="O5" s="9">
        <v>690.11628116240786</v>
      </c>
      <c r="P5" s="9">
        <v>527.65208698654283</v>
      </c>
      <c r="Q5" s="9">
        <v>491.3528598022117</v>
      </c>
      <c r="R5" s="9">
        <v>452.69358157528291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561.03286383431953</v>
      </c>
      <c r="H6" s="10">
        <v>656.05260254024324</v>
      </c>
      <c r="I6" s="10">
        <v>839.60412819130795</v>
      </c>
      <c r="J6" s="10">
        <v>734.67015183295189</v>
      </c>
      <c r="K6" s="10">
        <v>793.08337356712786</v>
      </c>
      <c r="L6" s="10">
        <v>793.4254231109885</v>
      </c>
      <c r="M6" s="10">
        <v>727.16978355648075</v>
      </c>
      <c r="N6" s="10">
        <v>509.74107232389133</v>
      </c>
      <c r="O6" s="10">
        <v>423.30220076683361</v>
      </c>
      <c r="P6" s="10">
        <v>363.4917013567806</v>
      </c>
      <c r="Q6" s="10">
        <v>350.36821588125986</v>
      </c>
      <c r="R6" s="10">
        <v>350.33750856299935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584.53953468145323</v>
      </c>
      <c r="D8" s="10">
        <v>720.03358512043201</v>
      </c>
      <c r="E8" s="10">
        <v>779.80466237810401</v>
      </c>
      <c r="F8" s="10">
        <v>710.918598718152</v>
      </c>
      <c r="G8" s="10">
        <v>368.80822833386401</v>
      </c>
      <c r="H8" s="10">
        <v>319.74866060659031</v>
      </c>
      <c r="I8" s="10">
        <v>159.62472647985601</v>
      </c>
      <c r="J8" s="10">
        <v>159.62025087439201</v>
      </c>
      <c r="K8" s="10">
        <v>147.804929699328</v>
      </c>
      <c r="L8" s="10">
        <v>197.241992369136</v>
      </c>
      <c r="M8" s="10">
        <v>184.82068630251075</v>
      </c>
      <c r="N8" s="10">
        <v>192.70276343114475</v>
      </c>
      <c r="O8" s="10">
        <v>266.81408039557419</v>
      </c>
      <c r="P8" s="10">
        <v>164.16038562976226</v>
      </c>
      <c r="Q8" s="10">
        <v>140.98464392095184</v>
      </c>
      <c r="R8" s="10">
        <v>102.35607301228356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121.98173775483664</v>
      </c>
      <c r="O11" s="9">
        <v>60.997744945044126</v>
      </c>
      <c r="P11" s="9">
        <v>30.500137559481839</v>
      </c>
      <c r="Q11" s="9">
        <v>30.499775871191694</v>
      </c>
      <c r="R11" s="9">
        <v>30.496284006175884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121.98173775483664</v>
      </c>
      <c r="O12" s="10">
        <v>60.997744945044126</v>
      </c>
      <c r="P12" s="10">
        <v>30.500137559481839</v>
      </c>
      <c r="Q12" s="10">
        <v>30.499775871191694</v>
      </c>
      <c r="R12" s="10">
        <v>30.496284006175884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11758.062000158347</v>
      </c>
      <c r="D21" s="79">
        <v>11302.185902821309</v>
      </c>
      <c r="E21" s="79">
        <v>11215.844725136512</v>
      </c>
      <c r="F21" s="79">
        <v>11920.009470082092</v>
      </c>
      <c r="G21" s="79">
        <v>12849.859859709562</v>
      </c>
      <c r="H21" s="79">
        <v>12540.02402725649</v>
      </c>
      <c r="I21" s="79">
        <v>11101.282364064527</v>
      </c>
      <c r="J21" s="79">
        <v>10761.407020270764</v>
      </c>
      <c r="K21" s="79">
        <v>10314.533900920249</v>
      </c>
      <c r="L21" s="79">
        <v>9728.4016973248199</v>
      </c>
      <c r="M21" s="79">
        <v>9820.4535926996723</v>
      </c>
      <c r="N21" s="79">
        <v>8453.3201088271253</v>
      </c>
      <c r="O21" s="79">
        <v>7999.4479444583394</v>
      </c>
      <c r="P21" s="79">
        <v>8058.3906847115995</v>
      </c>
      <c r="Q21" s="79">
        <v>7871.3355231685036</v>
      </c>
      <c r="R21" s="79">
        <v>8827.5671861135252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11758.062000158347</v>
      </c>
      <c r="D30" s="8">
        <v>11302.185902821309</v>
      </c>
      <c r="E30" s="8">
        <v>11215.844725136512</v>
      </c>
      <c r="F30" s="8">
        <v>11920.009470082092</v>
      </c>
      <c r="G30" s="8">
        <v>12849.859859709562</v>
      </c>
      <c r="H30" s="8">
        <v>12540.02402725649</v>
      </c>
      <c r="I30" s="8">
        <v>11101.282364064527</v>
      </c>
      <c r="J30" s="8">
        <v>10761.407020270764</v>
      </c>
      <c r="K30" s="8">
        <v>10314.533900920249</v>
      </c>
      <c r="L30" s="8">
        <v>9728.4016973248199</v>
      </c>
      <c r="M30" s="8">
        <v>9820.4535926996723</v>
      </c>
      <c r="N30" s="8">
        <v>8453.3201088271253</v>
      </c>
      <c r="O30" s="8">
        <v>7999.4479444583394</v>
      </c>
      <c r="P30" s="8">
        <v>8058.3906847115995</v>
      </c>
      <c r="Q30" s="8">
        <v>7871.3355231685036</v>
      </c>
      <c r="R30" s="8">
        <v>8827.5671861135252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4937.3263718782682</v>
      </c>
      <c r="D34" s="9">
        <v>4481.6367074098325</v>
      </c>
      <c r="E34" s="9">
        <v>4475.8771912974607</v>
      </c>
      <c r="F34" s="9">
        <v>4406.0784363873008</v>
      </c>
      <c r="G34" s="9">
        <v>4507.7865522185166</v>
      </c>
      <c r="H34" s="9">
        <v>4440.9765272693494</v>
      </c>
      <c r="I34" s="9">
        <v>4089.8293558858086</v>
      </c>
      <c r="J34" s="9">
        <v>4031.9435625553806</v>
      </c>
      <c r="K34" s="9">
        <v>3915.753952677841</v>
      </c>
      <c r="L34" s="9">
        <v>3642.7545691812365</v>
      </c>
      <c r="M34" s="9">
        <v>3663.0846450702675</v>
      </c>
      <c r="N34" s="9">
        <v>3245.1068270452174</v>
      </c>
      <c r="O34" s="9">
        <v>3166.7342408736349</v>
      </c>
      <c r="P34" s="9">
        <v>3012.8894252250743</v>
      </c>
      <c r="Q34" s="9">
        <v>2815.5258444270194</v>
      </c>
      <c r="R34" s="9">
        <v>2760.3734035143434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6535.7838322455855</v>
      </c>
      <c r="D43" s="9">
        <v>6532.4734391957036</v>
      </c>
      <c r="E43" s="9">
        <v>6405.5489565562575</v>
      </c>
      <c r="F43" s="9">
        <v>7117.336095211368</v>
      </c>
      <c r="G43" s="9">
        <v>8128.1595494511348</v>
      </c>
      <c r="H43" s="9">
        <v>7947.1999395249832</v>
      </c>
      <c r="I43" s="9">
        <v>6484.9046411948757</v>
      </c>
      <c r="J43" s="9">
        <v>6246.3374153200803</v>
      </c>
      <c r="K43" s="9">
        <v>5906.3931638740078</v>
      </c>
      <c r="L43" s="9">
        <v>5652.0451435069435</v>
      </c>
      <c r="M43" s="9">
        <v>5791.9440308511985</v>
      </c>
      <c r="N43" s="9">
        <v>4895.4932553835479</v>
      </c>
      <c r="O43" s="9">
        <v>4504.5389366211084</v>
      </c>
      <c r="P43" s="9">
        <v>4831.8787519928919</v>
      </c>
      <c r="Q43" s="9">
        <v>4987.6973699270147</v>
      </c>
      <c r="R43" s="9">
        <v>6017.6578277976751</v>
      </c>
    </row>
    <row r="44" spans="1:18" ht="11.25" customHeight="1" x14ac:dyDescent="0.25">
      <c r="A44" s="59" t="s">
        <v>161</v>
      </c>
      <c r="B44" s="60" t="s">
        <v>160</v>
      </c>
      <c r="C44" s="9">
        <v>269.3518366231516</v>
      </c>
      <c r="D44" s="9">
        <v>269.29881546307212</v>
      </c>
      <c r="E44" s="9">
        <v>315.64028942719204</v>
      </c>
      <c r="F44" s="9">
        <v>377.81820183722419</v>
      </c>
      <c r="G44" s="9">
        <v>195.13628661031203</v>
      </c>
      <c r="H44" s="9">
        <v>133.12757807103455</v>
      </c>
      <c r="I44" s="9">
        <v>507.77077309034416</v>
      </c>
      <c r="J44" s="9">
        <v>467.61443825090402</v>
      </c>
      <c r="K44" s="9">
        <v>479.93604294060003</v>
      </c>
      <c r="L44" s="9">
        <v>424.21243249584001</v>
      </c>
      <c r="M44" s="9">
        <v>352.94486647852131</v>
      </c>
      <c r="N44" s="9">
        <v>309.60002652446025</v>
      </c>
      <c r="O44" s="9">
        <v>328.17476696359626</v>
      </c>
      <c r="P44" s="9">
        <v>213.62250749363363</v>
      </c>
      <c r="Q44" s="9">
        <v>68.112308814469557</v>
      </c>
      <c r="R44" s="9">
        <v>49.535954801505042</v>
      </c>
    </row>
    <row r="45" spans="1:18" ht="11.25" customHeight="1" x14ac:dyDescent="0.25">
      <c r="A45" s="59" t="s">
        <v>159</v>
      </c>
      <c r="B45" s="60" t="s">
        <v>158</v>
      </c>
      <c r="C45" s="9">
        <v>15.599959411341997</v>
      </c>
      <c r="D45" s="9">
        <v>18.776940752700003</v>
      </c>
      <c r="E45" s="9">
        <v>18.778287855599995</v>
      </c>
      <c r="F45" s="9">
        <v>18.7767366462</v>
      </c>
      <c r="G45" s="9">
        <v>18.777471429600002</v>
      </c>
      <c r="H45" s="9">
        <v>18.719982391122507</v>
      </c>
      <c r="I45" s="9">
        <v>18.777593893500001</v>
      </c>
      <c r="J45" s="9">
        <v>15.511604144400003</v>
      </c>
      <c r="K45" s="9">
        <v>12.450741427800001</v>
      </c>
      <c r="L45" s="9">
        <v>9.3895521407999993</v>
      </c>
      <c r="M45" s="9">
        <v>12.480050299685914</v>
      </c>
      <c r="N45" s="9">
        <v>3.1199998738985455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15.599959411341997</v>
      </c>
      <c r="D49" s="10">
        <v>18.776940752700003</v>
      </c>
      <c r="E49" s="10">
        <v>18.778287855599995</v>
      </c>
      <c r="F49" s="10">
        <v>18.7767366462</v>
      </c>
      <c r="G49" s="10">
        <v>18.777471429600002</v>
      </c>
      <c r="H49" s="10">
        <v>18.719982391122507</v>
      </c>
      <c r="I49" s="10">
        <v>18.777593893500001</v>
      </c>
      <c r="J49" s="10">
        <v>15.511604144400003</v>
      </c>
      <c r="K49" s="10">
        <v>12.450741427800001</v>
      </c>
      <c r="L49" s="10">
        <v>9.3895521407999993</v>
      </c>
      <c r="M49" s="10">
        <v>12.480050299685914</v>
      </c>
      <c r="N49" s="10">
        <v>3.1199998738985455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4721.0581015280841</v>
      </c>
      <c r="D52" s="79">
        <v>5299.7878604721964</v>
      </c>
      <c r="E52" s="79">
        <v>5940.8737488716406</v>
      </c>
      <c r="F52" s="79">
        <v>6947.0693188328542</v>
      </c>
      <c r="G52" s="79">
        <v>7116.4462137312976</v>
      </c>
      <c r="H52" s="79">
        <v>7473.6920434447766</v>
      </c>
      <c r="I52" s="79">
        <v>8588.8828744644252</v>
      </c>
      <c r="J52" s="79">
        <v>8864.3929776697096</v>
      </c>
      <c r="K52" s="79">
        <v>8538.1587474810149</v>
      </c>
      <c r="L52" s="79">
        <v>8650.3443125183294</v>
      </c>
      <c r="M52" s="79">
        <v>9999.3156844665973</v>
      </c>
      <c r="N52" s="79">
        <v>8014.1941261324118</v>
      </c>
      <c r="O52" s="79">
        <v>8243.0576945845278</v>
      </c>
      <c r="P52" s="79">
        <v>7501.0191870424105</v>
      </c>
      <c r="Q52" s="79">
        <v>7267.8585266185182</v>
      </c>
      <c r="R52" s="79">
        <v>7088.8704310747926</v>
      </c>
    </row>
    <row r="53" spans="1:18" ht="11.25" customHeight="1" x14ac:dyDescent="0.25">
      <c r="A53" s="56" t="s">
        <v>143</v>
      </c>
      <c r="B53" s="57" t="s">
        <v>142</v>
      </c>
      <c r="C53" s="8">
        <v>4632.3468394484335</v>
      </c>
      <c r="D53" s="8">
        <v>5258.7695490909482</v>
      </c>
      <c r="E53" s="8">
        <v>5900.7206993304244</v>
      </c>
      <c r="F53" s="8">
        <v>6906.7304869079899</v>
      </c>
      <c r="G53" s="8">
        <v>7071.645500170418</v>
      </c>
      <c r="H53" s="8">
        <v>7424.0972947765422</v>
      </c>
      <c r="I53" s="8">
        <v>8542.7805688544886</v>
      </c>
      <c r="J53" s="8">
        <v>8819.7759830699652</v>
      </c>
      <c r="K53" s="8">
        <v>8492.057241214934</v>
      </c>
      <c r="L53" s="8">
        <v>8610.0054248252891</v>
      </c>
      <c r="M53" s="8">
        <v>9993.8543628506523</v>
      </c>
      <c r="N53" s="8">
        <v>8013.9277261324114</v>
      </c>
      <c r="O53" s="8">
        <v>8242.8321727469447</v>
      </c>
      <c r="P53" s="8">
        <v>7501.0191870424105</v>
      </c>
      <c r="Q53" s="8">
        <v>7267.8585266185182</v>
      </c>
      <c r="R53" s="8">
        <v>7088.8704310747926</v>
      </c>
    </row>
    <row r="54" spans="1:18" ht="11.25" customHeight="1" x14ac:dyDescent="0.25">
      <c r="A54" s="56" t="s">
        <v>141</v>
      </c>
      <c r="B54" s="57" t="s">
        <v>140</v>
      </c>
      <c r="C54" s="8">
        <v>88.711262079650766</v>
      </c>
      <c r="D54" s="8">
        <v>41.018311381247997</v>
      </c>
      <c r="E54" s="8">
        <v>40.153049541216006</v>
      </c>
      <c r="F54" s="8">
        <v>40.338831924863996</v>
      </c>
      <c r="G54" s="8">
        <v>44.800713560879998</v>
      </c>
      <c r="H54" s="8">
        <v>49.594748668234708</v>
      </c>
      <c r="I54" s="8">
        <v>46.102305609935989</v>
      </c>
      <c r="J54" s="8">
        <v>44.616994599743997</v>
      </c>
      <c r="K54" s="8">
        <v>46.101506266079994</v>
      </c>
      <c r="L54" s="8">
        <v>40.33888769304</v>
      </c>
      <c r="M54" s="8">
        <v>5.4613216159449482</v>
      </c>
      <c r="N54" s="8">
        <v>0.26640000000000469</v>
      </c>
      <c r="O54" s="8">
        <v>0.22552183758336361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88.711262079650766</v>
      </c>
      <c r="D57" s="9">
        <v>41.018311381247997</v>
      </c>
      <c r="E57" s="9">
        <v>40.153049541216006</v>
      </c>
      <c r="F57" s="9">
        <v>40.338831924863996</v>
      </c>
      <c r="G57" s="9">
        <v>44.800713560879998</v>
      </c>
      <c r="H57" s="9">
        <v>49.594748668234708</v>
      </c>
      <c r="I57" s="9">
        <v>46.102305609935989</v>
      </c>
      <c r="J57" s="9">
        <v>44.616994599743997</v>
      </c>
      <c r="K57" s="9">
        <v>46.101506266079994</v>
      </c>
      <c r="L57" s="9">
        <v>40.33888769304</v>
      </c>
      <c r="M57" s="9">
        <v>5.4613216159449482</v>
      </c>
      <c r="N57" s="9">
        <v>0.26640000000000469</v>
      </c>
      <c r="O57" s="9">
        <v>0.22552183758336361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9370.1444669551001</v>
      </c>
      <c r="D64" s="81">
        <v>9369.7067288966391</v>
      </c>
      <c r="E64" s="81">
        <v>9370.3263618988804</v>
      </c>
      <c r="F64" s="81">
        <v>9371.2568899219204</v>
      </c>
      <c r="G64" s="81">
        <v>9500.6213397043211</v>
      </c>
      <c r="H64" s="81">
        <v>9520.2223271969578</v>
      </c>
      <c r="I64" s="81">
        <v>9557.4452123001611</v>
      </c>
      <c r="J64" s="81">
        <v>9582.1620229439995</v>
      </c>
      <c r="K64" s="81">
        <v>9668.3768229081616</v>
      </c>
      <c r="L64" s="81">
        <v>11455.9830528192</v>
      </c>
      <c r="M64" s="81">
        <v>11552.238594906457</v>
      </c>
      <c r="N64" s="81">
        <v>11594.638787916847</v>
      </c>
      <c r="O64" s="81">
        <v>11777.42803184205</v>
      </c>
      <c r="P64" s="81">
        <v>11834.673069394192</v>
      </c>
      <c r="Q64" s="81">
        <v>11918.783790437934</v>
      </c>
      <c r="R64" s="81">
        <v>11801.954757764239</v>
      </c>
    </row>
    <row r="65" spans="1:18" ht="11.25" customHeight="1" x14ac:dyDescent="0.25">
      <c r="A65" s="71" t="s">
        <v>123</v>
      </c>
      <c r="B65" s="72" t="s">
        <v>122</v>
      </c>
      <c r="C65" s="82">
        <v>9370.1444669551001</v>
      </c>
      <c r="D65" s="82">
        <v>9369.7067288966391</v>
      </c>
      <c r="E65" s="82">
        <v>9370.3263618988804</v>
      </c>
      <c r="F65" s="82">
        <v>9371.2568899219204</v>
      </c>
      <c r="G65" s="82">
        <v>9500.6213397043211</v>
      </c>
      <c r="H65" s="82">
        <v>9520.2223271969578</v>
      </c>
      <c r="I65" s="82">
        <v>9557.4452123001611</v>
      </c>
      <c r="J65" s="82">
        <v>9582.1620229439995</v>
      </c>
      <c r="K65" s="82">
        <v>9668.3768229081616</v>
      </c>
      <c r="L65" s="82">
        <v>11331.718828819199</v>
      </c>
      <c r="M65" s="82">
        <v>11428.030594906457</v>
      </c>
      <c r="N65" s="82">
        <v>11470.430787916846</v>
      </c>
      <c r="O65" s="82">
        <v>11653.220031842049</v>
      </c>
      <c r="P65" s="82">
        <v>11707.862934723007</v>
      </c>
      <c r="Q65" s="82">
        <v>11791.973675266041</v>
      </c>
      <c r="R65" s="82">
        <v>11675.127142869289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124.264224</v>
      </c>
      <c r="M66" s="82">
        <v>124.2080000000001</v>
      </c>
      <c r="N66" s="82">
        <v>124.208</v>
      </c>
      <c r="O66" s="82">
        <v>124.20800000000008</v>
      </c>
      <c r="P66" s="82">
        <v>124.20799999999996</v>
      </c>
      <c r="Q66" s="82">
        <v>124.208</v>
      </c>
      <c r="R66" s="82">
        <v>124.20799999999996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2.602134671183733</v>
      </c>
      <c r="Q69" s="82">
        <v>2.6021151718917301</v>
      </c>
      <c r="R69" s="82">
        <v>2.6196148949489015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2.602134671183733</v>
      </c>
      <c r="Q71" s="83">
        <v>2.6021151718917301</v>
      </c>
      <c r="R71" s="83">
        <v>2.6196148949489015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9376.3128987527707</v>
      </c>
      <c r="D2" s="78">
        <v>9978.4474442780956</v>
      </c>
      <c r="E2" s="78">
        <v>10316.976129194783</v>
      </c>
      <c r="F2" s="78">
        <v>11621.908079940818</v>
      </c>
      <c r="G2" s="78">
        <v>12656.22787924725</v>
      </c>
      <c r="H2" s="78">
        <v>12742.336757956833</v>
      </c>
      <c r="I2" s="78">
        <v>12591.456007367415</v>
      </c>
      <c r="J2" s="78">
        <v>12238.217634641838</v>
      </c>
      <c r="K2" s="78">
        <v>11493.386552489159</v>
      </c>
      <c r="L2" s="78">
        <v>11368.574136817486</v>
      </c>
      <c r="M2" s="78">
        <v>12500.189459954869</v>
      </c>
      <c r="N2" s="78">
        <v>9756.7148821939536</v>
      </c>
      <c r="O2" s="78">
        <v>9431.396887070543</v>
      </c>
      <c r="P2" s="78">
        <v>8720.0181031039247</v>
      </c>
      <c r="Q2" s="78">
        <v>8461.0434888679283</v>
      </c>
      <c r="R2" s="78">
        <v>9120.8182567098083</v>
      </c>
    </row>
    <row r="3" spans="1:18" ht="11.25" customHeight="1" x14ac:dyDescent="0.25">
      <c r="A3" s="53" t="s">
        <v>242</v>
      </c>
      <c r="B3" s="54" t="s">
        <v>241</v>
      </c>
      <c r="C3" s="79">
        <v>488.68660476623478</v>
      </c>
      <c r="D3" s="79">
        <v>603.62026280312216</v>
      </c>
      <c r="E3" s="79">
        <v>646.31429140776277</v>
      </c>
      <c r="F3" s="79">
        <v>584.07070512872292</v>
      </c>
      <c r="G3" s="79">
        <v>761.04985096816517</v>
      </c>
      <c r="H3" s="79">
        <v>788.23604756972918</v>
      </c>
      <c r="I3" s="79">
        <v>802.99234481770236</v>
      </c>
      <c r="J3" s="79">
        <v>697.43360279028025</v>
      </c>
      <c r="K3" s="79">
        <v>710.80760456684072</v>
      </c>
      <c r="L3" s="79">
        <v>741.67458427828774</v>
      </c>
      <c r="M3" s="79">
        <v>691.11565845569066</v>
      </c>
      <c r="N3" s="79">
        <v>595.46125274605538</v>
      </c>
      <c r="O3" s="79">
        <v>533.72189915070555</v>
      </c>
      <c r="P3" s="79">
        <v>383.15867777020071</v>
      </c>
      <c r="Q3" s="79">
        <v>351.96116950058865</v>
      </c>
      <c r="R3" s="79">
        <v>325.80679876595707</v>
      </c>
    </row>
    <row r="4" spans="1:18" ht="11.25" customHeight="1" x14ac:dyDescent="0.25">
      <c r="A4" s="56" t="s">
        <v>240</v>
      </c>
      <c r="B4" s="57" t="s">
        <v>239</v>
      </c>
      <c r="C4" s="8">
        <v>488.68660476623478</v>
      </c>
      <c r="D4" s="8">
        <v>603.62026280312216</v>
      </c>
      <c r="E4" s="8">
        <v>646.31429140776277</v>
      </c>
      <c r="F4" s="8">
        <v>584.07070512872292</v>
      </c>
      <c r="G4" s="8">
        <v>761.04985096816517</v>
      </c>
      <c r="H4" s="8">
        <v>788.23604756972918</v>
      </c>
      <c r="I4" s="8">
        <v>802.99234481770236</v>
      </c>
      <c r="J4" s="8">
        <v>697.43360279028025</v>
      </c>
      <c r="K4" s="8">
        <v>710.80760456684072</v>
      </c>
      <c r="L4" s="8">
        <v>741.67458427828774</v>
      </c>
      <c r="M4" s="8">
        <v>691.11565845569066</v>
      </c>
      <c r="N4" s="8">
        <v>595.46125274605538</v>
      </c>
      <c r="O4" s="8">
        <v>533.72189915070555</v>
      </c>
      <c r="P4" s="8">
        <v>383.15867777020071</v>
      </c>
      <c r="Q4" s="8">
        <v>351.96116950058865</v>
      </c>
      <c r="R4" s="8">
        <v>325.80679876595707</v>
      </c>
    </row>
    <row r="5" spans="1:18" ht="11.25" customHeight="1" x14ac:dyDescent="0.25">
      <c r="A5" s="59" t="s">
        <v>238</v>
      </c>
      <c r="B5" s="60" t="s">
        <v>237</v>
      </c>
      <c r="C5" s="9">
        <v>488.68660476623478</v>
      </c>
      <c r="D5" s="9">
        <v>603.62026280312216</v>
      </c>
      <c r="E5" s="9">
        <v>646.31429140776277</v>
      </c>
      <c r="F5" s="9">
        <v>584.07070512872292</v>
      </c>
      <c r="G5" s="9">
        <v>761.04985096816517</v>
      </c>
      <c r="H5" s="9">
        <v>788.23604756972918</v>
      </c>
      <c r="I5" s="9">
        <v>802.99234481770236</v>
      </c>
      <c r="J5" s="9">
        <v>697.43360279028025</v>
      </c>
      <c r="K5" s="9">
        <v>710.80760456684072</v>
      </c>
      <c r="L5" s="9">
        <v>741.67458427828774</v>
      </c>
      <c r="M5" s="9">
        <v>691.11565845569066</v>
      </c>
      <c r="N5" s="9">
        <v>507.35700087720426</v>
      </c>
      <c r="O5" s="9">
        <v>490.37850368158411</v>
      </c>
      <c r="P5" s="9">
        <v>362.22103412181167</v>
      </c>
      <c r="Q5" s="9">
        <v>331.39073246278724</v>
      </c>
      <c r="R5" s="9">
        <v>305.24366742967993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459.19026488036036</v>
      </c>
      <c r="H6" s="10">
        <v>529.94839211059889</v>
      </c>
      <c r="I6" s="10">
        <v>674.71599170025172</v>
      </c>
      <c r="J6" s="10">
        <v>572.94996044256459</v>
      </c>
      <c r="K6" s="10">
        <v>599.14624406526718</v>
      </c>
      <c r="L6" s="10">
        <v>594.00709223535887</v>
      </c>
      <c r="M6" s="10">
        <v>551.05666164408819</v>
      </c>
      <c r="N6" s="10">
        <v>368.17278266837639</v>
      </c>
      <c r="O6" s="10">
        <v>300.78742595019452</v>
      </c>
      <c r="P6" s="10">
        <v>249.52870121692089</v>
      </c>
      <c r="Q6" s="10">
        <v>236.30427171892089</v>
      </c>
      <c r="R6" s="10">
        <v>236.22668909910971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488.68660476623478</v>
      </c>
      <c r="D8" s="10">
        <v>603.62026280312216</v>
      </c>
      <c r="E8" s="10">
        <v>646.31429140776277</v>
      </c>
      <c r="F8" s="10">
        <v>584.07070512872292</v>
      </c>
      <c r="G8" s="10">
        <v>301.85958608780481</v>
      </c>
      <c r="H8" s="10">
        <v>258.28765545913029</v>
      </c>
      <c r="I8" s="10">
        <v>128.27635311745058</v>
      </c>
      <c r="J8" s="10">
        <v>124.48364234771564</v>
      </c>
      <c r="K8" s="10">
        <v>111.66136050157358</v>
      </c>
      <c r="L8" s="10">
        <v>147.66749204292881</v>
      </c>
      <c r="M8" s="10">
        <v>140.0589968116025</v>
      </c>
      <c r="N8" s="10">
        <v>139.18421820882787</v>
      </c>
      <c r="O8" s="10">
        <v>189.59107773138959</v>
      </c>
      <c r="P8" s="10">
        <v>112.69233290489079</v>
      </c>
      <c r="Q8" s="10">
        <v>95.086460743866368</v>
      </c>
      <c r="R8" s="10">
        <v>69.016978330570225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88.104251868851065</v>
      </c>
      <c r="O11" s="9">
        <v>43.343395469121454</v>
      </c>
      <c r="P11" s="9">
        <v>20.937643648389063</v>
      </c>
      <c r="Q11" s="9">
        <v>20.570437037801412</v>
      </c>
      <c r="R11" s="9">
        <v>20.56313133627711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88.104251868851065</v>
      </c>
      <c r="O12" s="10">
        <v>43.343395469121454</v>
      </c>
      <c r="P12" s="10">
        <v>20.937643648389063</v>
      </c>
      <c r="Q12" s="10">
        <v>20.570437037801412</v>
      </c>
      <c r="R12" s="10">
        <v>20.56313133627711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6082.9862216455258</v>
      </c>
      <c r="D21" s="79">
        <v>6151.0553494307987</v>
      </c>
      <c r="E21" s="79">
        <v>6055.4240563820886</v>
      </c>
      <c r="F21" s="79">
        <v>6712.8258928741589</v>
      </c>
      <c r="G21" s="79">
        <v>7396.6017088878543</v>
      </c>
      <c r="H21" s="79">
        <v>7207.458074374189</v>
      </c>
      <c r="I21" s="79">
        <v>6348.0081213696731</v>
      </c>
      <c r="J21" s="79">
        <v>6022.0984305625616</v>
      </c>
      <c r="K21" s="79">
        <v>5660.7171478597265</v>
      </c>
      <c r="L21" s="79">
        <v>5418.4457731817929</v>
      </c>
      <c r="M21" s="79">
        <v>5588.7133497004688</v>
      </c>
      <c r="N21" s="79">
        <v>4565.6147347145079</v>
      </c>
      <c r="O21" s="79">
        <v>4237.9567967258945</v>
      </c>
      <c r="P21" s="79">
        <v>4258.3584746870738</v>
      </c>
      <c r="Q21" s="79">
        <v>4213.890321330402</v>
      </c>
      <c r="R21" s="79">
        <v>4936.2829997933959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6082.9862216455258</v>
      </c>
      <c r="D30" s="8">
        <v>6151.0553494307987</v>
      </c>
      <c r="E30" s="8">
        <v>6055.4240563820886</v>
      </c>
      <c r="F30" s="8">
        <v>6712.8258928741589</v>
      </c>
      <c r="G30" s="8">
        <v>7396.6017088878543</v>
      </c>
      <c r="H30" s="8">
        <v>7207.458074374189</v>
      </c>
      <c r="I30" s="8">
        <v>6348.0081213696731</v>
      </c>
      <c r="J30" s="8">
        <v>6022.0984305625616</v>
      </c>
      <c r="K30" s="8">
        <v>5660.7171478597265</v>
      </c>
      <c r="L30" s="8">
        <v>5418.4457731817929</v>
      </c>
      <c r="M30" s="8">
        <v>5588.7133497004688</v>
      </c>
      <c r="N30" s="8">
        <v>4565.6147347145079</v>
      </c>
      <c r="O30" s="8">
        <v>4237.9567967258945</v>
      </c>
      <c r="P30" s="8">
        <v>4258.3584746870738</v>
      </c>
      <c r="Q30" s="8">
        <v>4213.890321330402</v>
      </c>
      <c r="R30" s="8">
        <v>4936.2829997933959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783.92833428312156</v>
      </c>
      <c r="D34" s="9">
        <v>794.1155864958522</v>
      </c>
      <c r="E34" s="9">
        <v>794.2517586325763</v>
      </c>
      <c r="F34" s="9">
        <v>795.91796993506159</v>
      </c>
      <c r="G34" s="9">
        <v>792.29348773171796</v>
      </c>
      <c r="H34" s="9">
        <v>793.87245783709727</v>
      </c>
      <c r="I34" s="9">
        <v>802.63945993353536</v>
      </c>
      <c r="J34" s="9">
        <v>804.1664299939099</v>
      </c>
      <c r="K34" s="9">
        <v>807.30779539658965</v>
      </c>
      <c r="L34" s="9">
        <v>815.12436930895922</v>
      </c>
      <c r="M34" s="9">
        <v>844.65775332810574</v>
      </c>
      <c r="N34" s="9">
        <v>752.02273983634018</v>
      </c>
      <c r="O34" s="9">
        <v>748.35471119546537</v>
      </c>
      <c r="P34" s="9">
        <v>718.23283694075349</v>
      </c>
      <c r="Q34" s="9">
        <v>708.56634685755705</v>
      </c>
      <c r="R34" s="9">
        <v>705.76836037466944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5077.677651477874</v>
      </c>
      <c r="D43" s="9">
        <v>5130.6816671428933</v>
      </c>
      <c r="E43" s="9">
        <v>5000.1274565363274</v>
      </c>
      <c r="F43" s="9">
        <v>5604.6059170799581</v>
      </c>
      <c r="G43" s="9">
        <v>6434.9555508106523</v>
      </c>
      <c r="H43" s="9">
        <v>6293.338472698525</v>
      </c>
      <c r="I43" s="9">
        <v>5128.9207711633835</v>
      </c>
      <c r="J43" s="9">
        <v>4843.3228132593285</v>
      </c>
      <c r="K43" s="9">
        <v>4479.938996612058</v>
      </c>
      <c r="L43" s="9">
        <v>4275.3350361768044</v>
      </c>
      <c r="M43" s="9">
        <v>4462.5074000176528</v>
      </c>
      <c r="N43" s="9">
        <v>3584.6100917209978</v>
      </c>
      <c r="O43" s="9">
        <v>3252.6339095829971</v>
      </c>
      <c r="P43" s="9">
        <v>3390.239535913332</v>
      </c>
      <c r="Q43" s="9">
        <v>3458.0999442550997</v>
      </c>
      <c r="R43" s="9">
        <v>4195.9743577869813</v>
      </c>
    </row>
    <row r="44" spans="1:18" ht="11.25" customHeight="1" x14ac:dyDescent="0.25">
      <c r="A44" s="59" t="s">
        <v>161</v>
      </c>
      <c r="B44" s="60" t="s">
        <v>160</v>
      </c>
      <c r="C44" s="9">
        <v>209.26056251404265</v>
      </c>
      <c r="D44" s="9">
        <v>211.51046511561452</v>
      </c>
      <c r="E44" s="9">
        <v>246.38663887481525</v>
      </c>
      <c r="F44" s="9">
        <v>297.51610732871137</v>
      </c>
      <c r="G44" s="9">
        <v>154.48679655561119</v>
      </c>
      <c r="H44" s="9">
        <v>105.42290558021317</v>
      </c>
      <c r="I44" s="9">
        <v>401.59666320288369</v>
      </c>
      <c r="J44" s="9">
        <v>362.58170604669351</v>
      </c>
      <c r="K44" s="9">
        <v>364.02659541868894</v>
      </c>
      <c r="L44" s="9">
        <v>320.88389766574488</v>
      </c>
      <c r="M44" s="9">
        <v>271.93271724816287</v>
      </c>
      <c r="N44" s="9">
        <v>226.69735644232225</v>
      </c>
      <c r="O44" s="9">
        <v>236.9681759474324</v>
      </c>
      <c r="P44" s="9">
        <v>149.88610183298823</v>
      </c>
      <c r="Q44" s="9">
        <v>47.224030217745543</v>
      </c>
      <c r="R44" s="9">
        <v>34.540281631745579</v>
      </c>
    </row>
    <row r="45" spans="1:18" ht="11.25" customHeight="1" x14ac:dyDescent="0.25">
      <c r="A45" s="59" t="s">
        <v>159</v>
      </c>
      <c r="B45" s="60" t="s">
        <v>158</v>
      </c>
      <c r="C45" s="9">
        <v>12.119673370488055</v>
      </c>
      <c r="D45" s="9">
        <v>14.747630676439101</v>
      </c>
      <c r="E45" s="9">
        <v>14.658202338368717</v>
      </c>
      <c r="F45" s="9">
        <v>14.785898530427536</v>
      </c>
      <c r="G45" s="9">
        <v>14.865873789873174</v>
      </c>
      <c r="H45" s="9">
        <v>14.824238258353414</v>
      </c>
      <c r="I45" s="9">
        <v>14.851227069870605</v>
      </c>
      <c r="J45" s="9">
        <v>12.02748126262896</v>
      </c>
      <c r="K45" s="9">
        <v>9.4437604323904036</v>
      </c>
      <c r="L45" s="9">
        <v>7.1024700302841515</v>
      </c>
      <c r="M45" s="9">
        <v>9.6154791065472782</v>
      </c>
      <c r="N45" s="9">
        <v>2.2845467148475795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12.119673370488055</v>
      </c>
      <c r="D49" s="10">
        <v>14.747630676439101</v>
      </c>
      <c r="E49" s="10">
        <v>14.658202338368717</v>
      </c>
      <c r="F49" s="10">
        <v>14.785898530427536</v>
      </c>
      <c r="G49" s="10">
        <v>14.865873789873174</v>
      </c>
      <c r="H49" s="10">
        <v>14.824238258353414</v>
      </c>
      <c r="I49" s="10">
        <v>14.851227069870605</v>
      </c>
      <c r="J49" s="10">
        <v>12.02748126262896</v>
      </c>
      <c r="K49" s="10">
        <v>9.4437604323904036</v>
      </c>
      <c r="L49" s="10">
        <v>7.1024700302841515</v>
      </c>
      <c r="M49" s="10">
        <v>9.6154791065472782</v>
      </c>
      <c r="N49" s="10">
        <v>2.2845467148475795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2804.6400723410097</v>
      </c>
      <c r="D52" s="79">
        <v>3223.7718320441736</v>
      </c>
      <c r="E52" s="79">
        <v>3615.2377814049328</v>
      </c>
      <c r="F52" s="79">
        <v>4325.0114819379378</v>
      </c>
      <c r="G52" s="79">
        <v>4498.5763193912298</v>
      </c>
      <c r="H52" s="79">
        <v>4746.6426360129162</v>
      </c>
      <c r="I52" s="79">
        <v>5440.4555411800393</v>
      </c>
      <c r="J52" s="79">
        <v>5518.6856012889957</v>
      </c>
      <c r="K52" s="79">
        <v>5121.8618000625929</v>
      </c>
      <c r="L52" s="79">
        <v>5208.4537793574063</v>
      </c>
      <c r="M52" s="79">
        <v>6220.3604517987087</v>
      </c>
      <c r="N52" s="79">
        <v>4595.6388947333908</v>
      </c>
      <c r="O52" s="79">
        <v>4659.7181911939433</v>
      </c>
      <c r="P52" s="79">
        <v>4078.5009506466513</v>
      </c>
      <c r="Q52" s="79">
        <v>3895.1919980369375</v>
      </c>
      <c r="R52" s="79">
        <v>3858.7284581504559</v>
      </c>
    </row>
    <row r="53" spans="1:18" ht="11.25" customHeight="1" x14ac:dyDescent="0.25">
      <c r="A53" s="56" t="s">
        <v>143</v>
      </c>
      <c r="B53" s="57" t="s">
        <v>142</v>
      </c>
      <c r="C53" s="8">
        <v>2751.9393524714528</v>
      </c>
      <c r="D53" s="8">
        <v>3198.8210830122862</v>
      </c>
      <c r="E53" s="8">
        <v>3590.8031901518198</v>
      </c>
      <c r="F53" s="8">
        <v>4299.8978832050097</v>
      </c>
      <c r="G53" s="8">
        <v>4470.2560843941701</v>
      </c>
      <c r="H53" s="8">
        <v>4715.1443421064305</v>
      </c>
      <c r="I53" s="8">
        <v>5411.252960625302</v>
      </c>
      <c r="J53" s="8">
        <v>5490.9084972852961</v>
      </c>
      <c r="K53" s="8">
        <v>5094.2064763736016</v>
      </c>
      <c r="L53" s="8">
        <v>5184.165355166494</v>
      </c>
      <c r="M53" s="8">
        <v>6216.9630804118697</v>
      </c>
      <c r="N53" s="8">
        <v>4595.4861310016558</v>
      </c>
      <c r="O53" s="8">
        <v>4659.5907059514475</v>
      </c>
      <c r="P53" s="8">
        <v>4078.5009506466513</v>
      </c>
      <c r="Q53" s="8">
        <v>3895.1919980369375</v>
      </c>
      <c r="R53" s="8">
        <v>3858.7284581504559</v>
      </c>
    </row>
    <row r="54" spans="1:18" ht="11.25" customHeight="1" x14ac:dyDescent="0.25">
      <c r="A54" s="56" t="s">
        <v>141</v>
      </c>
      <c r="B54" s="57" t="s">
        <v>140</v>
      </c>
      <c r="C54" s="8">
        <v>52.70071986955697</v>
      </c>
      <c r="D54" s="8">
        <v>24.950749031887202</v>
      </c>
      <c r="E54" s="8">
        <v>24.43459125311308</v>
      </c>
      <c r="F54" s="8">
        <v>25.113598732927667</v>
      </c>
      <c r="G54" s="8">
        <v>28.320234997059444</v>
      </c>
      <c r="H54" s="8">
        <v>31.498293906485756</v>
      </c>
      <c r="I54" s="8">
        <v>29.202580554737402</v>
      </c>
      <c r="J54" s="8">
        <v>27.777104003699616</v>
      </c>
      <c r="K54" s="8">
        <v>27.655323688991469</v>
      </c>
      <c r="L54" s="8">
        <v>24.288424190911996</v>
      </c>
      <c r="M54" s="8">
        <v>3.3973713868390125</v>
      </c>
      <c r="N54" s="8">
        <v>0.15276373173503649</v>
      </c>
      <c r="O54" s="8">
        <v>0.12748524249552182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52.70071986955697</v>
      </c>
      <c r="D57" s="9">
        <v>24.950749031887202</v>
      </c>
      <c r="E57" s="9">
        <v>24.43459125311308</v>
      </c>
      <c r="F57" s="9">
        <v>25.113598732927667</v>
      </c>
      <c r="G57" s="9">
        <v>28.320234997059444</v>
      </c>
      <c r="H57" s="9">
        <v>31.498293906485756</v>
      </c>
      <c r="I57" s="9">
        <v>29.202580554737402</v>
      </c>
      <c r="J57" s="9">
        <v>27.777104003699616</v>
      </c>
      <c r="K57" s="9">
        <v>27.655323688991469</v>
      </c>
      <c r="L57" s="9">
        <v>24.288424190911996</v>
      </c>
      <c r="M57" s="9">
        <v>3.3973713868390125</v>
      </c>
      <c r="N57" s="9">
        <v>0.15276373173503649</v>
      </c>
      <c r="O57" s="9">
        <v>0.12748524249552182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8144.800289061046</v>
      </c>
      <c r="D64" s="81">
        <v>8155.9860518204059</v>
      </c>
      <c r="E64" s="81">
        <v>8083.5826383276735</v>
      </c>
      <c r="F64" s="81">
        <v>8092.6908931713197</v>
      </c>
      <c r="G64" s="81">
        <v>8177.6992912885935</v>
      </c>
      <c r="H64" s="81">
        <v>8198.9609770465195</v>
      </c>
      <c r="I64" s="81">
        <v>8196.2834588051865</v>
      </c>
      <c r="J64" s="81">
        <v>8083.0750213616566</v>
      </c>
      <c r="K64" s="81">
        <v>8007.2695728151357</v>
      </c>
      <c r="L64" s="81">
        <v>9358.6813009996295</v>
      </c>
      <c r="M64" s="81">
        <v>9554.5858857264611</v>
      </c>
      <c r="N64" s="81">
        <v>9244.8577065292884</v>
      </c>
      <c r="O64" s="81">
        <v>9246.9069551193661</v>
      </c>
      <c r="P64" s="81">
        <v>9005.6235853125781</v>
      </c>
      <c r="Q64" s="81">
        <v>8965.0144335190907</v>
      </c>
      <c r="R64" s="81">
        <v>8891.6179527856457</v>
      </c>
    </row>
    <row r="65" spans="1:18" ht="11.25" customHeight="1" x14ac:dyDescent="0.25">
      <c r="A65" s="71" t="s">
        <v>123</v>
      </c>
      <c r="B65" s="72" t="s">
        <v>122</v>
      </c>
      <c r="C65" s="82">
        <v>8144.800289061046</v>
      </c>
      <c r="D65" s="82">
        <v>8155.9860518204059</v>
      </c>
      <c r="E65" s="82">
        <v>8083.5826383276735</v>
      </c>
      <c r="F65" s="82">
        <v>8092.6908931713197</v>
      </c>
      <c r="G65" s="82">
        <v>8177.6992912885935</v>
      </c>
      <c r="H65" s="82">
        <v>8198.9609770465195</v>
      </c>
      <c r="I65" s="82">
        <v>8196.2834588051865</v>
      </c>
      <c r="J65" s="82">
        <v>8083.0750213616566</v>
      </c>
      <c r="K65" s="82">
        <v>8007.2695728151357</v>
      </c>
      <c r="L65" s="82">
        <v>9358.6813009996295</v>
      </c>
      <c r="M65" s="82">
        <v>9554.5858857264611</v>
      </c>
      <c r="N65" s="82">
        <v>9244.8577065292884</v>
      </c>
      <c r="O65" s="82">
        <v>9246.9069551193661</v>
      </c>
      <c r="P65" s="82">
        <v>9003.7978234727598</v>
      </c>
      <c r="Q65" s="82">
        <v>8963.2103195836462</v>
      </c>
      <c r="R65" s="82">
        <v>8889.7913555876949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1.8257618398183901</v>
      </c>
      <c r="Q69" s="82">
        <v>1.8041139354442859</v>
      </c>
      <c r="R69" s="82">
        <v>1.8265971979508824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1.8257618398183901</v>
      </c>
      <c r="Q71" s="83">
        <v>1.8041139354442859</v>
      </c>
      <c r="R71" s="83">
        <v>1.8265971979508824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97270.380439745684</v>
      </c>
      <c r="D2" s="78">
        <v>90893.288658411067</v>
      </c>
      <c r="E2" s="78">
        <v>107392.7078931744</v>
      </c>
      <c r="F2" s="78">
        <v>99868.892846342569</v>
      </c>
      <c r="G2" s="78">
        <v>107634.30801163905</v>
      </c>
      <c r="H2" s="78">
        <v>116289.59839560358</v>
      </c>
      <c r="I2" s="78">
        <v>112441.8413056727</v>
      </c>
      <c r="J2" s="78">
        <v>116482.86756464711</v>
      </c>
      <c r="K2" s="78">
        <v>101653.94421230727</v>
      </c>
      <c r="L2" s="78">
        <v>86074.118511288369</v>
      </c>
      <c r="M2" s="78">
        <v>70146.220744964565</v>
      </c>
      <c r="N2" s="78">
        <v>84233.87309999975</v>
      </c>
      <c r="O2" s="78">
        <v>89893.306094667059</v>
      </c>
      <c r="P2" s="78">
        <v>68662.81374712562</v>
      </c>
      <c r="Q2" s="78">
        <v>70658.701338716186</v>
      </c>
      <c r="R2" s="78">
        <v>82026.401098647708</v>
      </c>
    </row>
    <row r="3" spans="1:18" ht="11.25" customHeight="1" x14ac:dyDescent="0.25">
      <c r="A3" s="53" t="s">
        <v>242</v>
      </c>
      <c r="B3" s="54" t="s">
        <v>241</v>
      </c>
      <c r="C3" s="79">
        <v>72739.824100000435</v>
      </c>
      <c r="D3" s="79">
        <v>64536.06387854318</v>
      </c>
      <c r="E3" s="79">
        <v>74692.588146210837</v>
      </c>
      <c r="F3" s="79">
        <v>68826.487840560018</v>
      </c>
      <c r="G3" s="79">
        <v>70809.575907585517</v>
      </c>
      <c r="H3" s="79">
        <v>70458.212244421171</v>
      </c>
      <c r="I3" s="79">
        <v>62267.011533360012</v>
      </c>
      <c r="J3" s="79">
        <v>66912.079151206955</v>
      </c>
      <c r="K3" s="79">
        <v>43085.77328066725</v>
      </c>
      <c r="L3" s="79">
        <v>32031.786328789167</v>
      </c>
      <c r="M3" s="79">
        <v>22058.094900000091</v>
      </c>
      <c r="N3" s="79">
        <v>39707.210599999962</v>
      </c>
      <c r="O3" s="79">
        <v>50196.345700000013</v>
      </c>
      <c r="P3" s="79">
        <v>36315.885699999926</v>
      </c>
      <c r="Q3" s="79">
        <v>40625.761338716322</v>
      </c>
      <c r="R3" s="79">
        <v>47156.047598647667</v>
      </c>
    </row>
    <row r="4" spans="1:18" ht="11.25" customHeight="1" x14ac:dyDescent="0.25">
      <c r="A4" s="56" t="s">
        <v>240</v>
      </c>
      <c r="B4" s="57" t="s">
        <v>239</v>
      </c>
      <c r="C4" s="8">
        <v>66479.743100000414</v>
      </c>
      <c r="D4" s="8">
        <v>57644.172822247339</v>
      </c>
      <c r="E4" s="8">
        <v>67521.995011964638</v>
      </c>
      <c r="F4" s="8">
        <v>62024.675362560003</v>
      </c>
      <c r="G4" s="8">
        <v>65218.398517241912</v>
      </c>
      <c r="H4" s="8">
        <v>65477.694480246566</v>
      </c>
      <c r="I4" s="8">
        <v>56528.709057360014</v>
      </c>
      <c r="J4" s="8">
        <v>62593.785124960472</v>
      </c>
      <c r="K4" s="8">
        <v>43085.77328066725</v>
      </c>
      <c r="L4" s="8">
        <v>32031.786328789167</v>
      </c>
      <c r="M4" s="8">
        <v>22058.094900000091</v>
      </c>
      <c r="N4" s="8">
        <v>39707.210599999962</v>
      </c>
      <c r="O4" s="8">
        <v>50196.345700000013</v>
      </c>
      <c r="P4" s="8">
        <v>36315.885699999926</v>
      </c>
      <c r="Q4" s="8">
        <v>40625.761338716322</v>
      </c>
      <c r="R4" s="8">
        <v>47156.047598647667</v>
      </c>
    </row>
    <row r="5" spans="1:18" ht="11.25" customHeight="1" x14ac:dyDescent="0.25">
      <c r="A5" s="59" t="s">
        <v>238</v>
      </c>
      <c r="B5" s="60" t="s">
        <v>237</v>
      </c>
      <c r="C5" s="9">
        <v>66479.743100000414</v>
      </c>
      <c r="D5" s="9">
        <v>57644.172822247339</v>
      </c>
      <c r="E5" s="9">
        <v>67521.995011964638</v>
      </c>
      <c r="F5" s="9">
        <v>62024.675362560003</v>
      </c>
      <c r="G5" s="9">
        <v>65218.398517241912</v>
      </c>
      <c r="H5" s="9">
        <v>65477.694480246566</v>
      </c>
      <c r="I5" s="9">
        <v>56528.709057360014</v>
      </c>
      <c r="J5" s="9">
        <v>62593.785124960472</v>
      </c>
      <c r="K5" s="9">
        <v>43085.77328066725</v>
      </c>
      <c r="L5" s="9">
        <v>32031.786328789167</v>
      </c>
      <c r="M5" s="9">
        <v>22058.094900000091</v>
      </c>
      <c r="N5" s="9">
        <v>39707.210599999962</v>
      </c>
      <c r="O5" s="9">
        <v>50196.345700000013</v>
      </c>
      <c r="P5" s="9">
        <v>36315.885699999926</v>
      </c>
      <c r="Q5" s="9">
        <v>40625.761338716322</v>
      </c>
      <c r="R5" s="9">
        <v>47156.047598647667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7492.9494494148676</v>
      </c>
      <c r="H6" s="10">
        <v>7285.6112319617641</v>
      </c>
      <c r="I6" s="10">
        <v>5436.7398323999996</v>
      </c>
      <c r="J6" s="10">
        <v>6093.5627840819816</v>
      </c>
      <c r="K6" s="10">
        <v>4456.7772316396395</v>
      </c>
      <c r="L6" s="10">
        <v>2999.8486222581842</v>
      </c>
      <c r="M6" s="10">
        <v>365.97090000000139</v>
      </c>
      <c r="N6" s="10">
        <v>7155.3553000000111</v>
      </c>
      <c r="O6" s="10">
        <v>7544.2300999999625</v>
      </c>
      <c r="P6" s="10">
        <v>3790.1530999999986</v>
      </c>
      <c r="Q6" s="10">
        <v>4310.1686022745935</v>
      </c>
      <c r="R6" s="10">
        <v>4437.7458395082685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61208.754200000389</v>
      </c>
      <c r="D8" s="10">
        <v>53794.067084261056</v>
      </c>
      <c r="E8" s="10">
        <v>62283.751279599965</v>
      </c>
      <c r="F8" s="10">
        <v>57894.135068880001</v>
      </c>
      <c r="G8" s="10">
        <v>53506.769216351619</v>
      </c>
      <c r="H8" s="10">
        <v>53746.011602648447</v>
      </c>
      <c r="I8" s="10">
        <v>46907.513832960009</v>
      </c>
      <c r="J8" s="10">
        <v>52811.482560876866</v>
      </c>
      <c r="K8" s="10">
        <v>35530.107521985643</v>
      </c>
      <c r="L8" s="10">
        <v>27268.046481440953</v>
      </c>
      <c r="M8" s="10">
        <v>20518.550800000088</v>
      </c>
      <c r="N8" s="10">
        <v>28903.610999999961</v>
      </c>
      <c r="O8" s="10">
        <v>39821.586200000056</v>
      </c>
      <c r="P8" s="10">
        <v>30448.050599999933</v>
      </c>
      <c r="Q8" s="10">
        <v>33503.41288911226</v>
      </c>
      <c r="R8" s="10">
        <v>39757.946369341473</v>
      </c>
    </row>
    <row r="9" spans="1:18" ht="11.25" customHeight="1" x14ac:dyDescent="0.25">
      <c r="A9" s="61" t="s">
        <v>230</v>
      </c>
      <c r="B9" s="62" t="s">
        <v>229</v>
      </c>
      <c r="C9" s="10">
        <v>5270.9889000000176</v>
      </c>
      <c r="D9" s="10">
        <v>3850.10573798628</v>
      </c>
      <c r="E9" s="10">
        <v>5238.2437323646682</v>
      </c>
      <c r="F9" s="10">
        <v>4130.5402936800001</v>
      </c>
      <c r="G9" s="10">
        <v>4218.6798514754282</v>
      </c>
      <c r="H9" s="10">
        <v>4446.071645636358</v>
      </c>
      <c r="I9" s="10">
        <v>4184.4553919999998</v>
      </c>
      <c r="J9" s="10">
        <v>3688.7397800016242</v>
      </c>
      <c r="K9" s="10">
        <v>3098.8885270419719</v>
      </c>
      <c r="L9" s="10">
        <v>1763.891225090028</v>
      </c>
      <c r="M9" s="10">
        <v>1173.5732000000019</v>
      </c>
      <c r="N9" s="10">
        <v>3648.2442999999944</v>
      </c>
      <c r="O9" s="10">
        <v>2830.5293999999926</v>
      </c>
      <c r="P9" s="10">
        <v>2077.6819999999943</v>
      </c>
      <c r="Q9" s="10">
        <v>2812.1798473294684</v>
      </c>
      <c r="R9" s="10">
        <v>2960.3553897979241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6260.081000000021</v>
      </c>
      <c r="D15" s="8">
        <v>6891.8910562958399</v>
      </c>
      <c r="E15" s="8">
        <v>7170.5931342462</v>
      </c>
      <c r="F15" s="8">
        <v>6801.8124779999998</v>
      </c>
      <c r="G15" s="8">
        <v>5591.1773903435997</v>
      </c>
      <c r="H15" s="8">
        <v>4980.5177641746177</v>
      </c>
      <c r="I15" s="8">
        <v>5738.3024759999998</v>
      </c>
      <c r="J15" s="8">
        <v>4318.2940262464799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6260.081000000021</v>
      </c>
      <c r="D16" s="9">
        <v>6891.8910562958399</v>
      </c>
      <c r="E16" s="9">
        <v>7170.5931342462</v>
      </c>
      <c r="F16" s="9">
        <v>6801.8124779999998</v>
      </c>
      <c r="G16" s="9">
        <v>5591.1773903435997</v>
      </c>
      <c r="H16" s="9">
        <v>4980.5177641746177</v>
      </c>
      <c r="I16" s="9">
        <v>5738.3024759999998</v>
      </c>
      <c r="J16" s="9">
        <v>4318.2940262464799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14384.88671455994</v>
      </c>
      <c r="D21" s="79">
        <v>16383.242716967523</v>
      </c>
      <c r="E21" s="79">
        <v>18902.023740232311</v>
      </c>
      <c r="F21" s="79">
        <v>15660.534086183668</v>
      </c>
      <c r="G21" s="79">
        <v>15881.911887588663</v>
      </c>
      <c r="H21" s="79">
        <v>17150.921851182342</v>
      </c>
      <c r="I21" s="79">
        <v>14527.853519760001</v>
      </c>
      <c r="J21" s="79">
        <v>13517.229919320001</v>
      </c>
      <c r="K21" s="79">
        <v>12537.128090880002</v>
      </c>
      <c r="L21" s="79">
        <v>12525.022377360003</v>
      </c>
      <c r="M21" s="79">
        <v>11030.081700000057</v>
      </c>
      <c r="N21" s="79">
        <v>10545.353099999966</v>
      </c>
      <c r="O21" s="79">
        <v>10940.713594666951</v>
      </c>
      <c r="P21" s="79">
        <v>8995.0982999999342</v>
      </c>
      <c r="Q21" s="79">
        <v>9560.6817999999421</v>
      </c>
      <c r="R21" s="79">
        <v>11497.89620000001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14384.88671455994</v>
      </c>
      <c r="D30" s="8">
        <v>16383.242716967523</v>
      </c>
      <c r="E30" s="8">
        <v>18902.023740232311</v>
      </c>
      <c r="F30" s="8">
        <v>15660.534086183668</v>
      </c>
      <c r="G30" s="8">
        <v>15881.911887588663</v>
      </c>
      <c r="H30" s="8">
        <v>17150.921851182342</v>
      </c>
      <c r="I30" s="8">
        <v>14527.853519760001</v>
      </c>
      <c r="J30" s="8">
        <v>13517.229919320001</v>
      </c>
      <c r="K30" s="8">
        <v>12537.128090880002</v>
      </c>
      <c r="L30" s="8">
        <v>12525.022377360003</v>
      </c>
      <c r="M30" s="8">
        <v>11030.081700000057</v>
      </c>
      <c r="N30" s="8">
        <v>10545.353099999966</v>
      </c>
      <c r="O30" s="8">
        <v>10940.713594666951</v>
      </c>
      <c r="P30" s="8">
        <v>8995.0982999999342</v>
      </c>
      <c r="Q30" s="8">
        <v>9560.6817999999421</v>
      </c>
      <c r="R30" s="8">
        <v>11497.89620000001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20.318214559878619</v>
      </c>
      <c r="D34" s="9">
        <v>14.541253163820002</v>
      </c>
      <c r="E34" s="9">
        <v>14.530315818708001</v>
      </c>
      <c r="F34" s="9">
        <v>14.543710103664001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2.9026000000000307</v>
      </c>
      <c r="R34" s="9">
        <v>5.8051999999999948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1036.2885000000042</v>
      </c>
      <c r="D43" s="9">
        <v>2498.6870777217964</v>
      </c>
      <c r="E43" s="9">
        <v>2450.9135200801684</v>
      </c>
      <c r="F43" s="9">
        <v>2085.4459173600003</v>
      </c>
      <c r="G43" s="9">
        <v>0</v>
      </c>
      <c r="H43" s="9">
        <v>0</v>
      </c>
      <c r="I43" s="9">
        <v>5175.1448002799998</v>
      </c>
      <c r="J43" s="9">
        <v>5254.5667215600006</v>
      </c>
      <c r="K43" s="9">
        <v>3709.8724010400001</v>
      </c>
      <c r="L43" s="9">
        <v>3569.9533131600001</v>
      </c>
      <c r="M43" s="9">
        <v>3592.14570000001</v>
      </c>
      <c r="N43" s="9">
        <v>3541.3130999999971</v>
      </c>
      <c r="O43" s="9">
        <v>3306.046807101885</v>
      </c>
      <c r="P43" s="9">
        <v>2984.9702999999818</v>
      </c>
      <c r="Q43" s="9">
        <v>3630.3071999999866</v>
      </c>
      <c r="R43" s="9">
        <v>2619.435000000004</v>
      </c>
    </row>
    <row r="44" spans="1:18" ht="11.25" customHeight="1" x14ac:dyDescent="0.25">
      <c r="A44" s="59" t="s">
        <v>161</v>
      </c>
      <c r="B44" s="60" t="s">
        <v>160</v>
      </c>
      <c r="C44" s="9">
        <v>13328.280000000057</v>
      </c>
      <c r="D44" s="9">
        <v>13870.014386081906</v>
      </c>
      <c r="E44" s="9">
        <v>16436.579904333434</v>
      </c>
      <c r="F44" s="9">
        <v>13560.544458720004</v>
      </c>
      <c r="G44" s="9">
        <v>15142.636225987564</v>
      </c>
      <c r="H44" s="9">
        <v>16464.522097265148</v>
      </c>
      <c r="I44" s="9">
        <v>8575.8793804800025</v>
      </c>
      <c r="J44" s="9">
        <v>7127.014631760002</v>
      </c>
      <c r="K44" s="9">
        <v>7133.1717398400006</v>
      </c>
      <c r="L44" s="9">
        <v>6727.4507232000014</v>
      </c>
      <c r="M44" s="9">
        <v>6458.2560000000421</v>
      </c>
      <c r="N44" s="9">
        <v>5681.1599999999744</v>
      </c>
      <c r="O44" s="9">
        <v>6034.1062031693255</v>
      </c>
      <c r="P44" s="9">
        <v>5102.2079999999587</v>
      </c>
      <c r="Q44" s="9">
        <v>4897.8719999999603</v>
      </c>
      <c r="R44" s="9">
        <v>5312.7360000000008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739.27566160110007</v>
      </c>
      <c r="H45" s="9">
        <v>686.39975391719656</v>
      </c>
      <c r="I45" s="9">
        <v>776.82933900000012</v>
      </c>
      <c r="J45" s="9">
        <v>1135.6485660000001</v>
      </c>
      <c r="K45" s="9">
        <v>1694.0839500000002</v>
      </c>
      <c r="L45" s="9">
        <v>2227.6183410000003</v>
      </c>
      <c r="M45" s="9">
        <v>979.6800000000037</v>
      </c>
      <c r="N45" s="9">
        <v>1322.8799999999956</v>
      </c>
      <c r="O45" s="9">
        <v>1600.560584395741</v>
      </c>
      <c r="P45" s="9">
        <v>907.91999999999359</v>
      </c>
      <c r="Q45" s="9">
        <v>1029.5999999999956</v>
      </c>
      <c r="R45" s="9">
        <v>3559.9200000000055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739.27566160110007</v>
      </c>
      <c r="H49" s="10">
        <v>686.39975391719656</v>
      </c>
      <c r="I49" s="10">
        <v>776.82933900000012</v>
      </c>
      <c r="J49" s="10">
        <v>1135.6485660000001</v>
      </c>
      <c r="K49" s="10">
        <v>1694.0839500000002</v>
      </c>
      <c r="L49" s="10">
        <v>2227.6183410000003</v>
      </c>
      <c r="M49" s="10">
        <v>979.6800000000037</v>
      </c>
      <c r="N49" s="10">
        <v>1322.8799999999956</v>
      </c>
      <c r="O49" s="10">
        <v>1600.560584395741</v>
      </c>
      <c r="P49" s="10">
        <v>907.91999999999359</v>
      </c>
      <c r="Q49" s="10">
        <v>1029.5999999999956</v>
      </c>
      <c r="R49" s="10">
        <v>3559.9200000000055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9257.1642251853191</v>
      </c>
      <c r="D52" s="79">
        <v>9439.167571533073</v>
      </c>
      <c r="E52" s="79">
        <v>13424.148192968751</v>
      </c>
      <c r="F52" s="79">
        <v>14945.343009878881</v>
      </c>
      <c r="G52" s="79">
        <v>20473.657795036444</v>
      </c>
      <c r="H52" s="79">
        <v>27953.833500000055</v>
      </c>
      <c r="I52" s="79">
        <v>34679.089831792684</v>
      </c>
      <c r="J52" s="79">
        <v>34866.448294600159</v>
      </c>
      <c r="K52" s="79">
        <v>44771.369954400012</v>
      </c>
      <c r="L52" s="79">
        <v>40291.806649619197</v>
      </c>
      <c r="M52" s="79">
        <v>36389.276044964412</v>
      </c>
      <c r="N52" s="79">
        <v>33232.487199999829</v>
      </c>
      <c r="O52" s="79">
        <v>28081.793300000092</v>
      </c>
      <c r="P52" s="79">
        <v>22585.034347125758</v>
      </c>
      <c r="Q52" s="79">
        <v>19688.314899999921</v>
      </c>
      <c r="R52" s="79">
        <v>22414.192300000035</v>
      </c>
    </row>
    <row r="53" spans="1:18" ht="11.25" customHeight="1" x14ac:dyDescent="0.25">
      <c r="A53" s="56" t="s">
        <v>143</v>
      </c>
      <c r="B53" s="57" t="s">
        <v>142</v>
      </c>
      <c r="C53" s="8">
        <v>6305.7427310166659</v>
      </c>
      <c r="D53" s="8">
        <v>6599.1824196930729</v>
      </c>
      <c r="E53" s="8">
        <v>10572.935400051949</v>
      </c>
      <c r="F53" s="8">
        <v>12511.73770952688</v>
      </c>
      <c r="G53" s="8">
        <v>18088.163599134026</v>
      </c>
      <c r="H53" s="8">
        <v>25362.305100000056</v>
      </c>
      <c r="I53" s="8">
        <v>32407.520445586444</v>
      </c>
      <c r="J53" s="8">
        <v>32333.919645203358</v>
      </c>
      <c r="K53" s="8">
        <v>42374.137227840009</v>
      </c>
      <c r="L53" s="8">
        <v>38268.008004613075</v>
      </c>
      <c r="M53" s="8">
        <v>34342.346913034431</v>
      </c>
      <c r="N53" s="8">
        <v>30767.483999999822</v>
      </c>
      <c r="O53" s="8">
        <v>26148.041700000096</v>
      </c>
      <c r="P53" s="8">
        <v>19977.940484936764</v>
      </c>
      <c r="Q53" s="8">
        <v>16348.493699999914</v>
      </c>
      <c r="R53" s="8">
        <v>19410.768300000036</v>
      </c>
    </row>
    <row r="54" spans="1:18" ht="11.25" customHeight="1" x14ac:dyDescent="0.25">
      <c r="A54" s="56" t="s">
        <v>141</v>
      </c>
      <c r="B54" s="57" t="s">
        <v>140</v>
      </c>
      <c r="C54" s="8">
        <v>2951.4214941686532</v>
      </c>
      <c r="D54" s="8">
        <v>2839.9851518400001</v>
      </c>
      <c r="E54" s="8">
        <v>2851.2127929168</v>
      </c>
      <c r="F54" s="8">
        <v>2433.6053003520005</v>
      </c>
      <c r="G54" s="8">
        <v>2385.4941959024159</v>
      </c>
      <c r="H54" s="8">
        <v>2591.5284000000015</v>
      </c>
      <c r="I54" s="8">
        <v>2271.5693862062403</v>
      </c>
      <c r="J54" s="8">
        <v>2532.5286493968001</v>
      </c>
      <c r="K54" s="8">
        <v>2397.2327265600002</v>
      </c>
      <c r="L54" s="8">
        <v>2023.7986450061283</v>
      </c>
      <c r="M54" s="8">
        <v>2046.9291319299778</v>
      </c>
      <c r="N54" s="8">
        <v>2465.0032000000047</v>
      </c>
      <c r="O54" s="8">
        <v>1933.7515999999966</v>
      </c>
      <c r="P54" s="8">
        <v>2607.0938621889959</v>
      </c>
      <c r="Q54" s="8">
        <v>3339.8212000000076</v>
      </c>
      <c r="R54" s="8">
        <v>3003.4239999999968</v>
      </c>
    </row>
    <row r="55" spans="1:18" ht="11.25" customHeight="1" x14ac:dyDescent="0.25">
      <c r="A55" s="59" t="s">
        <v>139</v>
      </c>
      <c r="B55" s="60" t="s">
        <v>138</v>
      </c>
      <c r="C55" s="9">
        <v>267.96149416864802</v>
      </c>
      <c r="D55" s="9">
        <v>200.20775184000001</v>
      </c>
      <c r="E55" s="9">
        <v>202.99616064</v>
      </c>
      <c r="F55" s="9">
        <v>205.04099375999999</v>
      </c>
      <c r="G55" s="9">
        <v>135.68811764241602</v>
      </c>
      <c r="H55" s="9">
        <v>233.58840000000117</v>
      </c>
      <c r="I55" s="9">
        <v>178.25312220623999</v>
      </c>
      <c r="J55" s="9">
        <v>146.11262112</v>
      </c>
      <c r="K55" s="9">
        <v>91.645702559999989</v>
      </c>
      <c r="L55" s="9">
        <v>82.881901006128004</v>
      </c>
      <c r="M55" s="9">
        <v>66.509131929977229</v>
      </c>
      <c r="N55" s="9">
        <v>58.963200000000072</v>
      </c>
      <c r="O55" s="9">
        <v>50.571600000000025</v>
      </c>
      <c r="P55" s="9">
        <v>22.953862188993622</v>
      </c>
      <c r="Q55" s="9">
        <v>89.821199999999948</v>
      </c>
      <c r="R55" s="9">
        <v>53.723999999999897</v>
      </c>
    </row>
    <row r="56" spans="1:18" ht="11.25" customHeight="1" x14ac:dyDescent="0.25">
      <c r="A56" s="59" t="s">
        <v>137</v>
      </c>
      <c r="B56" s="60" t="s">
        <v>136</v>
      </c>
      <c r="C56" s="9">
        <v>2683.460000000005</v>
      </c>
      <c r="D56" s="9">
        <v>2639.7773999999999</v>
      </c>
      <c r="E56" s="9">
        <v>2648.2166322768003</v>
      </c>
      <c r="F56" s="9">
        <v>2228.5643065920003</v>
      </c>
      <c r="G56" s="9">
        <v>2249.80607826</v>
      </c>
      <c r="H56" s="9">
        <v>2357.9400000000005</v>
      </c>
      <c r="I56" s="9">
        <v>2093.316264</v>
      </c>
      <c r="J56" s="9">
        <v>2386.4160282768003</v>
      </c>
      <c r="K56" s="9">
        <v>2305.5870240000004</v>
      </c>
      <c r="L56" s="9">
        <v>1940.9167440000003</v>
      </c>
      <c r="M56" s="9">
        <v>1980.4200000000005</v>
      </c>
      <c r="N56" s="9">
        <v>2406.0400000000045</v>
      </c>
      <c r="O56" s="9">
        <v>1883.1799999999967</v>
      </c>
      <c r="P56" s="9">
        <v>2584.1400000000021</v>
      </c>
      <c r="Q56" s="9">
        <v>3250.0000000000073</v>
      </c>
      <c r="R56" s="9">
        <v>2949.6999999999971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888.5054000000016</v>
      </c>
      <c r="D59" s="79">
        <v>534.814491367296</v>
      </c>
      <c r="E59" s="79">
        <v>373.94781376251603</v>
      </c>
      <c r="F59" s="79">
        <v>436.52790972000003</v>
      </c>
      <c r="G59" s="79">
        <v>469.16242142842805</v>
      </c>
      <c r="H59" s="79">
        <v>726.63080000000082</v>
      </c>
      <c r="I59" s="79">
        <v>967.88642076000008</v>
      </c>
      <c r="J59" s="79">
        <v>1187.1101995199999</v>
      </c>
      <c r="K59" s="79">
        <v>1259.6728863600001</v>
      </c>
      <c r="L59" s="79">
        <v>1225.5031555200001</v>
      </c>
      <c r="M59" s="79">
        <v>668.76810000000012</v>
      </c>
      <c r="N59" s="79">
        <v>748.82219999999518</v>
      </c>
      <c r="O59" s="79">
        <v>674.45349999999905</v>
      </c>
      <c r="P59" s="79">
        <v>766.79539999999486</v>
      </c>
      <c r="Q59" s="79">
        <v>783.94329999999559</v>
      </c>
      <c r="R59" s="79">
        <v>958.26499999999817</v>
      </c>
    </row>
    <row r="60" spans="1:18" ht="11.25" customHeight="1" x14ac:dyDescent="0.25">
      <c r="A60" s="56" t="s">
        <v>130</v>
      </c>
      <c r="B60" s="57" t="s">
        <v>129</v>
      </c>
      <c r="C60" s="8">
        <v>448.16199999999986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440.34340000000174</v>
      </c>
      <c r="D61" s="8">
        <v>534.814491367296</v>
      </c>
      <c r="E61" s="8">
        <v>373.94781376251603</v>
      </c>
      <c r="F61" s="8">
        <v>436.52790972000003</v>
      </c>
      <c r="G61" s="8">
        <v>469.16242142842805</v>
      </c>
      <c r="H61" s="8">
        <v>726.63080000000082</v>
      </c>
      <c r="I61" s="8">
        <v>967.88642076000008</v>
      </c>
      <c r="J61" s="8">
        <v>1187.1101995199999</v>
      </c>
      <c r="K61" s="8">
        <v>1259.6728863600001</v>
      </c>
      <c r="L61" s="8">
        <v>1225.5031555200001</v>
      </c>
      <c r="M61" s="8">
        <v>668.76810000000012</v>
      </c>
      <c r="N61" s="8">
        <v>748.82219999999518</v>
      </c>
      <c r="O61" s="8">
        <v>674.45349999999905</v>
      </c>
      <c r="P61" s="8">
        <v>766.79539999999486</v>
      </c>
      <c r="Q61" s="8">
        <v>783.94329999999559</v>
      </c>
      <c r="R61" s="8">
        <v>958.26499999999817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2053.6172000000079</v>
      </c>
      <c r="D64" s="81">
        <v>2328.7142129448239</v>
      </c>
      <c r="E64" s="81">
        <v>2738.97067664628</v>
      </c>
      <c r="F64" s="81">
        <v>4154.0374526400001</v>
      </c>
      <c r="G64" s="81">
        <v>4447.6188483018232</v>
      </c>
      <c r="H64" s="81">
        <v>4856.0434000000114</v>
      </c>
      <c r="I64" s="81">
        <v>3810.2366959199994</v>
      </c>
      <c r="J64" s="81">
        <v>4021.3142179199999</v>
      </c>
      <c r="K64" s="81">
        <v>4066.0610616000004</v>
      </c>
      <c r="L64" s="81">
        <v>4361.7673290187449</v>
      </c>
      <c r="M64" s="81">
        <v>4237.4736843279788</v>
      </c>
      <c r="N64" s="81">
        <v>4885.8857564836835</v>
      </c>
      <c r="O64" s="81">
        <v>5310.1596000000063</v>
      </c>
      <c r="P64" s="81">
        <v>7087.8767454897243</v>
      </c>
      <c r="Q64" s="81">
        <v>6719.0287428145484</v>
      </c>
      <c r="R64" s="81">
        <v>7145.5695235236244</v>
      </c>
    </row>
    <row r="65" spans="1:18" ht="11.25" customHeight="1" x14ac:dyDescent="0.25">
      <c r="A65" s="71" t="s">
        <v>123</v>
      </c>
      <c r="B65" s="72" t="s">
        <v>122</v>
      </c>
      <c r="C65" s="82">
        <v>1330.7840000000074</v>
      </c>
      <c r="D65" s="82">
        <v>1495.8615921177598</v>
      </c>
      <c r="E65" s="82">
        <v>2008.3933698393598</v>
      </c>
      <c r="F65" s="82">
        <v>3157.2491327999996</v>
      </c>
      <c r="G65" s="82">
        <v>3327.0022220198398</v>
      </c>
      <c r="H65" s="82">
        <v>3430.7840000000101</v>
      </c>
      <c r="I65" s="82">
        <v>2428.0760447999996</v>
      </c>
      <c r="J65" s="82">
        <v>2396.6582976</v>
      </c>
      <c r="K65" s="82">
        <v>2283.1792704</v>
      </c>
      <c r="L65" s="82">
        <v>2656.5791489798403</v>
      </c>
      <c r="M65" s="82">
        <v>3040.6884843279777</v>
      </c>
      <c r="N65" s="82">
        <v>3616.8155564836975</v>
      </c>
      <c r="O65" s="82">
        <v>4086.208000000006</v>
      </c>
      <c r="P65" s="82">
        <v>5692.7365454897408</v>
      </c>
      <c r="Q65" s="82">
        <v>5387.0885428145721</v>
      </c>
      <c r="R65" s="82">
        <v>5639.1995235236282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242.53319999999951</v>
      </c>
      <c r="D67" s="82">
        <v>249.63071093906402</v>
      </c>
      <c r="E67" s="82">
        <v>322.78252625892009</v>
      </c>
      <c r="F67" s="82">
        <v>520.74915984000006</v>
      </c>
      <c r="G67" s="82">
        <v>608.98912199798406</v>
      </c>
      <c r="H67" s="82">
        <v>632.75939999999912</v>
      </c>
      <c r="I67" s="82">
        <v>326.66837112000007</v>
      </c>
      <c r="J67" s="82">
        <v>330.09736032000001</v>
      </c>
      <c r="K67" s="82">
        <v>409.19271120000008</v>
      </c>
      <c r="L67" s="82">
        <v>368.73733659890399</v>
      </c>
      <c r="M67" s="82">
        <v>467.48520000000195</v>
      </c>
      <c r="N67" s="82">
        <v>452.47019999999543</v>
      </c>
      <c r="O67" s="82">
        <v>488.45160000000038</v>
      </c>
      <c r="P67" s="82">
        <v>558.94019999999387</v>
      </c>
      <c r="Q67" s="82">
        <v>477.04019999999127</v>
      </c>
      <c r="R67" s="82">
        <v>461.36999999999921</v>
      </c>
    </row>
    <row r="68" spans="1:18" ht="11.25" customHeight="1" x14ac:dyDescent="0.25">
      <c r="A68" s="71" t="s">
        <v>117</v>
      </c>
      <c r="B68" s="72" t="s">
        <v>116</v>
      </c>
      <c r="C68" s="82">
        <v>480.30000000000081</v>
      </c>
      <c r="D68" s="82">
        <v>583.22190988800003</v>
      </c>
      <c r="E68" s="82">
        <v>407.79478054800001</v>
      </c>
      <c r="F68" s="82">
        <v>476.03915999999998</v>
      </c>
      <c r="G68" s="82">
        <v>511.627504284</v>
      </c>
      <c r="H68" s="82">
        <v>792.50000000000193</v>
      </c>
      <c r="I68" s="82">
        <v>1055.4922799999999</v>
      </c>
      <c r="J68" s="82">
        <v>1294.5585599999999</v>
      </c>
      <c r="K68" s="82">
        <v>1373.6890800000001</v>
      </c>
      <c r="L68" s="82">
        <v>1336.45084344</v>
      </c>
      <c r="M68" s="82">
        <v>729.3</v>
      </c>
      <c r="N68" s="82">
        <v>816.59999999999047</v>
      </c>
      <c r="O68" s="82">
        <v>735.49999999999886</v>
      </c>
      <c r="P68" s="82">
        <v>836.19999999998902</v>
      </c>
      <c r="Q68" s="82">
        <v>854.89999999998543</v>
      </c>
      <c r="R68" s="82">
        <v>1044.9999999999982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5534.2179974876344</v>
      </c>
      <c r="D2" s="78">
        <v>5488.948404650233</v>
      </c>
      <c r="E2" s="78">
        <v>5625.1817455766122</v>
      </c>
      <c r="F2" s="78">
        <v>5926.3705411307101</v>
      </c>
      <c r="G2" s="78">
        <v>6096.2588764249604</v>
      </c>
      <c r="H2" s="78">
        <v>6116.6820866315593</v>
      </c>
      <c r="I2" s="78">
        <v>6117.6769560414459</v>
      </c>
      <c r="J2" s="78">
        <v>6129.1955758483036</v>
      </c>
      <c r="K2" s="78">
        <v>6062.0132662428459</v>
      </c>
      <c r="L2" s="78">
        <v>5750.9401806104815</v>
      </c>
      <c r="M2" s="78">
        <v>5840.0259182347063</v>
      </c>
      <c r="N2" s="78">
        <v>5351.4794492198816</v>
      </c>
      <c r="O2" s="78">
        <v>5327.2930712771504</v>
      </c>
      <c r="P2" s="78">
        <v>5256.5106548210015</v>
      </c>
      <c r="Q2" s="78">
        <v>5098.0344441243524</v>
      </c>
      <c r="R2" s="78">
        <v>5238.9937431800399</v>
      </c>
    </row>
    <row r="3" spans="1:18" ht="11.25" customHeight="1" x14ac:dyDescent="0.25">
      <c r="A3" s="53" t="s">
        <v>242</v>
      </c>
      <c r="B3" s="54" t="s">
        <v>241</v>
      </c>
      <c r="C3" s="79">
        <v>50.301052559999995</v>
      </c>
      <c r="D3" s="79">
        <v>66.539975040000002</v>
      </c>
      <c r="E3" s="79">
        <v>81.194612399999997</v>
      </c>
      <c r="F3" s="79">
        <v>81.194612399999997</v>
      </c>
      <c r="G3" s="79">
        <v>113.47708615794564</v>
      </c>
      <c r="H3" s="79">
        <v>130.03345118814326</v>
      </c>
      <c r="I3" s="79">
        <v>143.15242781500345</v>
      </c>
      <c r="J3" s="79">
        <v>143.04822886772638</v>
      </c>
      <c r="K3" s="79">
        <v>167.71016487432303</v>
      </c>
      <c r="L3" s="79">
        <v>183.77202597213142</v>
      </c>
      <c r="M3" s="79">
        <v>163.33036941846598</v>
      </c>
      <c r="N3" s="79">
        <v>177.5229942477491</v>
      </c>
      <c r="O3" s="79">
        <v>170.91244913980918</v>
      </c>
      <c r="P3" s="79">
        <v>141.46577827121996</v>
      </c>
      <c r="Q3" s="79">
        <v>138.75813198887536</v>
      </c>
      <c r="R3" s="79">
        <v>128.78494486337482</v>
      </c>
    </row>
    <row r="4" spans="1:18" ht="11.25" customHeight="1" x14ac:dyDescent="0.25">
      <c r="A4" s="56" t="s">
        <v>240</v>
      </c>
      <c r="B4" s="57" t="s">
        <v>239</v>
      </c>
      <c r="C4" s="8">
        <v>50.301052559999995</v>
      </c>
      <c r="D4" s="8">
        <v>66.539975040000002</v>
      </c>
      <c r="E4" s="8">
        <v>81.194612399999997</v>
      </c>
      <c r="F4" s="8">
        <v>81.194612399999997</v>
      </c>
      <c r="G4" s="8">
        <v>113.47708615794564</v>
      </c>
      <c r="H4" s="8">
        <v>130.03345118814326</v>
      </c>
      <c r="I4" s="8">
        <v>143.15242781500345</v>
      </c>
      <c r="J4" s="8">
        <v>143.04822886772638</v>
      </c>
      <c r="K4" s="8">
        <v>167.71016487432303</v>
      </c>
      <c r="L4" s="8">
        <v>183.77202597213142</v>
      </c>
      <c r="M4" s="8">
        <v>163.33036941846598</v>
      </c>
      <c r="N4" s="8">
        <v>177.5229942477491</v>
      </c>
      <c r="O4" s="8">
        <v>170.91244913980918</v>
      </c>
      <c r="P4" s="8">
        <v>141.46577827121996</v>
      </c>
      <c r="Q4" s="8">
        <v>138.75813198887536</v>
      </c>
      <c r="R4" s="8">
        <v>128.78494486337482</v>
      </c>
    </row>
    <row r="5" spans="1:18" ht="11.25" customHeight="1" x14ac:dyDescent="0.25">
      <c r="A5" s="59" t="s">
        <v>238</v>
      </c>
      <c r="B5" s="60" t="s">
        <v>237</v>
      </c>
      <c r="C5" s="9">
        <v>50.301052559999995</v>
      </c>
      <c r="D5" s="9">
        <v>66.539975040000002</v>
      </c>
      <c r="E5" s="9">
        <v>81.194612399999997</v>
      </c>
      <c r="F5" s="9">
        <v>81.194612399999997</v>
      </c>
      <c r="G5" s="9">
        <v>113.47708615794564</v>
      </c>
      <c r="H5" s="9">
        <v>130.03345118814326</v>
      </c>
      <c r="I5" s="9">
        <v>143.15242781500345</v>
      </c>
      <c r="J5" s="9">
        <v>143.04822886772638</v>
      </c>
      <c r="K5" s="9">
        <v>167.71016487432303</v>
      </c>
      <c r="L5" s="9">
        <v>183.77202597213142</v>
      </c>
      <c r="M5" s="9">
        <v>163.33036941846598</v>
      </c>
      <c r="N5" s="9">
        <v>151.25675017966284</v>
      </c>
      <c r="O5" s="9">
        <v>157.03270036905263</v>
      </c>
      <c r="P5" s="9">
        <v>133.7354038187294</v>
      </c>
      <c r="Q5" s="9">
        <v>130.6483867530296</v>
      </c>
      <c r="R5" s="9">
        <v>120.65674819777014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68.468015839475143</v>
      </c>
      <c r="H6" s="10">
        <v>87.424342733643542</v>
      </c>
      <c r="I6" s="10">
        <v>120.28412589590287</v>
      </c>
      <c r="J6" s="10">
        <v>117.5158133236493</v>
      </c>
      <c r="K6" s="10">
        <v>141.36443494755611</v>
      </c>
      <c r="L6" s="10">
        <v>147.18299520554612</v>
      </c>
      <c r="M6" s="10">
        <v>130.23042817167766</v>
      </c>
      <c r="N6" s="10">
        <v>109.76219607640783</v>
      </c>
      <c r="O6" s="10">
        <v>96.320416534174711</v>
      </c>
      <c r="P6" s="10">
        <v>92.128337335555401</v>
      </c>
      <c r="Q6" s="10">
        <v>93.16124097222108</v>
      </c>
      <c r="R6" s="10">
        <v>93.375709918012959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50.301052559999995</v>
      </c>
      <c r="D8" s="10">
        <v>66.539975040000002</v>
      </c>
      <c r="E8" s="10">
        <v>81.194612399999997</v>
      </c>
      <c r="F8" s="10">
        <v>81.194612399999997</v>
      </c>
      <c r="G8" s="10">
        <v>45.009070318470492</v>
      </c>
      <c r="H8" s="10">
        <v>42.609108454499712</v>
      </c>
      <c r="I8" s="10">
        <v>22.868301919100585</v>
      </c>
      <c r="J8" s="10">
        <v>25.532415544077068</v>
      </c>
      <c r="K8" s="10">
        <v>26.345729926766932</v>
      </c>
      <c r="L8" s="10">
        <v>36.589030766585296</v>
      </c>
      <c r="M8" s="10">
        <v>33.099941246788319</v>
      </c>
      <c r="N8" s="10">
        <v>41.494554103255027</v>
      </c>
      <c r="O8" s="10">
        <v>60.71228383487793</v>
      </c>
      <c r="P8" s="10">
        <v>41.607066483174002</v>
      </c>
      <c r="Q8" s="10">
        <v>37.487145780808518</v>
      </c>
      <c r="R8" s="10">
        <v>27.28103827975718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26.266244068086259</v>
      </c>
      <c r="O11" s="9">
        <v>13.879748770756546</v>
      </c>
      <c r="P11" s="9">
        <v>7.7303744524905644</v>
      </c>
      <c r="Q11" s="9">
        <v>8.1097452358457538</v>
      </c>
      <c r="R11" s="9">
        <v>8.1281966656046656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26.266244068086259</v>
      </c>
      <c r="O12" s="10">
        <v>13.879748770756546</v>
      </c>
      <c r="P12" s="10">
        <v>7.7303744524905644</v>
      </c>
      <c r="Q12" s="10">
        <v>8.1097452358457538</v>
      </c>
      <c r="R12" s="10">
        <v>8.1281966656046656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4274.5637926704767</v>
      </c>
      <c r="D21" s="79">
        <v>4110.6602675959357</v>
      </c>
      <c r="E21" s="79">
        <v>4082.005398323317</v>
      </c>
      <c r="F21" s="79">
        <v>4197.6845681452087</v>
      </c>
      <c r="G21" s="79">
        <v>4343.9451372564336</v>
      </c>
      <c r="H21" s="79">
        <v>4281.6968650079762</v>
      </c>
      <c r="I21" s="79">
        <v>4021.2207966295882</v>
      </c>
      <c r="J21" s="79">
        <v>3936.3321832159804</v>
      </c>
      <c r="K21" s="79">
        <v>3819.0972651861189</v>
      </c>
      <c r="L21" s="79">
        <v>3506.9609615482073</v>
      </c>
      <c r="M21" s="79">
        <v>3410.392822231534</v>
      </c>
      <c r="N21" s="79">
        <v>3123.9467556496083</v>
      </c>
      <c r="O21" s="79">
        <v>3008.8539202401507</v>
      </c>
      <c r="P21" s="79">
        <v>3069.5516865678696</v>
      </c>
      <c r="Q21" s="79">
        <v>2956.0634926724288</v>
      </c>
      <c r="R21" s="79">
        <v>3198.178557734318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4274.5637926704767</v>
      </c>
      <c r="D30" s="8">
        <v>4110.6602675959357</v>
      </c>
      <c r="E30" s="8">
        <v>4082.005398323317</v>
      </c>
      <c r="F30" s="8">
        <v>4197.6845681452087</v>
      </c>
      <c r="G30" s="8">
        <v>4343.9451372564336</v>
      </c>
      <c r="H30" s="8">
        <v>4281.6968650079762</v>
      </c>
      <c r="I30" s="8">
        <v>4021.2207966295882</v>
      </c>
      <c r="J30" s="8">
        <v>3936.3321832159804</v>
      </c>
      <c r="K30" s="8">
        <v>3819.0972651861189</v>
      </c>
      <c r="L30" s="8">
        <v>3506.9609615482073</v>
      </c>
      <c r="M30" s="8">
        <v>3410.392822231534</v>
      </c>
      <c r="N30" s="8">
        <v>3123.9467556496083</v>
      </c>
      <c r="O30" s="8">
        <v>3008.8539202401507</v>
      </c>
      <c r="P30" s="8">
        <v>3069.5516865678696</v>
      </c>
      <c r="Q30" s="8">
        <v>2956.0634926724288</v>
      </c>
      <c r="R30" s="8">
        <v>3198.178557734318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2752.8860517528033</v>
      </c>
      <c r="D34" s="9">
        <v>2647.0508351194071</v>
      </c>
      <c r="E34" s="9">
        <v>2603.2101622337796</v>
      </c>
      <c r="F34" s="9">
        <v>2600.6614573895145</v>
      </c>
      <c r="G34" s="9">
        <v>2606.1800509215241</v>
      </c>
      <c r="H34" s="9">
        <v>2596.2349815579269</v>
      </c>
      <c r="I34" s="9">
        <v>2555.1364498870066</v>
      </c>
      <c r="J34" s="9">
        <v>2424.800726069247</v>
      </c>
      <c r="K34" s="9">
        <v>2273.7266694068485</v>
      </c>
      <c r="L34" s="9">
        <v>2024.635237277457</v>
      </c>
      <c r="M34" s="9">
        <v>1997.0794709744914</v>
      </c>
      <c r="N34" s="9">
        <v>1729.3254687458682</v>
      </c>
      <c r="O34" s="9">
        <v>1665.7423021858758</v>
      </c>
      <c r="P34" s="9">
        <v>1564.1760648276643</v>
      </c>
      <c r="Q34" s="9">
        <v>1405.5777884037902</v>
      </c>
      <c r="R34" s="9">
        <v>1361.4994145538644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1458.1061807677113</v>
      </c>
      <c r="D43" s="9">
        <v>1401.7917720528098</v>
      </c>
      <c r="E43" s="9">
        <v>1405.4215000199295</v>
      </c>
      <c r="F43" s="9">
        <v>1512.73017813141</v>
      </c>
      <c r="G43" s="9">
        <v>1693.2039986404825</v>
      </c>
      <c r="H43" s="9">
        <v>1653.8614668264584</v>
      </c>
      <c r="I43" s="9">
        <v>1355.9838700314917</v>
      </c>
      <c r="J43" s="9">
        <v>1403.0146020607522</v>
      </c>
      <c r="K43" s="9">
        <v>1426.4541672619494</v>
      </c>
      <c r="L43" s="9">
        <v>1376.7101073301392</v>
      </c>
      <c r="M43" s="9">
        <v>1329.4366308335455</v>
      </c>
      <c r="N43" s="9">
        <v>1310.8831636625509</v>
      </c>
      <c r="O43" s="9">
        <v>1251.9050270381113</v>
      </c>
      <c r="P43" s="9">
        <v>1441.6392160795599</v>
      </c>
      <c r="Q43" s="9">
        <v>1529.5974256719146</v>
      </c>
      <c r="R43" s="9">
        <v>1821.683470010694</v>
      </c>
    </row>
    <row r="44" spans="1:18" ht="11.25" customHeight="1" x14ac:dyDescent="0.25">
      <c r="A44" s="59" t="s">
        <v>161</v>
      </c>
      <c r="B44" s="60" t="s">
        <v>160</v>
      </c>
      <c r="C44" s="9">
        <v>60.091274109108973</v>
      </c>
      <c r="D44" s="9">
        <v>57.788350347457587</v>
      </c>
      <c r="E44" s="9">
        <v>69.253650552376811</v>
      </c>
      <c r="F44" s="9">
        <v>80.302094508512852</v>
      </c>
      <c r="G44" s="9">
        <v>40.649490054700841</v>
      </c>
      <c r="H44" s="9">
        <v>27.70467249082137</v>
      </c>
      <c r="I44" s="9">
        <v>106.17410988746049</v>
      </c>
      <c r="J44" s="9">
        <v>105.03273220421049</v>
      </c>
      <c r="K44" s="9">
        <v>115.90944752191108</v>
      </c>
      <c r="L44" s="9">
        <v>103.32853483009515</v>
      </c>
      <c r="M44" s="9">
        <v>81.012149230358418</v>
      </c>
      <c r="N44" s="9">
        <v>82.902670082138016</v>
      </c>
      <c r="O44" s="9">
        <v>91.206591016163813</v>
      </c>
      <c r="P44" s="9">
        <v>63.736405660645374</v>
      </c>
      <c r="Q44" s="9">
        <v>20.888278596724007</v>
      </c>
      <c r="R44" s="9">
        <v>14.995673169759463</v>
      </c>
    </row>
    <row r="45" spans="1:18" ht="11.25" customHeight="1" x14ac:dyDescent="0.25">
      <c r="A45" s="59" t="s">
        <v>159</v>
      </c>
      <c r="B45" s="60" t="s">
        <v>158</v>
      </c>
      <c r="C45" s="9">
        <v>3.480286040853942</v>
      </c>
      <c r="D45" s="9">
        <v>4.0293100762609022</v>
      </c>
      <c r="E45" s="9">
        <v>4.1200855172312796</v>
      </c>
      <c r="F45" s="9">
        <v>3.9908381157724664</v>
      </c>
      <c r="G45" s="9">
        <v>3.9115976397268279</v>
      </c>
      <c r="H45" s="9">
        <v>3.8957441327690927</v>
      </c>
      <c r="I45" s="9">
        <v>3.9263668236293938</v>
      </c>
      <c r="J45" s="9">
        <v>3.4841228817710426</v>
      </c>
      <c r="K45" s="9">
        <v>3.006980995409597</v>
      </c>
      <c r="L45" s="9">
        <v>2.287082110515847</v>
      </c>
      <c r="M45" s="9">
        <v>2.8645711931386364</v>
      </c>
      <c r="N45" s="9">
        <v>0.83545315905096651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3.480286040853942</v>
      </c>
      <c r="D49" s="10">
        <v>4.0293100762609022</v>
      </c>
      <c r="E49" s="10">
        <v>4.1200855172312796</v>
      </c>
      <c r="F49" s="10">
        <v>3.9908381157724664</v>
      </c>
      <c r="G49" s="10">
        <v>3.9115976397268279</v>
      </c>
      <c r="H49" s="10">
        <v>3.8957441327690927</v>
      </c>
      <c r="I49" s="10">
        <v>3.9263668236293938</v>
      </c>
      <c r="J49" s="10">
        <v>3.4841228817710426</v>
      </c>
      <c r="K49" s="10">
        <v>3.006980995409597</v>
      </c>
      <c r="L49" s="10">
        <v>2.287082110515847</v>
      </c>
      <c r="M49" s="10">
        <v>2.8645711931386364</v>
      </c>
      <c r="N49" s="10">
        <v>0.83545315905096651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1209.3531522571573</v>
      </c>
      <c r="D52" s="79">
        <v>1311.7481620142976</v>
      </c>
      <c r="E52" s="79">
        <v>1461.9817348532952</v>
      </c>
      <c r="F52" s="79">
        <v>1647.491360585502</v>
      </c>
      <c r="G52" s="79">
        <v>1638.8366530105811</v>
      </c>
      <c r="H52" s="79">
        <v>1704.9517704354407</v>
      </c>
      <c r="I52" s="79">
        <v>1953.3037315968538</v>
      </c>
      <c r="J52" s="79">
        <v>2049.8151637645965</v>
      </c>
      <c r="K52" s="79">
        <v>2075.2058361824033</v>
      </c>
      <c r="L52" s="79">
        <v>2060.2071930901434</v>
      </c>
      <c r="M52" s="79">
        <v>2266.3027265847063</v>
      </c>
      <c r="N52" s="79">
        <v>2050.0096993225247</v>
      </c>
      <c r="O52" s="79">
        <v>2147.5267018971904</v>
      </c>
      <c r="P52" s="79">
        <v>2045.4931899819119</v>
      </c>
      <c r="Q52" s="79">
        <v>2003.2128194630482</v>
      </c>
      <c r="R52" s="79">
        <v>1912.0302405823475</v>
      </c>
    </row>
    <row r="53" spans="1:18" ht="11.25" customHeight="1" x14ac:dyDescent="0.25">
      <c r="A53" s="56" t="s">
        <v>143</v>
      </c>
      <c r="B53" s="57" t="s">
        <v>142</v>
      </c>
      <c r="C53" s="8">
        <v>1186.6287455395166</v>
      </c>
      <c r="D53" s="8">
        <v>1301.5957378079279</v>
      </c>
      <c r="E53" s="8">
        <v>1452.1005241914684</v>
      </c>
      <c r="F53" s="8">
        <v>1637.9250421795286</v>
      </c>
      <c r="G53" s="8">
        <v>1628.5195580365573</v>
      </c>
      <c r="H53" s="8">
        <v>1693.6378637271262</v>
      </c>
      <c r="I53" s="8">
        <v>1942.8190379644795</v>
      </c>
      <c r="J53" s="8">
        <v>2039.4978648449135</v>
      </c>
      <c r="K53" s="8">
        <v>2064.0008307837402</v>
      </c>
      <c r="L53" s="8">
        <v>2050.5998915095361</v>
      </c>
      <c r="M53" s="8">
        <v>2265.064941074224</v>
      </c>
      <c r="N53" s="8">
        <v>2049.9415549058431</v>
      </c>
      <c r="O53" s="8">
        <v>2147.467947708391</v>
      </c>
      <c r="P53" s="8">
        <v>2045.4931899819119</v>
      </c>
      <c r="Q53" s="8">
        <v>2003.2128194630482</v>
      </c>
      <c r="R53" s="8">
        <v>1912.0302405823475</v>
      </c>
    </row>
    <row r="54" spans="1:18" ht="11.25" customHeight="1" x14ac:dyDescent="0.25">
      <c r="A54" s="56" t="s">
        <v>141</v>
      </c>
      <c r="B54" s="57" t="s">
        <v>140</v>
      </c>
      <c r="C54" s="8">
        <v>22.724406717640623</v>
      </c>
      <c r="D54" s="8">
        <v>10.1524242063697</v>
      </c>
      <c r="E54" s="8">
        <v>9.8812106618267794</v>
      </c>
      <c r="F54" s="8">
        <v>9.566318405973437</v>
      </c>
      <c r="G54" s="8">
        <v>10.317094974023865</v>
      </c>
      <c r="H54" s="8">
        <v>11.313906708314622</v>
      </c>
      <c r="I54" s="8">
        <v>10.484693632374384</v>
      </c>
      <c r="J54" s="8">
        <v>10.317298919683124</v>
      </c>
      <c r="K54" s="8">
        <v>11.205005398663278</v>
      </c>
      <c r="L54" s="8">
        <v>9.6073015806075048</v>
      </c>
      <c r="M54" s="8">
        <v>1.2377855104823874</v>
      </c>
      <c r="N54" s="8">
        <v>6.814441668174126E-2</v>
      </c>
      <c r="O54" s="8">
        <v>5.8754188799306398E-2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22.724406717640623</v>
      </c>
      <c r="D57" s="9">
        <v>10.1524242063697</v>
      </c>
      <c r="E57" s="9">
        <v>9.8812106618267794</v>
      </c>
      <c r="F57" s="9">
        <v>9.566318405973437</v>
      </c>
      <c r="G57" s="9">
        <v>10.317094974023865</v>
      </c>
      <c r="H57" s="9">
        <v>11.313906708314622</v>
      </c>
      <c r="I57" s="9">
        <v>10.484693632374384</v>
      </c>
      <c r="J57" s="9">
        <v>10.317298919683124</v>
      </c>
      <c r="K57" s="9">
        <v>11.205005398663278</v>
      </c>
      <c r="L57" s="9">
        <v>9.6073015806075048</v>
      </c>
      <c r="M57" s="9">
        <v>1.2377855104823874</v>
      </c>
      <c r="N57" s="9">
        <v>6.814441668174126E-2</v>
      </c>
      <c r="O57" s="9">
        <v>5.8754188799306398E-2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1225.3441778940546</v>
      </c>
      <c r="D64" s="81">
        <v>1213.7206770762332</v>
      </c>
      <c r="E64" s="81">
        <v>1286.7437235712057</v>
      </c>
      <c r="F64" s="81">
        <v>1278.565996750601</v>
      </c>
      <c r="G64" s="81">
        <v>1322.9220484157286</v>
      </c>
      <c r="H64" s="81">
        <v>1321.261350150437</v>
      </c>
      <c r="I64" s="81">
        <v>1361.1617534949753</v>
      </c>
      <c r="J64" s="81">
        <v>1499.0870015823446</v>
      </c>
      <c r="K64" s="81">
        <v>1661.1072500930259</v>
      </c>
      <c r="L64" s="81">
        <v>1973.03752781957</v>
      </c>
      <c r="M64" s="81">
        <v>1873.4447091799955</v>
      </c>
      <c r="N64" s="81">
        <v>2225.5730813875589</v>
      </c>
      <c r="O64" s="81">
        <v>2406.3130767226839</v>
      </c>
      <c r="P64" s="81">
        <v>2704.8414840816135</v>
      </c>
      <c r="Q64" s="81">
        <v>2829.5613569188417</v>
      </c>
      <c r="R64" s="81">
        <v>2786.1288049785926</v>
      </c>
    </row>
    <row r="65" spans="1:18" ht="11.25" customHeight="1" x14ac:dyDescent="0.25">
      <c r="A65" s="71" t="s">
        <v>123</v>
      </c>
      <c r="B65" s="72" t="s">
        <v>122</v>
      </c>
      <c r="C65" s="82">
        <v>1225.3441778940546</v>
      </c>
      <c r="D65" s="82">
        <v>1213.7206770762332</v>
      </c>
      <c r="E65" s="82">
        <v>1286.7437235712057</v>
      </c>
      <c r="F65" s="82">
        <v>1278.565996750601</v>
      </c>
      <c r="G65" s="82">
        <v>1322.9220484157286</v>
      </c>
      <c r="H65" s="82">
        <v>1321.261350150437</v>
      </c>
      <c r="I65" s="82">
        <v>1361.1617534949753</v>
      </c>
      <c r="J65" s="82">
        <v>1499.0870015823446</v>
      </c>
      <c r="K65" s="82">
        <v>1661.1072500930259</v>
      </c>
      <c r="L65" s="82">
        <v>1973.03752781957</v>
      </c>
      <c r="M65" s="82">
        <v>1873.4447091799955</v>
      </c>
      <c r="N65" s="82">
        <v>2225.5730813875589</v>
      </c>
      <c r="O65" s="82">
        <v>2406.3130767226839</v>
      </c>
      <c r="P65" s="82">
        <v>2704.0651112502483</v>
      </c>
      <c r="Q65" s="82">
        <v>2828.7633556823944</v>
      </c>
      <c r="R65" s="82">
        <v>2785.3357872815945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0.77637283136534252</v>
      </c>
      <c r="Q69" s="82">
        <v>0.79800123644744381</v>
      </c>
      <c r="R69" s="82">
        <v>0.79301769699801916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0.77637283136534252</v>
      </c>
      <c r="Q71" s="83">
        <v>0.79800123644744381</v>
      </c>
      <c r="R71" s="83">
        <v>0.79301769699801916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2153.1287401274785</v>
      </c>
      <c r="D2" s="78">
        <v>1854.6114994856089</v>
      </c>
      <c r="E2" s="78">
        <v>1994.365261614857</v>
      </c>
      <c r="F2" s="78">
        <v>2029.7187665615675</v>
      </c>
      <c r="G2" s="78">
        <v>2143.6604099368355</v>
      </c>
      <c r="H2" s="78">
        <v>2130.4984892597067</v>
      </c>
      <c r="I2" s="78">
        <v>1980.2611297912556</v>
      </c>
      <c r="J2" s="78">
        <v>2152.6771901576794</v>
      </c>
      <c r="K2" s="78">
        <v>2238.1811329357129</v>
      </c>
      <c r="L2" s="78">
        <v>2249.8991078953045</v>
      </c>
      <c r="M2" s="78">
        <v>2391.5443688356881</v>
      </c>
      <c r="N2" s="78">
        <v>2183.7454770555728</v>
      </c>
      <c r="O2" s="78">
        <v>2234.9297068026253</v>
      </c>
      <c r="P2" s="78">
        <v>2141.0333383751067</v>
      </c>
      <c r="Q2" s="78">
        <v>2101.968752468144</v>
      </c>
      <c r="R2" s="78">
        <v>2039.8154828799265</v>
      </c>
    </row>
    <row r="3" spans="1:18" ht="11.25" customHeight="1" x14ac:dyDescent="0.25">
      <c r="A3" s="53" t="s">
        <v>242</v>
      </c>
      <c r="B3" s="54" t="s">
        <v>241</v>
      </c>
      <c r="C3" s="79">
        <v>45.551877355218444</v>
      </c>
      <c r="D3" s="79">
        <v>49.873347277309733</v>
      </c>
      <c r="E3" s="79">
        <v>52.295758570341228</v>
      </c>
      <c r="F3" s="79">
        <v>45.653281189429123</v>
      </c>
      <c r="G3" s="79">
        <v>55.314155042072727</v>
      </c>
      <c r="H3" s="79">
        <v>57.531764388961278</v>
      </c>
      <c r="I3" s="79">
        <v>53.084082038458163</v>
      </c>
      <c r="J3" s="79">
        <v>53.80857104933736</v>
      </c>
      <c r="K3" s="79">
        <v>62.370533825292064</v>
      </c>
      <c r="L3" s="79">
        <v>65.220805229705405</v>
      </c>
      <c r="M3" s="79">
        <v>57.544441984834698</v>
      </c>
      <c r="N3" s="79">
        <v>51.441326516068351</v>
      </c>
      <c r="O3" s="79">
        <v>46.479677816937148</v>
      </c>
      <c r="P3" s="79">
        <v>33.527768504603969</v>
      </c>
      <c r="Q3" s="79">
        <v>31.133334183939283</v>
      </c>
      <c r="R3" s="79">
        <v>28.598121952126938</v>
      </c>
    </row>
    <row r="4" spans="1:18" ht="11.25" customHeight="1" x14ac:dyDescent="0.25">
      <c r="A4" s="56" t="s">
        <v>240</v>
      </c>
      <c r="B4" s="57" t="s">
        <v>239</v>
      </c>
      <c r="C4" s="8">
        <v>45.551877355218444</v>
      </c>
      <c r="D4" s="8">
        <v>49.873347277309733</v>
      </c>
      <c r="E4" s="8">
        <v>52.295758570341228</v>
      </c>
      <c r="F4" s="8">
        <v>45.653281189429123</v>
      </c>
      <c r="G4" s="8">
        <v>55.314155042072727</v>
      </c>
      <c r="H4" s="8">
        <v>57.531764388961278</v>
      </c>
      <c r="I4" s="8">
        <v>53.084082038458163</v>
      </c>
      <c r="J4" s="8">
        <v>53.80857104933736</v>
      </c>
      <c r="K4" s="8">
        <v>62.370533825292064</v>
      </c>
      <c r="L4" s="8">
        <v>65.220805229705405</v>
      </c>
      <c r="M4" s="8">
        <v>57.544441984834698</v>
      </c>
      <c r="N4" s="8">
        <v>51.441326516068351</v>
      </c>
      <c r="O4" s="8">
        <v>46.479677816937148</v>
      </c>
      <c r="P4" s="8">
        <v>33.527768504603969</v>
      </c>
      <c r="Q4" s="8">
        <v>31.133334183939283</v>
      </c>
      <c r="R4" s="8">
        <v>28.598121952126938</v>
      </c>
    </row>
    <row r="5" spans="1:18" ht="11.25" customHeight="1" x14ac:dyDescent="0.25">
      <c r="A5" s="59" t="s">
        <v>238</v>
      </c>
      <c r="B5" s="60" t="s">
        <v>237</v>
      </c>
      <c r="C5" s="9">
        <v>45.551877355218444</v>
      </c>
      <c r="D5" s="9">
        <v>49.873347277309733</v>
      </c>
      <c r="E5" s="9">
        <v>52.295758570341228</v>
      </c>
      <c r="F5" s="9">
        <v>45.653281189429123</v>
      </c>
      <c r="G5" s="9">
        <v>55.314155042072727</v>
      </c>
      <c r="H5" s="9">
        <v>57.531764388961278</v>
      </c>
      <c r="I5" s="9">
        <v>53.084082038458163</v>
      </c>
      <c r="J5" s="9">
        <v>53.80857104933736</v>
      </c>
      <c r="K5" s="9">
        <v>62.370533825292064</v>
      </c>
      <c r="L5" s="9">
        <v>65.220805229705405</v>
      </c>
      <c r="M5" s="9">
        <v>57.544441984834698</v>
      </c>
      <c r="N5" s="9">
        <v>43.830084698169031</v>
      </c>
      <c r="O5" s="9">
        <v>42.705077111771018</v>
      </c>
      <c r="P5" s="9">
        <v>31.695649046001755</v>
      </c>
      <c r="Q5" s="9">
        <v>29.313740586394761</v>
      </c>
      <c r="R5" s="9">
        <v>26.793165947832833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33.374583114484011</v>
      </c>
      <c r="H6" s="10">
        <v>38.679867696000954</v>
      </c>
      <c r="I6" s="10">
        <v>44.604010595153341</v>
      </c>
      <c r="J6" s="10">
        <v>44.204378066738059</v>
      </c>
      <c r="K6" s="10">
        <v>52.57269455430459</v>
      </c>
      <c r="L6" s="10">
        <v>52.235335670083501</v>
      </c>
      <c r="M6" s="10">
        <v>45.882693740714814</v>
      </c>
      <c r="N6" s="10">
        <v>31.80609357910717</v>
      </c>
      <c r="O6" s="10">
        <v>26.194358282464339</v>
      </c>
      <c r="P6" s="10">
        <v>21.834662804304287</v>
      </c>
      <c r="Q6" s="10">
        <v>20.90270319011783</v>
      </c>
      <c r="R6" s="10">
        <v>20.735109545876671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45.551877355218444</v>
      </c>
      <c r="D8" s="10">
        <v>49.873347277309733</v>
      </c>
      <c r="E8" s="10">
        <v>52.295758570341228</v>
      </c>
      <c r="F8" s="10">
        <v>45.653281189429123</v>
      </c>
      <c r="G8" s="10">
        <v>21.93957192758872</v>
      </c>
      <c r="H8" s="10">
        <v>18.851896692960324</v>
      </c>
      <c r="I8" s="10">
        <v>8.480071443304821</v>
      </c>
      <c r="J8" s="10">
        <v>9.6041929825993027</v>
      </c>
      <c r="K8" s="10">
        <v>9.797839270987474</v>
      </c>
      <c r="L8" s="10">
        <v>12.985469559621899</v>
      </c>
      <c r="M8" s="10">
        <v>11.661748244119885</v>
      </c>
      <c r="N8" s="10">
        <v>12.023991119061863</v>
      </c>
      <c r="O8" s="10">
        <v>16.510718829306676</v>
      </c>
      <c r="P8" s="10">
        <v>9.8609862416974678</v>
      </c>
      <c r="Q8" s="10">
        <v>8.4110373962769316</v>
      </c>
      <c r="R8" s="10">
        <v>6.0580564019561631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7.6112418178993213</v>
      </c>
      <c r="O11" s="9">
        <v>3.7746007051661277</v>
      </c>
      <c r="P11" s="9">
        <v>1.8321194586022134</v>
      </c>
      <c r="Q11" s="9">
        <v>1.8195935975445223</v>
      </c>
      <c r="R11" s="9">
        <v>1.8049560042941066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7.6112418178993213</v>
      </c>
      <c r="O12" s="10">
        <v>3.7746007051661277</v>
      </c>
      <c r="P12" s="10">
        <v>1.8321194586022134</v>
      </c>
      <c r="Q12" s="10">
        <v>1.8195935975445223</v>
      </c>
      <c r="R12" s="10">
        <v>1.8049560042941066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1400.5119858423432</v>
      </c>
      <c r="D21" s="79">
        <v>1040.4702857945736</v>
      </c>
      <c r="E21" s="79">
        <v>1078.4152704311039</v>
      </c>
      <c r="F21" s="79">
        <v>1009.4990090627252</v>
      </c>
      <c r="G21" s="79">
        <v>1109.3130135652748</v>
      </c>
      <c r="H21" s="79">
        <v>1050.869087874325</v>
      </c>
      <c r="I21" s="79">
        <v>732.05344606526603</v>
      </c>
      <c r="J21" s="79">
        <v>802.97640649222387</v>
      </c>
      <c r="K21" s="79">
        <v>834.71948787440249</v>
      </c>
      <c r="L21" s="79">
        <v>802.99496259482021</v>
      </c>
      <c r="M21" s="79">
        <v>821.34742076767043</v>
      </c>
      <c r="N21" s="79">
        <v>763.75861846300893</v>
      </c>
      <c r="O21" s="79">
        <v>752.63722749229373</v>
      </c>
      <c r="P21" s="79">
        <v>730.48052345665678</v>
      </c>
      <c r="Q21" s="79">
        <v>701.38170916567196</v>
      </c>
      <c r="R21" s="79">
        <v>693.10562858580931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1400.5119858423432</v>
      </c>
      <c r="D30" s="8">
        <v>1040.4702857945736</v>
      </c>
      <c r="E30" s="8">
        <v>1078.4152704311039</v>
      </c>
      <c r="F30" s="8">
        <v>1009.4990090627252</v>
      </c>
      <c r="G30" s="8">
        <v>1109.3130135652748</v>
      </c>
      <c r="H30" s="8">
        <v>1050.869087874325</v>
      </c>
      <c r="I30" s="8">
        <v>732.05344606526603</v>
      </c>
      <c r="J30" s="8">
        <v>802.97640649222387</v>
      </c>
      <c r="K30" s="8">
        <v>834.71948787440249</v>
      </c>
      <c r="L30" s="8">
        <v>802.99496259482021</v>
      </c>
      <c r="M30" s="8">
        <v>821.34742076767043</v>
      </c>
      <c r="N30" s="8">
        <v>763.75861846300893</v>
      </c>
      <c r="O30" s="8">
        <v>752.63722749229373</v>
      </c>
      <c r="P30" s="8">
        <v>730.48052345665678</v>
      </c>
      <c r="Q30" s="8">
        <v>701.38170916567196</v>
      </c>
      <c r="R30" s="8">
        <v>693.10562858580931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1400.5119858423432</v>
      </c>
      <c r="D34" s="9">
        <v>1040.4702857945736</v>
      </c>
      <c r="E34" s="9">
        <v>1078.4152704311039</v>
      </c>
      <c r="F34" s="9">
        <v>1009.4990090627252</v>
      </c>
      <c r="G34" s="9">
        <v>1109.3130135652748</v>
      </c>
      <c r="H34" s="9">
        <v>1050.869087874325</v>
      </c>
      <c r="I34" s="9">
        <v>732.05344606526603</v>
      </c>
      <c r="J34" s="9">
        <v>802.97640649222387</v>
      </c>
      <c r="K34" s="9">
        <v>834.71948787440249</v>
      </c>
      <c r="L34" s="9">
        <v>802.99496259482021</v>
      </c>
      <c r="M34" s="9">
        <v>821.34742076767043</v>
      </c>
      <c r="N34" s="9">
        <v>763.75861846300893</v>
      </c>
      <c r="O34" s="9">
        <v>752.63722749229373</v>
      </c>
      <c r="P34" s="9">
        <v>730.48052345665678</v>
      </c>
      <c r="Q34" s="9">
        <v>701.38170916567196</v>
      </c>
      <c r="R34" s="9">
        <v>693.10562858580931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707.06487692991664</v>
      </c>
      <c r="D52" s="79">
        <v>764.26786641372564</v>
      </c>
      <c r="E52" s="79">
        <v>863.65423261341186</v>
      </c>
      <c r="F52" s="79">
        <v>974.56647630941291</v>
      </c>
      <c r="G52" s="79">
        <v>979.03324132948785</v>
      </c>
      <c r="H52" s="79">
        <v>1022.0976369964206</v>
      </c>
      <c r="I52" s="79">
        <v>1195.1236016875314</v>
      </c>
      <c r="J52" s="79">
        <v>1295.8922126161181</v>
      </c>
      <c r="K52" s="79">
        <v>1341.0911112360182</v>
      </c>
      <c r="L52" s="79">
        <v>1381.683340070779</v>
      </c>
      <c r="M52" s="79">
        <v>1512.6525060831827</v>
      </c>
      <c r="N52" s="79">
        <v>1368.5455320764954</v>
      </c>
      <c r="O52" s="79">
        <v>1435.8128014933943</v>
      </c>
      <c r="P52" s="79">
        <v>1377.0250464138458</v>
      </c>
      <c r="Q52" s="79">
        <v>1369.453709118533</v>
      </c>
      <c r="R52" s="79">
        <v>1318.1117323419903</v>
      </c>
    </row>
    <row r="53" spans="1:18" ht="11.25" customHeight="1" x14ac:dyDescent="0.25">
      <c r="A53" s="56" t="s">
        <v>143</v>
      </c>
      <c r="B53" s="57" t="s">
        <v>142</v>
      </c>
      <c r="C53" s="8">
        <v>693.77874143746351</v>
      </c>
      <c r="D53" s="8">
        <v>758.35272827073459</v>
      </c>
      <c r="E53" s="8">
        <v>857.8169849871357</v>
      </c>
      <c r="F53" s="8">
        <v>968.90756152345</v>
      </c>
      <c r="G53" s="8">
        <v>972.86985773969116</v>
      </c>
      <c r="H53" s="8">
        <v>1015.3150889429863</v>
      </c>
      <c r="I53" s="8">
        <v>1188.7085702647071</v>
      </c>
      <c r="J53" s="8">
        <v>1289.3696209397567</v>
      </c>
      <c r="K53" s="8">
        <v>1333.8499340575929</v>
      </c>
      <c r="L53" s="8">
        <v>1375.2401781492586</v>
      </c>
      <c r="M53" s="8">
        <v>1511.8263413645591</v>
      </c>
      <c r="N53" s="8">
        <v>1368.5000402249123</v>
      </c>
      <c r="O53" s="8">
        <v>1435.7735190871058</v>
      </c>
      <c r="P53" s="8">
        <v>1377.0250464138458</v>
      </c>
      <c r="Q53" s="8">
        <v>1369.453709118533</v>
      </c>
      <c r="R53" s="8">
        <v>1318.1117323419903</v>
      </c>
    </row>
    <row r="54" spans="1:18" ht="11.25" customHeight="1" x14ac:dyDescent="0.25">
      <c r="A54" s="56" t="s">
        <v>141</v>
      </c>
      <c r="B54" s="57" t="s">
        <v>140</v>
      </c>
      <c r="C54" s="8">
        <v>13.286135492453171</v>
      </c>
      <c r="D54" s="8">
        <v>5.9151381429910925</v>
      </c>
      <c r="E54" s="8">
        <v>5.8372476262761399</v>
      </c>
      <c r="F54" s="8">
        <v>5.658914785962887</v>
      </c>
      <c r="G54" s="8">
        <v>6.1633835897966929</v>
      </c>
      <c r="H54" s="8">
        <v>6.782548053434339</v>
      </c>
      <c r="I54" s="8">
        <v>6.4150314228242067</v>
      </c>
      <c r="J54" s="8">
        <v>6.5225916763612579</v>
      </c>
      <c r="K54" s="8">
        <v>7.2411771784252545</v>
      </c>
      <c r="L54" s="8">
        <v>6.4431619215205043</v>
      </c>
      <c r="M54" s="8">
        <v>0.82616471862354857</v>
      </c>
      <c r="N54" s="8">
        <v>4.5491851583226939E-2</v>
      </c>
      <c r="O54" s="8">
        <v>3.9282406288535424E-2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13.286135492453171</v>
      </c>
      <c r="D57" s="9">
        <v>5.9151381429910925</v>
      </c>
      <c r="E57" s="9">
        <v>5.8372476262761399</v>
      </c>
      <c r="F57" s="9">
        <v>5.658914785962887</v>
      </c>
      <c r="G57" s="9">
        <v>6.1633835897966929</v>
      </c>
      <c r="H57" s="9">
        <v>6.782548053434339</v>
      </c>
      <c r="I57" s="9">
        <v>6.4150314228242067</v>
      </c>
      <c r="J57" s="9">
        <v>6.5225916763612579</v>
      </c>
      <c r="K57" s="9">
        <v>7.2411771784252545</v>
      </c>
      <c r="L57" s="9">
        <v>6.4431619215205043</v>
      </c>
      <c r="M57" s="9">
        <v>0.82616471862354857</v>
      </c>
      <c r="N57" s="9">
        <v>4.5491851583226939E-2</v>
      </c>
      <c r="O57" s="9">
        <v>3.9282406288535424E-2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124.264224</v>
      </c>
      <c r="M64" s="81">
        <v>124.2080000000001</v>
      </c>
      <c r="N64" s="81">
        <v>124.208</v>
      </c>
      <c r="O64" s="81">
        <v>124.20800000000008</v>
      </c>
      <c r="P64" s="81">
        <v>124.20799999999996</v>
      </c>
      <c r="Q64" s="81">
        <v>124.208</v>
      </c>
      <c r="R64" s="81">
        <v>124.20799999999996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124.264224</v>
      </c>
      <c r="M66" s="82">
        <v>124.2080000000001</v>
      </c>
      <c r="N66" s="82">
        <v>124.208</v>
      </c>
      <c r="O66" s="82">
        <v>124.20800000000008</v>
      </c>
      <c r="P66" s="82">
        <v>124.20799999999996</v>
      </c>
      <c r="Q66" s="82">
        <v>124.208</v>
      </c>
      <c r="R66" s="82">
        <v>124.20799999999996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88996.36706642693</v>
      </c>
      <c r="D2" s="78">
        <v>83668.500488031641</v>
      </c>
      <c r="E2" s="78">
        <v>98655.038999415599</v>
      </c>
      <c r="F2" s="78">
        <v>91206.916586901018</v>
      </c>
      <c r="G2" s="78">
        <v>97783.068698913368</v>
      </c>
      <c r="H2" s="78">
        <v>106564.52271029384</v>
      </c>
      <c r="I2" s="78">
        <v>103282.47838241176</v>
      </c>
      <c r="J2" s="78">
        <v>107156.66890455438</v>
      </c>
      <c r="K2" s="78">
        <v>92103.899806782341</v>
      </c>
      <c r="L2" s="78">
        <v>76447.773952458228</v>
      </c>
      <c r="M2" s="78">
        <v>60499.501561107623</v>
      </c>
      <c r="N2" s="78">
        <v>74083.272928336228</v>
      </c>
      <c r="O2" s="78">
        <v>79591.721861490965</v>
      </c>
      <c r="P2" s="78">
        <v>58073.554577736693</v>
      </c>
      <c r="Q2" s="78">
        <v>61994.506472618377</v>
      </c>
      <c r="R2" s="78">
        <v>72924.870844533245</v>
      </c>
    </row>
    <row r="3" spans="1:18" ht="11.25" customHeight="1" x14ac:dyDescent="0.25">
      <c r="A3" s="53" t="s">
        <v>242</v>
      </c>
      <c r="B3" s="54" t="s">
        <v>241</v>
      </c>
      <c r="C3" s="79">
        <v>72426.036225829856</v>
      </c>
      <c r="D3" s="79">
        <v>64378.027199860488</v>
      </c>
      <c r="E3" s="79">
        <v>74445.445727381419</v>
      </c>
      <c r="F3" s="79">
        <v>68569.439084910875</v>
      </c>
      <c r="G3" s="79">
        <v>70594.118280192153</v>
      </c>
      <c r="H3" s="79">
        <v>70274.972154875766</v>
      </c>
      <c r="I3" s="79">
        <v>62168.387606247969</v>
      </c>
      <c r="J3" s="79">
        <v>66772.27169279338</v>
      </c>
      <c r="K3" s="79">
        <v>43003.05953687281</v>
      </c>
      <c r="L3" s="79">
        <v>31905.443313539199</v>
      </c>
      <c r="M3" s="79">
        <v>21890.651424349639</v>
      </c>
      <c r="N3" s="79">
        <v>39562.662317943606</v>
      </c>
      <c r="O3" s="79">
        <v>50034.465459491388</v>
      </c>
      <c r="P3" s="79">
        <v>36161.783438980827</v>
      </c>
      <c r="Q3" s="79">
        <v>40507.626909748578</v>
      </c>
      <c r="R3" s="79">
        <v>47019.542347008748</v>
      </c>
    </row>
    <row r="4" spans="1:18" ht="11.25" customHeight="1" x14ac:dyDescent="0.25">
      <c r="A4" s="56" t="s">
        <v>240</v>
      </c>
      <c r="B4" s="57" t="s">
        <v>239</v>
      </c>
      <c r="C4" s="8">
        <v>66165.955225829835</v>
      </c>
      <c r="D4" s="8">
        <v>57486.136143564647</v>
      </c>
      <c r="E4" s="8">
        <v>67274.85259313522</v>
      </c>
      <c r="F4" s="8">
        <v>61767.626606910868</v>
      </c>
      <c r="G4" s="8">
        <v>65002.940889848556</v>
      </c>
      <c r="H4" s="8">
        <v>65294.454390701154</v>
      </c>
      <c r="I4" s="8">
        <v>56430.085130247971</v>
      </c>
      <c r="J4" s="8">
        <v>62453.977666546896</v>
      </c>
      <c r="K4" s="8">
        <v>43003.05953687281</v>
      </c>
      <c r="L4" s="8">
        <v>31905.443313539199</v>
      </c>
      <c r="M4" s="8">
        <v>21890.651424349639</v>
      </c>
      <c r="N4" s="8">
        <v>39562.662317943606</v>
      </c>
      <c r="O4" s="8">
        <v>50034.465459491388</v>
      </c>
      <c r="P4" s="8">
        <v>36161.783438980827</v>
      </c>
      <c r="Q4" s="8">
        <v>40507.626909748578</v>
      </c>
      <c r="R4" s="8">
        <v>47019.542347008748</v>
      </c>
    </row>
    <row r="5" spans="1:18" ht="11.25" customHeight="1" x14ac:dyDescent="0.25">
      <c r="A5" s="59" t="s">
        <v>238</v>
      </c>
      <c r="B5" s="60" t="s">
        <v>237</v>
      </c>
      <c r="C5" s="9">
        <v>66165.955225829835</v>
      </c>
      <c r="D5" s="9">
        <v>57486.136143564647</v>
      </c>
      <c r="E5" s="9">
        <v>67274.85259313522</v>
      </c>
      <c r="F5" s="9">
        <v>61767.626606910868</v>
      </c>
      <c r="G5" s="9">
        <v>65002.940889848556</v>
      </c>
      <c r="H5" s="9">
        <v>65294.454390701154</v>
      </c>
      <c r="I5" s="9">
        <v>56430.085130247971</v>
      </c>
      <c r="J5" s="9">
        <v>62453.977666546896</v>
      </c>
      <c r="K5" s="9">
        <v>43003.05953687281</v>
      </c>
      <c r="L5" s="9">
        <v>31905.443313539199</v>
      </c>
      <c r="M5" s="9">
        <v>21890.651424349639</v>
      </c>
      <c r="N5" s="9">
        <v>39562.662317943606</v>
      </c>
      <c r="O5" s="9">
        <v>50034.465459491388</v>
      </c>
      <c r="P5" s="9">
        <v>36161.783438980827</v>
      </c>
      <c r="Q5" s="9">
        <v>40507.626909748578</v>
      </c>
      <c r="R5" s="9">
        <v>47019.542347008748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7492.9494494148676</v>
      </c>
      <c r="H6" s="10">
        <v>7285.6112319617641</v>
      </c>
      <c r="I6" s="10">
        <v>5436.7398323999996</v>
      </c>
      <c r="J6" s="10">
        <v>6093.5627840819816</v>
      </c>
      <c r="K6" s="10">
        <v>4456.7772316396395</v>
      </c>
      <c r="L6" s="10">
        <v>2999.8486222581842</v>
      </c>
      <c r="M6" s="10">
        <v>365.97090000000139</v>
      </c>
      <c r="N6" s="10">
        <v>7155.3553000000111</v>
      </c>
      <c r="O6" s="10">
        <v>7544.2300999999625</v>
      </c>
      <c r="P6" s="10">
        <v>3790.1530999999986</v>
      </c>
      <c r="Q6" s="10">
        <v>4310.1686022745935</v>
      </c>
      <c r="R6" s="10">
        <v>4437.7458395082685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60894.966325829817</v>
      </c>
      <c r="D8" s="10">
        <v>53636.030405578364</v>
      </c>
      <c r="E8" s="10">
        <v>62036.608860770546</v>
      </c>
      <c r="F8" s="10">
        <v>57637.086313230866</v>
      </c>
      <c r="G8" s="10">
        <v>53291.311588958262</v>
      </c>
      <c r="H8" s="10">
        <v>53562.771513103035</v>
      </c>
      <c r="I8" s="10">
        <v>46808.889905847966</v>
      </c>
      <c r="J8" s="10">
        <v>52671.67510246329</v>
      </c>
      <c r="K8" s="10">
        <v>35447.393778191203</v>
      </c>
      <c r="L8" s="10">
        <v>27141.703466190986</v>
      </c>
      <c r="M8" s="10">
        <v>20351.107324349636</v>
      </c>
      <c r="N8" s="10">
        <v>28759.062717943605</v>
      </c>
      <c r="O8" s="10">
        <v>39659.705959491432</v>
      </c>
      <c r="P8" s="10">
        <v>30293.948338980837</v>
      </c>
      <c r="Q8" s="10">
        <v>33385.278460144516</v>
      </c>
      <c r="R8" s="10">
        <v>39621.441117702554</v>
      </c>
    </row>
    <row r="9" spans="1:18" ht="11.25" customHeight="1" x14ac:dyDescent="0.25">
      <c r="A9" s="61" t="s">
        <v>230</v>
      </c>
      <c r="B9" s="62" t="s">
        <v>229</v>
      </c>
      <c r="C9" s="10">
        <v>5270.9889000000176</v>
      </c>
      <c r="D9" s="10">
        <v>3850.10573798628</v>
      </c>
      <c r="E9" s="10">
        <v>5238.2437323646682</v>
      </c>
      <c r="F9" s="10">
        <v>4130.5402936800001</v>
      </c>
      <c r="G9" s="10">
        <v>4218.6798514754282</v>
      </c>
      <c r="H9" s="10">
        <v>4446.071645636358</v>
      </c>
      <c r="I9" s="10">
        <v>4184.4553919999998</v>
      </c>
      <c r="J9" s="10">
        <v>3688.7397800016242</v>
      </c>
      <c r="K9" s="10">
        <v>3098.8885270419719</v>
      </c>
      <c r="L9" s="10">
        <v>1763.891225090028</v>
      </c>
      <c r="M9" s="10">
        <v>1173.5732000000019</v>
      </c>
      <c r="N9" s="10">
        <v>3648.2442999999944</v>
      </c>
      <c r="O9" s="10">
        <v>2830.5293999999926</v>
      </c>
      <c r="P9" s="10">
        <v>2077.6819999999943</v>
      </c>
      <c r="Q9" s="10">
        <v>2812.1798473294684</v>
      </c>
      <c r="R9" s="10">
        <v>2960.3553897979241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6260.081000000021</v>
      </c>
      <c r="D15" s="8">
        <v>6891.8910562958399</v>
      </c>
      <c r="E15" s="8">
        <v>7170.5931342462</v>
      </c>
      <c r="F15" s="8">
        <v>6801.8124779999998</v>
      </c>
      <c r="G15" s="8">
        <v>5591.1773903435997</v>
      </c>
      <c r="H15" s="8">
        <v>4980.5177641746177</v>
      </c>
      <c r="I15" s="8">
        <v>5738.3024759999998</v>
      </c>
      <c r="J15" s="8">
        <v>4318.2940262464799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6260.081000000021</v>
      </c>
      <c r="D16" s="9">
        <v>6891.8910562958399</v>
      </c>
      <c r="E16" s="9">
        <v>7170.5931342462</v>
      </c>
      <c r="F16" s="9">
        <v>6801.8124779999998</v>
      </c>
      <c r="G16" s="9">
        <v>5591.1773903435997</v>
      </c>
      <c r="H16" s="9">
        <v>4980.5177641746177</v>
      </c>
      <c r="I16" s="9">
        <v>5738.3024759999998</v>
      </c>
      <c r="J16" s="9">
        <v>4318.2940262464799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11047.487031937528</v>
      </c>
      <c r="D21" s="79">
        <v>13866.001704342205</v>
      </c>
      <c r="E21" s="79">
        <v>16257.438357929852</v>
      </c>
      <c r="F21" s="79">
        <v>13059.170207400275</v>
      </c>
      <c r="G21" s="79">
        <v>12624.916948407254</v>
      </c>
      <c r="H21" s="79">
        <v>14389.290841261225</v>
      </c>
      <c r="I21" s="79">
        <v>12822.726167088471</v>
      </c>
      <c r="J21" s="79">
        <v>11820.433289532957</v>
      </c>
      <c r="K21" s="79">
        <v>10701.085997664002</v>
      </c>
      <c r="L21" s="79">
        <v>10565.578621627825</v>
      </c>
      <c r="M21" s="79">
        <v>9221.8227600000482</v>
      </c>
      <c r="N21" s="79">
        <v>9025.57626550229</v>
      </c>
      <c r="O21" s="79">
        <v>9301.1311485875904</v>
      </c>
      <c r="P21" s="79">
        <v>7783.9215584069652</v>
      </c>
      <c r="Q21" s="79">
        <v>8008.6149209999558</v>
      </c>
      <c r="R21" s="79">
        <v>9861.8348100000094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11047.487031937528</v>
      </c>
      <c r="D30" s="8">
        <v>13866.001704342205</v>
      </c>
      <c r="E30" s="8">
        <v>16257.438357929852</v>
      </c>
      <c r="F30" s="8">
        <v>13059.170207400275</v>
      </c>
      <c r="G30" s="8">
        <v>12624.916948407254</v>
      </c>
      <c r="H30" s="8">
        <v>14389.290841261225</v>
      </c>
      <c r="I30" s="8">
        <v>12822.726167088471</v>
      </c>
      <c r="J30" s="8">
        <v>11820.433289532957</v>
      </c>
      <c r="K30" s="8">
        <v>10701.085997664002</v>
      </c>
      <c r="L30" s="8">
        <v>10565.578621627825</v>
      </c>
      <c r="M30" s="8">
        <v>9221.8227600000482</v>
      </c>
      <c r="N30" s="8">
        <v>9025.57626550229</v>
      </c>
      <c r="O30" s="8">
        <v>9301.1311485875904</v>
      </c>
      <c r="P30" s="8">
        <v>7783.9215584069652</v>
      </c>
      <c r="Q30" s="8">
        <v>8008.6149209999558</v>
      </c>
      <c r="R30" s="8">
        <v>9861.8348100000094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8.7247518982920003</v>
      </c>
      <c r="E34" s="9">
        <v>8.7181894912248001</v>
      </c>
      <c r="F34" s="9">
        <v>9.0171002642716811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750.18861674084224</v>
      </c>
      <c r="D43" s="9">
        <v>2024.3772914218778</v>
      </c>
      <c r="E43" s="9">
        <v>1985.5511964671759</v>
      </c>
      <c r="F43" s="9">
        <v>1595.0155534560001</v>
      </c>
      <c r="G43" s="9">
        <v>0</v>
      </c>
      <c r="H43" s="9">
        <v>0</v>
      </c>
      <c r="I43" s="9">
        <v>4340.002366311398</v>
      </c>
      <c r="J43" s="9">
        <v>4656.9605204427562</v>
      </c>
      <c r="K43" s="9">
        <v>3270.1976087040007</v>
      </c>
      <c r="L43" s="9">
        <v>3084.2402732163828</v>
      </c>
      <c r="M43" s="9">
        <v>3121.3587600000092</v>
      </c>
      <c r="N43" s="9">
        <v>3092.7490852630099</v>
      </c>
      <c r="O43" s="9">
        <v>2892.4798178937635</v>
      </c>
      <c r="P43" s="9">
        <v>2677.8702974829275</v>
      </c>
      <c r="Q43" s="9">
        <v>3130.710920999988</v>
      </c>
      <c r="R43" s="9">
        <v>2317.4108100000035</v>
      </c>
    </row>
    <row r="44" spans="1:18" ht="11.25" customHeight="1" x14ac:dyDescent="0.25">
      <c r="A44" s="59" t="s">
        <v>161</v>
      </c>
      <c r="B44" s="60" t="s">
        <v>160</v>
      </c>
      <c r="C44" s="9">
        <v>10297.298415196685</v>
      </c>
      <c r="D44" s="9">
        <v>11832.899661022035</v>
      </c>
      <c r="E44" s="9">
        <v>14263.16897197145</v>
      </c>
      <c r="F44" s="9">
        <v>11455.137553680002</v>
      </c>
      <c r="G44" s="9">
        <v>11885.641286806154</v>
      </c>
      <c r="H44" s="9">
        <v>13702.891087344029</v>
      </c>
      <c r="I44" s="9">
        <v>7705.894461777073</v>
      </c>
      <c r="J44" s="9">
        <v>6027.824203090202</v>
      </c>
      <c r="K44" s="9">
        <v>5736.8044389600009</v>
      </c>
      <c r="L44" s="9">
        <v>5253.7200074114407</v>
      </c>
      <c r="M44" s="9">
        <v>5120.7840000000351</v>
      </c>
      <c r="N44" s="9">
        <v>4609.9471802392845</v>
      </c>
      <c r="O44" s="9">
        <v>4808.0907462980858</v>
      </c>
      <c r="P44" s="9">
        <v>4204.371233836745</v>
      </c>
      <c r="Q44" s="9">
        <v>3851.4239999999718</v>
      </c>
      <c r="R44" s="9">
        <v>3990.7440000000006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739.27566160110007</v>
      </c>
      <c r="H45" s="9">
        <v>686.39975391719656</v>
      </c>
      <c r="I45" s="9">
        <v>776.82933900000012</v>
      </c>
      <c r="J45" s="9">
        <v>1135.6485660000001</v>
      </c>
      <c r="K45" s="9">
        <v>1694.0839500000002</v>
      </c>
      <c r="L45" s="9">
        <v>2227.6183410000003</v>
      </c>
      <c r="M45" s="9">
        <v>979.6800000000037</v>
      </c>
      <c r="N45" s="9">
        <v>1322.8799999999956</v>
      </c>
      <c r="O45" s="9">
        <v>1600.560584395741</v>
      </c>
      <c r="P45" s="9">
        <v>901.68002708729284</v>
      </c>
      <c r="Q45" s="9">
        <v>1026.4799999999957</v>
      </c>
      <c r="R45" s="9">
        <v>3553.6800000000057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739.27566160110007</v>
      </c>
      <c r="H49" s="10">
        <v>686.39975391719656</v>
      </c>
      <c r="I49" s="10">
        <v>776.82933900000012</v>
      </c>
      <c r="J49" s="10">
        <v>1135.6485660000001</v>
      </c>
      <c r="K49" s="10">
        <v>1694.0839500000002</v>
      </c>
      <c r="L49" s="10">
        <v>2227.6183410000003</v>
      </c>
      <c r="M49" s="10">
        <v>979.6800000000037</v>
      </c>
      <c r="N49" s="10">
        <v>1322.8799999999956</v>
      </c>
      <c r="O49" s="10">
        <v>1600.560584395741</v>
      </c>
      <c r="P49" s="10">
        <v>901.68002708729284</v>
      </c>
      <c r="Q49" s="10">
        <v>1026.4799999999957</v>
      </c>
      <c r="R49" s="10">
        <v>3553.6800000000057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4634.3384086595479</v>
      </c>
      <c r="D52" s="79">
        <v>4889.6570924616608</v>
      </c>
      <c r="E52" s="79">
        <v>7578.2071003418287</v>
      </c>
      <c r="F52" s="79">
        <v>9141.7793848698602</v>
      </c>
      <c r="G52" s="79">
        <v>14094.871048885538</v>
      </c>
      <c r="H52" s="79">
        <v>21173.628914156841</v>
      </c>
      <c r="I52" s="79">
        <v>27323.478188315319</v>
      </c>
      <c r="J52" s="79">
        <v>27376.853722708038</v>
      </c>
      <c r="K52" s="79">
        <v>37140.081385885533</v>
      </c>
      <c r="L52" s="79">
        <v>32751.248861771212</v>
      </c>
      <c r="M52" s="79">
        <v>28718.25927675793</v>
      </c>
      <c r="N52" s="79">
        <v>24746.212144890342</v>
      </c>
      <c r="O52" s="79">
        <v>19581.671753411982</v>
      </c>
      <c r="P52" s="79">
        <v>13361.054180348905</v>
      </c>
      <c r="Q52" s="79">
        <v>12694.32134186984</v>
      </c>
      <c r="R52" s="79">
        <v>15222.592251167918</v>
      </c>
    </row>
    <row r="53" spans="1:18" ht="11.25" customHeight="1" x14ac:dyDescent="0.25">
      <c r="A53" s="56" t="s">
        <v>143</v>
      </c>
      <c r="B53" s="57" t="s">
        <v>142</v>
      </c>
      <c r="C53" s="8">
        <v>1719.5758927776044</v>
      </c>
      <c r="D53" s="8">
        <v>2071.2545593427167</v>
      </c>
      <c r="E53" s="8">
        <v>4748.1870322382765</v>
      </c>
      <c r="F53" s="8">
        <v>6734.1987314042753</v>
      </c>
      <c r="G53" s="8">
        <v>11753.057165298769</v>
      </c>
      <c r="H53" s="8">
        <v>18632.085413130615</v>
      </c>
      <c r="I53" s="8">
        <v>25129.23251208599</v>
      </c>
      <c r="J53" s="8">
        <v>24921.470455250692</v>
      </c>
      <c r="K53" s="8">
        <v>34783.373385170395</v>
      </c>
      <c r="L53" s="8">
        <v>30760.044299016125</v>
      </c>
      <c r="M53" s="8">
        <v>26714.530036300002</v>
      </c>
      <c r="N53" s="8">
        <v>22326.90649643982</v>
      </c>
      <c r="O53" s="8">
        <v>17683.497745148863</v>
      </c>
      <c r="P53" s="8">
        <v>10757.474576836208</v>
      </c>
      <c r="Q53" s="8">
        <v>9437.7533885101493</v>
      </c>
      <c r="R53" s="8">
        <v>12272.892251167921</v>
      </c>
    </row>
    <row r="54" spans="1:18" ht="11.25" customHeight="1" x14ac:dyDescent="0.25">
      <c r="A54" s="56" t="s">
        <v>141</v>
      </c>
      <c r="B54" s="57" t="s">
        <v>140</v>
      </c>
      <c r="C54" s="8">
        <v>2914.7625158819437</v>
      </c>
      <c r="D54" s="8">
        <v>2818.4025331189441</v>
      </c>
      <c r="E54" s="8">
        <v>2830.0200681035521</v>
      </c>
      <c r="F54" s="8">
        <v>2407.5806534655844</v>
      </c>
      <c r="G54" s="8">
        <v>2341.813883586768</v>
      </c>
      <c r="H54" s="8">
        <v>2541.5435010262272</v>
      </c>
      <c r="I54" s="8">
        <v>2194.2456762293282</v>
      </c>
      <c r="J54" s="8">
        <v>2455.3832674573441</v>
      </c>
      <c r="K54" s="8">
        <v>2356.7080007151362</v>
      </c>
      <c r="L54" s="8">
        <v>1991.2045627550883</v>
      </c>
      <c r="M54" s="8">
        <v>2003.7292404579291</v>
      </c>
      <c r="N54" s="8">
        <v>2419.3056484505205</v>
      </c>
      <c r="O54" s="8">
        <v>1898.1740082631195</v>
      </c>
      <c r="P54" s="8">
        <v>2603.5796035126973</v>
      </c>
      <c r="Q54" s="8">
        <v>3256.5679533596913</v>
      </c>
      <c r="R54" s="8">
        <v>2949.6999999999971</v>
      </c>
    </row>
    <row r="55" spans="1:18" ht="11.25" customHeight="1" x14ac:dyDescent="0.25">
      <c r="A55" s="59" t="s">
        <v>139</v>
      </c>
      <c r="B55" s="60" t="s">
        <v>138</v>
      </c>
      <c r="C55" s="9">
        <v>246.38250083181654</v>
      </c>
      <c r="D55" s="9">
        <v>178.62513311894401</v>
      </c>
      <c r="E55" s="9">
        <v>181.80343582675201</v>
      </c>
      <c r="F55" s="9">
        <v>179.01634687358398</v>
      </c>
      <c r="G55" s="9">
        <v>92.007805326768022</v>
      </c>
      <c r="H55" s="9">
        <v>183.60350102622667</v>
      </c>
      <c r="I55" s="9">
        <v>100.92941222932801</v>
      </c>
      <c r="J55" s="9">
        <v>68.967239180543999</v>
      </c>
      <c r="K55" s="9">
        <v>51.120976715135996</v>
      </c>
      <c r="L55" s="9">
        <v>50.287818755088004</v>
      </c>
      <c r="M55" s="9">
        <v>23.309240457928588</v>
      </c>
      <c r="N55" s="9">
        <v>13.265648450516107</v>
      </c>
      <c r="O55" s="9">
        <v>14.994008263122856</v>
      </c>
      <c r="P55" s="9">
        <v>19.439603512695072</v>
      </c>
      <c r="Q55" s="9">
        <v>6.5679533596838029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2668.380015050127</v>
      </c>
      <c r="D56" s="9">
        <v>2639.7773999999999</v>
      </c>
      <c r="E56" s="9">
        <v>2648.2166322768003</v>
      </c>
      <c r="F56" s="9">
        <v>2228.5643065920003</v>
      </c>
      <c r="G56" s="9">
        <v>2249.80607826</v>
      </c>
      <c r="H56" s="9">
        <v>2357.9400000000005</v>
      </c>
      <c r="I56" s="9">
        <v>2093.316264</v>
      </c>
      <c r="J56" s="9">
        <v>2386.4160282768003</v>
      </c>
      <c r="K56" s="9">
        <v>2305.5870240000004</v>
      </c>
      <c r="L56" s="9">
        <v>1940.9167440000003</v>
      </c>
      <c r="M56" s="9">
        <v>1980.4200000000005</v>
      </c>
      <c r="N56" s="9">
        <v>2406.0400000000045</v>
      </c>
      <c r="O56" s="9">
        <v>1883.1799999999967</v>
      </c>
      <c r="P56" s="9">
        <v>2584.1400000000021</v>
      </c>
      <c r="Q56" s="9">
        <v>3250.0000000000073</v>
      </c>
      <c r="R56" s="9">
        <v>2949.6999999999971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888.5054000000016</v>
      </c>
      <c r="D59" s="79">
        <v>534.814491367296</v>
      </c>
      <c r="E59" s="79">
        <v>373.94781376251603</v>
      </c>
      <c r="F59" s="79">
        <v>436.52790972000003</v>
      </c>
      <c r="G59" s="79">
        <v>469.16242142842805</v>
      </c>
      <c r="H59" s="79">
        <v>726.63080000000082</v>
      </c>
      <c r="I59" s="79">
        <v>967.88642076000008</v>
      </c>
      <c r="J59" s="79">
        <v>1187.1101995199999</v>
      </c>
      <c r="K59" s="79">
        <v>1259.6728863600001</v>
      </c>
      <c r="L59" s="79">
        <v>1225.5031555200001</v>
      </c>
      <c r="M59" s="79">
        <v>668.76810000000012</v>
      </c>
      <c r="N59" s="79">
        <v>748.82219999999518</v>
      </c>
      <c r="O59" s="79">
        <v>674.45349999999905</v>
      </c>
      <c r="P59" s="79">
        <v>766.79539999999486</v>
      </c>
      <c r="Q59" s="79">
        <v>783.94329999999559</v>
      </c>
      <c r="R59" s="79">
        <v>820.90143635656591</v>
      </c>
    </row>
    <row r="60" spans="1:18" ht="11.25" customHeight="1" x14ac:dyDescent="0.25">
      <c r="A60" s="56" t="s">
        <v>130</v>
      </c>
      <c r="B60" s="57" t="s">
        <v>129</v>
      </c>
      <c r="C60" s="8">
        <v>448.16199999999986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440.34340000000174</v>
      </c>
      <c r="D61" s="8">
        <v>534.814491367296</v>
      </c>
      <c r="E61" s="8">
        <v>373.94781376251603</v>
      </c>
      <c r="F61" s="8">
        <v>436.52790972000003</v>
      </c>
      <c r="G61" s="8">
        <v>469.16242142842805</v>
      </c>
      <c r="H61" s="8">
        <v>726.63080000000082</v>
      </c>
      <c r="I61" s="8">
        <v>967.88642076000008</v>
      </c>
      <c r="J61" s="8">
        <v>1187.1101995199999</v>
      </c>
      <c r="K61" s="8">
        <v>1259.6728863600001</v>
      </c>
      <c r="L61" s="8">
        <v>1225.5031555200001</v>
      </c>
      <c r="M61" s="8">
        <v>668.76810000000012</v>
      </c>
      <c r="N61" s="8">
        <v>748.82219999999518</v>
      </c>
      <c r="O61" s="8">
        <v>674.45349999999905</v>
      </c>
      <c r="P61" s="8">
        <v>766.79539999999486</v>
      </c>
      <c r="Q61" s="8">
        <v>783.94329999999559</v>
      </c>
      <c r="R61" s="8">
        <v>820.90143635656591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1011.1464010047684</v>
      </c>
      <c r="D64" s="81">
        <v>1198.9723315474077</v>
      </c>
      <c r="E64" s="81">
        <v>1880.2533783546721</v>
      </c>
      <c r="F64" s="81">
        <v>2716.0618370251682</v>
      </c>
      <c r="G64" s="81">
        <v>3007.3834285721996</v>
      </c>
      <c r="H64" s="81">
        <v>3408.2950000000069</v>
      </c>
      <c r="I64" s="81">
        <v>1587.9245834041199</v>
      </c>
      <c r="J64" s="81">
        <v>1823.9678424931681</v>
      </c>
      <c r="K64" s="81">
        <v>2586.9081079656721</v>
      </c>
      <c r="L64" s="81">
        <v>2453.6840524164727</v>
      </c>
      <c r="M64" s="81">
        <v>2766.3954968517419</v>
      </c>
      <c r="N64" s="81">
        <v>2807.0713563956242</v>
      </c>
      <c r="O64" s="81">
        <v>3118.7315331857999</v>
      </c>
      <c r="P64" s="81">
        <v>5838.9818033499196</v>
      </c>
      <c r="Q64" s="81">
        <v>5762.080177927407</v>
      </c>
      <c r="R64" s="81">
        <v>6097.2656181829852</v>
      </c>
    </row>
    <row r="65" spans="1:18" ht="11.25" customHeight="1" x14ac:dyDescent="0.25">
      <c r="A65" s="71" t="s">
        <v>123</v>
      </c>
      <c r="B65" s="72" t="s">
        <v>122</v>
      </c>
      <c r="C65" s="82">
        <v>293.66400100476824</v>
      </c>
      <c r="D65" s="82">
        <v>371.37765417983974</v>
      </c>
      <c r="E65" s="82">
        <v>1161.79185624768</v>
      </c>
      <c r="F65" s="82">
        <v>1731.3854842771202</v>
      </c>
      <c r="G65" s="82">
        <v>1899.7894860537597</v>
      </c>
      <c r="H65" s="82">
        <v>2003.4560000000058</v>
      </c>
      <c r="I65" s="82">
        <v>334.26358805951986</v>
      </c>
      <c r="J65" s="82">
        <v>330.54194488896019</v>
      </c>
      <c r="K65" s="82">
        <v>821.3907409343999</v>
      </c>
      <c r="L65" s="82">
        <v>768.59532691200047</v>
      </c>
      <c r="M65" s="82">
        <v>1634.7484184261621</v>
      </c>
      <c r="N65" s="82">
        <v>1582.3363400318869</v>
      </c>
      <c r="O65" s="82">
        <v>1940.9710493850955</v>
      </c>
      <c r="P65" s="82">
        <v>4509.9074593729174</v>
      </c>
      <c r="Q65" s="82">
        <v>4491.0748151284533</v>
      </c>
      <c r="R65" s="82">
        <v>4814.8922592007721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237.18239999999949</v>
      </c>
      <c r="D67" s="82">
        <v>244.37276747956801</v>
      </c>
      <c r="E67" s="82">
        <v>310.6667415589921</v>
      </c>
      <c r="F67" s="82">
        <v>508.63719274804811</v>
      </c>
      <c r="G67" s="82">
        <v>595.96643823444003</v>
      </c>
      <c r="H67" s="82">
        <v>612.33899999999915</v>
      </c>
      <c r="I67" s="82">
        <v>198.16871534460006</v>
      </c>
      <c r="J67" s="82">
        <v>198.86733760420805</v>
      </c>
      <c r="K67" s="82">
        <v>391.82828703127205</v>
      </c>
      <c r="L67" s="82">
        <v>348.63788206447202</v>
      </c>
      <c r="M67" s="82">
        <v>402.34707842558009</v>
      </c>
      <c r="N67" s="82">
        <v>408.13501636374684</v>
      </c>
      <c r="O67" s="82">
        <v>442.26048380070506</v>
      </c>
      <c r="P67" s="82">
        <v>492.87434397701338</v>
      </c>
      <c r="Q67" s="82">
        <v>416.10536279896843</v>
      </c>
      <c r="R67" s="82">
        <v>387.17004779730036</v>
      </c>
    </row>
    <row r="68" spans="1:18" ht="11.25" customHeight="1" x14ac:dyDescent="0.25">
      <c r="A68" s="71" t="s">
        <v>117</v>
      </c>
      <c r="B68" s="72" t="s">
        <v>116</v>
      </c>
      <c r="C68" s="82">
        <v>480.30000000000081</v>
      </c>
      <c r="D68" s="82">
        <v>583.22190988800003</v>
      </c>
      <c r="E68" s="82">
        <v>407.79478054800001</v>
      </c>
      <c r="F68" s="82">
        <v>476.03915999999998</v>
      </c>
      <c r="G68" s="82">
        <v>511.627504284</v>
      </c>
      <c r="H68" s="82">
        <v>792.50000000000193</v>
      </c>
      <c r="I68" s="82">
        <v>1055.4922799999999</v>
      </c>
      <c r="J68" s="82">
        <v>1294.5585599999999</v>
      </c>
      <c r="K68" s="82">
        <v>1373.6890800000001</v>
      </c>
      <c r="L68" s="82">
        <v>1336.45084344</v>
      </c>
      <c r="M68" s="82">
        <v>729.3</v>
      </c>
      <c r="N68" s="82">
        <v>816.59999999999047</v>
      </c>
      <c r="O68" s="82">
        <v>735.49999999999886</v>
      </c>
      <c r="P68" s="82">
        <v>836.19999999998902</v>
      </c>
      <c r="Q68" s="82">
        <v>854.89999999998543</v>
      </c>
      <c r="R68" s="82">
        <v>895.20331118491356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6752.8909903484655</v>
      </c>
      <c r="D2" s="78">
        <v>7401.3039353864897</v>
      </c>
      <c r="E2" s="78">
        <v>7426.2629941108562</v>
      </c>
      <c r="F2" s="78">
        <v>6845.6492960397482</v>
      </c>
      <c r="G2" s="78">
        <v>7649.3032579052278</v>
      </c>
      <c r="H2" s="78">
        <v>8550.4240278205762</v>
      </c>
      <c r="I2" s="78">
        <v>10520.982582627781</v>
      </c>
      <c r="J2" s="78">
        <v>8115.6725718973566</v>
      </c>
      <c r="K2" s="78">
        <v>7622.3160664524366</v>
      </c>
      <c r="L2" s="78">
        <v>8229.2914909710362</v>
      </c>
      <c r="M2" s="78">
        <v>9304.0854684962615</v>
      </c>
      <c r="N2" s="78">
        <v>9621.4276091373504</v>
      </c>
      <c r="O2" s="78">
        <v>8821.6643739907959</v>
      </c>
      <c r="P2" s="78">
        <v>8805.3644035635916</v>
      </c>
      <c r="Q2" s="78">
        <v>7812.1603929520779</v>
      </c>
      <c r="R2" s="78">
        <v>10082.461603146687</v>
      </c>
    </row>
    <row r="3" spans="1:18" ht="11.25" customHeight="1" x14ac:dyDescent="0.25">
      <c r="A3" s="53" t="s">
        <v>242</v>
      </c>
      <c r="B3" s="54" t="s">
        <v>241</v>
      </c>
      <c r="C3" s="79">
        <v>79.086272590024294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79.086272590024294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79.086272590024294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79.086272590024294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5206.903124105409</v>
      </c>
      <c r="D21" s="79">
        <v>5671.5609977285048</v>
      </c>
      <c r="E21" s="79">
        <v>5564.248165136808</v>
      </c>
      <c r="F21" s="79">
        <v>6053.2635733108918</v>
      </c>
      <c r="G21" s="79">
        <v>6554.9344191235559</v>
      </c>
      <c r="H21" s="79">
        <v>6578.9888571112178</v>
      </c>
      <c r="I21" s="79">
        <v>5009.2100988695283</v>
      </c>
      <c r="J21" s="79">
        <v>4668.8322220547043</v>
      </c>
      <c r="K21" s="79">
        <v>4466.8886944871165</v>
      </c>
      <c r="L21" s="79">
        <v>4364.1383634304557</v>
      </c>
      <c r="M21" s="79">
        <v>4327.7108318621449</v>
      </c>
      <c r="N21" s="79">
        <v>4119.8367974556813</v>
      </c>
      <c r="O21" s="79">
        <v>4297.8592725017197</v>
      </c>
      <c r="P21" s="79">
        <v>4600.2779664043956</v>
      </c>
      <c r="Q21" s="79">
        <v>3738.2315109667079</v>
      </c>
      <c r="R21" s="79">
        <v>3206.5242227417843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5206.903124105409</v>
      </c>
      <c r="D30" s="8">
        <v>5671.5609977285048</v>
      </c>
      <c r="E30" s="8">
        <v>5564.248165136808</v>
      </c>
      <c r="F30" s="8">
        <v>6053.2635733108918</v>
      </c>
      <c r="G30" s="8">
        <v>6554.9344191235559</v>
      </c>
      <c r="H30" s="8">
        <v>6578.9888571112178</v>
      </c>
      <c r="I30" s="8">
        <v>5009.2100988695283</v>
      </c>
      <c r="J30" s="8">
        <v>4668.8322220547043</v>
      </c>
      <c r="K30" s="8">
        <v>4466.8886944871165</v>
      </c>
      <c r="L30" s="8">
        <v>4364.1383634304557</v>
      </c>
      <c r="M30" s="8">
        <v>4327.7108318621449</v>
      </c>
      <c r="N30" s="8">
        <v>4119.8367974556813</v>
      </c>
      <c r="O30" s="8">
        <v>4297.8592725017197</v>
      </c>
      <c r="P30" s="8">
        <v>4600.2779664043956</v>
      </c>
      <c r="Q30" s="8">
        <v>3738.2315109667079</v>
      </c>
      <c r="R30" s="8">
        <v>3206.5242227417843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592.12967378070027</v>
      </c>
      <c r="D34" s="9">
        <v>635.64074557570814</v>
      </c>
      <c r="E34" s="9">
        <v>635.62814385199204</v>
      </c>
      <c r="F34" s="9">
        <v>626.96280762799211</v>
      </c>
      <c r="G34" s="9">
        <v>641.46260983896002</v>
      </c>
      <c r="H34" s="9">
        <v>595.03280267334071</v>
      </c>
      <c r="I34" s="9">
        <v>548.73035572557603</v>
      </c>
      <c r="J34" s="9">
        <v>560.10223574676013</v>
      </c>
      <c r="K34" s="9">
        <v>577.5147797708521</v>
      </c>
      <c r="L34" s="9">
        <v>525.4106414301001</v>
      </c>
      <c r="M34" s="9">
        <v>519.56788875845916</v>
      </c>
      <c r="N34" s="9">
        <v>487.6368040640383</v>
      </c>
      <c r="O34" s="9">
        <v>464.41636851255333</v>
      </c>
      <c r="P34" s="9">
        <v>444.10426008558835</v>
      </c>
      <c r="Q34" s="9">
        <v>342.50819255298774</v>
      </c>
      <c r="R34" s="9">
        <v>478.92990836497501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382.68562143065401</v>
      </c>
      <c r="P35" s="9">
        <v>24.894666008744462</v>
      </c>
      <c r="Q35" s="9">
        <v>34.234276558179182</v>
      </c>
      <c r="R35" s="9">
        <v>34.213649832877245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382.68562143065401</v>
      </c>
      <c r="P36" s="10">
        <v>24.894666008744462</v>
      </c>
      <c r="Q36" s="10">
        <v>34.234276558179182</v>
      </c>
      <c r="R36" s="10">
        <v>34.213649832877245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3623.9360546191683</v>
      </c>
      <c r="D43" s="9">
        <v>4100.6681818675561</v>
      </c>
      <c r="E43" s="9">
        <v>4021.2903149345161</v>
      </c>
      <c r="F43" s="9">
        <v>4466.4638653758238</v>
      </c>
      <c r="G43" s="9">
        <v>5098.8866636438643</v>
      </c>
      <c r="H43" s="9">
        <v>5315.102139507565</v>
      </c>
      <c r="I43" s="9">
        <v>4116.7023198790321</v>
      </c>
      <c r="J43" s="9">
        <v>3805.0724487321004</v>
      </c>
      <c r="K43" s="9">
        <v>3592.0895987091963</v>
      </c>
      <c r="L43" s="9">
        <v>3553.8972720717961</v>
      </c>
      <c r="M43" s="9">
        <v>3560.3653613133561</v>
      </c>
      <c r="N43" s="9">
        <v>3464.9919794597809</v>
      </c>
      <c r="O43" s="9">
        <v>3274.2616841460249</v>
      </c>
      <c r="P43" s="9">
        <v>3964.095875365866</v>
      </c>
      <c r="Q43" s="9">
        <v>3175.7292257133477</v>
      </c>
      <c r="R43" s="9">
        <v>2606.6926044578254</v>
      </c>
    </row>
    <row r="44" spans="1:18" ht="11.25" customHeight="1" x14ac:dyDescent="0.25">
      <c r="A44" s="59" t="s">
        <v>161</v>
      </c>
      <c r="B44" s="60" t="s">
        <v>160</v>
      </c>
      <c r="C44" s="9">
        <v>975.23746734439305</v>
      </c>
      <c r="D44" s="9">
        <v>916.47484378344006</v>
      </c>
      <c r="E44" s="9">
        <v>891.81740824380006</v>
      </c>
      <c r="F44" s="9">
        <v>941.05865327277604</v>
      </c>
      <c r="G44" s="9">
        <v>795.80706189163209</v>
      </c>
      <c r="H44" s="9">
        <v>653.25392960437659</v>
      </c>
      <c r="I44" s="9">
        <v>328.26492105192006</v>
      </c>
      <c r="J44" s="9">
        <v>291.00330196754408</v>
      </c>
      <c r="K44" s="9">
        <v>284.83426854136803</v>
      </c>
      <c r="L44" s="9">
        <v>275.44163257116008</v>
      </c>
      <c r="M44" s="9">
        <v>235.29748344757411</v>
      </c>
      <c r="N44" s="9">
        <v>164.08801405796368</v>
      </c>
      <c r="O44" s="9">
        <v>173.37561531707914</v>
      </c>
      <c r="P44" s="9">
        <v>167.18316494419653</v>
      </c>
      <c r="Q44" s="9">
        <v>185.75981614219342</v>
      </c>
      <c r="R44" s="9">
        <v>86.688060086106674</v>
      </c>
    </row>
    <row r="45" spans="1:18" ht="11.25" customHeight="1" x14ac:dyDescent="0.25">
      <c r="A45" s="59" t="s">
        <v>159</v>
      </c>
      <c r="B45" s="60" t="s">
        <v>158</v>
      </c>
      <c r="C45" s="9">
        <v>15.599928361147208</v>
      </c>
      <c r="D45" s="9">
        <v>18.777226501800001</v>
      </c>
      <c r="E45" s="9">
        <v>15.512298106500001</v>
      </c>
      <c r="F45" s="9">
        <v>18.778247034300001</v>
      </c>
      <c r="G45" s="9">
        <v>18.778083749099999</v>
      </c>
      <c r="H45" s="9">
        <v>15.599985325935318</v>
      </c>
      <c r="I45" s="9">
        <v>15.512502213000001</v>
      </c>
      <c r="J45" s="9">
        <v>12.6542356083</v>
      </c>
      <c r="K45" s="9">
        <v>12.450047465700001</v>
      </c>
      <c r="L45" s="9">
        <v>9.3888173574000007</v>
      </c>
      <c r="M45" s="9">
        <v>12.480098342756058</v>
      </c>
      <c r="N45" s="9">
        <v>3.1199998738985437</v>
      </c>
      <c r="O45" s="9">
        <v>3.1199830954087582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15.599928361147208</v>
      </c>
      <c r="D49" s="10">
        <v>18.777226501800001</v>
      </c>
      <c r="E49" s="10">
        <v>15.512298106500001</v>
      </c>
      <c r="F49" s="10">
        <v>18.778247034300001</v>
      </c>
      <c r="G49" s="10">
        <v>18.778083749099999</v>
      </c>
      <c r="H49" s="10">
        <v>15.599985325935318</v>
      </c>
      <c r="I49" s="10">
        <v>15.512502213000001</v>
      </c>
      <c r="J49" s="10">
        <v>12.6542356083</v>
      </c>
      <c r="K49" s="10">
        <v>12.450047465700001</v>
      </c>
      <c r="L49" s="10">
        <v>9.3888173574000007</v>
      </c>
      <c r="M49" s="10">
        <v>12.480098342756058</v>
      </c>
      <c r="N49" s="10">
        <v>3.1199998738985437</v>
      </c>
      <c r="O49" s="10">
        <v>3.1199830954087582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1466.9015936530318</v>
      </c>
      <c r="D52" s="79">
        <v>1729.7429376579844</v>
      </c>
      <c r="E52" s="79">
        <v>1862.014828974048</v>
      </c>
      <c r="F52" s="79">
        <v>792.38572272885597</v>
      </c>
      <c r="G52" s="79">
        <v>1094.3688387816721</v>
      </c>
      <c r="H52" s="79">
        <v>1971.4351707093574</v>
      </c>
      <c r="I52" s="79">
        <v>5511.7724837582537</v>
      </c>
      <c r="J52" s="79">
        <v>3446.8403498426524</v>
      </c>
      <c r="K52" s="79">
        <v>3155.4273719653202</v>
      </c>
      <c r="L52" s="79">
        <v>3865.15312754058</v>
      </c>
      <c r="M52" s="79">
        <v>4976.3746366341175</v>
      </c>
      <c r="N52" s="79">
        <v>5501.5908116816681</v>
      </c>
      <c r="O52" s="79">
        <v>4523.8051014890752</v>
      </c>
      <c r="P52" s="79">
        <v>4205.0864371591952</v>
      </c>
      <c r="Q52" s="79">
        <v>4073.92888198537</v>
      </c>
      <c r="R52" s="79">
        <v>6866.6756804049028</v>
      </c>
    </row>
    <row r="53" spans="1:18" ht="11.25" customHeight="1" x14ac:dyDescent="0.25">
      <c r="A53" s="56" t="s">
        <v>143</v>
      </c>
      <c r="B53" s="57" t="s">
        <v>142</v>
      </c>
      <c r="C53" s="8">
        <v>1396.4388845929357</v>
      </c>
      <c r="D53" s="8">
        <v>1708.6726797592323</v>
      </c>
      <c r="E53" s="8">
        <v>1841.3809012843201</v>
      </c>
      <c r="F53" s="8">
        <v>768.77712053128801</v>
      </c>
      <c r="G53" s="8">
        <v>1068.157981955592</v>
      </c>
      <c r="H53" s="8">
        <v>1943.8627992474294</v>
      </c>
      <c r="I53" s="8">
        <v>5486.1192157452133</v>
      </c>
      <c r="J53" s="8">
        <v>3412.8242348717886</v>
      </c>
      <c r="K53" s="8">
        <v>3119.9213729938324</v>
      </c>
      <c r="L53" s="8">
        <v>3832.8078643014601</v>
      </c>
      <c r="M53" s="8">
        <v>4920.2531447248502</v>
      </c>
      <c r="N53" s="8">
        <v>5495.9076116816677</v>
      </c>
      <c r="O53" s="8">
        <v>4521.1890233266586</v>
      </c>
      <c r="P53" s="8">
        <v>4204.0652368982201</v>
      </c>
      <c r="Q53" s="8">
        <v>4073.3516827478861</v>
      </c>
      <c r="R53" s="8">
        <v>6866.2760797057063</v>
      </c>
    </row>
    <row r="54" spans="1:18" ht="11.25" customHeight="1" x14ac:dyDescent="0.25">
      <c r="A54" s="56" t="s">
        <v>141</v>
      </c>
      <c r="B54" s="57" t="s">
        <v>140</v>
      </c>
      <c r="C54" s="8">
        <v>70.462709060096103</v>
      </c>
      <c r="D54" s="8">
        <v>21.070257898752001</v>
      </c>
      <c r="E54" s="8">
        <v>20.633927689728001</v>
      </c>
      <c r="F54" s="8">
        <v>23.608602197568</v>
      </c>
      <c r="G54" s="8">
        <v>26.210856826080001</v>
      </c>
      <c r="H54" s="8">
        <v>27.572371461928096</v>
      </c>
      <c r="I54" s="8">
        <v>25.653268013040002</v>
      </c>
      <c r="J54" s="8">
        <v>34.016114970864002</v>
      </c>
      <c r="K54" s="8">
        <v>35.505998971487998</v>
      </c>
      <c r="L54" s="8">
        <v>32.345263239120001</v>
      </c>
      <c r="M54" s="8">
        <v>56.121491909267498</v>
      </c>
      <c r="N54" s="8">
        <v>5.683199999999986</v>
      </c>
      <c r="O54" s="8">
        <v>2.6160781624166152</v>
      </c>
      <c r="P54" s="8">
        <v>1.0212002609747568</v>
      </c>
      <c r="Q54" s="8">
        <v>0.57719923748395008</v>
      </c>
      <c r="R54" s="8">
        <v>0.39960069919670138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70.462709060096103</v>
      </c>
      <c r="D57" s="9">
        <v>21.070257898752001</v>
      </c>
      <c r="E57" s="9">
        <v>20.633927689728001</v>
      </c>
      <c r="F57" s="9">
        <v>23.608602197568</v>
      </c>
      <c r="G57" s="9">
        <v>26.210856826080001</v>
      </c>
      <c r="H57" s="9">
        <v>27.572371461928096</v>
      </c>
      <c r="I57" s="9">
        <v>25.653268013040002</v>
      </c>
      <c r="J57" s="9">
        <v>34.016114970864002</v>
      </c>
      <c r="K57" s="9">
        <v>35.505998971487998</v>
      </c>
      <c r="L57" s="9">
        <v>32.345263239120001</v>
      </c>
      <c r="M57" s="9">
        <v>56.121491909267498</v>
      </c>
      <c r="N57" s="9">
        <v>5.683199999999986</v>
      </c>
      <c r="O57" s="9">
        <v>2.6160781624166152</v>
      </c>
      <c r="P57" s="9">
        <v>1.0212002609747568</v>
      </c>
      <c r="Q57" s="9">
        <v>0.57719923748395008</v>
      </c>
      <c r="R57" s="9">
        <v>0.39960069919670138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9.2617000000000047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9.2617000000000047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221.70501267898311</v>
      </c>
      <c r="D64" s="81">
        <v>225.21926673036</v>
      </c>
      <c r="E64" s="81">
        <v>233.670519979848</v>
      </c>
      <c r="F64" s="81">
        <v>233.68567142289601</v>
      </c>
      <c r="G64" s="81">
        <v>233.712755162208</v>
      </c>
      <c r="H64" s="81">
        <v>238.42555867278679</v>
      </c>
      <c r="I64" s="81">
        <v>412.96075885209598</v>
      </c>
      <c r="J64" s="81">
        <v>421.91480390875199</v>
      </c>
      <c r="K64" s="81">
        <v>395.07756202807201</v>
      </c>
      <c r="L64" s="81">
        <v>272.115182792376</v>
      </c>
      <c r="M64" s="81">
        <v>281.8392497792608</v>
      </c>
      <c r="N64" s="81">
        <v>337.36341328269248</v>
      </c>
      <c r="O64" s="81">
        <v>361.42874497515697</v>
      </c>
      <c r="P64" s="81">
        <v>467.67649257404344</v>
      </c>
      <c r="Q64" s="81">
        <v>453.56050818789555</v>
      </c>
      <c r="R64" s="81">
        <v>422.78294390094868</v>
      </c>
    </row>
    <row r="65" spans="1:18" ht="11.25" customHeight="1" x14ac:dyDescent="0.25">
      <c r="A65" s="71" t="s">
        <v>123</v>
      </c>
      <c r="B65" s="72" t="s">
        <v>122</v>
      </c>
      <c r="C65" s="82">
        <v>199.9196126789831</v>
      </c>
      <c r="D65" s="82">
        <v>203.50404962496</v>
      </c>
      <c r="E65" s="82">
        <v>203.49607795776001</v>
      </c>
      <c r="F65" s="82">
        <v>203.51052074303999</v>
      </c>
      <c r="G65" s="82">
        <v>204.4512243648</v>
      </c>
      <c r="H65" s="82">
        <v>206.97596363214939</v>
      </c>
      <c r="I65" s="82">
        <v>319.09167658368</v>
      </c>
      <c r="J65" s="82">
        <v>326.36089922688001</v>
      </c>
      <c r="K65" s="82">
        <v>373.44203463168003</v>
      </c>
      <c r="L65" s="82">
        <v>271.69645749120002</v>
      </c>
      <c r="M65" s="82">
        <v>281.45704888059055</v>
      </c>
      <c r="N65" s="82">
        <v>301.05470932416983</v>
      </c>
      <c r="O65" s="82">
        <v>322.33527960774069</v>
      </c>
      <c r="P65" s="82">
        <v>340.08448521043084</v>
      </c>
      <c r="Q65" s="82">
        <v>347.48049713670599</v>
      </c>
      <c r="R65" s="82">
        <v>375.76134815681309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21.78540000000001</v>
      </c>
      <c r="D67" s="82">
        <v>21.715217105400001</v>
      </c>
      <c r="E67" s="82">
        <v>30.174442022088002</v>
      </c>
      <c r="F67" s="82">
        <v>30.175150679856003</v>
      </c>
      <c r="G67" s="82">
        <v>29.261530797408003</v>
      </c>
      <c r="H67" s="82">
        <v>31.449595040637401</v>
      </c>
      <c r="I67" s="82">
        <v>93.869082268416008</v>
      </c>
      <c r="J67" s="82">
        <v>95.553904681872012</v>
      </c>
      <c r="K67" s="82">
        <v>21.635527396392003</v>
      </c>
      <c r="L67" s="82">
        <v>0.41872530117600015</v>
      </c>
      <c r="M67" s="82">
        <v>0.38220089867025125</v>
      </c>
      <c r="N67" s="82">
        <v>36.308703958522671</v>
      </c>
      <c r="O67" s="82">
        <v>39.093465367416307</v>
      </c>
      <c r="P67" s="82">
        <v>120.50090542059938</v>
      </c>
      <c r="Q67" s="82">
        <v>98.988841852930463</v>
      </c>
      <c r="R67" s="82">
        <v>27.245532233089925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10.100000000000003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7.0911019430132232</v>
      </c>
      <c r="Q69" s="82">
        <v>7.091169198259105</v>
      </c>
      <c r="R69" s="82">
        <v>9.6760635110456317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1.8877677356924674</v>
      </c>
      <c r="Q70" s="83">
        <v>1.8877939136609057</v>
      </c>
      <c r="R70" s="83">
        <v>1.8880067245196035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5.203334207320756</v>
      </c>
      <c r="Q71" s="83">
        <v>5.2033752845981995</v>
      </c>
      <c r="R71" s="83">
        <v>7.7880567865260275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4691.0489204046426</v>
      </c>
      <c r="D2" s="78">
        <v>5273.9821342553632</v>
      </c>
      <c r="E2" s="78">
        <v>5329.7966555250914</v>
      </c>
      <c r="F2" s="78">
        <v>4923.4713586050921</v>
      </c>
      <c r="G2" s="78">
        <v>5611.2264674594626</v>
      </c>
      <c r="H2" s="78">
        <v>6553.2245032761766</v>
      </c>
      <c r="I2" s="78">
        <v>8301.564221775754</v>
      </c>
      <c r="J2" s="78">
        <v>5903.6566034791085</v>
      </c>
      <c r="K2" s="78">
        <v>5369.2549647647411</v>
      </c>
      <c r="L2" s="78">
        <v>6018.5600713212261</v>
      </c>
      <c r="M2" s="78">
        <v>7036.8556103565979</v>
      </c>
      <c r="N2" s="78">
        <v>7321.7911392198375</v>
      </c>
      <c r="O2" s="78">
        <v>6463.0035455616653</v>
      </c>
      <c r="P2" s="78">
        <v>6301.1720717370417</v>
      </c>
      <c r="Q2" s="78">
        <v>4838.4911437521359</v>
      </c>
      <c r="R2" s="78">
        <v>6352.785087486749</v>
      </c>
    </row>
    <row r="3" spans="1:18" ht="11.25" customHeight="1" x14ac:dyDescent="0.25">
      <c r="A3" s="53" t="s">
        <v>242</v>
      </c>
      <c r="B3" s="54" t="s">
        <v>241</v>
      </c>
      <c r="C3" s="79">
        <v>79.086272590024294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79.086272590024294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79.086272590024294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79.086272590024294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3858.5574057829931</v>
      </c>
      <c r="D21" s="79">
        <v>4246.0756733872749</v>
      </c>
      <c r="E21" s="79">
        <v>4117.9229253224403</v>
      </c>
      <c r="F21" s="79">
        <v>4631.1419200078217</v>
      </c>
      <c r="G21" s="79">
        <v>5106.9833148099524</v>
      </c>
      <c r="H21" s="79">
        <v>5206.61262098515</v>
      </c>
      <c r="I21" s="79">
        <v>3702.7727047124254</v>
      </c>
      <c r="J21" s="79">
        <v>3402.7347271449198</v>
      </c>
      <c r="K21" s="79">
        <v>3209.9823932596901</v>
      </c>
      <c r="L21" s="79">
        <v>3175.2366503061603</v>
      </c>
      <c r="M21" s="79">
        <v>3147.1308107083391</v>
      </c>
      <c r="N21" s="79">
        <v>2977.4152634192897</v>
      </c>
      <c r="O21" s="79">
        <v>3190.6179201606637</v>
      </c>
      <c r="P21" s="79">
        <v>3528.8589055332604</v>
      </c>
      <c r="Q21" s="79">
        <v>2787.40520571555</v>
      </c>
      <c r="R21" s="79">
        <v>2128.4141419120187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3858.5574057829931</v>
      </c>
      <c r="D30" s="8">
        <v>4246.0756733872749</v>
      </c>
      <c r="E30" s="8">
        <v>4117.9229253224403</v>
      </c>
      <c r="F30" s="8">
        <v>4631.1419200078217</v>
      </c>
      <c r="G30" s="8">
        <v>5106.9833148099524</v>
      </c>
      <c r="H30" s="8">
        <v>5206.61262098515</v>
      </c>
      <c r="I30" s="8">
        <v>3702.7727047124254</v>
      </c>
      <c r="J30" s="8">
        <v>3402.7347271449198</v>
      </c>
      <c r="K30" s="8">
        <v>3209.9823932596901</v>
      </c>
      <c r="L30" s="8">
        <v>3175.2366503061603</v>
      </c>
      <c r="M30" s="8">
        <v>3147.1308107083391</v>
      </c>
      <c r="N30" s="8">
        <v>2977.4152634192897</v>
      </c>
      <c r="O30" s="8">
        <v>3190.6179201606637</v>
      </c>
      <c r="P30" s="8">
        <v>3528.8589055332604</v>
      </c>
      <c r="Q30" s="8">
        <v>2787.40520571555</v>
      </c>
      <c r="R30" s="8">
        <v>2128.4141419120187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318.51357437823339</v>
      </c>
      <c r="P35" s="9">
        <v>21.137173287938452</v>
      </c>
      <c r="Q35" s="9">
        <v>28.101465209112288</v>
      </c>
      <c r="R35" s="9">
        <v>26.697817841492146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318.51357437823339</v>
      </c>
      <c r="P36" s="10">
        <v>21.137173287938452</v>
      </c>
      <c r="Q36" s="10">
        <v>28.101465209112288</v>
      </c>
      <c r="R36" s="10">
        <v>26.697817841492146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3030.0870567440093</v>
      </c>
      <c r="D43" s="9">
        <v>3457.5105521612941</v>
      </c>
      <c r="E43" s="9">
        <v>3359.8377447911203</v>
      </c>
      <c r="F43" s="9">
        <v>3811.9575258263385</v>
      </c>
      <c r="G43" s="9">
        <v>4403.4925598954496</v>
      </c>
      <c r="H43" s="9">
        <v>4624.645908096476</v>
      </c>
      <c r="I43" s="9">
        <v>3417.3931642452162</v>
      </c>
      <c r="J43" s="9">
        <v>3151.2540867251491</v>
      </c>
      <c r="K43" s="9">
        <v>2964.6273718347175</v>
      </c>
      <c r="L43" s="9">
        <v>2939.6366939578438</v>
      </c>
      <c r="M43" s="9">
        <v>2942.3621154398743</v>
      </c>
      <c r="N43" s="9">
        <v>2840.3502081490601</v>
      </c>
      <c r="O43" s="9">
        <v>2725.2050614502291</v>
      </c>
      <c r="P43" s="9">
        <v>3365.7724678121212</v>
      </c>
      <c r="Q43" s="9">
        <v>2606.821388449147</v>
      </c>
      <c r="R43" s="9">
        <v>2034.0713330065444</v>
      </c>
    </row>
    <row r="44" spans="1:18" ht="11.25" customHeight="1" x14ac:dyDescent="0.25">
      <c r="A44" s="59" t="s">
        <v>161</v>
      </c>
      <c r="B44" s="60" t="s">
        <v>160</v>
      </c>
      <c r="C44" s="9">
        <v>815.42675767842547</v>
      </c>
      <c r="D44" s="9">
        <v>772.73295537131105</v>
      </c>
      <c r="E44" s="9">
        <v>745.12446379492621</v>
      </c>
      <c r="F44" s="9">
        <v>803.15787247174148</v>
      </c>
      <c r="G44" s="9">
        <v>687.27365547045281</v>
      </c>
      <c r="H44" s="9">
        <v>568.39323745765694</v>
      </c>
      <c r="I44" s="9">
        <v>272.50216559192239</v>
      </c>
      <c r="J44" s="9">
        <v>241.0007580489829</v>
      </c>
      <c r="K44" s="9">
        <v>235.0797344413964</v>
      </c>
      <c r="L44" s="9">
        <v>227.83391532243436</v>
      </c>
      <c r="M44" s="9">
        <v>194.45487496235347</v>
      </c>
      <c r="N44" s="9">
        <v>134.50750467738933</v>
      </c>
      <c r="O44" s="9">
        <v>144.30248708645371</v>
      </c>
      <c r="P44" s="9">
        <v>141.94926443320063</v>
      </c>
      <c r="Q44" s="9">
        <v>152.48235205729105</v>
      </c>
      <c r="R44" s="9">
        <v>67.644991063982332</v>
      </c>
    </row>
    <row r="45" spans="1:18" ht="11.25" customHeight="1" x14ac:dyDescent="0.25">
      <c r="A45" s="59" t="s">
        <v>159</v>
      </c>
      <c r="B45" s="60" t="s">
        <v>158</v>
      </c>
      <c r="C45" s="9">
        <v>13.043591360558196</v>
      </c>
      <c r="D45" s="9">
        <v>15.832165854670237</v>
      </c>
      <c r="E45" s="9">
        <v>12.960716736393914</v>
      </c>
      <c r="F45" s="9">
        <v>16.026521709742489</v>
      </c>
      <c r="G45" s="9">
        <v>16.217099444050515</v>
      </c>
      <c r="H45" s="9">
        <v>13.573475431017002</v>
      </c>
      <c r="I45" s="9">
        <v>12.877374875286765</v>
      </c>
      <c r="J45" s="9">
        <v>10.479882370787898</v>
      </c>
      <c r="K45" s="9">
        <v>10.275286983576093</v>
      </c>
      <c r="L45" s="9">
        <v>7.7660410258824681</v>
      </c>
      <c r="M45" s="9">
        <v>10.313820306111413</v>
      </c>
      <c r="N45" s="9">
        <v>2.5575505928398732</v>
      </c>
      <c r="O45" s="9">
        <v>2.596797245747541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13.043591360558196</v>
      </c>
      <c r="D49" s="10">
        <v>15.832165854670237</v>
      </c>
      <c r="E49" s="10">
        <v>12.960716736393914</v>
      </c>
      <c r="F49" s="10">
        <v>16.026521709742489</v>
      </c>
      <c r="G49" s="10">
        <v>16.217099444050515</v>
      </c>
      <c r="H49" s="10">
        <v>13.573475431017002</v>
      </c>
      <c r="I49" s="10">
        <v>12.877374875286765</v>
      </c>
      <c r="J49" s="10">
        <v>10.479882370787898</v>
      </c>
      <c r="K49" s="10">
        <v>10.275286983576093</v>
      </c>
      <c r="L49" s="10">
        <v>7.7660410258824681</v>
      </c>
      <c r="M49" s="10">
        <v>10.313820306111413</v>
      </c>
      <c r="N49" s="10">
        <v>2.5575505928398732</v>
      </c>
      <c r="O49" s="10">
        <v>2.596797245747541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753.40524203162568</v>
      </c>
      <c r="D52" s="79">
        <v>1027.9064608680885</v>
      </c>
      <c r="E52" s="79">
        <v>1211.8737302026514</v>
      </c>
      <c r="F52" s="79">
        <v>292.32943859727015</v>
      </c>
      <c r="G52" s="79">
        <v>504.24315264951002</v>
      </c>
      <c r="H52" s="79">
        <v>1346.6118822910262</v>
      </c>
      <c r="I52" s="79">
        <v>4598.7915170633287</v>
      </c>
      <c r="J52" s="79">
        <v>2500.9218763341887</v>
      </c>
      <c r="K52" s="79">
        <v>2159.2725715050506</v>
      </c>
      <c r="L52" s="79">
        <v>2843.3234210150654</v>
      </c>
      <c r="M52" s="79">
        <v>3889.7247996482588</v>
      </c>
      <c r="N52" s="79">
        <v>4344.3758758005479</v>
      </c>
      <c r="O52" s="79">
        <v>3272.3856254010016</v>
      </c>
      <c r="P52" s="79">
        <v>2772.3131662037813</v>
      </c>
      <c r="Q52" s="79">
        <v>2051.085938036586</v>
      </c>
      <c r="R52" s="79">
        <v>4215.1092455747303</v>
      </c>
    </row>
    <row r="53" spans="1:18" ht="11.25" customHeight="1" x14ac:dyDescent="0.25">
      <c r="A53" s="56" t="s">
        <v>143</v>
      </c>
      <c r="B53" s="57" t="s">
        <v>142</v>
      </c>
      <c r="C53" s="8">
        <v>717.21537448814377</v>
      </c>
      <c r="D53" s="8">
        <v>1015.3853782524203</v>
      </c>
      <c r="E53" s="8">
        <v>1198.4443447171125</v>
      </c>
      <c r="F53" s="8">
        <v>283.61967865521359</v>
      </c>
      <c r="G53" s="8">
        <v>492.16619594966357</v>
      </c>
      <c r="H53" s="8">
        <v>1327.7782510434845</v>
      </c>
      <c r="I53" s="8">
        <v>4577.3875074328589</v>
      </c>
      <c r="J53" s="8">
        <v>2476.2408242853417</v>
      </c>
      <c r="K53" s="8">
        <v>2134.9756631419627</v>
      </c>
      <c r="L53" s="8">
        <v>2819.5292681078022</v>
      </c>
      <c r="M53" s="8">
        <v>3845.8580945039716</v>
      </c>
      <c r="N53" s="8">
        <v>4339.8880907539169</v>
      </c>
      <c r="O53" s="8">
        <v>3270.4932325190007</v>
      </c>
      <c r="P53" s="8">
        <v>2771.6399132347547</v>
      </c>
      <c r="Q53" s="8">
        <v>2050.7953376668338</v>
      </c>
      <c r="R53" s="8">
        <v>4214.8639506634636</v>
      </c>
    </row>
    <row r="54" spans="1:18" ht="11.25" customHeight="1" x14ac:dyDescent="0.25">
      <c r="A54" s="56" t="s">
        <v>141</v>
      </c>
      <c r="B54" s="57" t="s">
        <v>140</v>
      </c>
      <c r="C54" s="8">
        <v>36.189867543481903</v>
      </c>
      <c r="D54" s="8">
        <v>12.521082615668098</v>
      </c>
      <c r="E54" s="8">
        <v>13.429385485538992</v>
      </c>
      <c r="F54" s="8">
        <v>8.7097599420565661</v>
      </c>
      <c r="G54" s="8">
        <v>12.076956699846466</v>
      </c>
      <c r="H54" s="8">
        <v>18.83363124754165</v>
      </c>
      <c r="I54" s="8">
        <v>21.404009630469854</v>
      </c>
      <c r="J54" s="8">
        <v>24.681052048847054</v>
      </c>
      <c r="K54" s="8">
        <v>24.296908363087869</v>
      </c>
      <c r="L54" s="8">
        <v>23.794152907263296</v>
      </c>
      <c r="M54" s="8">
        <v>43.866705144286939</v>
      </c>
      <c r="N54" s="8">
        <v>4.4877850466313856</v>
      </c>
      <c r="O54" s="8">
        <v>1.8923928820009694</v>
      </c>
      <c r="P54" s="8">
        <v>0.67325296902663323</v>
      </c>
      <c r="Q54" s="8">
        <v>0.29060036975211517</v>
      </c>
      <c r="R54" s="8">
        <v>0.24529491126670225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36.189867543481903</v>
      </c>
      <c r="D57" s="9">
        <v>12.521082615668098</v>
      </c>
      <c r="E57" s="9">
        <v>13.429385485538992</v>
      </c>
      <c r="F57" s="9">
        <v>8.7097599420565661</v>
      </c>
      <c r="G57" s="9">
        <v>12.076956699846466</v>
      </c>
      <c r="H57" s="9">
        <v>18.83363124754165</v>
      </c>
      <c r="I57" s="9">
        <v>21.404009630469854</v>
      </c>
      <c r="J57" s="9">
        <v>24.681052048847054</v>
      </c>
      <c r="K57" s="9">
        <v>24.296908363087869</v>
      </c>
      <c r="L57" s="9">
        <v>23.794152907263296</v>
      </c>
      <c r="M57" s="9">
        <v>43.866705144286939</v>
      </c>
      <c r="N57" s="9">
        <v>4.4877850466313856</v>
      </c>
      <c r="O57" s="9">
        <v>1.8923928820009694</v>
      </c>
      <c r="P57" s="9">
        <v>0.67325296902663323</v>
      </c>
      <c r="Q57" s="9">
        <v>0.29060036975211517</v>
      </c>
      <c r="R57" s="9">
        <v>0.24529491126670225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9.2617000000000047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9.2617000000000047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211.10866219039704</v>
      </c>
      <c r="D64" s="81">
        <v>216.40840175488754</v>
      </c>
      <c r="E64" s="81">
        <v>223.13481178580358</v>
      </c>
      <c r="F64" s="81">
        <v>214.64283245033812</v>
      </c>
      <c r="G64" s="81">
        <v>217.93381452796834</v>
      </c>
      <c r="H64" s="81">
        <v>228.45797785416656</v>
      </c>
      <c r="I64" s="81">
        <v>397.41209719657206</v>
      </c>
      <c r="J64" s="81">
        <v>395.69188828732626</v>
      </c>
      <c r="K64" s="81">
        <v>388.24731942198662</v>
      </c>
      <c r="L64" s="81">
        <v>272.0044844739661</v>
      </c>
      <c r="M64" s="81">
        <v>281.75579172504229</v>
      </c>
      <c r="N64" s="81">
        <v>329.72617235338299</v>
      </c>
      <c r="O64" s="81">
        <v>350.61432595156646</v>
      </c>
      <c r="P64" s="81">
        <v>425.54865915987608</v>
      </c>
      <c r="Q64" s="81">
        <v>403.13888393960355</v>
      </c>
      <c r="R64" s="81">
        <v>410.13650845672259</v>
      </c>
    </row>
    <row r="65" spans="1:18" ht="11.25" customHeight="1" x14ac:dyDescent="0.25">
      <c r="A65" s="71" t="s">
        <v>123</v>
      </c>
      <c r="B65" s="72" t="s">
        <v>122</v>
      </c>
      <c r="C65" s="82">
        <v>199.9196126789831</v>
      </c>
      <c r="D65" s="82">
        <v>203.50404962496</v>
      </c>
      <c r="E65" s="82">
        <v>203.49607795776001</v>
      </c>
      <c r="F65" s="82">
        <v>203.51052074303999</v>
      </c>
      <c r="G65" s="82">
        <v>204.4512243648</v>
      </c>
      <c r="H65" s="82">
        <v>206.97596363214939</v>
      </c>
      <c r="I65" s="82">
        <v>319.09167658368</v>
      </c>
      <c r="J65" s="82">
        <v>326.36089922688001</v>
      </c>
      <c r="K65" s="82">
        <v>373.44203463168003</v>
      </c>
      <c r="L65" s="82">
        <v>271.69645749120002</v>
      </c>
      <c r="M65" s="82">
        <v>281.45704888059055</v>
      </c>
      <c r="N65" s="82">
        <v>301.05470932416983</v>
      </c>
      <c r="O65" s="82">
        <v>322.33527960774069</v>
      </c>
      <c r="P65" s="82">
        <v>340.08448521043084</v>
      </c>
      <c r="Q65" s="82">
        <v>347.48049713670599</v>
      </c>
      <c r="R65" s="82">
        <v>375.76134815681309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11.189049511413941</v>
      </c>
      <c r="D67" s="82">
        <v>12.904352129927519</v>
      </c>
      <c r="E67" s="82">
        <v>19.638733828043581</v>
      </c>
      <c r="F67" s="82">
        <v>11.132311707298138</v>
      </c>
      <c r="G67" s="82">
        <v>13.482590163168352</v>
      </c>
      <c r="H67" s="82">
        <v>21.482014222017163</v>
      </c>
      <c r="I67" s="82">
        <v>78.320420612892079</v>
      </c>
      <c r="J67" s="82">
        <v>69.330989060446228</v>
      </c>
      <c r="K67" s="82">
        <v>14.805284790306613</v>
      </c>
      <c r="L67" s="82">
        <v>0.30802698276610735</v>
      </c>
      <c r="M67" s="82">
        <v>0.29874284445173138</v>
      </c>
      <c r="N67" s="82">
        <v>28.671463029213164</v>
      </c>
      <c r="O67" s="82">
        <v>28.279046343825776</v>
      </c>
      <c r="P67" s="82">
        <v>79.443372123091791</v>
      </c>
      <c r="Q67" s="82">
        <v>49.837546856764746</v>
      </c>
      <c r="R67" s="82">
        <v>16.724671465702571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10.100000000000003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6.0208018263534395</v>
      </c>
      <c r="Q69" s="82">
        <v>5.8208399461327955</v>
      </c>
      <c r="R69" s="82">
        <v>7.5504888342069227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1.6028362759594743</v>
      </c>
      <c r="Q70" s="83">
        <v>1.5496099325061197</v>
      </c>
      <c r="R70" s="83">
        <v>1.4732616911949521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4.4179655503939657</v>
      </c>
      <c r="Q71" s="83">
        <v>4.2712300136266759</v>
      </c>
      <c r="R71" s="83">
        <v>6.0772271430119709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0.67876733847865489</v>
      </c>
      <c r="D2" s="78">
        <v>0.81735454788791795</v>
      </c>
      <c r="E2" s="78">
        <v>1.0789543629174161</v>
      </c>
      <c r="F2" s="78">
        <v>1.2945040695978827</v>
      </c>
      <c r="G2" s="78">
        <v>1.5651917360152348</v>
      </c>
      <c r="H2" s="78">
        <v>2.0114132897659069</v>
      </c>
      <c r="I2" s="78">
        <v>2.3714388494630687</v>
      </c>
      <c r="J2" s="78">
        <v>3.796778271215381</v>
      </c>
      <c r="K2" s="78">
        <v>4.5579935798832345</v>
      </c>
      <c r="L2" s="78">
        <v>5.579143386863036</v>
      </c>
      <c r="M2" s="78">
        <v>6.3840038050908117</v>
      </c>
      <c r="N2" s="78">
        <v>6.9064081578318675</v>
      </c>
      <c r="O2" s="78">
        <v>7.8657690585004749</v>
      </c>
      <c r="P2" s="78">
        <v>9.4371627128387132</v>
      </c>
      <c r="Q2" s="78">
        <v>12.498861962818758</v>
      </c>
      <c r="R2" s="78">
        <v>17.644500820182728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0.67876733847865489</v>
      </c>
      <c r="D52" s="79">
        <v>0.81735454788791795</v>
      </c>
      <c r="E52" s="79">
        <v>1.0789543629174161</v>
      </c>
      <c r="F52" s="79">
        <v>1.2945040695978827</v>
      </c>
      <c r="G52" s="79">
        <v>1.5651917360152348</v>
      </c>
      <c r="H52" s="79">
        <v>2.0114132897659069</v>
      </c>
      <c r="I52" s="79">
        <v>2.3714388494630687</v>
      </c>
      <c r="J52" s="79">
        <v>3.796778271215381</v>
      </c>
      <c r="K52" s="79">
        <v>4.5579935798832345</v>
      </c>
      <c r="L52" s="79">
        <v>5.579143386863036</v>
      </c>
      <c r="M52" s="79">
        <v>6.3840038050908117</v>
      </c>
      <c r="N52" s="79">
        <v>6.9064081578318675</v>
      </c>
      <c r="O52" s="79">
        <v>7.8657690585004749</v>
      </c>
      <c r="P52" s="79">
        <v>9.4371627128387132</v>
      </c>
      <c r="Q52" s="79">
        <v>12.498861962818758</v>
      </c>
      <c r="R52" s="79">
        <v>17.644500820182728</v>
      </c>
    </row>
    <row r="53" spans="1:18" ht="11.25" customHeight="1" x14ac:dyDescent="0.25">
      <c r="A53" s="56" t="s">
        <v>143</v>
      </c>
      <c r="B53" s="57" t="s">
        <v>142</v>
      </c>
      <c r="C53" s="8">
        <v>0.64616270726299752</v>
      </c>
      <c r="D53" s="8">
        <v>0.80739822967219854</v>
      </c>
      <c r="E53" s="8">
        <v>1.066997924140169</v>
      </c>
      <c r="F53" s="8">
        <v>1.2559351873658551</v>
      </c>
      <c r="G53" s="8">
        <v>1.5277043596899633</v>
      </c>
      <c r="H53" s="8">
        <v>1.9832817867812418</v>
      </c>
      <c r="I53" s="8">
        <v>2.3604015367726272</v>
      </c>
      <c r="J53" s="8">
        <v>3.7593086952895809</v>
      </c>
      <c r="K53" s="8">
        <v>4.5067054035819094</v>
      </c>
      <c r="L53" s="8">
        <v>5.5324547161837172</v>
      </c>
      <c r="M53" s="8">
        <v>6.3120076544677008</v>
      </c>
      <c r="N53" s="8">
        <v>6.8992737670372541</v>
      </c>
      <c r="O53" s="8">
        <v>7.8612203508963869</v>
      </c>
      <c r="P53" s="8">
        <v>9.4348709090507938</v>
      </c>
      <c r="Q53" s="8">
        <v>12.497091108735797</v>
      </c>
      <c r="R53" s="8">
        <v>17.643474012569715</v>
      </c>
    </row>
    <row r="54" spans="1:18" ht="11.25" customHeight="1" x14ac:dyDescent="0.25">
      <c r="A54" s="56" t="s">
        <v>141</v>
      </c>
      <c r="B54" s="57" t="s">
        <v>140</v>
      </c>
      <c r="C54" s="8">
        <v>3.2604631215657411E-2</v>
      </c>
      <c r="D54" s="8">
        <v>9.9563182157194566E-3</v>
      </c>
      <c r="E54" s="8">
        <v>1.1956438777247136E-2</v>
      </c>
      <c r="F54" s="8">
        <v>3.8568882232027556E-2</v>
      </c>
      <c r="G54" s="8">
        <v>3.7487376325271507E-2</v>
      </c>
      <c r="H54" s="8">
        <v>2.8131502984665283E-2</v>
      </c>
      <c r="I54" s="8">
        <v>1.1037312690441517E-2</v>
      </c>
      <c r="J54" s="8">
        <v>3.7469575925800101E-2</v>
      </c>
      <c r="K54" s="8">
        <v>5.1288176301324692E-2</v>
      </c>
      <c r="L54" s="8">
        <v>4.6688670679318589E-2</v>
      </c>
      <c r="M54" s="8">
        <v>7.199615062311053E-2</v>
      </c>
      <c r="N54" s="8">
        <v>7.134390794613147E-3</v>
      </c>
      <c r="O54" s="8">
        <v>4.5487076040879896E-3</v>
      </c>
      <c r="P54" s="8">
        <v>2.2918037879199231E-3</v>
      </c>
      <c r="Q54" s="8">
        <v>1.7708540829609019E-3</v>
      </c>
      <c r="R54" s="8">
        <v>1.0268076130116621E-3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3.2604631215657411E-2</v>
      </c>
      <c r="D57" s="9">
        <v>9.9563182157194566E-3</v>
      </c>
      <c r="E57" s="9">
        <v>1.1956438777247136E-2</v>
      </c>
      <c r="F57" s="9">
        <v>3.8568882232027556E-2</v>
      </c>
      <c r="G57" s="9">
        <v>3.7487376325271507E-2</v>
      </c>
      <c r="H57" s="9">
        <v>2.8131502984665283E-2</v>
      </c>
      <c r="I57" s="9">
        <v>1.1037312690441517E-2</v>
      </c>
      <c r="J57" s="9">
        <v>3.7469575925800101E-2</v>
      </c>
      <c r="K57" s="9">
        <v>5.1288176301324692E-2</v>
      </c>
      <c r="L57" s="9">
        <v>4.6688670679318589E-2</v>
      </c>
      <c r="M57" s="9">
        <v>7.199615062311053E-2</v>
      </c>
      <c r="N57" s="9">
        <v>7.134390794613147E-3</v>
      </c>
      <c r="O57" s="9">
        <v>4.5487076040879896E-3</v>
      </c>
      <c r="P57" s="9">
        <v>2.2918037879199231E-3</v>
      </c>
      <c r="Q57" s="9">
        <v>1.7708540829609019E-3</v>
      </c>
      <c r="R57" s="9">
        <v>1.0268076130116621E-3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1.008057939242415E-2</v>
      </c>
      <c r="D64" s="81">
        <v>1.0261080460605213E-2</v>
      </c>
      <c r="E64" s="81">
        <v>1.7484740380004905E-2</v>
      </c>
      <c r="F64" s="81">
        <v>4.9296515870174716E-2</v>
      </c>
      <c r="G64" s="81">
        <v>4.1850521107898088E-2</v>
      </c>
      <c r="H64" s="81">
        <v>3.2087351571257923E-2</v>
      </c>
      <c r="I64" s="81">
        <v>4.0387151158855793E-2</v>
      </c>
      <c r="J64" s="81">
        <v>0.10525494429774761</v>
      </c>
      <c r="K64" s="81">
        <v>3.1252373560010559E-2</v>
      </c>
      <c r="L64" s="81">
        <v>6.0440774734707783E-4</v>
      </c>
      <c r="M64" s="81">
        <v>4.9031115411968685E-4</v>
      </c>
      <c r="N64" s="81">
        <v>4.5580039992613099E-2</v>
      </c>
      <c r="O64" s="81">
        <v>6.7973788299448404E-2</v>
      </c>
      <c r="P64" s="81">
        <v>0.27043121907068984</v>
      </c>
      <c r="Q64" s="81">
        <v>0.30369893682977578</v>
      </c>
      <c r="R64" s="81">
        <v>7.0009687104477164E-2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1.008057939242415E-2</v>
      </c>
      <c r="D67" s="82">
        <v>1.0261080460605213E-2</v>
      </c>
      <c r="E67" s="82">
        <v>1.7484740380004905E-2</v>
      </c>
      <c r="F67" s="82">
        <v>4.9296515870174716E-2</v>
      </c>
      <c r="G67" s="82">
        <v>4.1850521107898088E-2</v>
      </c>
      <c r="H67" s="82">
        <v>3.2087351571257923E-2</v>
      </c>
      <c r="I67" s="82">
        <v>4.0387151158855793E-2</v>
      </c>
      <c r="J67" s="82">
        <v>0.10525494429774761</v>
      </c>
      <c r="K67" s="82">
        <v>3.1252373560010559E-2</v>
      </c>
      <c r="L67" s="82">
        <v>6.0440774734707783E-4</v>
      </c>
      <c r="M67" s="82">
        <v>4.9031115411968685E-4</v>
      </c>
      <c r="N67" s="82">
        <v>4.5580039992613099E-2</v>
      </c>
      <c r="O67" s="82">
        <v>6.7973788299448404E-2</v>
      </c>
      <c r="P67" s="82">
        <v>0.27043121907068984</v>
      </c>
      <c r="Q67" s="82">
        <v>0.30369893682977578</v>
      </c>
      <c r="R67" s="82">
        <v>7.0009687104477164E-2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1206.2469744258369</v>
      </c>
      <c r="D2" s="78">
        <v>1225.3661140671745</v>
      </c>
      <c r="E2" s="78">
        <v>1200.3958066983632</v>
      </c>
      <c r="F2" s="78">
        <v>1057.9717090956442</v>
      </c>
      <c r="G2" s="78">
        <v>1139.4049326544246</v>
      </c>
      <c r="H2" s="78">
        <v>1143.4632470485499</v>
      </c>
      <c r="I2" s="78">
        <v>1414.280080702034</v>
      </c>
      <c r="J2" s="78">
        <v>1382.7753377552979</v>
      </c>
      <c r="K2" s="78">
        <v>1371.8848704378108</v>
      </c>
      <c r="L2" s="78">
        <v>1373.2149135046932</v>
      </c>
      <c r="M2" s="78">
        <v>1380.1031921281246</v>
      </c>
      <c r="N2" s="78">
        <v>1375.277001819517</v>
      </c>
      <c r="O2" s="78">
        <v>1416.2798518574991</v>
      </c>
      <c r="P2" s="78">
        <v>1476.9747775897968</v>
      </c>
      <c r="Q2" s="78">
        <v>1639.0211637480866</v>
      </c>
      <c r="R2" s="78">
        <v>1849.7490739545356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891.80931714042856</v>
      </c>
      <c r="D21" s="79">
        <v>922.5836633395993</v>
      </c>
      <c r="E21" s="79">
        <v>944.45228690061288</v>
      </c>
      <c r="F21" s="79">
        <v>929.52290947797235</v>
      </c>
      <c r="G21" s="79">
        <v>929.18846544603821</v>
      </c>
      <c r="H21" s="79">
        <v>899.49811245472324</v>
      </c>
      <c r="I21" s="79">
        <v>881.94343773892695</v>
      </c>
      <c r="J21" s="79">
        <v>829.54790016083462</v>
      </c>
      <c r="K21" s="79">
        <v>801.93081014654467</v>
      </c>
      <c r="L21" s="79">
        <v>785.4805252861114</v>
      </c>
      <c r="M21" s="79">
        <v>784.1494012009332</v>
      </c>
      <c r="N21" s="79">
        <v>778.13710736668588</v>
      </c>
      <c r="O21" s="79">
        <v>766.43258489689242</v>
      </c>
      <c r="P21" s="79">
        <v>751.52787602820774</v>
      </c>
      <c r="Q21" s="79">
        <v>731.07587340572093</v>
      </c>
      <c r="R21" s="79">
        <v>723.61781713368453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891.80931714042856</v>
      </c>
      <c r="D30" s="8">
        <v>922.5836633395993</v>
      </c>
      <c r="E30" s="8">
        <v>944.45228690061288</v>
      </c>
      <c r="F30" s="8">
        <v>929.52290947797235</v>
      </c>
      <c r="G30" s="8">
        <v>929.18846544603821</v>
      </c>
      <c r="H30" s="8">
        <v>899.49811245472324</v>
      </c>
      <c r="I30" s="8">
        <v>881.94343773892695</v>
      </c>
      <c r="J30" s="8">
        <v>829.54790016083462</v>
      </c>
      <c r="K30" s="8">
        <v>801.93081014654467</v>
      </c>
      <c r="L30" s="8">
        <v>785.4805252861114</v>
      </c>
      <c r="M30" s="8">
        <v>784.1494012009332</v>
      </c>
      <c r="N30" s="8">
        <v>778.13710736668588</v>
      </c>
      <c r="O30" s="8">
        <v>766.43258489689242</v>
      </c>
      <c r="P30" s="8">
        <v>751.52787602820774</v>
      </c>
      <c r="Q30" s="8">
        <v>731.07587340572093</v>
      </c>
      <c r="R30" s="8">
        <v>723.61781713368453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135.59327259871262</v>
      </c>
      <c r="D34" s="9">
        <v>132.73908457407848</v>
      </c>
      <c r="E34" s="9">
        <v>133.75519093823743</v>
      </c>
      <c r="F34" s="9">
        <v>134.36406380289506</v>
      </c>
      <c r="G34" s="9">
        <v>122.6999709713953</v>
      </c>
      <c r="H34" s="9">
        <v>122.15467900199602</v>
      </c>
      <c r="I34" s="9">
        <v>124.23639930739994</v>
      </c>
      <c r="J34" s="9">
        <v>123.55264099780933</v>
      </c>
      <c r="K34" s="9">
        <v>122.53928868997005</v>
      </c>
      <c r="L34" s="9">
        <v>121.98945359191528</v>
      </c>
      <c r="M34" s="9">
        <v>123.13726880558647</v>
      </c>
      <c r="N34" s="9">
        <v>123.35237739433205</v>
      </c>
      <c r="O34" s="9">
        <v>123.60760106838976</v>
      </c>
      <c r="P34" s="9">
        <v>124.21307524266152</v>
      </c>
      <c r="Q34" s="9">
        <v>122.75776070755136</v>
      </c>
      <c r="R34" s="9">
        <v>124.43764466889438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64.172047052420609</v>
      </c>
      <c r="P35" s="9">
        <v>3.7574927208060078</v>
      </c>
      <c r="Q35" s="9">
        <v>6.1328113490668921</v>
      </c>
      <c r="R35" s="9">
        <v>7.5158319913850997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64.172047052420609</v>
      </c>
      <c r="P36" s="10">
        <v>3.7574927208060078</v>
      </c>
      <c r="Q36" s="10">
        <v>6.1328113490668921</v>
      </c>
      <c r="R36" s="10">
        <v>7.5158319913850997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593.84899787515928</v>
      </c>
      <c r="D43" s="9">
        <v>643.15762970626213</v>
      </c>
      <c r="E43" s="9">
        <v>661.45257014339552</v>
      </c>
      <c r="F43" s="9">
        <v>654.50633954948523</v>
      </c>
      <c r="G43" s="9">
        <v>695.39410374841418</v>
      </c>
      <c r="H43" s="9">
        <v>690.45623141108922</v>
      </c>
      <c r="I43" s="9">
        <v>699.3091556338162</v>
      </c>
      <c r="J43" s="9">
        <v>653.81836200695193</v>
      </c>
      <c r="K43" s="9">
        <v>627.46222687447903</v>
      </c>
      <c r="L43" s="9">
        <v>614.26057811395276</v>
      </c>
      <c r="M43" s="9">
        <v>618.00324587348143</v>
      </c>
      <c r="N43" s="9">
        <v>624.64177131072086</v>
      </c>
      <c r="O43" s="9">
        <v>549.05662269579545</v>
      </c>
      <c r="P43" s="9">
        <v>598.32340755374435</v>
      </c>
      <c r="Q43" s="9">
        <v>568.90783726420034</v>
      </c>
      <c r="R43" s="9">
        <v>572.62127145128079</v>
      </c>
    </row>
    <row r="44" spans="1:18" ht="11.25" customHeight="1" x14ac:dyDescent="0.25">
      <c r="A44" s="59" t="s">
        <v>161</v>
      </c>
      <c r="B44" s="60" t="s">
        <v>160</v>
      </c>
      <c r="C44" s="9">
        <v>159.81070966596764</v>
      </c>
      <c r="D44" s="9">
        <v>143.74188841212901</v>
      </c>
      <c r="E44" s="9">
        <v>146.69294444887385</v>
      </c>
      <c r="F44" s="9">
        <v>137.90078080103453</v>
      </c>
      <c r="G44" s="9">
        <v>108.53340642117924</v>
      </c>
      <c r="H44" s="9">
        <v>84.860692146719728</v>
      </c>
      <c r="I44" s="9">
        <v>55.762755459997656</v>
      </c>
      <c r="J44" s="9">
        <v>50.002543918561202</v>
      </c>
      <c r="K44" s="9">
        <v>49.754534099971636</v>
      </c>
      <c r="L44" s="9">
        <v>47.607717248725713</v>
      </c>
      <c r="M44" s="9">
        <v>40.842608485220659</v>
      </c>
      <c r="N44" s="9">
        <v>29.580509380574334</v>
      </c>
      <c r="O44" s="9">
        <v>29.073128230625411</v>
      </c>
      <c r="P44" s="9">
        <v>25.233900510995877</v>
      </c>
      <c r="Q44" s="9">
        <v>33.277464084902377</v>
      </c>
      <c r="R44" s="9">
        <v>19.043069022124342</v>
      </c>
    </row>
    <row r="45" spans="1:18" ht="11.25" customHeight="1" x14ac:dyDescent="0.25">
      <c r="A45" s="59" t="s">
        <v>159</v>
      </c>
      <c r="B45" s="60" t="s">
        <v>158</v>
      </c>
      <c r="C45" s="9">
        <v>2.5563370005890129</v>
      </c>
      <c r="D45" s="9">
        <v>2.9450606471297633</v>
      </c>
      <c r="E45" s="9">
        <v>2.5515813701060877</v>
      </c>
      <c r="F45" s="9">
        <v>2.751725324557508</v>
      </c>
      <c r="G45" s="9">
        <v>2.560984305049482</v>
      </c>
      <c r="H45" s="9">
        <v>2.0265098949183158</v>
      </c>
      <c r="I45" s="9">
        <v>2.6351273377132358</v>
      </c>
      <c r="J45" s="9">
        <v>2.1743532375121042</v>
      </c>
      <c r="K45" s="9">
        <v>2.1747604821239079</v>
      </c>
      <c r="L45" s="9">
        <v>1.6227763315175332</v>
      </c>
      <c r="M45" s="9">
        <v>2.1662780366446457</v>
      </c>
      <c r="N45" s="9">
        <v>0.5624492810586702</v>
      </c>
      <c r="O45" s="9">
        <v>0.52318584966121751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2.5563370005890129</v>
      </c>
      <c r="D49" s="10">
        <v>2.9450606471297633</v>
      </c>
      <c r="E49" s="10">
        <v>2.5515813701060877</v>
      </c>
      <c r="F49" s="10">
        <v>2.751725324557508</v>
      </c>
      <c r="G49" s="10">
        <v>2.560984305049482</v>
      </c>
      <c r="H49" s="10">
        <v>2.0265098949183158</v>
      </c>
      <c r="I49" s="10">
        <v>2.6351273377132358</v>
      </c>
      <c r="J49" s="10">
        <v>2.1743532375121042</v>
      </c>
      <c r="K49" s="10">
        <v>2.1747604821239079</v>
      </c>
      <c r="L49" s="10">
        <v>1.6227763315175332</v>
      </c>
      <c r="M49" s="10">
        <v>2.1662780366446457</v>
      </c>
      <c r="N49" s="10">
        <v>0.5624492810586702</v>
      </c>
      <c r="O49" s="10">
        <v>0.52318584966121751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314.43765728540836</v>
      </c>
      <c r="D52" s="79">
        <v>302.78245072757522</v>
      </c>
      <c r="E52" s="79">
        <v>255.94351979775047</v>
      </c>
      <c r="F52" s="79">
        <v>128.44879961767194</v>
      </c>
      <c r="G52" s="79">
        <v>210.21646720838629</v>
      </c>
      <c r="H52" s="79">
        <v>243.9651345938266</v>
      </c>
      <c r="I52" s="79">
        <v>532.33664296310701</v>
      </c>
      <c r="J52" s="79">
        <v>553.22743759446325</v>
      </c>
      <c r="K52" s="79">
        <v>569.95406029126616</v>
      </c>
      <c r="L52" s="79">
        <v>587.73438821858178</v>
      </c>
      <c r="M52" s="79">
        <v>595.95379092719133</v>
      </c>
      <c r="N52" s="79">
        <v>597.13989445283096</v>
      </c>
      <c r="O52" s="79">
        <v>649.84726696060682</v>
      </c>
      <c r="P52" s="79">
        <v>725.44690156158913</v>
      </c>
      <c r="Q52" s="79">
        <v>907.94529034236575</v>
      </c>
      <c r="R52" s="79">
        <v>1126.1312568208509</v>
      </c>
    </row>
    <row r="53" spans="1:18" ht="11.25" customHeight="1" x14ac:dyDescent="0.25">
      <c r="A53" s="56" t="s">
        <v>143</v>
      </c>
      <c r="B53" s="57" t="s">
        <v>142</v>
      </c>
      <c r="C53" s="8">
        <v>299.33362490947752</v>
      </c>
      <c r="D53" s="8">
        <v>299.09421232801043</v>
      </c>
      <c r="E53" s="8">
        <v>253.10728025873934</v>
      </c>
      <c r="F53" s="8">
        <v>124.62175361476659</v>
      </c>
      <c r="G53" s="8">
        <v>205.18164391186642</v>
      </c>
      <c r="H53" s="8">
        <v>240.55305317480642</v>
      </c>
      <c r="I53" s="8">
        <v>529.85900539455065</v>
      </c>
      <c r="J53" s="8">
        <v>547.76775678182889</v>
      </c>
      <c r="K53" s="8">
        <v>563.54073306393309</v>
      </c>
      <c r="L53" s="8">
        <v>582.81597415468423</v>
      </c>
      <c r="M53" s="8">
        <v>589.23287092056592</v>
      </c>
      <c r="N53" s="8">
        <v>596.52304278859083</v>
      </c>
      <c r="O53" s="8">
        <v>649.47146579193088</v>
      </c>
      <c r="P53" s="8">
        <v>725.27072764072716</v>
      </c>
      <c r="Q53" s="8">
        <v>907.81665154074597</v>
      </c>
      <c r="R53" s="8">
        <v>1126.0657225130494</v>
      </c>
    </row>
    <row r="54" spans="1:18" ht="11.25" customHeight="1" x14ac:dyDescent="0.25">
      <c r="A54" s="56" t="s">
        <v>141</v>
      </c>
      <c r="B54" s="57" t="s">
        <v>140</v>
      </c>
      <c r="C54" s="8">
        <v>15.104032375930842</v>
      </c>
      <c r="D54" s="8">
        <v>3.6882383995647889</v>
      </c>
      <c r="E54" s="8">
        <v>2.8362395390111343</v>
      </c>
      <c r="F54" s="8">
        <v>3.827046002905357</v>
      </c>
      <c r="G54" s="8">
        <v>5.0348232965198632</v>
      </c>
      <c r="H54" s="8">
        <v>3.4120814190201774</v>
      </c>
      <c r="I54" s="8">
        <v>2.4776375685563456</v>
      </c>
      <c r="J54" s="8">
        <v>5.4596808126343364</v>
      </c>
      <c r="K54" s="8">
        <v>6.4133272273330313</v>
      </c>
      <c r="L54" s="8">
        <v>4.9184140638975462</v>
      </c>
      <c r="M54" s="8">
        <v>6.720920006625442</v>
      </c>
      <c r="N54" s="8">
        <v>0.61685166424018023</v>
      </c>
      <c r="O54" s="8">
        <v>0.37580116867593782</v>
      </c>
      <c r="P54" s="8">
        <v>0.17617392086201664</v>
      </c>
      <c r="Q54" s="8">
        <v>0.12863880161976748</v>
      </c>
      <c r="R54" s="8">
        <v>6.5534307801520794E-2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15.104032375930842</v>
      </c>
      <c r="D57" s="9">
        <v>3.6882383995647889</v>
      </c>
      <c r="E57" s="9">
        <v>2.8362395390111343</v>
      </c>
      <c r="F57" s="9">
        <v>3.827046002905357</v>
      </c>
      <c r="G57" s="9">
        <v>5.0348232965198632</v>
      </c>
      <c r="H57" s="9">
        <v>3.4120814190201774</v>
      </c>
      <c r="I57" s="9">
        <v>2.4776375685563456</v>
      </c>
      <c r="J57" s="9">
        <v>5.4596808126343364</v>
      </c>
      <c r="K57" s="9">
        <v>6.4133272273330313</v>
      </c>
      <c r="L57" s="9">
        <v>4.9184140638975462</v>
      </c>
      <c r="M57" s="9">
        <v>6.720920006625442</v>
      </c>
      <c r="N57" s="9">
        <v>0.61685166424018023</v>
      </c>
      <c r="O57" s="9">
        <v>0.37580116867593782</v>
      </c>
      <c r="P57" s="9">
        <v>0.17617392086201664</v>
      </c>
      <c r="Q57" s="9">
        <v>0.12863880161976748</v>
      </c>
      <c r="R57" s="9">
        <v>6.5534307801520794E-2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4.6698089146979367</v>
      </c>
      <c r="D64" s="81">
        <v>3.8011351340776063</v>
      </c>
      <c r="E64" s="81">
        <v>4.1476323275693918</v>
      </c>
      <c r="F64" s="81">
        <v>4.8915089860045144</v>
      </c>
      <c r="G64" s="81">
        <v>5.620824909624174</v>
      </c>
      <c r="H64" s="81">
        <v>3.8918879002496971</v>
      </c>
      <c r="I64" s="81">
        <v>9.0660404216691859</v>
      </c>
      <c r="J64" s="81">
        <v>15.336666765465601</v>
      </c>
      <c r="K64" s="81">
        <v>3.9079513588792159</v>
      </c>
      <c r="L64" s="81">
        <v>6.3671283024926945E-2</v>
      </c>
      <c r="M64" s="81">
        <v>4.5771086602188704E-2</v>
      </c>
      <c r="N64" s="81">
        <v>3.9409284317319098</v>
      </c>
      <c r="O64" s="81">
        <v>5.615799322714472</v>
      </c>
      <c r="P64" s="81">
        <v>21.85869763930279</v>
      </c>
      <c r="Q64" s="81">
        <v>23.331699335006473</v>
      </c>
      <c r="R64" s="81">
        <v>6.5938278584995835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4.6698089146979367</v>
      </c>
      <c r="D67" s="82">
        <v>3.8011351340776063</v>
      </c>
      <c r="E67" s="82">
        <v>4.1476323275693918</v>
      </c>
      <c r="F67" s="82">
        <v>4.8915089860045144</v>
      </c>
      <c r="G67" s="82">
        <v>5.620824909624174</v>
      </c>
      <c r="H67" s="82">
        <v>3.8918879002496971</v>
      </c>
      <c r="I67" s="82">
        <v>9.0660404216691859</v>
      </c>
      <c r="J67" s="82">
        <v>15.336666765465601</v>
      </c>
      <c r="K67" s="82">
        <v>3.9079513588792159</v>
      </c>
      <c r="L67" s="82">
        <v>6.3671283024926945E-2</v>
      </c>
      <c r="M67" s="82">
        <v>4.5771086602188704E-2</v>
      </c>
      <c r="N67" s="82">
        <v>3.9409284317319098</v>
      </c>
      <c r="O67" s="82">
        <v>5.615799322714472</v>
      </c>
      <c r="P67" s="82">
        <v>20.788397522643006</v>
      </c>
      <c r="Q67" s="82">
        <v>22.061370082880163</v>
      </c>
      <c r="R67" s="82">
        <v>4.4682531816608755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1.0703001166597828</v>
      </c>
      <c r="Q69" s="82">
        <v>1.2703292521263096</v>
      </c>
      <c r="R69" s="82">
        <v>2.1255746768387085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0.28493145973299316</v>
      </c>
      <c r="Q70" s="83">
        <v>0.33818398115478615</v>
      </c>
      <c r="R70" s="83">
        <v>0.41474503332465151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0.78536865692678959</v>
      </c>
      <c r="Q71" s="83">
        <v>0.93214527097152344</v>
      </c>
      <c r="R71" s="83">
        <v>1.7108296435140569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854.91632817950665</v>
      </c>
      <c r="D2" s="78">
        <v>901.13833251606229</v>
      </c>
      <c r="E2" s="78">
        <v>894.99157752448309</v>
      </c>
      <c r="F2" s="78">
        <v>862.91172426941307</v>
      </c>
      <c r="G2" s="78">
        <v>897.10666605532538</v>
      </c>
      <c r="H2" s="78">
        <v>851.72486420608402</v>
      </c>
      <c r="I2" s="78">
        <v>802.76684130053013</v>
      </c>
      <c r="J2" s="78">
        <v>825.44385239173562</v>
      </c>
      <c r="K2" s="78">
        <v>876.61823767000305</v>
      </c>
      <c r="L2" s="78">
        <v>831.93736275825518</v>
      </c>
      <c r="M2" s="78">
        <v>880.74266220645018</v>
      </c>
      <c r="N2" s="78">
        <v>917.45305994016258</v>
      </c>
      <c r="O2" s="78">
        <v>934.51520751312978</v>
      </c>
      <c r="P2" s="78">
        <v>1017.7803915239131</v>
      </c>
      <c r="Q2" s="78">
        <v>1322.1492234890366</v>
      </c>
      <c r="R2" s="78">
        <v>1862.2829408852208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456.53640118198769</v>
      </c>
      <c r="D21" s="79">
        <v>502.90166100162958</v>
      </c>
      <c r="E21" s="79">
        <v>501.8729529137546</v>
      </c>
      <c r="F21" s="79">
        <v>492.59874382509702</v>
      </c>
      <c r="G21" s="79">
        <v>518.76263886756476</v>
      </c>
      <c r="H21" s="79">
        <v>472.87812367134467</v>
      </c>
      <c r="I21" s="79">
        <v>424.49395641817614</v>
      </c>
      <c r="J21" s="79">
        <v>436.54959474895077</v>
      </c>
      <c r="K21" s="79">
        <v>454.97549108088202</v>
      </c>
      <c r="L21" s="79">
        <v>403.42118783818484</v>
      </c>
      <c r="M21" s="79">
        <v>396.43061995287269</v>
      </c>
      <c r="N21" s="79">
        <v>364.28442666970625</v>
      </c>
      <c r="O21" s="79">
        <v>340.80876744416361</v>
      </c>
      <c r="P21" s="79">
        <v>319.89118484292686</v>
      </c>
      <c r="Q21" s="79">
        <v>219.7504318454364</v>
      </c>
      <c r="R21" s="79">
        <v>354.49226369608067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456.53640118198769</v>
      </c>
      <c r="D30" s="8">
        <v>502.90166100162958</v>
      </c>
      <c r="E30" s="8">
        <v>501.8729529137546</v>
      </c>
      <c r="F30" s="8">
        <v>492.59874382509702</v>
      </c>
      <c r="G30" s="8">
        <v>518.76263886756476</v>
      </c>
      <c r="H30" s="8">
        <v>472.87812367134467</v>
      </c>
      <c r="I30" s="8">
        <v>424.49395641817614</v>
      </c>
      <c r="J30" s="8">
        <v>436.54959474895077</v>
      </c>
      <c r="K30" s="8">
        <v>454.97549108088202</v>
      </c>
      <c r="L30" s="8">
        <v>403.42118783818484</v>
      </c>
      <c r="M30" s="8">
        <v>396.43061995287269</v>
      </c>
      <c r="N30" s="8">
        <v>364.28442666970625</v>
      </c>
      <c r="O30" s="8">
        <v>340.80876744416361</v>
      </c>
      <c r="P30" s="8">
        <v>319.89118484292686</v>
      </c>
      <c r="Q30" s="8">
        <v>219.7504318454364</v>
      </c>
      <c r="R30" s="8">
        <v>354.49226369608067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456.53640118198769</v>
      </c>
      <c r="D34" s="9">
        <v>502.90166100162958</v>
      </c>
      <c r="E34" s="9">
        <v>501.8729529137546</v>
      </c>
      <c r="F34" s="9">
        <v>492.59874382509702</v>
      </c>
      <c r="G34" s="9">
        <v>518.76263886756476</v>
      </c>
      <c r="H34" s="9">
        <v>472.87812367134467</v>
      </c>
      <c r="I34" s="9">
        <v>424.49395641817614</v>
      </c>
      <c r="J34" s="9">
        <v>436.54959474895077</v>
      </c>
      <c r="K34" s="9">
        <v>454.97549108088202</v>
      </c>
      <c r="L34" s="9">
        <v>403.42118783818484</v>
      </c>
      <c r="M34" s="9">
        <v>396.43061995287269</v>
      </c>
      <c r="N34" s="9">
        <v>364.28442666970625</v>
      </c>
      <c r="O34" s="9">
        <v>340.80876744416361</v>
      </c>
      <c r="P34" s="9">
        <v>319.89118484292686</v>
      </c>
      <c r="Q34" s="9">
        <v>219.7504318454364</v>
      </c>
      <c r="R34" s="9">
        <v>354.49226369608067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398.37992699751896</v>
      </c>
      <c r="D52" s="79">
        <v>398.23667151443271</v>
      </c>
      <c r="E52" s="79">
        <v>393.11862461072855</v>
      </c>
      <c r="F52" s="79">
        <v>370.31298044431611</v>
      </c>
      <c r="G52" s="79">
        <v>378.34402718776062</v>
      </c>
      <c r="H52" s="79">
        <v>378.8467405347393</v>
      </c>
      <c r="I52" s="79">
        <v>378.27288488235394</v>
      </c>
      <c r="J52" s="79">
        <v>388.89425764278491</v>
      </c>
      <c r="K52" s="79">
        <v>421.64274658912109</v>
      </c>
      <c r="L52" s="79">
        <v>428.5161749200704</v>
      </c>
      <c r="M52" s="79">
        <v>484.31204225357743</v>
      </c>
      <c r="N52" s="79">
        <v>553.16863327045633</v>
      </c>
      <c r="O52" s="79">
        <v>593.70644006896623</v>
      </c>
      <c r="P52" s="79">
        <v>697.88920668098615</v>
      </c>
      <c r="Q52" s="79">
        <v>1102.3987916436001</v>
      </c>
      <c r="R52" s="79">
        <v>1507.7906771891401</v>
      </c>
    </row>
    <row r="53" spans="1:18" ht="11.25" customHeight="1" x14ac:dyDescent="0.25">
      <c r="A53" s="56" t="s">
        <v>143</v>
      </c>
      <c r="B53" s="57" t="s">
        <v>142</v>
      </c>
      <c r="C53" s="8">
        <v>379.24372248805128</v>
      </c>
      <c r="D53" s="8">
        <v>393.3856909491293</v>
      </c>
      <c r="E53" s="8">
        <v>388.76227838432794</v>
      </c>
      <c r="F53" s="8">
        <v>359.27975307394206</v>
      </c>
      <c r="G53" s="8">
        <v>369.28243773437219</v>
      </c>
      <c r="H53" s="8">
        <v>373.54821324235769</v>
      </c>
      <c r="I53" s="8">
        <v>376.51230138103057</v>
      </c>
      <c r="J53" s="8">
        <v>385.05634510932811</v>
      </c>
      <c r="K53" s="8">
        <v>416.89827138435533</v>
      </c>
      <c r="L53" s="8">
        <v>424.93016732279057</v>
      </c>
      <c r="M53" s="8">
        <v>478.85017164584542</v>
      </c>
      <c r="N53" s="8">
        <v>552.59720437212252</v>
      </c>
      <c r="O53" s="8">
        <v>593.36310466483064</v>
      </c>
      <c r="P53" s="8">
        <v>697.71972511368801</v>
      </c>
      <c r="Q53" s="8">
        <v>1102.242602431571</v>
      </c>
      <c r="R53" s="8">
        <v>1507.7029325166245</v>
      </c>
    </row>
    <row r="54" spans="1:18" ht="11.25" customHeight="1" x14ac:dyDescent="0.25">
      <c r="A54" s="56" t="s">
        <v>141</v>
      </c>
      <c r="B54" s="57" t="s">
        <v>140</v>
      </c>
      <c r="C54" s="8">
        <v>19.136204509467703</v>
      </c>
      <c r="D54" s="8">
        <v>4.8509805653033924</v>
      </c>
      <c r="E54" s="8">
        <v>4.3563462264006256</v>
      </c>
      <c r="F54" s="8">
        <v>11.03322737037405</v>
      </c>
      <c r="G54" s="8">
        <v>9.061589453388402</v>
      </c>
      <c r="H54" s="8">
        <v>5.2985272923816069</v>
      </c>
      <c r="I54" s="8">
        <v>1.7605835013233591</v>
      </c>
      <c r="J54" s="8">
        <v>3.8379125334568118</v>
      </c>
      <c r="K54" s="8">
        <v>4.744475204765779</v>
      </c>
      <c r="L54" s="8">
        <v>3.5860075972798442</v>
      </c>
      <c r="M54" s="8">
        <v>5.4618706077320125</v>
      </c>
      <c r="N54" s="8">
        <v>0.57142889833380672</v>
      </c>
      <c r="O54" s="8">
        <v>0.34333540413562014</v>
      </c>
      <c r="P54" s="8">
        <v>0.16948156729818689</v>
      </c>
      <c r="Q54" s="8">
        <v>0.15618921202910654</v>
      </c>
      <c r="R54" s="8">
        <v>8.7744672515466776E-2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19.136204509467703</v>
      </c>
      <c r="D57" s="9">
        <v>4.8509805653033924</v>
      </c>
      <c r="E57" s="9">
        <v>4.3563462264006256</v>
      </c>
      <c r="F57" s="9">
        <v>11.03322737037405</v>
      </c>
      <c r="G57" s="9">
        <v>9.061589453388402</v>
      </c>
      <c r="H57" s="9">
        <v>5.2985272923816069</v>
      </c>
      <c r="I57" s="9">
        <v>1.7605835013233591</v>
      </c>
      <c r="J57" s="9">
        <v>3.8379125334568118</v>
      </c>
      <c r="K57" s="9">
        <v>4.744475204765779</v>
      </c>
      <c r="L57" s="9">
        <v>3.5860075972798442</v>
      </c>
      <c r="M57" s="9">
        <v>5.4618706077320125</v>
      </c>
      <c r="N57" s="9">
        <v>0.57142889833380672</v>
      </c>
      <c r="O57" s="9">
        <v>0.34333540413562014</v>
      </c>
      <c r="P57" s="9">
        <v>0.16948156729818689</v>
      </c>
      <c r="Q57" s="9">
        <v>0.15618921202910654</v>
      </c>
      <c r="R57" s="9">
        <v>8.7744672515466776E-2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5.9164609944957078</v>
      </c>
      <c r="D64" s="81">
        <v>4.9994687609342714</v>
      </c>
      <c r="E64" s="81">
        <v>6.3705911260950208</v>
      </c>
      <c r="F64" s="81">
        <v>14.102033470683178</v>
      </c>
      <c r="G64" s="81">
        <v>10.116265203507581</v>
      </c>
      <c r="H64" s="81">
        <v>6.0436055667992896</v>
      </c>
      <c r="I64" s="81">
        <v>6.4422340826958786</v>
      </c>
      <c r="J64" s="81">
        <v>10.780993911662431</v>
      </c>
      <c r="K64" s="81">
        <v>2.8910388736461652</v>
      </c>
      <c r="L64" s="81">
        <v>4.6422627637618799E-2</v>
      </c>
      <c r="M64" s="81">
        <v>3.7196656462211521E-2</v>
      </c>
      <c r="N64" s="81">
        <v>3.650732457584986</v>
      </c>
      <c r="O64" s="81">
        <v>5.1306459125766155</v>
      </c>
      <c r="P64" s="81">
        <v>19.998704555793882</v>
      </c>
      <c r="Q64" s="81">
        <v>26.786225976455778</v>
      </c>
      <c r="R64" s="81">
        <v>5.9825978986220045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5.9164609944957078</v>
      </c>
      <c r="D67" s="82">
        <v>4.9994687609342714</v>
      </c>
      <c r="E67" s="82">
        <v>6.3705911260950208</v>
      </c>
      <c r="F67" s="82">
        <v>14.102033470683178</v>
      </c>
      <c r="G67" s="82">
        <v>10.116265203507581</v>
      </c>
      <c r="H67" s="82">
        <v>6.0436055667992896</v>
      </c>
      <c r="I67" s="82">
        <v>6.4422340826958786</v>
      </c>
      <c r="J67" s="82">
        <v>10.780993911662431</v>
      </c>
      <c r="K67" s="82">
        <v>2.8910388736461652</v>
      </c>
      <c r="L67" s="82">
        <v>4.6422627637618799E-2</v>
      </c>
      <c r="M67" s="82">
        <v>3.7196656462211521E-2</v>
      </c>
      <c r="N67" s="82">
        <v>3.650732457584986</v>
      </c>
      <c r="O67" s="82">
        <v>5.1306459125766155</v>
      </c>
      <c r="P67" s="82">
        <v>19.998704555793882</v>
      </c>
      <c r="Q67" s="82">
        <v>26.786225976455778</v>
      </c>
      <c r="R67" s="82">
        <v>5.9825978986220045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8274.0133733187595</v>
      </c>
      <c r="D2" s="78">
        <v>7224.7881703794264</v>
      </c>
      <c r="E2" s="78">
        <v>8737.6688937587969</v>
      </c>
      <c r="F2" s="78">
        <v>8661.9762594415515</v>
      </c>
      <c r="G2" s="78">
        <v>9851.2393127256728</v>
      </c>
      <c r="H2" s="78">
        <v>9725.0756853097428</v>
      </c>
      <c r="I2" s="78">
        <v>9159.3629232609383</v>
      </c>
      <c r="J2" s="78">
        <v>9326.1986600927376</v>
      </c>
      <c r="K2" s="78">
        <v>9550.0444055249209</v>
      </c>
      <c r="L2" s="78">
        <v>9626.3445588301329</v>
      </c>
      <c r="M2" s="78">
        <v>9646.7191838569415</v>
      </c>
      <c r="N2" s="78">
        <v>10150.600171663516</v>
      </c>
      <c r="O2" s="78">
        <v>10301.584233176094</v>
      </c>
      <c r="P2" s="78">
        <v>10589.259169388919</v>
      </c>
      <c r="Q2" s="78">
        <v>8664.1948660978123</v>
      </c>
      <c r="R2" s="78">
        <v>9101.5302541144702</v>
      </c>
    </row>
    <row r="3" spans="1:18" ht="11.25" customHeight="1" x14ac:dyDescent="0.25">
      <c r="A3" s="53" t="s">
        <v>242</v>
      </c>
      <c r="B3" s="54" t="s">
        <v>241</v>
      </c>
      <c r="C3" s="79">
        <v>313.78787417057538</v>
      </c>
      <c r="D3" s="79">
        <v>158.03667868269557</v>
      </c>
      <c r="E3" s="79">
        <v>247.14241882941636</v>
      </c>
      <c r="F3" s="79">
        <v>257.04875564913658</v>
      </c>
      <c r="G3" s="79">
        <v>215.45762739335896</v>
      </c>
      <c r="H3" s="79">
        <v>183.24008954540895</v>
      </c>
      <c r="I3" s="79">
        <v>98.623927112041159</v>
      </c>
      <c r="J3" s="79">
        <v>139.80745841357231</v>
      </c>
      <c r="K3" s="79">
        <v>82.713743794441854</v>
      </c>
      <c r="L3" s="79">
        <v>126.34301524996695</v>
      </c>
      <c r="M3" s="79">
        <v>167.44347565045314</v>
      </c>
      <c r="N3" s="79">
        <v>144.54828205635616</v>
      </c>
      <c r="O3" s="79">
        <v>161.8802405086214</v>
      </c>
      <c r="P3" s="79">
        <v>154.10226101909709</v>
      </c>
      <c r="Q3" s="79">
        <v>118.13442896774549</v>
      </c>
      <c r="R3" s="79">
        <v>136.50525163892115</v>
      </c>
    </row>
    <row r="4" spans="1:18" ht="11.25" customHeight="1" x14ac:dyDescent="0.25">
      <c r="A4" s="56" t="s">
        <v>240</v>
      </c>
      <c r="B4" s="57" t="s">
        <v>239</v>
      </c>
      <c r="C4" s="8">
        <v>313.78787417057538</v>
      </c>
      <c r="D4" s="8">
        <v>158.03667868269557</v>
      </c>
      <c r="E4" s="8">
        <v>247.14241882941636</v>
      </c>
      <c r="F4" s="8">
        <v>257.04875564913658</v>
      </c>
      <c r="G4" s="8">
        <v>215.45762739335896</v>
      </c>
      <c r="H4" s="8">
        <v>183.24008954540895</v>
      </c>
      <c r="I4" s="8">
        <v>98.623927112041159</v>
      </c>
      <c r="J4" s="8">
        <v>139.80745841357231</v>
      </c>
      <c r="K4" s="8">
        <v>82.713743794441854</v>
      </c>
      <c r="L4" s="8">
        <v>126.34301524996695</v>
      </c>
      <c r="M4" s="8">
        <v>167.44347565045314</v>
      </c>
      <c r="N4" s="8">
        <v>144.54828205635616</v>
      </c>
      <c r="O4" s="8">
        <v>161.8802405086214</v>
      </c>
      <c r="P4" s="8">
        <v>154.10226101909709</v>
      </c>
      <c r="Q4" s="8">
        <v>118.13442896774549</v>
      </c>
      <c r="R4" s="8">
        <v>136.50525163892115</v>
      </c>
    </row>
    <row r="5" spans="1:18" ht="11.25" customHeight="1" x14ac:dyDescent="0.25">
      <c r="A5" s="59" t="s">
        <v>238</v>
      </c>
      <c r="B5" s="60" t="s">
        <v>237</v>
      </c>
      <c r="C5" s="9">
        <v>313.78787417057538</v>
      </c>
      <c r="D5" s="9">
        <v>158.03667868269557</v>
      </c>
      <c r="E5" s="9">
        <v>247.14241882941636</v>
      </c>
      <c r="F5" s="9">
        <v>257.04875564913658</v>
      </c>
      <c r="G5" s="9">
        <v>215.45762739335896</v>
      </c>
      <c r="H5" s="9">
        <v>183.24008954540895</v>
      </c>
      <c r="I5" s="9">
        <v>98.623927112041159</v>
      </c>
      <c r="J5" s="9">
        <v>139.80745841357231</v>
      </c>
      <c r="K5" s="9">
        <v>82.713743794441854</v>
      </c>
      <c r="L5" s="9">
        <v>126.34301524996695</v>
      </c>
      <c r="M5" s="9">
        <v>167.44347565045314</v>
      </c>
      <c r="N5" s="9">
        <v>144.54828205635616</v>
      </c>
      <c r="O5" s="9">
        <v>161.8802405086214</v>
      </c>
      <c r="P5" s="9">
        <v>154.10226101909709</v>
      </c>
      <c r="Q5" s="9">
        <v>118.13442896774549</v>
      </c>
      <c r="R5" s="9">
        <v>136.50525163892115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313.78787417057538</v>
      </c>
      <c r="D8" s="10">
        <v>158.03667868269557</v>
      </c>
      <c r="E8" s="10">
        <v>247.14241882941636</v>
      </c>
      <c r="F8" s="10">
        <v>257.04875564913658</v>
      </c>
      <c r="G8" s="10">
        <v>215.45762739335896</v>
      </c>
      <c r="H8" s="10">
        <v>183.24008954540895</v>
      </c>
      <c r="I8" s="10">
        <v>98.623927112041159</v>
      </c>
      <c r="J8" s="10">
        <v>139.80745841357231</v>
      </c>
      <c r="K8" s="10">
        <v>82.713743794441854</v>
      </c>
      <c r="L8" s="10">
        <v>126.34301524996695</v>
      </c>
      <c r="M8" s="10">
        <v>167.44347565045314</v>
      </c>
      <c r="N8" s="10">
        <v>144.54828205635616</v>
      </c>
      <c r="O8" s="10">
        <v>161.8802405086214</v>
      </c>
      <c r="P8" s="10">
        <v>154.10226101909709</v>
      </c>
      <c r="Q8" s="10">
        <v>118.13442896774549</v>
      </c>
      <c r="R8" s="10">
        <v>136.50525163892115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3337.3996826224129</v>
      </c>
      <c r="D21" s="79">
        <v>2517.2410126253185</v>
      </c>
      <c r="E21" s="79">
        <v>2644.5853823024599</v>
      </c>
      <c r="F21" s="79">
        <v>2601.3638787833938</v>
      </c>
      <c r="G21" s="79">
        <v>3256.9949391814089</v>
      </c>
      <c r="H21" s="79">
        <v>2761.6310099211187</v>
      </c>
      <c r="I21" s="79">
        <v>1705.1273526715304</v>
      </c>
      <c r="J21" s="79">
        <v>1696.7966297870444</v>
      </c>
      <c r="K21" s="79">
        <v>1836.0420932159993</v>
      </c>
      <c r="L21" s="79">
        <v>1959.4437557321778</v>
      </c>
      <c r="M21" s="79">
        <v>1808.2589400000081</v>
      </c>
      <c r="N21" s="79">
        <v>1519.7768344976764</v>
      </c>
      <c r="O21" s="79">
        <v>1639.5824460793606</v>
      </c>
      <c r="P21" s="79">
        <v>1211.1767415929689</v>
      </c>
      <c r="Q21" s="79">
        <v>1552.0668789999868</v>
      </c>
      <c r="R21" s="79">
        <v>1636.0613900000005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3337.3996826224129</v>
      </c>
      <c r="D30" s="8">
        <v>2517.2410126253185</v>
      </c>
      <c r="E30" s="8">
        <v>2644.5853823024599</v>
      </c>
      <c r="F30" s="8">
        <v>2601.3638787833938</v>
      </c>
      <c r="G30" s="8">
        <v>3256.9949391814089</v>
      </c>
      <c r="H30" s="8">
        <v>2761.6310099211187</v>
      </c>
      <c r="I30" s="8">
        <v>1705.1273526715304</v>
      </c>
      <c r="J30" s="8">
        <v>1696.7966297870444</v>
      </c>
      <c r="K30" s="8">
        <v>1836.0420932159993</v>
      </c>
      <c r="L30" s="8">
        <v>1959.4437557321778</v>
      </c>
      <c r="M30" s="8">
        <v>1808.2589400000081</v>
      </c>
      <c r="N30" s="8">
        <v>1519.7768344976764</v>
      </c>
      <c r="O30" s="8">
        <v>1639.5824460793606</v>
      </c>
      <c r="P30" s="8">
        <v>1211.1767415929689</v>
      </c>
      <c r="Q30" s="8">
        <v>1552.0668789999868</v>
      </c>
      <c r="R30" s="8">
        <v>1636.0613900000005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20.318214559878619</v>
      </c>
      <c r="D34" s="9">
        <v>5.8165012655280011</v>
      </c>
      <c r="E34" s="9">
        <v>5.8121263274832007</v>
      </c>
      <c r="F34" s="9">
        <v>5.5266098393923206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2.9026000000000307</v>
      </c>
      <c r="R34" s="9">
        <v>5.8051999999999948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286.09988325916191</v>
      </c>
      <c r="D43" s="9">
        <v>474.30978629991841</v>
      </c>
      <c r="E43" s="9">
        <v>465.36232361299221</v>
      </c>
      <c r="F43" s="9">
        <v>490.43036390400016</v>
      </c>
      <c r="G43" s="9">
        <v>0</v>
      </c>
      <c r="H43" s="9">
        <v>0</v>
      </c>
      <c r="I43" s="9">
        <v>835.14243396860184</v>
      </c>
      <c r="J43" s="9">
        <v>597.60620111724415</v>
      </c>
      <c r="K43" s="9">
        <v>439.67479233599943</v>
      </c>
      <c r="L43" s="9">
        <v>485.71303994361733</v>
      </c>
      <c r="M43" s="9">
        <v>470.78694000000093</v>
      </c>
      <c r="N43" s="9">
        <v>448.56401473698708</v>
      </c>
      <c r="O43" s="9">
        <v>413.56698920812136</v>
      </c>
      <c r="P43" s="9">
        <v>307.10000251705446</v>
      </c>
      <c r="Q43" s="9">
        <v>499.59627899999862</v>
      </c>
      <c r="R43" s="9">
        <v>302.02419000000043</v>
      </c>
    </row>
    <row r="44" spans="1:18" ht="11.25" customHeight="1" x14ac:dyDescent="0.25">
      <c r="A44" s="59" t="s">
        <v>161</v>
      </c>
      <c r="B44" s="60" t="s">
        <v>160</v>
      </c>
      <c r="C44" s="9">
        <v>3030.9815848033722</v>
      </c>
      <c r="D44" s="9">
        <v>2037.1147250598719</v>
      </c>
      <c r="E44" s="9">
        <v>2173.4109323619846</v>
      </c>
      <c r="F44" s="9">
        <v>2105.4069050400012</v>
      </c>
      <c r="G44" s="9">
        <v>3256.9949391814089</v>
      </c>
      <c r="H44" s="9">
        <v>2761.6310099211187</v>
      </c>
      <c r="I44" s="9">
        <v>869.98491870292867</v>
      </c>
      <c r="J44" s="9">
        <v>1099.1904286698002</v>
      </c>
      <c r="K44" s="9">
        <v>1396.3673008799999</v>
      </c>
      <c r="L44" s="9">
        <v>1473.7307157885605</v>
      </c>
      <c r="M44" s="9">
        <v>1337.4720000000073</v>
      </c>
      <c r="N44" s="9">
        <v>1071.2128197606894</v>
      </c>
      <c r="O44" s="9">
        <v>1226.0154568712392</v>
      </c>
      <c r="P44" s="9">
        <v>897.83676616321372</v>
      </c>
      <c r="Q44" s="9">
        <v>1046.4479999999883</v>
      </c>
      <c r="R44" s="9">
        <v>1321.992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6.239972912700698</v>
      </c>
      <c r="Q45" s="9">
        <v>3.1199999999999921</v>
      </c>
      <c r="R45" s="9">
        <v>6.2399999999999842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6.239972912700698</v>
      </c>
      <c r="Q49" s="10">
        <v>3.1199999999999921</v>
      </c>
      <c r="R49" s="10">
        <v>6.2399999999999842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4622.8258165257712</v>
      </c>
      <c r="D52" s="79">
        <v>4549.5104790714122</v>
      </c>
      <c r="E52" s="79">
        <v>5845.9410926269211</v>
      </c>
      <c r="F52" s="79">
        <v>5803.5636250090211</v>
      </c>
      <c r="G52" s="79">
        <v>6378.7867461509059</v>
      </c>
      <c r="H52" s="79">
        <v>6780.2045858432148</v>
      </c>
      <c r="I52" s="79">
        <v>7355.6116434773658</v>
      </c>
      <c r="J52" s="79">
        <v>7489.5945718921212</v>
      </c>
      <c r="K52" s="79">
        <v>7631.2885685144793</v>
      </c>
      <c r="L52" s="79">
        <v>7540.557787847988</v>
      </c>
      <c r="M52" s="79">
        <v>7671.0167682064794</v>
      </c>
      <c r="N52" s="79">
        <v>8486.2750551094832</v>
      </c>
      <c r="O52" s="79">
        <v>8500.1215465881123</v>
      </c>
      <c r="P52" s="79">
        <v>9223.9801667768534</v>
      </c>
      <c r="Q52" s="79">
        <v>6993.9935581300806</v>
      </c>
      <c r="R52" s="79">
        <v>7191.600048832116</v>
      </c>
    </row>
    <row r="53" spans="1:18" ht="11.25" customHeight="1" x14ac:dyDescent="0.25">
      <c r="A53" s="56" t="s">
        <v>143</v>
      </c>
      <c r="B53" s="57" t="s">
        <v>142</v>
      </c>
      <c r="C53" s="8">
        <v>4586.1668382390617</v>
      </c>
      <c r="D53" s="8">
        <v>4527.9278603503562</v>
      </c>
      <c r="E53" s="8">
        <v>5824.7483678136732</v>
      </c>
      <c r="F53" s="8">
        <v>5777.5389781226049</v>
      </c>
      <c r="G53" s="8">
        <v>6335.106433835258</v>
      </c>
      <c r="H53" s="8">
        <v>6730.21968686944</v>
      </c>
      <c r="I53" s="8">
        <v>7278.2879335004536</v>
      </c>
      <c r="J53" s="8">
        <v>7412.4491899526647</v>
      </c>
      <c r="K53" s="8">
        <v>7590.7638426696149</v>
      </c>
      <c r="L53" s="8">
        <v>7507.9637055969479</v>
      </c>
      <c r="M53" s="8">
        <v>7627.8168767344305</v>
      </c>
      <c r="N53" s="8">
        <v>8440.57750356</v>
      </c>
      <c r="O53" s="8">
        <v>8464.543954851235</v>
      </c>
      <c r="P53" s="8">
        <v>9220.4659081005557</v>
      </c>
      <c r="Q53" s="8">
        <v>6910.7403114897643</v>
      </c>
      <c r="R53" s="8">
        <v>7137.8760488321159</v>
      </c>
    </row>
    <row r="54" spans="1:18" ht="11.25" customHeight="1" x14ac:dyDescent="0.25">
      <c r="A54" s="56" t="s">
        <v>141</v>
      </c>
      <c r="B54" s="57" t="s">
        <v>140</v>
      </c>
      <c r="C54" s="8">
        <v>36.658978286709619</v>
      </c>
      <c r="D54" s="8">
        <v>21.582618721056001</v>
      </c>
      <c r="E54" s="8">
        <v>21.192724813247981</v>
      </c>
      <c r="F54" s="8">
        <v>26.024646886416001</v>
      </c>
      <c r="G54" s="8">
        <v>43.680312315647996</v>
      </c>
      <c r="H54" s="8">
        <v>49.984898973774513</v>
      </c>
      <c r="I54" s="8">
        <v>77.323709976911999</v>
      </c>
      <c r="J54" s="8">
        <v>77.145381939456001</v>
      </c>
      <c r="K54" s="8">
        <v>40.524725844864001</v>
      </c>
      <c r="L54" s="8">
        <v>32.59408225104</v>
      </c>
      <c r="M54" s="8">
        <v>43.199891472048641</v>
      </c>
      <c r="N54" s="8">
        <v>45.697551549483968</v>
      </c>
      <c r="O54" s="8">
        <v>35.577591736877167</v>
      </c>
      <c r="P54" s="8">
        <v>3.514258676298549</v>
      </c>
      <c r="Q54" s="8">
        <v>83.253246640316149</v>
      </c>
      <c r="R54" s="8">
        <v>53.723999999999897</v>
      </c>
    </row>
    <row r="55" spans="1:18" ht="11.25" customHeight="1" x14ac:dyDescent="0.25">
      <c r="A55" s="59" t="s">
        <v>139</v>
      </c>
      <c r="B55" s="60" t="s">
        <v>138</v>
      </c>
      <c r="C55" s="9">
        <v>21.578993336831495</v>
      </c>
      <c r="D55" s="9">
        <v>21.582618721056001</v>
      </c>
      <c r="E55" s="9">
        <v>21.192724813247981</v>
      </c>
      <c r="F55" s="9">
        <v>26.024646886416001</v>
      </c>
      <c r="G55" s="9">
        <v>43.680312315647996</v>
      </c>
      <c r="H55" s="9">
        <v>49.984898973774513</v>
      </c>
      <c r="I55" s="9">
        <v>77.323709976911999</v>
      </c>
      <c r="J55" s="9">
        <v>77.145381939456001</v>
      </c>
      <c r="K55" s="9">
        <v>40.524725844864001</v>
      </c>
      <c r="L55" s="9">
        <v>32.59408225104</v>
      </c>
      <c r="M55" s="9">
        <v>43.199891472048641</v>
      </c>
      <c r="N55" s="9">
        <v>45.697551549483968</v>
      </c>
      <c r="O55" s="9">
        <v>35.577591736877167</v>
      </c>
      <c r="P55" s="9">
        <v>3.514258676298549</v>
      </c>
      <c r="Q55" s="9">
        <v>83.253246640316149</v>
      </c>
      <c r="R55" s="9">
        <v>53.723999999999897</v>
      </c>
    </row>
    <row r="56" spans="1:18" ht="11.25" customHeight="1" x14ac:dyDescent="0.25">
      <c r="A56" s="59" t="s">
        <v>137</v>
      </c>
      <c r="B56" s="60" t="s">
        <v>136</v>
      </c>
      <c r="C56" s="9">
        <v>15.079984949878126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137.36356364343229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137.36356364343229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1042.4707989952392</v>
      </c>
      <c r="D64" s="81">
        <v>1129.7418813974161</v>
      </c>
      <c r="E64" s="81">
        <v>858.7172982916079</v>
      </c>
      <c r="F64" s="81">
        <v>1437.9756156148317</v>
      </c>
      <c r="G64" s="81">
        <v>1440.235419729624</v>
      </c>
      <c r="H64" s="81">
        <v>1447.7484000000043</v>
      </c>
      <c r="I64" s="81">
        <v>2222.3121125158796</v>
      </c>
      <c r="J64" s="81">
        <v>2197.3463754268319</v>
      </c>
      <c r="K64" s="81">
        <v>1479.152953634328</v>
      </c>
      <c r="L64" s="81">
        <v>1908.083276602272</v>
      </c>
      <c r="M64" s="81">
        <v>1471.0781874762374</v>
      </c>
      <c r="N64" s="81">
        <v>2078.8144000880593</v>
      </c>
      <c r="O64" s="81">
        <v>2191.428066814206</v>
      </c>
      <c r="P64" s="81">
        <v>1248.8949421398042</v>
      </c>
      <c r="Q64" s="81">
        <v>956.9485648871414</v>
      </c>
      <c r="R64" s="81">
        <v>1048.3039053406392</v>
      </c>
    </row>
    <row r="65" spans="1:18" ht="11.25" customHeight="1" x14ac:dyDescent="0.25">
      <c r="A65" s="71" t="s">
        <v>123</v>
      </c>
      <c r="B65" s="72" t="s">
        <v>122</v>
      </c>
      <c r="C65" s="82">
        <v>1037.1199989952393</v>
      </c>
      <c r="D65" s="82">
        <v>1124.48393793792</v>
      </c>
      <c r="E65" s="82">
        <v>846.60151359167992</v>
      </c>
      <c r="F65" s="82">
        <v>1425.8636485228797</v>
      </c>
      <c r="G65" s="82">
        <v>1427.2127359660801</v>
      </c>
      <c r="H65" s="82">
        <v>1427.3280000000043</v>
      </c>
      <c r="I65" s="82">
        <v>2093.8124567404798</v>
      </c>
      <c r="J65" s="82">
        <v>2066.1163527110398</v>
      </c>
      <c r="K65" s="82">
        <v>1461.7885294656</v>
      </c>
      <c r="L65" s="82">
        <v>1887.98382206784</v>
      </c>
      <c r="M65" s="82">
        <v>1405.9400659018156</v>
      </c>
      <c r="N65" s="82">
        <v>2034.4792164518105</v>
      </c>
      <c r="O65" s="82">
        <v>2145.2369506149107</v>
      </c>
      <c r="P65" s="82">
        <v>1182.8290861168236</v>
      </c>
      <c r="Q65" s="82">
        <v>896.0137276861185</v>
      </c>
      <c r="R65" s="82">
        <v>824.30726432285576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5.35080000000002</v>
      </c>
      <c r="D67" s="82">
        <v>5.2579434594960128</v>
      </c>
      <c r="E67" s="82">
        <v>12.115784699927969</v>
      </c>
      <c r="F67" s="82">
        <v>12.111967091951993</v>
      </c>
      <c r="G67" s="82">
        <v>13.022683763544007</v>
      </c>
      <c r="H67" s="82">
        <v>20.420399999999983</v>
      </c>
      <c r="I67" s="82">
        <v>128.49965577540002</v>
      </c>
      <c r="J67" s="82">
        <v>131.23002271579199</v>
      </c>
      <c r="K67" s="82">
        <v>17.364424168728018</v>
      </c>
      <c r="L67" s="82">
        <v>20.099454534431999</v>
      </c>
      <c r="M67" s="82">
        <v>65.138121574421845</v>
      </c>
      <c r="N67" s="82">
        <v>44.335183636248566</v>
      </c>
      <c r="O67" s="82">
        <v>46.191116199295301</v>
      </c>
      <c r="P67" s="82">
        <v>66.065856022980526</v>
      </c>
      <c r="Q67" s="82">
        <v>60.934837201022873</v>
      </c>
      <c r="R67" s="82">
        <v>74.199952202698867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149.79668881508451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6509.2925504966925</v>
      </c>
      <c r="D2" s="78">
        <v>5962.5262796583247</v>
      </c>
      <c r="E2" s="78">
        <v>5891.8659057590748</v>
      </c>
      <c r="F2" s="78">
        <v>7379.4969942435009</v>
      </c>
      <c r="G2" s="78">
        <v>8472.4736803246451</v>
      </c>
      <c r="H2" s="78">
        <v>7862.5536504383772</v>
      </c>
      <c r="I2" s="78">
        <v>6822.5838682564445</v>
      </c>
      <c r="J2" s="78">
        <v>7240.9754026768687</v>
      </c>
      <c r="K2" s="78">
        <v>6461.1204968984403</v>
      </c>
      <c r="L2" s="78">
        <v>5574.9360852813243</v>
      </c>
      <c r="M2" s="78">
        <v>5507.9275766038536</v>
      </c>
      <c r="N2" s="78">
        <v>5780.2454412292318</v>
      </c>
      <c r="O2" s="78">
        <v>6631.8698253652674</v>
      </c>
      <c r="P2" s="78">
        <v>7265.2767336740035</v>
      </c>
      <c r="Q2" s="78">
        <v>6799.0916659253735</v>
      </c>
      <c r="R2" s="78">
        <v>5987.4069364641791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6294.5421065700593</v>
      </c>
      <c r="D21" s="79">
        <v>5871.6279678742203</v>
      </c>
      <c r="E21" s="79">
        <v>5772.7851567841071</v>
      </c>
      <c r="F21" s="79">
        <v>6373.9562374995485</v>
      </c>
      <c r="G21" s="79">
        <v>7160.6914204491732</v>
      </c>
      <c r="H21" s="79">
        <v>6973.3067282335223</v>
      </c>
      <c r="I21" s="79">
        <v>6015.070048076388</v>
      </c>
      <c r="J21" s="79">
        <v>6435.8038476472684</v>
      </c>
      <c r="K21" s="79">
        <v>5710.47445155474</v>
      </c>
      <c r="L21" s="79">
        <v>5359.55223629592</v>
      </c>
      <c r="M21" s="79">
        <v>5185.577295623847</v>
      </c>
      <c r="N21" s="79">
        <v>4684.5581697429161</v>
      </c>
      <c r="O21" s="79">
        <v>5147.9198884504167</v>
      </c>
      <c r="P21" s="79">
        <v>5744.277797214243</v>
      </c>
      <c r="Q21" s="79">
        <v>5325.3464246765434</v>
      </c>
      <c r="R21" s="79">
        <v>5824.995040677818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6294.5421065700593</v>
      </c>
      <c r="D30" s="8">
        <v>5871.6279678742203</v>
      </c>
      <c r="E30" s="8">
        <v>5772.7851567841071</v>
      </c>
      <c r="F30" s="8">
        <v>6373.9562374995485</v>
      </c>
      <c r="G30" s="8">
        <v>7160.6914204491732</v>
      </c>
      <c r="H30" s="8">
        <v>6973.3067282335223</v>
      </c>
      <c r="I30" s="8">
        <v>6015.070048076388</v>
      </c>
      <c r="J30" s="8">
        <v>6435.8038476472684</v>
      </c>
      <c r="K30" s="8">
        <v>5710.47445155474</v>
      </c>
      <c r="L30" s="8">
        <v>5359.55223629592</v>
      </c>
      <c r="M30" s="8">
        <v>5185.577295623847</v>
      </c>
      <c r="N30" s="8">
        <v>4684.5581697429161</v>
      </c>
      <c r="O30" s="8">
        <v>5147.9198884504167</v>
      </c>
      <c r="P30" s="8">
        <v>5744.277797214243</v>
      </c>
      <c r="Q30" s="8">
        <v>5325.3464246765434</v>
      </c>
      <c r="R30" s="8">
        <v>5824.995040677818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206.08434724720465</v>
      </c>
      <c r="D34" s="9">
        <v>191.54561927162405</v>
      </c>
      <c r="E34" s="9">
        <v>191.53647839865604</v>
      </c>
      <c r="F34" s="9">
        <v>188.63411913777603</v>
      </c>
      <c r="G34" s="9">
        <v>191.54229051441604</v>
      </c>
      <c r="H34" s="9">
        <v>165.44941570050685</v>
      </c>
      <c r="I34" s="9">
        <v>150.85290975793203</v>
      </c>
      <c r="J34" s="9">
        <v>142.14599048754002</v>
      </c>
      <c r="K34" s="9">
        <v>130.51853588516403</v>
      </c>
      <c r="L34" s="9">
        <v>115.97353126480802</v>
      </c>
      <c r="M34" s="9">
        <v>110.29905943771138</v>
      </c>
      <c r="N34" s="9">
        <v>101.59100084667445</v>
      </c>
      <c r="O34" s="9">
        <v>92.883273702510408</v>
      </c>
      <c r="P34" s="9">
        <v>87.078625486837808</v>
      </c>
      <c r="Q34" s="9">
        <v>107.39634664309172</v>
      </c>
      <c r="R34" s="9">
        <v>121.9089169826228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68.457974646656808</v>
      </c>
      <c r="P35" s="9">
        <v>84.044585428740206</v>
      </c>
      <c r="Q35" s="9">
        <v>71.586866782582916</v>
      </c>
      <c r="R35" s="9">
        <v>80.89361484465941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68.457974646656808</v>
      </c>
      <c r="P36" s="10">
        <v>84.044585428740206</v>
      </c>
      <c r="Q36" s="10">
        <v>71.586866782582916</v>
      </c>
      <c r="R36" s="10">
        <v>80.89361484465941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9.2751040088327521</v>
      </c>
      <c r="D38" s="9">
        <v>31.006124553816004</v>
      </c>
      <c r="E38" s="9">
        <v>24.684505336908003</v>
      </c>
      <c r="F38" s="9">
        <v>3.0103092000000005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389.55297681069891</v>
      </c>
      <c r="Q38" s="9">
        <v>333.90373495524915</v>
      </c>
      <c r="R38" s="9">
        <v>139.12645655191281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389.55297681069891</v>
      </c>
      <c r="Q40" s="10">
        <v>333.90373495524915</v>
      </c>
      <c r="R40" s="10">
        <v>139.12645655191281</v>
      </c>
    </row>
    <row r="41" spans="1:18" ht="11.25" customHeight="1" x14ac:dyDescent="0.25">
      <c r="A41" s="61" t="s">
        <v>167</v>
      </c>
      <c r="B41" s="62" t="s">
        <v>166</v>
      </c>
      <c r="C41" s="10">
        <v>9.2751040088327521</v>
      </c>
      <c r="D41" s="10">
        <v>31.006124553816004</v>
      </c>
      <c r="E41" s="10">
        <v>24.684505336908003</v>
      </c>
      <c r="F41" s="10">
        <v>3.0103092000000005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5884.1351618451436</v>
      </c>
      <c r="D43" s="9">
        <v>5537.5909263066605</v>
      </c>
      <c r="E43" s="9">
        <v>5429.5302978661675</v>
      </c>
      <c r="F43" s="9">
        <v>6033.5776602330843</v>
      </c>
      <c r="G43" s="9">
        <v>6888.7572928083009</v>
      </c>
      <c r="H43" s="9">
        <v>6758.3210891169647</v>
      </c>
      <c r="I43" s="9">
        <v>5712.5624137807681</v>
      </c>
      <c r="J43" s="9">
        <v>6151.3899355424883</v>
      </c>
      <c r="K43" s="9">
        <v>5496.3464710780081</v>
      </c>
      <c r="L43" s="9">
        <v>5181.6810382562162</v>
      </c>
      <c r="M43" s="9">
        <v>5022.6460326762926</v>
      </c>
      <c r="N43" s="9">
        <v>4545.8151657133067</v>
      </c>
      <c r="O43" s="9">
        <v>4946.3307294026417</v>
      </c>
      <c r="P43" s="9">
        <v>5140.2574661074777</v>
      </c>
      <c r="Q43" s="9">
        <v>4800.0754201475338</v>
      </c>
      <c r="R43" s="9">
        <v>5464.4901177802431</v>
      </c>
    </row>
    <row r="44" spans="1:18" ht="11.25" customHeight="1" x14ac:dyDescent="0.25">
      <c r="A44" s="59" t="s">
        <v>161</v>
      </c>
      <c r="B44" s="60" t="s">
        <v>160</v>
      </c>
      <c r="C44" s="9">
        <v>195.04749346887812</v>
      </c>
      <c r="D44" s="9">
        <v>111.48529774212003</v>
      </c>
      <c r="E44" s="9">
        <v>127.03387518237602</v>
      </c>
      <c r="F44" s="9">
        <v>148.73414892868803</v>
      </c>
      <c r="G44" s="9">
        <v>80.391837126456011</v>
      </c>
      <c r="H44" s="9">
        <v>49.536223416050824</v>
      </c>
      <c r="I44" s="9">
        <v>151.65472453768803</v>
      </c>
      <c r="J44" s="9">
        <v>142.26792161724003</v>
      </c>
      <c r="K44" s="9">
        <v>83.609444591568021</v>
      </c>
      <c r="L44" s="9">
        <v>61.89766677489601</v>
      </c>
      <c r="M44" s="9">
        <v>52.632203509843251</v>
      </c>
      <c r="N44" s="9">
        <v>37.152003182935175</v>
      </c>
      <c r="O44" s="9">
        <v>40.247910698607626</v>
      </c>
      <c r="P44" s="9">
        <v>43.344143380487992</v>
      </c>
      <c r="Q44" s="9">
        <v>12.384056148085365</v>
      </c>
      <c r="R44" s="9">
        <v>18.575934518380077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214.75044392663321</v>
      </c>
      <c r="D52" s="79">
        <v>90.89831178410401</v>
      </c>
      <c r="E52" s="79">
        <v>119.080748974968</v>
      </c>
      <c r="F52" s="79">
        <v>1005.5407567439521</v>
      </c>
      <c r="G52" s="79">
        <v>1311.7822598754722</v>
      </c>
      <c r="H52" s="79">
        <v>889.24692220485463</v>
      </c>
      <c r="I52" s="79">
        <v>807.51382018005609</v>
      </c>
      <c r="J52" s="79">
        <v>805.1715550296002</v>
      </c>
      <c r="K52" s="79">
        <v>750.64604534370017</v>
      </c>
      <c r="L52" s="79">
        <v>215.38384898540403</v>
      </c>
      <c r="M52" s="79">
        <v>322.35028098000686</v>
      </c>
      <c r="N52" s="79">
        <v>1095.6872714863157</v>
      </c>
      <c r="O52" s="79">
        <v>1483.9499369148502</v>
      </c>
      <c r="P52" s="79">
        <v>1520.99893645976</v>
      </c>
      <c r="Q52" s="79">
        <v>1473.7452412488303</v>
      </c>
      <c r="R52" s="79">
        <v>162.41189578636099</v>
      </c>
    </row>
    <row r="53" spans="1:18" ht="11.25" customHeight="1" x14ac:dyDescent="0.25">
      <c r="A53" s="56" t="s">
        <v>143</v>
      </c>
      <c r="B53" s="57" t="s">
        <v>142</v>
      </c>
      <c r="C53" s="8">
        <v>214.75044392663321</v>
      </c>
      <c r="D53" s="8">
        <v>90.89831178410401</v>
      </c>
      <c r="E53" s="8">
        <v>119.080748974968</v>
      </c>
      <c r="F53" s="8">
        <v>1005.5407567439521</v>
      </c>
      <c r="G53" s="8">
        <v>1311.7822598754722</v>
      </c>
      <c r="H53" s="8">
        <v>889.24692220485463</v>
      </c>
      <c r="I53" s="8">
        <v>807.51382018005609</v>
      </c>
      <c r="J53" s="8">
        <v>805.1715550296002</v>
      </c>
      <c r="K53" s="8">
        <v>750.64604534370017</v>
      </c>
      <c r="L53" s="8">
        <v>215.38384898540403</v>
      </c>
      <c r="M53" s="8">
        <v>322.35028098000686</v>
      </c>
      <c r="N53" s="8">
        <v>1095.6872714863157</v>
      </c>
      <c r="O53" s="8">
        <v>1483.9499369148502</v>
      </c>
      <c r="P53" s="8">
        <v>1520.99893645976</v>
      </c>
      <c r="Q53" s="8">
        <v>1473.7452412488303</v>
      </c>
      <c r="R53" s="8">
        <v>162.41189578636099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41.267720365930998</v>
      </c>
      <c r="D64" s="81">
        <v>41.493817896552002</v>
      </c>
      <c r="E64" s="81">
        <v>41.491027226879993</v>
      </c>
      <c r="F64" s="81">
        <v>58.035084193296001</v>
      </c>
      <c r="G64" s="81">
        <v>61.189626476160001</v>
      </c>
      <c r="H64" s="81">
        <v>71.508336585755842</v>
      </c>
      <c r="I64" s="81">
        <v>85.67418318227999</v>
      </c>
      <c r="J64" s="81">
        <v>89.419223196071997</v>
      </c>
      <c r="K64" s="81">
        <v>137.88523238212801</v>
      </c>
      <c r="L64" s="81">
        <v>265.64438944058401</v>
      </c>
      <c r="M64" s="81">
        <v>286.79035531428525</v>
      </c>
      <c r="N64" s="81">
        <v>296.32986982853606</v>
      </c>
      <c r="O64" s="81">
        <v>303.13991254051314</v>
      </c>
      <c r="P64" s="81">
        <v>336.3152499658172</v>
      </c>
      <c r="Q64" s="81">
        <v>330.84185993928639</v>
      </c>
      <c r="R64" s="81">
        <v>336.91907784603507</v>
      </c>
    </row>
    <row r="65" spans="1:18" ht="11.25" customHeight="1" x14ac:dyDescent="0.25">
      <c r="A65" s="71" t="s">
        <v>123</v>
      </c>
      <c r="B65" s="72" t="s">
        <v>122</v>
      </c>
      <c r="C65" s="82">
        <v>41.103920365930996</v>
      </c>
      <c r="D65" s="82">
        <v>41.26524147648</v>
      </c>
      <c r="E65" s="82">
        <v>41.262427946879995</v>
      </c>
      <c r="F65" s="82">
        <v>57.807810789119998</v>
      </c>
      <c r="G65" s="82">
        <v>60.961027196160003</v>
      </c>
      <c r="H65" s="82">
        <v>71.344535353676122</v>
      </c>
      <c r="I65" s="82">
        <v>85.446612599039995</v>
      </c>
      <c r="J65" s="82">
        <v>89.191561173119993</v>
      </c>
      <c r="K65" s="82">
        <v>130.363721712</v>
      </c>
      <c r="L65" s="82">
        <v>263.54852266175999</v>
      </c>
      <c r="M65" s="82">
        <v>276.41635621295552</v>
      </c>
      <c r="N65" s="82">
        <v>288.95876118168115</v>
      </c>
      <c r="O65" s="82">
        <v>294.8953409336977</v>
      </c>
      <c r="P65" s="82">
        <v>305.09258006656529</v>
      </c>
      <c r="Q65" s="82">
        <v>306.88141091940804</v>
      </c>
      <c r="R65" s="82">
        <v>320.66053659236098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0.1638000000000028</v>
      </c>
      <c r="D67" s="82">
        <v>0.22857642007200002</v>
      </c>
      <c r="E67" s="82">
        <v>0.22859928000000004</v>
      </c>
      <c r="F67" s="82">
        <v>0.227273404176</v>
      </c>
      <c r="G67" s="82">
        <v>0.22859928000000004</v>
      </c>
      <c r="H67" s="82">
        <v>0.16380123207972455</v>
      </c>
      <c r="I67" s="82">
        <v>0.22757058324000001</v>
      </c>
      <c r="J67" s="82">
        <v>0.22766202295200003</v>
      </c>
      <c r="K67" s="82">
        <v>7.5215106701280012</v>
      </c>
      <c r="L67" s="82">
        <v>2.0958667788240004</v>
      </c>
      <c r="M67" s="82">
        <v>10.373999101329757</v>
      </c>
      <c r="N67" s="82">
        <v>7.3711086468549025</v>
      </c>
      <c r="O67" s="82">
        <v>8.244571606815434</v>
      </c>
      <c r="P67" s="82">
        <v>24.844294579400525</v>
      </c>
      <c r="Q67" s="82">
        <v>17.582125586643652</v>
      </c>
      <c r="R67" s="82">
        <v>2.0748319798418575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6.3783753198514104</v>
      </c>
      <c r="Q69" s="82">
        <v>6.3783234332346979</v>
      </c>
      <c r="R69" s="82">
        <v>14.183709273832235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3.7762364723825588</v>
      </c>
      <c r="Q70" s="83">
        <v>3.7762082613429682</v>
      </c>
      <c r="R70" s="83">
        <v>3.776033386383836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2.6021388474688516</v>
      </c>
      <c r="Q71" s="83">
        <v>2.6021151718917301</v>
      </c>
      <c r="R71" s="83">
        <v>10.4076758874484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99495.268300679541</v>
      </c>
      <c r="D2" s="78">
        <v>103750.02087164723</v>
      </c>
      <c r="E2" s="78">
        <v>105126.73406665275</v>
      </c>
      <c r="F2" s="78">
        <v>110558.1854146876</v>
      </c>
      <c r="G2" s="78">
        <v>115900.39082636352</v>
      </c>
      <c r="H2" s="78">
        <v>119735.81163823897</v>
      </c>
      <c r="I2" s="78">
        <v>123889.88144878825</v>
      </c>
      <c r="J2" s="78">
        <v>127386.7023394673</v>
      </c>
      <c r="K2" s="78">
        <v>121135.02404876267</v>
      </c>
      <c r="L2" s="78">
        <v>111770.45934737136</v>
      </c>
      <c r="M2" s="78">
        <v>108440.244928051</v>
      </c>
      <c r="N2" s="78">
        <v>103700.34658104384</v>
      </c>
      <c r="O2" s="78">
        <v>94244.049296219382</v>
      </c>
      <c r="P2" s="78">
        <v>93153.490944705045</v>
      </c>
      <c r="Q2" s="78">
        <v>93700.383343416164</v>
      </c>
      <c r="R2" s="78">
        <v>97940.787814675263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99470.864805104196</v>
      </c>
      <c r="D21" s="79">
        <v>103724.88867333543</v>
      </c>
      <c r="E21" s="79">
        <v>105125.08991029277</v>
      </c>
      <c r="F21" s="79">
        <v>110522.95349268759</v>
      </c>
      <c r="G21" s="79">
        <v>115829.92698236353</v>
      </c>
      <c r="H21" s="79">
        <v>119630.11587223897</v>
      </c>
      <c r="I21" s="79">
        <v>123743.78676454746</v>
      </c>
      <c r="J21" s="79">
        <v>127226.51408783629</v>
      </c>
      <c r="K21" s="79">
        <v>120980.47304557935</v>
      </c>
      <c r="L21" s="79">
        <v>111571.98505934986</v>
      </c>
      <c r="M21" s="79">
        <v>108219.9405419774</v>
      </c>
      <c r="N21" s="79">
        <v>103504.78211321385</v>
      </c>
      <c r="O21" s="79">
        <v>93954.236330165862</v>
      </c>
      <c r="P21" s="79">
        <v>92872.598382289958</v>
      </c>
      <c r="Q21" s="79">
        <v>93501.845809857099</v>
      </c>
      <c r="R21" s="79">
        <v>97208.458130928615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99470.864805104196</v>
      </c>
      <c r="D30" s="8">
        <v>103724.88867333543</v>
      </c>
      <c r="E30" s="8">
        <v>105125.08991029277</v>
      </c>
      <c r="F30" s="8">
        <v>110522.95349268759</v>
      </c>
      <c r="G30" s="8">
        <v>115829.92698236353</v>
      </c>
      <c r="H30" s="8">
        <v>119630.11587223897</v>
      </c>
      <c r="I30" s="8">
        <v>123743.78676454746</v>
      </c>
      <c r="J30" s="8">
        <v>127226.51408783629</v>
      </c>
      <c r="K30" s="8">
        <v>120980.47304557935</v>
      </c>
      <c r="L30" s="8">
        <v>111571.98505934986</v>
      </c>
      <c r="M30" s="8">
        <v>108219.9405419774</v>
      </c>
      <c r="N30" s="8">
        <v>103504.78211321385</v>
      </c>
      <c r="O30" s="8">
        <v>93954.236330165862</v>
      </c>
      <c r="P30" s="8">
        <v>92872.598382289958</v>
      </c>
      <c r="Q30" s="8">
        <v>93501.845809857099</v>
      </c>
      <c r="R30" s="8">
        <v>97208.458130928615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217.69510600604846</v>
      </c>
      <c r="D34" s="9">
        <v>208.97501843142004</v>
      </c>
      <c r="E34" s="9">
        <v>208.96978752723604</v>
      </c>
      <c r="F34" s="9">
        <v>206.06748110377202</v>
      </c>
      <c r="G34" s="9">
        <v>211.87986105085201</v>
      </c>
      <c r="H34" s="9">
        <v>130.61710481358222</v>
      </c>
      <c r="I34" s="9">
        <v>118.88946974160002</v>
      </c>
      <c r="J34" s="9">
        <v>115.97672792847602</v>
      </c>
      <c r="K34" s="9">
        <v>37.778752440000005</v>
      </c>
      <c r="L34" s="9">
        <v>46.49552588847601</v>
      </c>
      <c r="M34" s="9">
        <v>55.149479561897834</v>
      </c>
      <c r="N34" s="9">
        <v>60.954560108423074</v>
      </c>
      <c r="O34" s="9">
        <v>75.467499061828519</v>
      </c>
      <c r="P34" s="9">
        <v>89.980824779187998</v>
      </c>
      <c r="Q34" s="9">
        <v>101.59116749049872</v>
      </c>
      <c r="R34" s="9">
        <v>124.81195970908506</v>
      </c>
    </row>
    <row r="35" spans="1:18" ht="11.25" customHeight="1" x14ac:dyDescent="0.25">
      <c r="A35" s="59" t="s">
        <v>179</v>
      </c>
      <c r="B35" s="60" t="s">
        <v>178</v>
      </c>
      <c r="C35" s="9">
        <v>26553.798430937884</v>
      </c>
      <c r="D35" s="9">
        <v>26423.239738394019</v>
      </c>
      <c r="E35" s="9">
        <v>25225.019212058822</v>
      </c>
      <c r="F35" s="9">
        <v>24571.891319586408</v>
      </c>
      <c r="G35" s="9">
        <v>23473.244469440808</v>
      </c>
      <c r="H35" s="9">
        <v>22620.797565590736</v>
      </c>
      <c r="I35" s="9">
        <v>21587.770069299255</v>
      </c>
      <c r="J35" s="9">
        <v>20785.163219833576</v>
      </c>
      <c r="K35" s="9">
        <v>19148.412583796078</v>
      </c>
      <c r="L35" s="9">
        <v>17969.029136948233</v>
      </c>
      <c r="M35" s="9">
        <v>16550.13455936285</v>
      </c>
      <c r="N35" s="9">
        <v>15392.754285478501</v>
      </c>
      <c r="O35" s="9">
        <v>13877.485917173806</v>
      </c>
      <c r="P35" s="9">
        <v>13553.847247353098</v>
      </c>
      <c r="Q35" s="9">
        <v>13345.406792815482</v>
      </c>
      <c r="R35" s="9">
        <v>13426.312552654375</v>
      </c>
    </row>
    <row r="36" spans="1:18" ht="11.25" customHeight="1" x14ac:dyDescent="0.25">
      <c r="A36" s="65" t="s">
        <v>177</v>
      </c>
      <c r="B36" s="62" t="s">
        <v>176</v>
      </c>
      <c r="C36" s="10">
        <v>26522.998417625677</v>
      </c>
      <c r="D36" s="10">
        <v>26389.242981009218</v>
      </c>
      <c r="E36" s="10">
        <v>25185.139393588022</v>
      </c>
      <c r="F36" s="10">
        <v>24537.894620816809</v>
      </c>
      <c r="G36" s="10">
        <v>23442.471577363609</v>
      </c>
      <c r="H36" s="10">
        <v>22589.997558648392</v>
      </c>
      <c r="I36" s="10">
        <v>21556.997001376454</v>
      </c>
      <c r="J36" s="10">
        <v>20751.170243129174</v>
      </c>
      <c r="K36" s="10">
        <v>19114.415855718878</v>
      </c>
      <c r="L36" s="10">
        <v>17938.256098333033</v>
      </c>
      <c r="M36" s="10">
        <v>16525.494548226077</v>
      </c>
      <c r="N36" s="10">
        <v>15374.274285478501</v>
      </c>
      <c r="O36" s="10">
        <v>13862.085910185269</v>
      </c>
      <c r="P36" s="10">
        <v>13538.447247353099</v>
      </c>
      <c r="Q36" s="10">
        <v>13336.166762042978</v>
      </c>
      <c r="R36" s="10">
        <v>13413.992545898414</v>
      </c>
    </row>
    <row r="37" spans="1:18" ht="11.25" customHeight="1" x14ac:dyDescent="0.25">
      <c r="A37" s="61" t="s">
        <v>175</v>
      </c>
      <c r="B37" s="62" t="s">
        <v>174</v>
      </c>
      <c r="C37" s="10">
        <v>30.800013312206662</v>
      </c>
      <c r="D37" s="10">
        <v>33.996757384800006</v>
      </c>
      <c r="E37" s="10">
        <v>39.879818470800004</v>
      </c>
      <c r="F37" s="10">
        <v>33.996698769600002</v>
      </c>
      <c r="G37" s="10">
        <v>30.772892077200002</v>
      </c>
      <c r="H37" s="10">
        <v>30.800006942341696</v>
      </c>
      <c r="I37" s="10">
        <v>30.773067922800003</v>
      </c>
      <c r="J37" s="10">
        <v>33.9929767044</v>
      </c>
      <c r="K37" s="10">
        <v>33.996728077200004</v>
      </c>
      <c r="L37" s="10">
        <v>30.773038615200001</v>
      </c>
      <c r="M37" s="10">
        <v>24.640011136773538</v>
      </c>
      <c r="N37" s="10">
        <v>18.480000000000455</v>
      </c>
      <c r="O37" s="10">
        <v>15.400006988537072</v>
      </c>
      <c r="P37" s="10">
        <v>15.399999999999713</v>
      </c>
      <c r="Q37" s="10">
        <v>9.2400307725029425</v>
      </c>
      <c r="R37" s="10">
        <v>12.32000675596016</v>
      </c>
    </row>
    <row r="38" spans="1:18" ht="11.25" customHeight="1" x14ac:dyDescent="0.25">
      <c r="A38" s="59" t="s">
        <v>173</v>
      </c>
      <c r="B38" s="60" t="s">
        <v>172</v>
      </c>
      <c r="C38" s="9">
        <v>13504.556473057582</v>
      </c>
      <c r="D38" s="9">
        <v>13625.2332944428</v>
      </c>
      <c r="E38" s="9">
        <v>12926.551245823552</v>
      </c>
      <c r="F38" s="9">
        <v>13563.266230076257</v>
      </c>
      <c r="G38" s="9">
        <v>15037.943707158158</v>
      </c>
      <c r="H38" s="9">
        <v>16024.281084577909</v>
      </c>
      <c r="I38" s="9">
        <v>16763.26407379895</v>
      </c>
      <c r="J38" s="9">
        <v>17634.977641625981</v>
      </c>
      <c r="K38" s="9">
        <v>17409.175432245291</v>
      </c>
      <c r="L38" s="9">
        <v>15869.773327157282</v>
      </c>
      <c r="M38" s="9">
        <v>16222.159669857869</v>
      </c>
      <c r="N38" s="9">
        <v>17301.15319149517</v>
      </c>
      <c r="O38" s="9">
        <v>16318.001283594986</v>
      </c>
      <c r="P38" s="9">
        <v>15470.866862333218</v>
      </c>
      <c r="Q38" s="9">
        <v>15946.995045362748</v>
      </c>
      <c r="R38" s="9">
        <v>16973.442203053073</v>
      </c>
    </row>
    <row r="39" spans="1:18" ht="11.25" customHeight="1" x14ac:dyDescent="0.25">
      <c r="A39" s="61" t="s">
        <v>171</v>
      </c>
      <c r="B39" s="62" t="s">
        <v>170</v>
      </c>
      <c r="C39" s="10">
        <v>309.17044897684031</v>
      </c>
      <c r="D39" s="10">
        <v>182.42440638598802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13195.386024080743</v>
      </c>
      <c r="D40" s="10">
        <v>13442.808888056812</v>
      </c>
      <c r="E40" s="10">
        <v>12926.551245823552</v>
      </c>
      <c r="F40" s="10">
        <v>13563.266230076257</v>
      </c>
      <c r="G40" s="10">
        <v>15037.943707158158</v>
      </c>
      <c r="H40" s="10">
        <v>16024.281084577909</v>
      </c>
      <c r="I40" s="10">
        <v>16763.26407379895</v>
      </c>
      <c r="J40" s="10">
        <v>17634.977641625981</v>
      </c>
      <c r="K40" s="10">
        <v>17409.175432245291</v>
      </c>
      <c r="L40" s="10">
        <v>15869.773327157282</v>
      </c>
      <c r="M40" s="10">
        <v>16222.159669857869</v>
      </c>
      <c r="N40" s="10">
        <v>17301.15319149517</v>
      </c>
      <c r="O40" s="10">
        <v>16318.001283594986</v>
      </c>
      <c r="P40" s="10">
        <v>15470.866862333218</v>
      </c>
      <c r="Q40" s="10">
        <v>15946.995045362748</v>
      </c>
      <c r="R40" s="10">
        <v>16973.442203053073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58507.504324068534</v>
      </c>
      <c r="D43" s="9">
        <v>62795.628221997998</v>
      </c>
      <c r="E43" s="9">
        <v>65996.854500222369</v>
      </c>
      <c r="F43" s="9">
        <v>71293.186635175909</v>
      </c>
      <c r="G43" s="9">
        <v>76630.164489553892</v>
      </c>
      <c r="H43" s="9">
        <v>80591.260597383196</v>
      </c>
      <c r="I43" s="9">
        <v>84437.828851016166</v>
      </c>
      <c r="J43" s="9">
        <v>87947.33047903578</v>
      </c>
      <c r="K43" s="9">
        <v>83741.203853520419</v>
      </c>
      <c r="L43" s="9">
        <v>77116.974330718294</v>
      </c>
      <c r="M43" s="9">
        <v>74990.015229587676</v>
      </c>
      <c r="N43" s="9">
        <v>70294.808338780596</v>
      </c>
      <c r="O43" s="9">
        <v>63348.914958915826</v>
      </c>
      <c r="P43" s="9">
        <v>63361.616242592332</v>
      </c>
      <c r="Q43" s="9">
        <v>63838.500620977728</v>
      </c>
      <c r="R43" s="9">
        <v>66340.235234178326</v>
      </c>
    </row>
    <row r="44" spans="1:18" ht="11.25" customHeight="1" x14ac:dyDescent="0.25">
      <c r="A44" s="59" t="s">
        <v>161</v>
      </c>
      <c r="B44" s="60" t="s">
        <v>160</v>
      </c>
      <c r="C44" s="9">
        <v>687.31047103416176</v>
      </c>
      <c r="D44" s="9">
        <v>671.81240006920802</v>
      </c>
      <c r="E44" s="9">
        <v>767.6951646607921</v>
      </c>
      <c r="F44" s="9">
        <v>888.5418267452402</v>
      </c>
      <c r="G44" s="9">
        <v>476.69445515980806</v>
      </c>
      <c r="H44" s="9">
        <v>263.15951987353884</v>
      </c>
      <c r="I44" s="9">
        <v>836.03430069148806</v>
      </c>
      <c r="J44" s="9">
        <v>743.06601941248812</v>
      </c>
      <c r="K44" s="9">
        <v>643.90242357756006</v>
      </c>
      <c r="L44" s="9">
        <v>569.71273863758415</v>
      </c>
      <c r="M44" s="9">
        <v>402.48160360711069</v>
      </c>
      <c r="N44" s="9">
        <v>455.11173735114511</v>
      </c>
      <c r="O44" s="9">
        <v>334.36667141941587</v>
      </c>
      <c r="P44" s="9">
        <v>396.28720523211905</v>
      </c>
      <c r="Q44" s="9">
        <v>269.35218321061802</v>
      </c>
      <c r="R44" s="9">
        <v>343.65618133375472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24.403495575337885</v>
      </c>
      <c r="D52" s="79">
        <v>25.132198311792003</v>
      </c>
      <c r="E52" s="79">
        <v>1.6441563600000002</v>
      </c>
      <c r="F52" s="79">
        <v>35.231922000000004</v>
      </c>
      <c r="G52" s="79">
        <v>70.463844000000009</v>
      </c>
      <c r="H52" s="79">
        <v>105.69576600000002</v>
      </c>
      <c r="I52" s="79">
        <v>146.09468424078003</v>
      </c>
      <c r="J52" s="79">
        <v>160.18825163101204</v>
      </c>
      <c r="K52" s="79">
        <v>154.55100318332401</v>
      </c>
      <c r="L52" s="79">
        <v>198.47428802150401</v>
      </c>
      <c r="M52" s="79">
        <v>220.30438607359338</v>
      </c>
      <c r="N52" s="79">
        <v>195.56446782999026</v>
      </c>
      <c r="O52" s="79">
        <v>289.81296605352435</v>
      </c>
      <c r="P52" s="79">
        <v>280.89256241508883</v>
      </c>
      <c r="Q52" s="79">
        <v>198.53753355905863</v>
      </c>
      <c r="R52" s="79">
        <v>732.32968374664142</v>
      </c>
    </row>
    <row r="53" spans="1:18" ht="11.25" customHeight="1" x14ac:dyDescent="0.25">
      <c r="A53" s="56" t="s">
        <v>143</v>
      </c>
      <c r="B53" s="57" t="s">
        <v>142</v>
      </c>
      <c r="C53" s="8">
        <v>24.403495575337885</v>
      </c>
      <c r="D53" s="8">
        <v>25.132198311792003</v>
      </c>
      <c r="E53" s="8">
        <v>1.6441563600000002</v>
      </c>
      <c r="F53" s="8">
        <v>35.231922000000004</v>
      </c>
      <c r="G53" s="8">
        <v>70.463844000000009</v>
      </c>
      <c r="H53" s="8">
        <v>105.69576600000002</v>
      </c>
      <c r="I53" s="8">
        <v>146.09468424078003</v>
      </c>
      <c r="J53" s="8">
        <v>160.18825163101204</v>
      </c>
      <c r="K53" s="8">
        <v>154.55100318332401</v>
      </c>
      <c r="L53" s="8">
        <v>198.47428802150401</v>
      </c>
      <c r="M53" s="8">
        <v>220.30438607359338</v>
      </c>
      <c r="N53" s="8">
        <v>195.56446782999026</v>
      </c>
      <c r="O53" s="8">
        <v>289.81296605352435</v>
      </c>
      <c r="P53" s="8">
        <v>280.89256241508883</v>
      </c>
      <c r="Q53" s="8">
        <v>198.53753355905863</v>
      </c>
      <c r="R53" s="8">
        <v>732.32968374664142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208.43519999999998</v>
      </c>
      <c r="D64" s="81">
        <v>208.67034847046403</v>
      </c>
      <c r="E64" s="81">
        <v>407.88199829088001</v>
      </c>
      <c r="F64" s="81">
        <v>560.53463781628807</v>
      </c>
      <c r="G64" s="81">
        <v>514.31293002945597</v>
      </c>
      <c r="H64" s="81">
        <v>757.91423599876748</v>
      </c>
      <c r="I64" s="81">
        <v>503.62311724200003</v>
      </c>
      <c r="J64" s="81">
        <v>1125.5193032654881</v>
      </c>
      <c r="K64" s="81">
        <v>1805.012967973968</v>
      </c>
      <c r="L64" s="81">
        <v>3125.4946623774727</v>
      </c>
      <c r="M64" s="81">
        <v>4184.777570140036</v>
      </c>
      <c r="N64" s="81">
        <v>5013.8206221970868</v>
      </c>
      <c r="O64" s="81">
        <v>6187.2583035901589</v>
      </c>
      <c r="P64" s="81">
        <v>2618.6795764507137</v>
      </c>
      <c r="Q64" s="81">
        <v>2818.4786376223169</v>
      </c>
      <c r="R64" s="81">
        <v>2840.5666141523984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208.43519999999998</v>
      </c>
      <c r="D69" s="82">
        <v>208.67034847046403</v>
      </c>
      <c r="E69" s="82">
        <v>407.88199829088001</v>
      </c>
      <c r="F69" s="82">
        <v>560.53463781628807</v>
      </c>
      <c r="G69" s="82">
        <v>514.31293002945597</v>
      </c>
      <c r="H69" s="82">
        <v>757.91423599876748</v>
      </c>
      <c r="I69" s="82">
        <v>503.62311724200003</v>
      </c>
      <c r="J69" s="82">
        <v>1125.5193032654881</v>
      </c>
      <c r="K69" s="82">
        <v>1805.012967973968</v>
      </c>
      <c r="L69" s="82">
        <v>3125.4946623774727</v>
      </c>
      <c r="M69" s="82">
        <v>4184.777570140036</v>
      </c>
      <c r="N69" s="82">
        <v>5013.8206221970868</v>
      </c>
      <c r="O69" s="82">
        <v>6187.2583035901589</v>
      </c>
      <c r="P69" s="82">
        <v>2618.6795764507137</v>
      </c>
      <c r="Q69" s="82">
        <v>2818.4786376223169</v>
      </c>
      <c r="R69" s="82">
        <v>2840.5666141523984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212.53701083745602</v>
      </c>
      <c r="F70" s="83">
        <v>291.97905840000004</v>
      </c>
      <c r="G70" s="83">
        <v>219.95464247784</v>
      </c>
      <c r="H70" s="83">
        <v>335.80459246426977</v>
      </c>
      <c r="I70" s="83">
        <v>339.64999016299203</v>
      </c>
      <c r="J70" s="83">
        <v>335.91639317601602</v>
      </c>
      <c r="K70" s="83">
        <v>273.19440041193604</v>
      </c>
      <c r="L70" s="83">
        <v>449.67534714446401</v>
      </c>
      <c r="M70" s="83">
        <v>683.07842343572588</v>
      </c>
      <c r="N70" s="83">
        <v>667.92434211199554</v>
      </c>
      <c r="O70" s="83">
        <v>588.20394494974562</v>
      </c>
      <c r="P70" s="83">
        <v>495.24599579192409</v>
      </c>
      <c r="Q70" s="83">
        <v>552.31101209006886</v>
      </c>
      <c r="R70" s="83">
        <v>559.81555988909633</v>
      </c>
    </row>
    <row r="71" spans="1:18" ht="11.25" customHeight="1" x14ac:dyDescent="0.25">
      <c r="A71" s="74" t="s">
        <v>111</v>
      </c>
      <c r="B71" s="75" t="s">
        <v>110</v>
      </c>
      <c r="C71" s="83">
        <v>208.43519999999998</v>
      </c>
      <c r="D71" s="83">
        <v>208.67034847046403</v>
      </c>
      <c r="E71" s="83">
        <v>195.34498745342401</v>
      </c>
      <c r="F71" s="83">
        <v>268.55557941628803</v>
      </c>
      <c r="G71" s="83">
        <v>294.358287551616</v>
      </c>
      <c r="H71" s="83">
        <v>422.10964353449771</v>
      </c>
      <c r="I71" s="83">
        <v>163.97312707900801</v>
      </c>
      <c r="J71" s="83">
        <v>789.60291008947206</v>
      </c>
      <c r="K71" s="83">
        <v>1531.8185675620318</v>
      </c>
      <c r="L71" s="83">
        <v>2675.8193152330086</v>
      </c>
      <c r="M71" s="83">
        <v>3501.6991467043104</v>
      </c>
      <c r="N71" s="83">
        <v>4345.8962800850913</v>
      </c>
      <c r="O71" s="83">
        <v>5599.0543586404137</v>
      </c>
      <c r="P71" s="83">
        <v>2123.4335806587897</v>
      </c>
      <c r="Q71" s="83">
        <v>2266.1676255322482</v>
      </c>
      <c r="R71" s="83">
        <v>2280.7510542633022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80065.520525928776</v>
      </c>
      <c r="D2" s="78">
        <v>84113.542205804086</v>
      </c>
      <c r="E2" s="78">
        <v>86188.615723617011</v>
      </c>
      <c r="F2" s="78">
        <v>90292.891719067178</v>
      </c>
      <c r="G2" s="78">
        <v>93755.557562181304</v>
      </c>
      <c r="H2" s="78">
        <v>96627.487809842598</v>
      </c>
      <c r="I2" s="78">
        <v>99851.144390916452</v>
      </c>
      <c r="J2" s="78">
        <v>102807.45516765647</v>
      </c>
      <c r="K2" s="78">
        <v>97306.676026539135</v>
      </c>
      <c r="L2" s="78">
        <v>90525.549198532535</v>
      </c>
      <c r="M2" s="78">
        <v>86927.261935044444</v>
      </c>
      <c r="N2" s="78">
        <v>82174.508931211254</v>
      </c>
      <c r="O2" s="78">
        <v>73443.775108599177</v>
      </c>
      <c r="P2" s="78">
        <v>75093.326136325151</v>
      </c>
      <c r="Q2" s="78">
        <v>75913.99310145971</v>
      </c>
      <c r="R2" s="78">
        <v>79095.061415314936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80041.117030353431</v>
      </c>
      <c r="D21" s="79">
        <v>84088.41000749229</v>
      </c>
      <c r="E21" s="79">
        <v>86186.971567257016</v>
      </c>
      <c r="F21" s="79">
        <v>90257.659797067172</v>
      </c>
      <c r="G21" s="79">
        <v>93685.093718181306</v>
      </c>
      <c r="H21" s="79">
        <v>96521.792043842594</v>
      </c>
      <c r="I21" s="79">
        <v>99705.049706675665</v>
      </c>
      <c r="J21" s="79">
        <v>102647.26691602546</v>
      </c>
      <c r="K21" s="79">
        <v>97152.125023355809</v>
      </c>
      <c r="L21" s="79">
        <v>90327.07491051103</v>
      </c>
      <c r="M21" s="79">
        <v>86706.957548970851</v>
      </c>
      <c r="N21" s="79">
        <v>81978.944463381267</v>
      </c>
      <c r="O21" s="79">
        <v>73153.962142545657</v>
      </c>
      <c r="P21" s="79">
        <v>74812.433573910064</v>
      </c>
      <c r="Q21" s="79">
        <v>75715.455567900644</v>
      </c>
      <c r="R21" s="79">
        <v>78362.731731568289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80041.117030353431</v>
      </c>
      <c r="D30" s="8">
        <v>84088.41000749229</v>
      </c>
      <c r="E30" s="8">
        <v>86186.971567257016</v>
      </c>
      <c r="F30" s="8">
        <v>90257.659797067172</v>
      </c>
      <c r="G30" s="8">
        <v>93685.093718181306</v>
      </c>
      <c r="H30" s="8">
        <v>96521.792043842594</v>
      </c>
      <c r="I30" s="8">
        <v>99705.049706675665</v>
      </c>
      <c r="J30" s="8">
        <v>102647.26691602546</v>
      </c>
      <c r="K30" s="8">
        <v>97152.125023355809</v>
      </c>
      <c r="L30" s="8">
        <v>90327.07491051103</v>
      </c>
      <c r="M30" s="8">
        <v>86706.957548970851</v>
      </c>
      <c r="N30" s="8">
        <v>81978.944463381267</v>
      </c>
      <c r="O30" s="8">
        <v>73153.962142545657</v>
      </c>
      <c r="P30" s="8">
        <v>74812.433573910064</v>
      </c>
      <c r="Q30" s="8">
        <v>75715.455567900644</v>
      </c>
      <c r="R30" s="8">
        <v>78362.731731568289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217.69510600604846</v>
      </c>
      <c r="D34" s="9">
        <v>208.97501843142004</v>
      </c>
      <c r="E34" s="9">
        <v>208.96978752723604</v>
      </c>
      <c r="F34" s="9">
        <v>206.06748110377202</v>
      </c>
      <c r="G34" s="9">
        <v>211.87986105085201</v>
      </c>
      <c r="H34" s="9">
        <v>130.61710481358222</v>
      </c>
      <c r="I34" s="9">
        <v>118.88946974160002</v>
      </c>
      <c r="J34" s="9">
        <v>115.97672792847602</v>
      </c>
      <c r="K34" s="9">
        <v>37.778752440000005</v>
      </c>
      <c r="L34" s="9">
        <v>46.49552588847601</v>
      </c>
      <c r="M34" s="9">
        <v>55.149479561897834</v>
      </c>
      <c r="N34" s="9">
        <v>60.954560108423074</v>
      </c>
      <c r="O34" s="9">
        <v>75.467499061828519</v>
      </c>
      <c r="P34" s="9">
        <v>89.980824779187998</v>
      </c>
      <c r="Q34" s="9">
        <v>101.59116749049872</v>
      </c>
      <c r="R34" s="9">
        <v>124.81195970908506</v>
      </c>
    </row>
    <row r="35" spans="1:18" ht="11.25" customHeight="1" x14ac:dyDescent="0.25">
      <c r="A35" s="59" t="s">
        <v>179</v>
      </c>
      <c r="B35" s="60" t="s">
        <v>178</v>
      </c>
      <c r="C35" s="9">
        <v>26522.998417625677</v>
      </c>
      <c r="D35" s="9">
        <v>26389.242981009218</v>
      </c>
      <c r="E35" s="9">
        <v>25185.139393588022</v>
      </c>
      <c r="F35" s="9">
        <v>24537.894620816809</v>
      </c>
      <c r="G35" s="9">
        <v>23442.471577363609</v>
      </c>
      <c r="H35" s="9">
        <v>22589.997558648392</v>
      </c>
      <c r="I35" s="9">
        <v>21556.997001376454</v>
      </c>
      <c r="J35" s="9">
        <v>20751.170243129174</v>
      </c>
      <c r="K35" s="9">
        <v>19114.415855718878</v>
      </c>
      <c r="L35" s="9">
        <v>17938.256098333033</v>
      </c>
      <c r="M35" s="9">
        <v>16525.494548226077</v>
      </c>
      <c r="N35" s="9">
        <v>15374.274285478501</v>
      </c>
      <c r="O35" s="9">
        <v>13862.085910185269</v>
      </c>
      <c r="P35" s="9">
        <v>13538.447247353099</v>
      </c>
      <c r="Q35" s="9">
        <v>13336.166762042978</v>
      </c>
      <c r="R35" s="9">
        <v>13413.992545898414</v>
      </c>
    </row>
    <row r="36" spans="1:18" ht="11.25" customHeight="1" x14ac:dyDescent="0.25">
      <c r="A36" s="65" t="s">
        <v>177</v>
      </c>
      <c r="B36" s="62" t="s">
        <v>176</v>
      </c>
      <c r="C36" s="10">
        <v>26522.998417625677</v>
      </c>
      <c r="D36" s="10">
        <v>26389.242981009218</v>
      </c>
      <c r="E36" s="10">
        <v>25185.139393588022</v>
      </c>
      <c r="F36" s="10">
        <v>24537.894620816809</v>
      </c>
      <c r="G36" s="10">
        <v>23442.471577363609</v>
      </c>
      <c r="H36" s="10">
        <v>22589.997558648392</v>
      </c>
      <c r="I36" s="10">
        <v>21556.997001376454</v>
      </c>
      <c r="J36" s="10">
        <v>20751.170243129174</v>
      </c>
      <c r="K36" s="10">
        <v>19114.415855718878</v>
      </c>
      <c r="L36" s="10">
        <v>17938.256098333033</v>
      </c>
      <c r="M36" s="10">
        <v>16525.494548226077</v>
      </c>
      <c r="N36" s="10">
        <v>15374.274285478501</v>
      </c>
      <c r="O36" s="10">
        <v>13862.085910185269</v>
      </c>
      <c r="P36" s="10">
        <v>13538.447247353099</v>
      </c>
      <c r="Q36" s="10">
        <v>13336.166762042978</v>
      </c>
      <c r="R36" s="10">
        <v>13413.992545898414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53300.423506721709</v>
      </c>
      <c r="D43" s="9">
        <v>57490.192008051657</v>
      </c>
      <c r="E43" s="9">
        <v>60792.862386141758</v>
      </c>
      <c r="F43" s="9">
        <v>65513.697695146591</v>
      </c>
      <c r="G43" s="9">
        <v>70030.742279766841</v>
      </c>
      <c r="H43" s="9">
        <v>73801.177380380614</v>
      </c>
      <c r="I43" s="9">
        <v>78029.163235557615</v>
      </c>
      <c r="J43" s="9">
        <v>81780.11994496781</v>
      </c>
      <c r="K43" s="9">
        <v>77999.930415196926</v>
      </c>
      <c r="L43" s="9">
        <v>72342.323286289524</v>
      </c>
      <c r="M43" s="9">
        <v>70126.313521182878</v>
      </c>
      <c r="N43" s="9">
        <v>66543.71561779434</v>
      </c>
      <c r="O43" s="9">
        <v>59216.408733298558</v>
      </c>
      <c r="P43" s="9">
        <v>61184.00550177777</v>
      </c>
      <c r="Q43" s="9">
        <v>62277.697638367164</v>
      </c>
      <c r="R43" s="9">
        <v>64823.927225960797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24.403495575337885</v>
      </c>
      <c r="D52" s="79">
        <v>25.132198311792003</v>
      </c>
      <c r="E52" s="79">
        <v>1.6441563600000002</v>
      </c>
      <c r="F52" s="79">
        <v>35.231922000000004</v>
      </c>
      <c r="G52" s="79">
        <v>70.463844000000009</v>
      </c>
      <c r="H52" s="79">
        <v>105.69576600000002</v>
      </c>
      <c r="I52" s="79">
        <v>146.09468424078003</v>
      </c>
      <c r="J52" s="79">
        <v>160.18825163101204</v>
      </c>
      <c r="K52" s="79">
        <v>154.55100318332401</v>
      </c>
      <c r="L52" s="79">
        <v>198.47428802150401</v>
      </c>
      <c r="M52" s="79">
        <v>220.30438607359338</v>
      </c>
      <c r="N52" s="79">
        <v>195.56446782999026</v>
      </c>
      <c r="O52" s="79">
        <v>289.81296605352435</v>
      </c>
      <c r="P52" s="79">
        <v>280.89256241508883</v>
      </c>
      <c r="Q52" s="79">
        <v>198.53753355905863</v>
      </c>
      <c r="R52" s="79">
        <v>732.32968374664142</v>
      </c>
    </row>
    <row r="53" spans="1:18" ht="11.25" customHeight="1" x14ac:dyDescent="0.25">
      <c r="A53" s="56" t="s">
        <v>143</v>
      </c>
      <c r="B53" s="57" t="s">
        <v>142</v>
      </c>
      <c r="C53" s="8">
        <v>24.403495575337885</v>
      </c>
      <c r="D53" s="8">
        <v>25.132198311792003</v>
      </c>
      <c r="E53" s="8">
        <v>1.6441563600000002</v>
      </c>
      <c r="F53" s="8">
        <v>35.231922000000004</v>
      </c>
      <c r="G53" s="8">
        <v>70.463844000000009</v>
      </c>
      <c r="H53" s="8">
        <v>105.69576600000002</v>
      </c>
      <c r="I53" s="8">
        <v>146.09468424078003</v>
      </c>
      <c r="J53" s="8">
        <v>160.18825163101204</v>
      </c>
      <c r="K53" s="8">
        <v>154.55100318332401</v>
      </c>
      <c r="L53" s="8">
        <v>198.47428802150401</v>
      </c>
      <c r="M53" s="8">
        <v>220.30438607359338</v>
      </c>
      <c r="N53" s="8">
        <v>195.56446782999026</v>
      </c>
      <c r="O53" s="8">
        <v>289.81296605352435</v>
      </c>
      <c r="P53" s="8">
        <v>280.89256241508883</v>
      </c>
      <c r="Q53" s="8">
        <v>198.53753355905863</v>
      </c>
      <c r="R53" s="8">
        <v>732.32968374664142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208.43519999999998</v>
      </c>
      <c r="D64" s="81">
        <v>208.67034847046403</v>
      </c>
      <c r="E64" s="81">
        <v>407.88199829088001</v>
      </c>
      <c r="F64" s="81">
        <v>560.53463781628807</v>
      </c>
      <c r="G64" s="81">
        <v>514.31293002945597</v>
      </c>
      <c r="H64" s="81">
        <v>757.91423599876748</v>
      </c>
      <c r="I64" s="81">
        <v>503.62311724200003</v>
      </c>
      <c r="J64" s="81">
        <v>1125.5193032654881</v>
      </c>
      <c r="K64" s="81">
        <v>1805.012967973968</v>
      </c>
      <c r="L64" s="81">
        <v>3125.4946623774727</v>
      </c>
      <c r="M64" s="81">
        <v>4184.777570140036</v>
      </c>
      <c r="N64" s="81">
        <v>5013.8206221970868</v>
      </c>
      <c r="O64" s="81">
        <v>6187.2583035901589</v>
      </c>
      <c r="P64" s="81">
        <v>2618.6795764507137</v>
      </c>
      <c r="Q64" s="81">
        <v>2818.4786376223169</v>
      </c>
      <c r="R64" s="81">
        <v>2840.5666141523984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208.43519999999998</v>
      </c>
      <c r="D69" s="82">
        <v>208.67034847046403</v>
      </c>
      <c r="E69" s="82">
        <v>407.88199829088001</v>
      </c>
      <c r="F69" s="82">
        <v>560.53463781628807</v>
      </c>
      <c r="G69" s="82">
        <v>514.31293002945597</v>
      </c>
      <c r="H69" s="82">
        <v>757.91423599876748</v>
      </c>
      <c r="I69" s="82">
        <v>503.62311724200003</v>
      </c>
      <c r="J69" s="82">
        <v>1125.5193032654881</v>
      </c>
      <c r="K69" s="82">
        <v>1805.012967973968</v>
      </c>
      <c r="L69" s="82">
        <v>3125.4946623774727</v>
      </c>
      <c r="M69" s="82">
        <v>4184.777570140036</v>
      </c>
      <c r="N69" s="82">
        <v>5013.8206221970868</v>
      </c>
      <c r="O69" s="82">
        <v>6187.2583035901589</v>
      </c>
      <c r="P69" s="82">
        <v>2618.6795764507137</v>
      </c>
      <c r="Q69" s="82">
        <v>2818.4786376223169</v>
      </c>
      <c r="R69" s="82">
        <v>2840.5666141523984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212.53701083745602</v>
      </c>
      <c r="F70" s="83">
        <v>291.97905840000004</v>
      </c>
      <c r="G70" s="83">
        <v>219.95464247784</v>
      </c>
      <c r="H70" s="83">
        <v>335.80459246426977</v>
      </c>
      <c r="I70" s="83">
        <v>339.64999016299203</v>
      </c>
      <c r="J70" s="83">
        <v>335.91639317601602</v>
      </c>
      <c r="K70" s="83">
        <v>273.19440041193604</v>
      </c>
      <c r="L70" s="83">
        <v>449.67534714446401</v>
      </c>
      <c r="M70" s="83">
        <v>683.07842343572588</v>
      </c>
      <c r="N70" s="83">
        <v>667.92434211199554</v>
      </c>
      <c r="O70" s="83">
        <v>588.20394494974562</v>
      </c>
      <c r="P70" s="83">
        <v>495.24599579192409</v>
      </c>
      <c r="Q70" s="83">
        <v>552.31101209006886</v>
      </c>
      <c r="R70" s="83">
        <v>559.81555988909633</v>
      </c>
    </row>
    <row r="71" spans="1:18" ht="11.25" customHeight="1" x14ac:dyDescent="0.25">
      <c r="A71" s="74" t="s">
        <v>111</v>
      </c>
      <c r="B71" s="75" t="s">
        <v>110</v>
      </c>
      <c r="C71" s="83">
        <v>208.43519999999998</v>
      </c>
      <c r="D71" s="83">
        <v>208.67034847046403</v>
      </c>
      <c r="E71" s="83">
        <v>195.34498745342401</v>
      </c>
      <c r="F71" s="83">
        <v>268.55557941628803</v>
      </c>
      <c r="G71" s="83">
        <v>294.358287551616</v>
      </c>
      <c r="H71" s="83">
        <v>422.10964353449771</v>
      </c>
      <c r="I71" s="83">
        <v>163.97312707900801</v>
      </c>
      <c r="J71" s="83">
        <v>789.60291008947206</v>
      </c>
      <c r="K71" s="83">
        <v>1531.8185675620318</v>
      </c>
      <c r="L71" s="83">
        <v>2675.8193152330086</v>
      </c>
      <c r="M71" s="83">
        <v>3501.6991467043104</v>
      </c>
      <c r="N71" s="83">
        <v>4345.8962800850913</v>
      </c>
      <c r="O71" s="83">
        <v>5599.0543586404137</v>
      </c>
      <c r="P71" s="83">
        <v>2123.4335806587897</v>
      </c>
      <c r="Q71" s="83">
        <v>2266.1676255322482</v>
      </c>
      <c r="R71" s="83">
        <v>2280.7510542633022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1067.1449097988282</v>
      </c>
      <c r="D2" s="78">
        <v>1126.6409877303174</v>
      </c>
      <c r="E2" s="78">
        <v>1024.5817191763774</v>
      </c>
      <c r="F2" s="78">
        <v>1146.0805596468506</v>
      </c>
      <c r="G2" s="78">
        <v>1102.7594417251139</v>
      </c>
      <c r="H2" s="78">
        <v>1244.672537344893</v>
      </c>
      <c r="I2" s="78">
        <v>1253.0439982810774</v>
      </c>
      <c r="J2" s="78">
        <v>1410.6945963880196</v>
      </c>
      <c r="K2" s="78">
        <v>1395.0796046518201</v>
      </c>
      <c r="L2" s="78">
        <v>1449.5581947204325</v>
      </c>
      <c r="M2" s="78">
        <v>1460.3598919826215</v>
      </c>
      <c r="N2" s="78">
        <v>1334.0010923089017</v>
      </c>
      <c r="O2" s="78">
        <v>1275.585823577517</v>
      </c>
      <c r="P2" s="78">
        <v>1269.5580301024297</v>
      </c>
      <c r="Q2" s="78">
        <v>1413.5023990509512</v>
      </c>
      <c r="R2" s="78">
        <v>1533.8541189251553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1067.1449097988282</v>
      </c>
      <c r="D21" s="79">
        <v>1126.6409877303174</v>
      </c>
      <c r="E21" s="79">
        <v>1024.5817191763774</v>
      </c>
      <c r="F21" s="79">
        <v>1146.0805596468506</v>
      </c>
      <c r="G21" s="79">
        <v>1102.7594417251139</v>
      </c>
      <c r="H21" s="79">
        <v>1244.672537344893</v>
      </c>
      <c r="I21" s="79">
        <v>1253.0439982810774</v>
      </c>
      <c r="J21" s="79">
        <v>1410.6945963880196</v>
      </c>
      <c r="K21" s="79">
        <v>1395.0796046518201</v>
      </c>
      <c r="L21" s="79">
        <v>1449.5581947204325</v>
      </c>
      <c r="M21" s="79">
        <v>1460.3598919826215</v>
      </c>
      <c r="N21" s="79">
        <v>1334.0010923089017</v>
      </c>
      <c r="O21" s="79">
        <v>1275.585823577517</v>
      </c>
      <c r="P21" s="79">
        <v>1269.5580301024297</v>
      </c>
      <c r="Q21" s="79">
        <v>1413.5023990509512</v>
      </c>
      <c r="R21" s="79">
        <v>1533.8541189251553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1067.1449097988282</v>
      </c>
      <c r="D30" s="8">
        <v>1126.6409877303174</v>
      </c>
      <c r="E30" s="8">
        <v>1024.5817191763774</v>
      </c>
      <c r="F30" s="8">
        <v>1146.0805596468506</v>
      </c>
      <c r="G30" s="8">
        <v>1102.7594417251139</v>
      </c>
      <c r="H30" s="8">
        <v>1244.672537344893</v>
      </c>
      <c r="I30" s="8">
        <v>1253.0439982810774</v>
      </c>
      <c r="J30" s="8">
        <v>1410.6945963880196</v>
      </c>
      <c r="K30" s="8">
        <v>1395.0796046518201</v>
      </c>
      <c r="L30" s="8">
        <v>1449.5581947204325</v>
      </c>
      <c r="M30" s="8">
        <v>1460.3598919826215</v>
      </c>
      <c r="N30" s="8">
        <v>1334.0010923089017</v>
      </c>
      <c r="O30" s="8">
        <v>1275.585823577517</v>
      </c>
      <c r="P30" s="8">
        <v>1269.5580301024297</v>
      </c>
      <c r="Q30" s="8">
        <v>1413.5023990509512</v>
      </c>
      <c r="R30" s="8">
        <v>1533.8541189251553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1067.1449097988282</v>
      </c>
      <c r="D35" s="9">
        <v>1126.6409877303174</v>
      </c>
      <c r="E35" s="9">
        <v>1024.5817191763774</v>
      </c>
      <c r="F35" s="9">
        <v>1146.0805596468506</v>
      </c>
      <c r="G35" s="9">
        <v>1102.7594417251139</v>
      </c>
      <c r="H35" s="9">
        <v>1244.672537344893</v>
      </c>
      <c r="I35" s="9">
        <v>1253.0439982810774</v>
      </c>
      <c r="J35" s="9">
        <v>1410.6945963880196</v>
      </c>
      <c r="K35" s="9">
        <v>1395.0796046518201</v>
      </c>
      <c r="L35" s="9">
        <v>1449.5581947204325</v>
      </c>
      <c r="M35" s="9">
        <v>1460.3598919826215</v>
      </c>
      <c r="N35" s="9">
        <v>1334.0010923089017</v>
      </c>
      <c r="O35" s="9">
        <v>1275.585823577517</v>
      </c>
      <c r="P35" s="9">
        <v>1269.5580301024297</v>
      </c>
      <c r="Q35" s="9">
        <v>1413.5023990509512</v>
      </c>
      <c r="R35" s="9">
        <v>1533.8541189251553</v>
      </c>
    </row>
    <row r="36" spans="1:18" ht="11.25" customHeight="1" x14ac:dyDescent="0.25">
      <c r="A36" s="65" t="s">
        <v>177</v>
      </c>
      <c r="B36" s="62" t="s">
        <v>176</v>
      </c>
      <c r="C36" s="10">
        <v>1067.1449097988282</v>
      </c>
      <c r="D36" s="10">
        <v>1126.6409877303174</v>
      </c>
      <c r="E36" s="10">
        <v>1024.5817191763774</v>
      </c>
      <c r="F36" s="10">
        <v>1146.0805596468506</v>
      </c>
      <c r="G36" s="10">
        <v>1102.7594417251139</v>
      </c>
      <c r="H36" s="10">
        <v>1244.672537344893</v>
      </c>
      <c r="I36" s="10">
        <v>1253.0439982810774</v>
      </c>
      <c r="J36" s="10">
        <v>1410.6945963880196</v>
      </c>
      <c r="K36" s="10">
        <v>1395.0796046518201</v>
      </c>
      <c r="L36" s="10">
        <v>1449.5581947204325</v>
      </c>
      <c r="M36" s="10">
        <v>1460.3598919826215</v>
      </c>
      <c r="N36" s="10">
        <v>1334.0010923089017</v>
      </c>
      <c r="O36" s="10">
        <v>1275.585823577517</v>
      </c>
      <c r="P36" s="10">
        <v>1269.5580301024297</v>
      </c>
      <c r="Q36" s="10">
        <v>1413.5023990509512</v>
      </c>
      <c r="R36" s="10">
        <v>1533.8541189251553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8.6464296484255243</v>
      </c>
      <c r="F64" s="81">
        <v>13.63733636594668</v>
      </c>
      <c r="G64" s="81">
        <v>10.346906380721668</v>
      </c>
      <c r="H64" s="81">
        <v>18.50229302014932</v>
      </c>
      <c r="I64" s="81">
        <v>19.74284180968198</v>
      </c>
      <c r="J64" s="81">
        <v>22.836082743259357</v>
      </c>
      <c r="K64" s="81">
        <v>19.939292887454076</v>
      </c>
      <c r="L64" s="81">
        <v>36.337455594559522</v>
      </c>
      <c r="M64" s="81">
        <v>60.363720417150041</v>
      </c>
      <c r="N64" s="81">
        <v>57.954722636807375</v>
      </c>
      <c r="O64" s="81">
        <v>54.126386058462806</v>
      </c>
      <c r="P64" s="81">
        <v>46.441332550646607</v>
      </c>
      <c r="Q64" s="81">
        <v>58.539530476895166</v>
      </c>
      <c r="R64" s="81">
        <v>64.013409835749371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8.6464296484255243</v>
      </c>
      <c r="F69" s="82">
        <v>13.63733636594668</v>
      </c>
      <c r="G69" s="82">
        <v>10.346906380721668</v>
      </c>
      <c r="H69" s="82">
        <v>18.50229302014932</v>
      </c>
      <c r="I69" s="82">
        <v>19.74284180968198</v>
      </c>
      <c r="J69" s="82">
        <v>22.836082743259357</v>
      </c>
      <c r="K69" s="82">
        <v>19.939292887454076</v>
      </c>
      <c r="L69" s="82">
        <v>36.337455594559522</v>
      </c>
      <c r="M69" s="82">
        <v>60.363720417150041</v>
      </c>
      <c r="N69" s="82">
        <v>57.954722636807375</v>
      </c>
      <c r="O69" s="82">
        <v>54.126386058462806</v>
      </c>
      <c r="P69" s="82">
        <v>46.441332550646607</v>
      </c>
      <c r="Q69" s="82">
        <v>58.539530476895166</v>
      </c>
      <c r="R69" s="82">
        <v>64.013409835749371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8.6464296484255243</v>
      </c>
      <c r="F70" s="83">
        <v>13.63733636594668</v>
      </c>
      <c r="G70" s="83">
        <v>10.346906380721668</v>
      </c>
      <c r="H70" s="83">
        <v>18.50229302014932</v>
      </c>
      <c r="I70" s="83">
        <v>19.74284180968198</v>
      </c>
      <c r="J70" s="83">
        <v>22.836082743259357</v>
      </c>
      <c r="K70" s="83">
        <v>19.939292887454076</v>
      </c>
      <c r="L70" s="83">
        <v>36.337455594559522</v>
      </c>
      <c r="M70" s="83">
        <v>60.363720417150041</v>
      </c>
      <c r="N70" s="83">
        <v>57.954722636807375</v>
      </c>
      <c r="O70" s="83">
        <v>54.126386058462806</v>
      </c>
      <c r="P70" s="83">
        <v>46.441332550646607</v>
      </c>
      <c r="Q70" s="83">
        <v>58.539530476895166</v>
      </c>
      <c r="R70" s="83">
        <v>64.013409835749371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45883.446302219512</v>
      </c>
      <c r="D2" s="78">
        <v>47421.554642116142</v>
      </c>
      <c r="E2" s="78">
        <v>48955.862464641774</v>
      </c>
      <c r="F2" s="78">
        <v>50940.491233099194</v>
      </c>
      <c r="G2" s="78">
        <v>51735.659224875548</v>
      </c>
      <c r="H2" s="78">
        <v>53660.619915247997</v>
      </c>
      <c r="I2" s="78">
        <v>55475.777095564001</v>
      </c>
      <c r="J2" s="78">
        <v>56115.618711353345</v>
      </c>
      <c r="K2" s="78">
        <v>54029.265164793345</v>
      </c>
      <c r="L2" s="78">
        <v>52281.515185803342</v>
      </c>
      <c r="M2" s="78">
        <v>50274.948385843789</v>
      </c>
      <c r="N2" s="78">
        <v>47930.57300722153</v>
      </c>
      <c r="O2" s="78">
        <v>43304.646522229414</v>
      </c>
      <c r="P2" s="78">
        <v>44919.791024334059</v>
      </c>
      <c r="Q2" s="78">
        <v>45808.139455178214</v>
      </c>
      <c r="R2" s="78">
        <v>48245.116179371435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45883.446302219512</v>
      </c>
      <c r="D21" s="79">
        <v>47421.554642116142</v>
      </c>
      <c r="E21" s="79">
        <v>48955.862464641774</v>
      </c>
      <c r="F21" s="79">
        <v>50940.491233099194</v>
      </c>
      <c r="G21" s="79">
        <v>51710.895707176162</v>
      </c>
      <c r="H21" s="79">
        <v>53606.403390171909</v>
      </c>
      <c r="I21" s="79">
        <v>55387.450989135221</v>
      </c>
      <c r="J21" s="79">
        <v>56030.426874948469</v>
      </c>
      <c r="K21" s="79">
        <v>53943.291917176917</v>
      </c>
      <c r="L21" s="79">
        <v>52193.156682430366</v>
      </c>
      <c r="M21" s="79">
        <v>50187.829886401822</v>
      </c>
      <c r="N21" s="79">
        <v>47845.303919845093</v>
      </c>
      <c r="O21" s="79">
        <v>43170.827178599095</v>
      </c>
      <c r="P21" s="79">
        <v>44764.665722764905</v>
      </c>
      <c r="Q21" s="79">
        <v>45645.679864652979</v>
      </c>
      <c r="R21" s="79">
        <v>48054.288741829972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45883.446302219512</v>
      </c>
      <c r="D30" s="8">
        <v>47421.554642116142</v>
      </c>
      <c r="E30" s="8">
        <v>48955.862464641774</v>
      </c>
      <c r="F30" s="8">
        <v>50940.491233099194</v>
      </c>
      <c r="G30" s="8">
        <v>51710.895707176162</v>
      </c>
      <c r="H30" s="8">
        <v>53606.403390171909</v>
      </c>
      <c r="I30" s="8">
        <v>55387.450989135221</v>
      </c>
      <c r="J30" s="8">
        <v>56030.426874948469</v>
      </c>
      <c r="K30" s="8">
        <v>53943.291917176917</v>
      </c>
      <c r="L30" s="8">
        <v>52193.156682430366</v>
      </c>
      <c r="M30" s="8">
        <v>50187.829886401822</v>
      </c>
      <c r="N30" s="8">
        <v>47845.303919845093</v>
      </c>
      <c r="O30" s="8">
        <v>43170.827178599095</v>
      </c>
      <c r="P30" s="8">
        <v>44764.665722764905</v>
      </c>
      <c r="Q30" s="8">
        <v>45645.679864652979</v>
      </c>
      <c r="R30" s="8">
        <v>48054.288741829972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217.69510600604846</v>
      </c>
      <c r="D34" s="9">
        <v>208.97501843142004</v>
      </c>
      <c r="E34" s="9">
        <v>208.96978752723604</v>
      </c>
      <c r="F34" s="9">
        <v>206.06748110377202</v>
      </c>
      <c r="G34" s="9">
        <v>211.87986105085201</v>
      </c>
      <c r="H34" s="9">
        <v>130.61710481358222</v>
      </c>
      <c r="I34" s="9">
        <v>118.88946974160002</v>
      </c>
      <c r="J34" s="9">
        <v>115.97672792847602</v>
      </c>
      <c r="K34" s="9">
        <v>37.778752440000005</v>
      </c>
      <c r="L34" s="9">
        <v>46.49552588847601</v>
      </c>
      <c r="M34" s="9">
        <v>55.149479561897834</v>
      </c>
      <c r="N34" s="9">
        <v>60.954560108423074</v>
      </c>
      <c r="O34" s="9">
        <v>75.467499061828519</v>
      </c>
      <c r="P34" s="9">
        <v>89.976383420814813</v>
      </c>
      <c r="Q34" s="9">
        <v>101.17106913261637</v>
      </c>
      <c r="R34" s="9">
        <v>121.90865756064332</v>
      </c>
    </row>
    <row r="35" spans="1:18" ht="11.25" customHeight="1" x14ac:dyDescent="0.25">
      <c r="A35" s="59" t="s">
        <v>179</v>
      </c>
      <c r="B35" s="60" t="s">
        <v>178</v>
      </c>
      <c r="C35" s="9">
        <v>25189.413779011466</v>
      </c>
      <c r="D35" s="9">
        <v>24968.733296931154</v>
      </c>
      <c r="E35" s="9">
        <v>23943.177676981984</v>
      </c>
      <c r="F35" s="9">
        <v>23188.14353589098</v>
      </c>
      <c r="G35" s="9">
        <v>22154.929227352961</v>
      </c>
      <c r="H35" s="9">
        <v>21188.105676789033</v>
      </c>
      <c r="I35" s="9">
        <v>20156.793586771179</v>
      </c>
      <c r="J35" s="9">
        <v>19175.512365920786</v>
      </c>
      <c r="K35" s="9">
        <v>17590.533511854119</v>
      </c>
      <c r="L35" s="9">
        <v>16380.249436323173</v>
      </c>
      <c r="M35" s="9">
        <v>14973.695127495348</v>
      </c>
      <c r="N35" s="9">
        <v>13961.394149506066</v>
      </c>
      <c r="O35" s="9">
        <v>12514.075251568791</v>
      </c>
      <c r="P35" s="9">
        <v>12187.589776408786</v>
      </c>
      <c r="Q35" s="9">
        <v>11843.27202758575</v>
      </c>
      <c r="R35" s="9">
        <v>11715.205014116069</v>
      </c>
    </row>
    <row r="36" spans="1:18" ht="11.25" customHeight="1" x14ac:dyDescent="0.25">
      <c r="A36" s="65" t="s">
        <v>177</v>
      </c>
      <c r="B36" s="62" t="s">
        <v>176</v>
      </c>
      <c r="C36" s="10">
        <v>25189.413779011466</v>
      </c>
      <c r="D36" s="10">
        <v>24968.733296931154</v>
      </c>
      <c r="E36" s="10">
        <v>23943.177676981984</v>
      </c>
      <c r="F36" s="10">
        <v>23188.14353589098</v>
      </c>
      <c r="G36" s="10">
        <v>22154.929227352961</v>
      </c>
      <c r="H36" s="10">
        <v>21188.105676789033</v>
      </c>
      <c r="I36" s="10">
        <v>20156.793586771179</v>
      </c>
      <c r="J36" s="10">
        <v>19175.512365920786</v>
      </c>
      <c r="K36" s="10">
        <v>17590.533511854119</v>
      </c>
      <c r="L36" s="10">
        <v>16380.249436323173</v>
      </c>
      <c r="M36" s="10">
        <v>14973.695127495348</v>
      </c>
      <c r="N36" s="10">
        <v>13961.394149506066</v>
      </c>
      <c r="O36" s="10">
        <v>12514.075251568791</v>
      </c>
      <c r="P36" s="10">
        <v>12187.589776408786</v>
      </c>
      <c r="Q36" s="10">
        <v>11843.27202758575</v>
      </c>
      <c r="R36" s="10">
        <v>11715.205014116069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20476.337417201994</v>
      </c>
      <c r="D43" s="9">
        <v>22243.846326753563</v>
      </c>
      <c r="E43" s="9">
        <v>24803.715000132554</v>
      </c>
      <c r="F43" s="9">
        <v>27546.280216104446</v>
      </c>
      <c r="G43" s="9">
        <v>29344.086618772348</v>
      </c>
      <c r="H43" s="9">
        <v>32287.680608569292</v>
      </c>
      <c r="I43" s="9">
        <v>35111.767932622446</v>
      </c>
      <c r="J43" s="9">
        <v>36738.937781099208</v>
      </c>
      <c r="K43" s="9">
        <v>36314.979652882801</v>
      </c>
      <c r="L43" s="9">
        <v>35766.411720218719</v>
      </c>
      <c r="M43" s="9">
        <v>35158.985279344575</v>
      </c>
      <c r="N43" s="9">
        <v>33822.955210230604</v>
      </c>
      <c r="O43" s="9">
        <v>30581.284427968476</v>
      </c>
      <c r="P43" s="9">
        <v>32487.099562935306</v>
      </c>
      <c r="Q43" s="9">
        <v>33701.236767934613</v>
      </c>
      <c r="R43" s="9">
        <v>36217.175070153258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24.76351769938816</v>
      </c>
      <c r="H52" s="79">
        <v>54.21652507609177</v>
      </c>
      <c r="I52" s="79">
        <v>88.326106428780008</v>
      </c>
      <c r="J52" s="79">
        <v>85.191836404875332</v>
      </c>
      <c r="K52" s="79">
        <v>85.973247616429447</v>
      </c>
      <c r="L52" s="79">
        <v>88.358503372979172</v>
      </c>
      <c r="M52" s="79">
        <v>87.118499441964261</v>
      </c>
      <c r="N52" s="79">
        <v>85.269087376437014</v>
      </c>
      <c r="O52" s="79">
        <v>133.81934363032028</v>
      </c>
      <c r="P52" s="79">
        <v>155.12530156915724</v>
      </c>
      <c r="Q52" s="79">
        <v>162.45959052523321</v>
      </c>
      <c r="R52" s="79">
        <v>190.82743754146151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24.76351769938816</v>
      </c>
      <c r="H53" s="8">
        <v>54.21652507609177</v>
      </c>
      <c r="I53" s="8">
        <v>88.326106428780008</v>
      </c>
      <c r="J53" s="8">
        <v>85.191836404875332</v>
      </c>
      <c r="K53" s="8">
        <v>85.973247616429447</v>
      </c>
      <c r="L53" s="8">
        <v>88.358503372979172</v>
      </c>
      <c r="M53" s="8">
        <v>87.118499441964261</v>
      </c>
      <c r="N53" s="8">
        <v>85.269087376437014</v>
      </c>
      <c r="O53" s="8">
        <v>133.81934363032028</v>
      </c>
      <c r="P53" s="8">
        <v>155.12530156915724</v>
      </c>
      <c r="Q53" s="8">
        <v>162.45959052523321</v>
      </c>
      <c r="R53" s="8">
        <v>190.82743754146151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80.074213374378616</v>
      </c>
      <c r="D64" s="81">
        <v>80.737791998973378</v>
      </c>
      <c r="E64" s="81">
        <v>281.77273654498885</v>
      </c>
      <c r="F64" s="81">
        <v>388.86484004619945</v>
      </c>
      <c r="G64" s="81">
        <v>331.2318108588168</v>
      </c>
      <c r="H64" s="81">
        <v>499.67313125516932</v>
      </c>
      <c r="I64" s="81">
        <v>391.41231107029495</v>
      </c>
      <c r="J64" s="81">
        <v>665.17479558421144</v>
      </c>
      <c r="K64" s="81">
        <v>964.62392752111873</v>
      </c>
      <c r="L64" s="81">
        <v>1733.6318437589723</v>
      </c>
      <c r="M64" s="81">
        <v>2374.7361498044984</v>
      </c>
      <c r="N64" s="81">
        <v>2815.6442774155485</v>
      </c>
      <c r="O64" s="81">
        <v>3422.6836952975232</v>
      </c>
      <c r="P64" s="81">
        <v>1573.4446124489298</v>
      </c>
      <c r="Q64" s="81">
        <v>1716.9398207220606</v>
      </c>
      <c r="R64" s="81">
        <v>1763.4317404970673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80.074213374378616</v>
      </c>
      <c r="D69" s="82">
        <v>80.737791998973378</v>
      </c>
      <c r="E69" s="82">
        <v>281.77273654498885</v>
      </c>
      <c r="F69" s="82">
        <v>388.86484004619945</v>
      </c>
      <c r="G69" s="82">
        <v>331.2318108588168</v>
      </c>
      <c r="H69" s="82">
        <v>499.67313125516932</v>
      </c>
      <c r="I69" s="82">
        <v>391.41231107029495</v>
      </c>
      <c r="J69" s="82">
        <v>665.17479558421144</v>
      </c>
      <c r="K69" s="82">
        <v>964.62392752111873</v>
      </c>
      <c r="L69" s="82">
        <v>1733.6318437589723</v>
      </c>
      <c r="M69" s="82">
        <v>2374.7361498044984</v>
      </c>
      <c r="N69" s="82">
        <v>2815.6442774155485</v>
      </c>
      <c r="O69" s="82">
        <v>3422.6836952975232</v>
      </c>
      <c r="P69" s="82">
        <v>1573.4446124489298</v>
      </c>
      <c r="Q69" s="82">
        <v>1716.9398207220606</v>
      </c>
      <c r="R69" s="82">
        <v>1763.4317404970673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202.05611467496718</v>
      </c>
      <c r="F70" s="83">
        <v>275.91822445556346</v>
      </c>
      <c r="G70" s="83">
        <v>207.87396590169209</v>
      </c>
      <c r="H70" s="83">
        <v>314.96520410911154</v>
      </c>
      <c r="I70" s="83">
        <v>317.58851861542428</v>
      </c>
      <c r="J70" s="83">
        <v>310.40991306960035</v>
      </c>
      <c r="K70" s="83">
        <v>251.4141835131858</v>
      </c>
      <c r="L70" s="83">
        <v>410.61931055137637</v>
      </c>
      <c r="M70" s="83">
        <v>618.93506610939357</v>
      </c>
      <c r="N70" s="83">
        <v>606.54277588133129</v>
      </c>
      <c r="O70" s="83">
        <v>531.00438693445983</v>
      </c>
      <c r="P70" s="83">
        <v>445.83067207364661</v>
      </c>
      <c r="Q70" s="83">
        <v>490.50791823793628</v>
      </c>
      <c r="R70" s="83">
        <v>488.94386462877225</v>
      </c>
    </row>
    <row r="71" spans="1:18" ht="11.25" customHeight="1" x14ac:dyDescent="0.25">
      <c r="A71" s="74" t="s">
        <v>111</v>
      </c>
      <c r="B71" s="75" t="s">
        <v>110</v>
      </c>
      <c r="C71" s="83">
        <v>80.074213374378616</v>
      </c>
      <c r="D71" s="83">
        <v>80.737791998973378</v>
      </c>
      <c r="E71" s="83">
        <v>79.716621870021655</v>
      </c>
      <c r="F71" s="83">
        <v>112.94661559063599</v>
      </c>
      <c r="G71" s="83">
        <v>123.35784495712471</v>
      </c>
      <c r="H71" s="83">
        <v>184.70792714605776</v>
      </c>
      <c r="I71" s="83">
        <v>73.823792454870684</v>
      </c>
      <c r="J71" s="83">
        <v>354.76488251461109</v>
      </c>
      <c r="K71" s="83">
        <v>713.20974400793295</v>
      </c>
      <c r="L71" s="83">
        <v>1323.0125332075959</v>
      </c>
      <c r="M71" s="83">
        <v>1755.801083695105</v>
      </c>
      <c r="N71" s="83">
        <v>2209.1015015342173</v>
      </c>
      <c r="O71" s="83">
        <v>2891.6793083630632</v>
      </c>
      <c r="P71" s="83">
        <v>1127.6139403752832</v>
      </c>
      <c r="Q71" s="83">
        <v>1226.4319024841243</v>
      </c>
      <c r="R71" s="83">
        <v>1274.4878758682951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3626.9333578340061</v>
      </c>
      <c r="D2" s="78">
        <v>3576.6491566168806</v>
      </c>
      <c r="E2" s="78">
        <v>3490.291719018418</v>
      </c>
      <c r="F2" s="78">
        <v>3377.7620363071201</v>
      </c>
      <c r="G2" s="78">
        <v>3343.6180621996382</v>
      </c>
      <c r="H2" s="78">
        <v>3222.0176652236291</v>
      </c>
      <c r="I2" s="78">
        <v>3341.1666695442082</v>
      </c>
      <c r="J2" s="78">
        <v>3402.3277800655178</v>
      </c>
      <c r="K2" s="78">
        <v>3320.166609511587</v>
      </c>
      <c r="L2" s="78">
        <v>3165.696568078492</v>
      </c>
      <c r="M2" s="78">
        <v>3004.9757222490434</v>
      </c>
      <c r="N2" s="78">
        <v>2872.0900997154831</v>
      </c>
      <c r="O2" s="78">
        <v>2662.6777018441117</v>
      </c>
      <c r="P2" s="78">
        <v>2741.0828487377125</v>
      </c>
      <c r="Q2" s="78">
        <v>2628.6484601438888</v>
      </c>
      <c r="R2" s="78">
        <v>2905.3001469803471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3602.5298622586683</v>
      </c>
      <c r="D21" s="79">
        <v>3551.5169583050888</v>
      </c>
      <c r="E21" s="79">
        <v>3488.6475626584179</v>
      </c>
      <c r="F21" s="79">
        <v>3342.5301143071201</v>
      </c>
      <c r="G21" s="79">
        <v>3297.9177358990264</v>
      </c>
      <c r="H21" s="79">
        <v>3170.5384242997211</v>
      </c>
      <c r="I21" s="79">
        <v>3283.3980917322083</v>
      </c>
      <c r="J21" s="79">
        <v>3327.331364839381</v>
      </c>
      <c r="K21" s="79">
        <v>3251.5888539446923</v>
      </c>
      <c r="L21" s="79">
        <v>3055.5807834299671</v>
      </c>
      <c r="M21" s="79">
        <v>2871.7898356174142</v>
      </c>
      <c r="N21" s="79">
        <v>2761.7947192619299</v>
      </c>
      <c r="O21" s="79">
        <v>2506.6840794209074</v>
      </c>
      <c r="P21" s="79">
        <v>2615.5229437012972</v>
      </c>
      <c r="Q21" s="79">
        <v>2592.8910033086408</v>
      </c>
      <c r="R21" s="79">
        <v>2364.8678656473803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3602.5298622586683</v>
      </c>
      <c r="D30" s="8">
        <v>3551.5169583050888</v>
      </c>
      <c r="E30" s="8">
        <v>3488.6475626584179</v>
      </c>
      <c r="F30" s="8">
        <v>3342.5301143071201</v>
      </c>
      <c r="G30" s="8">
        <v>3297.9177358990264</v>
      </c>
      <c r="H30" s="8">
        <v>3170.5384242997211</v>
      </c>
      <c r="I30" s="8">
        <v>3283.3980917322083</v>
      </c>
      <c r="J30" s="8">
        <v>3327.331364839381</v>
      </c>
      <c r="K30" s="8">
        <v>3251.5888539446923</v>
      </c>
      <c r="L30" s="8">
        <v>3055.5807834299671</v>
      </c>
      <c r="M30" s="8">
        <v>2871.7898356174142</v>
      </c>
      <c r="N30" s="8">
        <v>2761.7947192619299</v>
      </c>
      <c r="O30" s="8">
        <v>2506.6840794209074</v>
      </c>
      <c r="P30" s="8">
        <v>2615.5229437012972</v>
      </c>
      <c r="Q30" s="8">
        <v>2592.8910033086408</v>
      </c>
      <c r="R30" s="8">
        <v>2364.8678656473803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7.3850402023452291E-2</v>
      </c>
      <c r="R34" s="9">
        <v>1.9734604402573799</v>
      </c>
    </row>
    <row r="35" spans="1:18" ht="11.25" customHeight="1" x14ac:dyDescent="0.25">
      <c r="A35" s="59" t="s">
        <v>179</v>
      </c>
      <c r="B35" s="60" t="s">
        <v>178</v>
      </c>
      <c r="C35" s="9">
        <v>11.43333337906728</v>
      </c>
      <c r="D35" s="9">
        <v>11.336439826324666</v>
      </c>
      <c r="E35" s="9">
        <v>11.34272265744441</v>
      </c>
      <c r="F35" s="9">
        <v>10.779762604935421</v>
      </c>
      <c r="G35" s="9">
        <v>10.355122219767525</v>
      </c>
      <c r="H35" s="9">
        <v>9.1904179760865503</v>
      </c>
      <c r="I35" s="9">
        <v>8.7147563966953978</v>
      </c>
      <c r="J35" s="9">
        <v>9.6532730540365002</v>
      </c>
      <c r="K35" s="9">
        <v>8.7407325021708377</v>
      </c>
      <c r="L35" s="9">
        <v>7.794416168037432</v>
      </c>
      <c r="M35" s="9">
        <v>6.9987827636992535</v>
      </c>
      <c r="N35" s="9">
        <v>6.4341623507714836</v>
      </c>
      <c r="O35" s="9">
        <v>5.8646034282187793</v>
      </c>
      <c r="P35" s="9">
        <v>5.4741181996002259</v>
      </c>
      <c r="Q35" s="9">
        <v>5.0544921053891034</v>
      </c>
      <c r="R35" s="9">
        <v>4.8508478396449348</v>
      </c>
    </row>
    <row r="36" spans="1:18" ht="11.25" customHeight="1" x14ac:dyDescent="0.25">
      <c r="A36" s="65" t="s">
        <v>177</v>
      </c>
      <c r="B36" s="62" t="s">
        <v>176</v>
      </c>
      <c r="C36" s="10">
        <v>11.43333337906728</v>
      </c>
      <c r="D36" s="10">
        <v>11.336439826324666</v>
      </c>
      <c r="E36" s="10">
        <v>11.34272265744441</v>
      </c>
      <c r="F36" s="10">
        <v>10.779762604935421</v>
      </c>
      <c r="G36" s="10">
        <v>10.355122219767525</v>
      </c>
      <c r="H36" s="10">
        <v>9.1904179760865503</v>
      </c>
      <c r="I36" s="10">
        <v>8.7147563966953978</v>
      </c>
      <c r="J36" s="10">
        <v>9.6532730540365002</v>
      </c>
      <c r="K36" s="10">
        <v>8.7407325021708377</v>
      </c>
      <c r="L36" s="10">
        <v>7.794416168037432</v>
      </c>
      <c r="M36" s="10">
        <v>6.9987827636992535</v>
      </c>
      <c r="N36" s="10">
        <v>6.4341623507714836</v>
      </c>
      <c r="O36" s="10">
        <v>5.8646034282187793</v>
      </c>
      <c r="P36" s="10">
        <v>5.4741181996002259</v>
      </c>
      <c r="Q36" s="10">
        <v>5.0544921053891034</v>
      </c>
      <c r="R36" s="10">
        <v>4.8508478396449348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3591.096528879601</v>
      </c>
      <c r="D43" s="9">
        <v>3540.180518478764</v>
      </c>
      <c r="E43" s="9">
        <v>3477.3048400009734</v>
      </c>
      <c r="F43" s="9">
        <v>3331.7503517021846</v>
      </c>
      <c r="G43" s="9">
        <v>3287.5626136792589</v>
      </c>
      <c r="H43" s="9">
        <v>3161.3480063236348</v>
      </c>
      <c r="I43" s="9">
        <v>3274.6833353355128</v>
      </c>
      <c r="J43" s="9">
        <v>3317.6780917853443</v>
      </c>
      <c r="K43" s="9">
        <v>3242.8481214425215</v>
      </c>
      <c r="L43" s="9">
        <v>3047.7863672619296</v>
      </c>
      <c r="M43" s="9">
        <v>2864.791052853715</v>
      </c>
      <c r="N43" s="9">
        <v>2755.3605569111583</v>
      </c>
      <c r="O43" s="9">
        <v>2500.8194759926887</v>
      </c>
      <c r="P43" s="9">
        <v>2610.0488255016971</v>
      </c>
      <c r="Q43" s="9">
        <v>2587.7626608012283</v>
      </c>
      <c r="R43" s="9">
        <v>2358.0435573674781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24.403495575337885</v>
      </c>
      <c r="D52" s="79">
        <v>25.132198311792003</v>
      </c>
      <c r="E52" s="79">
        <v>1.6441563600000002</v>
      </c>
      <c r="F52" s="79">
        <v>35.231922000000004</v>
      </c>
      <c r="G52" s="79">
        <v>45.700326300611849</v>
      </c>
      <c r="H52" s="79">
        <v>51.479240923908243</v>
      </c>
      <c r="I52" s="79">
        <v>57.768577812000004</v>
      </c>
      <c r="J52" s="79">
        <v>74.996415226136705</v>
      </c>
      <c r="K52" s="79">
        <v>68.577755566894567</v>
      </c>
      <c r="L52" s="79">
        <v>110.11578464852484</v>
      </c>
      <c r="M52" s="79">
        <v>133.1858866316291</v>
      </c>
      <c r="N52" s="79">
        <v>110.29538045355324</v>
      </c>
      <c r="O52" s="79">
        <v>155.99362242320402</v>
      </c>
      <c r="P52" s="79">
        <v>125.55990503641554</v>
      </c>
      <c r="Q52" s="79">
        <v>35.757456835247901</v>
      </c>
      <c r="R52" s="79">
        <v>540.4322813329668</v>
      </c>
    </row>
    <row r="53" spans="1:18" ht="11.25" customHeight="1" x14ac:dyDescent="0.25">
      <c r="A53" s="56" t="s">
        <v>143</v>
      </c>
      <c r="B53" s="57" t="s">
        <v>142</v>
      </c>
      <c r="C53" s="8">
        <v>24.403495575337885</v>
      </c>
      <c r="D53" s="8">
        <v>25.132198311792003</v>
      </c>
      <c r="E53" s="8">
        <v>1.6441563600000002</v>
      </c>
      <c r="F53" s="8">
        <v>35.231922000000004</v>
      </c>
      <c r="G53" s="8">
        <v>45.700326300611849</v>
      </c>
      <c r="H53" s="8">
        <v>51.479240923908243</v>
      </c>
      <c r="I53" s="8">
        <v>57.768577812000004</v>
      </c>
      <c r="J53" s="8">
        <v>74.996415226136705</v>
      </c>
      <c r="K53" s="8">
        <v>68.577755566894567</v>
      </c>
      <c r="L53" s="8">
        <v>110.11578464852484</v>
      </c>
      <c r="M53" s="8">
        <v>133.1858866316291</v>
      </c>
      <c r="N53" s="8">
        <v>110.29538045355324</v>
      </c>
      <c r="O53" s="8">
        <v>155.99362242320402</v>
      </c>
      <c r="P53" s="8">
        <v>125.55990503641554</v>
      </c>
      <c r="Q53" s="8">
        <v>35.757456835247901</v>
      </c>
      <c r="R53" s="8">
        <v>540.4322813329668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14.043245324719242</v>
      </c>
      <c r="D64" s="81">
        <v>12.849682295996686</v>
      </c>
      <c r="E64" s="81">
        <v>11.268698604605186</v>
      </c>
      <c r="F64" s="81">
        <v>13.784788772653</v>
      </c>
      <c r="G64" s="81">
        <v>13.915120484757431</v>
      </c>
      <c r="H64" s="81">
        <v>18.216827420154939</v>
      </c>
      <c r="I64" s="81">
        <v>7.0174972253721855</v>
      </c>
      <c r="J64" s="81">
        <v>32.187734856057183</v>
      </c>
      <c r="K64" s="81">
        <v>63.809357845235695</v>
      </c>
      <c r="L64" s="81">
        <v>112.92533391106106</v>
      </c>
      <c r="M64" s="81">
        <v>143.33463012285708</v>
      </c>
      <c r="N64" s="81">
        <v>180.22337374978798</v>
      </c>
      <c r="O64" s="81">
        <v>236.70253566921414</v>
      </c>
      <c r="P64" s="81">
        <v>90.778980291536172</v>
      </c>
      <c r="Q64" s="81">
        <v>94.348685657053039</v>
      </c>
      <c r="R64" s="81">
        <v>83.142342663010666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14.043245324719242</v>
      </c>
      <c r="D69" s="82">
        <v>12.849682295996686</v>
      </c>
      <c r="E69" s="82">
        <v>11.268698604605186</v>
      </c>
      <c r="F69" s="82">
        <v>13.784788772653</v>
      </c>
      <c r="G69" s="82">
        <v>13.915120484757431</v>
      </c>
      <c r="H69" s="82">
        <v>18.216827420154939</v>
      </c>
      <c r="I69" s="82">
        <v>7.0174972253721855</v>
      </c>
      <c r="J69" s="82">
        <v>32.187734856057183</v>
      </c>
      <c r="K69" s="82">
        <v>63.809357845235695</v>
      </c>
      <c r="L69" s="82">
        <v>112.92533391106106</v>
      </c>
      <c r="M69" s="82">
        <v>143.33463012285708</v>
      </c>
      <c r="N69" s="82">
        <v>180.22337374978798</v>
      </c>
      <c r="O69" s="82">
        <v>236.70253566921414</v>
      </c>
      <c r="P69" s="82">
        <v>90.778980291536172</v>
      </c>
      <c r="Q69" s="82">
        <v>94.348685657053039</v>
      </c>
      <c r="R69" s="82">
        <v>83.142342663010666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9.572106513674021E-2</v>
      </c>
      <c r="F70" s="83">
        <v>0.12826955954462421</v>
      </c>
      <c r="G70" s="83">
        <v>9.7159431254793177E-2</v>
      </c>
      <c r="H70" s="83">
        <v>0.13661730396489233</v>
      </c>
      <c r="I70" s="83">
        <v>0.13730887118560456</v>
      </c>
      <c r="J70" s="83">
        <v>0.15626553243322938</v>
      </c>
      <c r="K70" s="83">
        <v>0.12492765633626404</v>
      </c>
      <c r="L70" s="83">
        <v>0.19539005224015973</v>
      </c>
      <c r="M70" s="83">
        <v>0.28929346000782791</v>
      </c>
      <c r="N70" s="83">
        <v>0.27952757804249478</v>
      </c>
      <c r="O70" s="83">
        <v>0.24885020150607215</v>
      </c>
      <c r="P70" s="83">
        <v>0.20024712356682878</v>
      </c>
      <c r="Q70" s="83">
        <v>0.18489690362720507</v>
      </c>
      <c r="R70" s="83">
        <v>0.17744745205176651</v>
      </c>
    </row>
    <row r="71" spans="1:18" ht="11.25" customHeight="1" x14ac:dyDescent="0.25">
      <c r="A71" s="74" t="s">
        <v>111</v>
      </c>
      <c r="B71" s="75" t="s">
        <v>110</v>
      </c>
      <c r="C71" s="83">
        <v>14.043245324719242</v>
      </c>
      <c r="D71" s="83">
        <v>12.849682295996686</v>
      </c>
      <c r="E71" s="83">
        <v>11.172977539468446</v>
      </c>
      <c r="F71" s="83">
        <v>13.656519213108377</v>
      </c>
      <c r="G71" s="83">
        <v>13.817961053502637</v>
      </c>
      <c r="H71" s="83">
        <v>18.080210116190045</v>
      </c>
      <c r="I71" s="83">
        <v>6.8801883541865809</v>
      </c>
      <c r="J71" s="83">
        <v>32.031469323623952</v>
      </c>
      <c r="K71" s="83">
        <v>63.684430188899434</v>
      </c>
      <c r="L71" s="83">
        <v>112.7299438588209</v>
      </c>
      <c r="M71" s="83">
        <v>143.04533666284925</v>
      </c>
      <c r="N71" s="83">
        <v>179.94384617174549</v>
      </c>
      <c r="O71" s="83">
        <v>236.45368546770808</v>
      </c>
      <c r="P71" s="83">
        <v>90.578733167969347</v>
      </c>
      <c r="Q71" s="83">
        <v>94.163788753425834</v>
      </c>
      <c r="R71" s="83">
        <v>82.9648952109589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6549.850695680746</v>
      </c>
      <c r="D2" s="78">
        <v>7758.2880036585766</v>
      </c>
      <c r="E2" s="78">
        <v>6581.0951844756592</v>
      </c>
      <c r="F2" s="78">
        <v>7005.6085858568167</v>
      </c>
      <c r="G2" s="78">
        <v>7184.3734624295166</v>
      </c>
      <c r="H2" s="78">
        <v>6966.2789057546233</v>
      </c>
      <c r="I2" s="78">
        <v>7397.9178933629464</v>
      </c>
      <c r="J2" s="78">
        <v>8796.8072139225424</v>
      </c>
      <c r="K2" s="78">
        <v>7958.0343232022724</v>
      </c>
      <c r="L2" s="78">
        <v>6580.2351579039714</v>
      </c>
      <c r="M2" s="78">
        <v>6100.5669519300227</v>
      </c>
      <c r="N2" s="78">
        <v>5731.8903985721472</v>
      </c>
      <c r="O2" s="78">
        <v>5113.8479231810024</v>
      </c>
      <c r="P2" s="78">
        <v>5214.1529810636384</v>
      </c>
      <c r="Q2" s="78">
        <v>5369.7170807490274</v>
      </c>
      <c r="R2" s="78">
        <v>6186.9131731520374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6549.850695680746</v>
      </c>
      <c r="D21" s="79">
        <v>7758.2880036585766</v>
      </c>
      <c r="E21" s="79">
        <v>6581.0951844756592</v>
      </c>
      <c r="F21" s="79">
        <v>7005.6085858568167</v>
      </c>
      <c r="G21" s="79">
        <v>7184.3734624295166</v>
      </c>
      <c r="H21" s="79">
        <v>6966.2789057546233</v>
      </c>
      <c r="I21" s="79">
        <v>7397.9178933629464</v>
      </c>
      <c r="J21" s="79">
        <v>8796.8072139225424</v>
      </c>
      <c r="K21" s="79">
        <v>7958.0343232022724</v>
      </c>
      <c r="L21" s="79">
        <v>6580.2351579039714</v>
      </c>
      <c r="M21" s="79">
        <v>6100.5669519300227</v>
      </c>
      <c r="N21" s="79">
        <v>5731.8903985721472</v>
      </c>
      <c r="O21" s="79">
        <v>5113.8479231810024</v>
      </c>
      <c r="P21" s="79">
        <v>5213.9456252541222</v>
      </c>
      <c r="Q21" s="79">
        <v>5369.3965945504497</v>
      </c>
      <c r="R21" s="79">
        <v>6185.8432082798245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6549.850695680746</v>
      </c>
      <c r="D30" s="8">
        <v>7758.2880036585766</v>
      </c>
      <c r="E30" s="8">
        <v>6581.0951844756592</v>
      </c>
      <c r="F30" s="8">
        <v>7005.6085858568167</v>
      </c>
      <c r="G30" s="8">
        <v>7184.3734624295166</v>
      </c>
      <c r="H30" s="8">
        <v>6966.2789057546233</v>
      </c>
      <c r="I30" s="8">
        <v>7397.9178933629464</v>
      </c>
      <c r="J30" s="8">
        <v>8796.8072139225424</v>
      </c>
      <c r="K30" s="8">
        <v>7958.0343232022724</v>
      </c>
      <c r="L30" s="8">
        <v>6580.2351579039714</v>
      </c>
      <c r="M30" s="8">
        <v>6100.5669519300227</v>
      </c>
      <c r="N30" s="8">
        <v>5731.8903985721472</v>
      </c>
      <c r="O30" s="8">
        <v>5113.8479231810024</v>
      </c>
      <c r="P30" s="8">
        <v>5213.9456252541222</v>
      </c>
      <c r="Q30" s="8">
        <v>5369.3965945504497</v>
      </c>
      <c r="R30" s="8">
        <v>6185.8432082798245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4.4413583731902429E-3</v>
      </c>
      <c r="Q34" s="9">
        <v>0.3462479558588924</v>
      </c>
      <c r="R34" s="9">
        <v>0.9298417081843513</v>
      </c>
    </row>
    <row r="35" spans="1:18" ht="11.25" customHeight="1" x14ac:dyDescent="0.25">
      <c r="A35" s="59" t="s">
        <v>179</v>
      </c>
      <c r="B35" s="60" t="s">
        <v>178</v>
      </c>
      <c r="C35" s="9">
        <v>255.00639543631439</v>
      </c>
      <c r="D35" s="9">
        <v>282.53225652142203</v>
      </c>
      <c r="E35" s="9">
        <v>206.03727477220957</v>
      </c>
      <c r="F35" s="9">
        <v>192.89076267404323</v>
      </c>
      <c r="G35" s="9">
        <v>174.42778606576485</v>
      </c>
      <c r="H35" s="9">
        <v>148.02892653837802</v>
      </c>
      <c r="I35" s="9">
        <v>138.44465992750136</v>
      </c>
      <c r="J35" s="9">
        <v>155.31000776633022</v>
      </c>
      <c r="K35" s="9">
        <v>120.06200671076577</v>
      </c>
      <c r="L35" s="9">
        <v>100.65405112139143</v>
      </c>
      <c r="M35" s="9">
        <v>84.440745984410327</v>
      </c>
      <c r="N35" s="9">
        <v>72.444881312762291</v>
      </c>
      <c r="O35" s="9">
        <v>66.56023161074306</v>
      </c>
      <c r="P35" s="9">
        <v>75.825322642282813</v>
      </c>
      <c r="Q35" s="9">
        <v>74.337843300883989</v>
      </c>
      <c r="R35" s="9">
        <v>160.08256501754335</v>
      </c>
    </row>
    <row r="36" spans="1:18" ht="11.25" customHeight="1" x14ac:dyDescent="0.25">
      <c r="A36" s="65" t="s">
        <v>177</v>
      </c>
      <c r="B36" s="62" t="s">
        <v>176</v>
      </c>
      <c r="C36" s="10">
        <v>255.00639543631439</v>
      </c>
      <c r="D36" s="10">
        <v>282.53225652142203</v>
      </c>
      <c r="E36" s="10">
        <v>206.03727477220957</v>
      </c>
      <c r="F36" s="10">
        <v>192.89076267404323</v>
      </c>
      <c r="G36" s="10">
        <v>174.42778606576485</v>
      </c>
      <c r="H36" s="10">
        <v>148.02892653837802</v>
      </c>
      <c r="I36" s="10">
        <v>138.44465992750136</v>
      </c>
      <c r="J36" s="10">
        <v>155.31000776633022</v>
      </c>
      <c r="K36" s="10">
        <v>120.06200671076577</v>
      </c>
      <c r="L36" s="10">
        <v>100.65405112139143</v>
      </c>
      <c r="M36" s="10">
        <v>84.440745984410327</v>
      </c>
      <c r="N36" s="10">
        <v>72.444881312762291</v>
      </c>
      <c r="O36" s="10">
        <v>66.56023161074306</v>
      </c>
      <c r="P36" s="10">
        <v>75.825322642282813</v>
      </c>
      <c r="Q36" s="10">
        <v>74.337843300883989</v>
      </c>
      <c r="R36" s="10">
        <v>160.08256501754335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6294.8443002444319</v>
      </c>
      <c r="D43" s="9">
        <v>7475.7557471371547</v>
      </c>
      <c r="E43" s="9">
        <v>6375.0579097034497</v>
      </c>
      <c r="F43" s="9">
        <v>6812.7178231827738</v>
      </c>
      <c r="G43" s="9">
        <v>7009.9456763637518</v>
      </c>
      <c r="H43" s="9">
        <v>6818.2499792162453</v>
      </c>
      <c r="I43" s="9">
        <v>7259.4732334354449</v>
      </c>
      <c r="J43" s="9">
        <v>8641.497206156213</v>
      </c>
      <c r="K43" s="9">
        <v>7837.9723164915067</v>
      </c>
      <c r="L43" s="9">
        <v>6479.5811067825798</v>
      </c>
      <c r="M43" s="9">
        <v>6016.1262059456121</v>
      </c>
      <c r="N43" s="9">
        <v>5659.4455172593853</v>
      </c>
      <c r="O43" s="9">
        <v>5047.2876915702591</v>
      </c>
      <c r="P43" s="9">
        <v>5138.1158612534664</v>
      </c>
      <c r="Q43" s="9">
        <v>5294.7125032937065</v>
      </c>
      <c r="R43" s="9">
        <v>6024.830801554097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0.20735580951603649</v>
      </c>
      <c r="Q52" s="79">
        <v>0.32048619857752841</v>
      </c>
      <c r="R52" s="79">
        <v>1.0699648722130759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0.20735580951603649</v>
      </c>
      <c r="Q53" s="8">
        <v>0.32048619857752841</v>
      </c>
      <c r="R53" s="8">
        <v>1.0699648722130759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24.616448507671677</v>
      </c>
      <c r="D64" s="81">
        <v>27.134516381797891</v>
      </c>
      <c r="E64" s="81">
        <v>22.209295577119818</v>
      </c>
      <c r="F64" s="81">
        <v>30.195686431543372</v>
      </c>
      <c r="G64" s="81">
        <v>31.086428314181738</v>
      </c>
      <c r="H64" s="81">
        <v>41.166252413395981</v>
      </c>
      <c r="I64" s="81">
        <v>17.403494248638573</v>
      </c>
      <c r="J64" s="81">
        <v>85.912040540458548</v>
      </c>
      <c r="K64" s="81">
        <v>155.61812808921786</v>
      </c>
      <c r="L64" s="81">
        <v>242.13143075836589</v>
      </c>
      <c r="M64" s="81">
        <v>303.76487755890071</v>
      </c>
      <c r="N64" s="81">
        <v>372.63105035262106</v>
      </c>
      <c r="O64" s="81">
        <v>479.94493618526241</v>
      </c>
      <c r="P64" s="81">
        <v>180.99978035874511</v>
      </c>
      <c r="Q64" s="81">
        <v>195.62360905740897</v>
      </c>
      <c r="R64" s="81">
        <v>218.39520568857503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24.616448507671677</v>
      </c>
      <c r="D69" s="82">
        <v>27.134516381797891</v>
      </c>
      <c r="E69" s="82">
        <v>22.209295577119818</v>
      </c>
      <c r="F69" s="82">
        <v>30.195686431543372</v>
      </c>
      <c r="G69" s="82">
        <v>31.086428314181738</v>
      </c>
      <c r="H69" s="82">
        <v>41.166252413395981</v>
      </c>
      <c r="I69" s="82">
        <v>17.403494248638573</v>
      </c>
      <c r="J69" s="82">
        <v>85.912040540458548</v>
      </c>
      <c r="K69" s="82">
        <v>155.61812808921786</v>
      </c>
      <c r="L69" s="82">
        <v>242.13143075836589</v>
      </c>
      <c r="M69" s="82">
        <v>303.76487755890071</v>
      </c>
      <c r="N69" s="82">
        <v>372.63105035262106</v>
      </c>
      <c r="O69" s="82">
        <v>479.94493618526241</v>
      </c>
      <c r="P69" s="82">
        <v>180.99978035874511</v>
      </c>
      <c r="Q69" s="82">
        <v>195.62360905740897</v>
      </c>
      <c r="R69" s="82">
        <v>218.39520568857503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1.7387454489265133</v>
      </c>
      <c r="F70" s="83">
        <v>2.2952280189452638</v>
      </c>
      <c r="G70" s="83">
        <v>1.6366107641714465</v>
      </c>
      <c r="H70" s="83">
        <v>2.2004780310439989</v>
      </c>
      <c r="I70" s="83">
        <v>2.1813208667001311</v>
      </c>
      <c r="J70" s="83">
        <v>2.5141318307230822</v>
      </c>
      <c r="K70" s="83">
        <v>1.7159963549599095</v>
      </c>
      <c r="L70" s="83">
        <v>2.5231909462879392</v>
      </c>
      <c r="M70" s="83">
        <v>3.4903434491743672</v>
      </c>
      <c r="N70" s="83">
        <v>3.1473160158142948</v>
      </c>
      <c r="O70" s="83">
        <v>2.8243217553168782</v>
      </c>
      <c r="P70" s="83">
        <v>2.7737440440640713</v>
      </c>
      <c r="Q70" s="83">
        <v>3.0786664716102079</v>
      </c>
      <c r="R70" s="83">
        <v>6.6808379725230065</v>
      </c>
    </row>
    <row r="71" spans="1:18" ht="11.25" customHeight="1" x14ac:dyDescent="0.25">
      <c r="A71" s="74" t="s">
        <v>111</v>
      </c>
      <c r="B71" s="75" t="s">
        <v>110</v>
      </c>
      <c r="C71" s="83">
        <v>24.616448507671677</v>
      </c>
      <c r="D71" s="83">
        <v>27.134516381797891</v>
      </c>
      <c r="E71" s="83">
        <v>20.470550128193306</v>
      </c>
      <c r="F71" s="83">
        <v>27.900458412598109</v>
      </c>
      <c r="G71" s="83">
        <v>29.449817550010291</v>
      </c>
      <c r="H71" s="83">
        <v>38.965774382351981</v>
      </c>
      <c r="I71" s="83">
        <v>15.222173381938443</v>
      </c>
      <c r="J71" s="83">
        <v>83.397908709735461</v>
      </c>
      <c r="K71" s="83">
        <v>153.90213173425795</v>
      </c>
      <c r="L71" s="83">
        <v>239.60823981207795</v>
      </c>
      <c r="M71" s="83">
        <v>300.27453410972635</v>
      </c>
      <c r="N71" s="83">
        <v>369.48373433680678</v>
      </c>
      <c r="O71" s="83">
        <v>477.12061442994553</v>
      </c>
      <c r="P71" s="83">
        <v>178.22603631468104</v>
      </c>
      <c r="Q71" s="83">
        <v>192.54494258579876</v>
      </c>
      <c r="R71" s="83">
        <v>211.71436771605204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22938.145260395686</v>
      </c>
      <c r="D2" s="78">
        <v>24230.409415682181</v>
      </c>
      <c r="E2" s="78">
        <v>26136.784636304787</v>
      </c>
      <c r="F2" s="78">
        <v>27822.949304157177</v>
      </c>
      <c r="G2" s="78">
        <v>30389.147370951494</v>
      </c>
      <c r="H2" s="78">
        <v>31533.898786271431</v>
      </c>
      <c r="I2" s="78">
        <v>32383.23873416421</v>
      </c>
      <c r="J2" s="78">
        <v>33082.006865927055</v>
      </c>
      <c r="K2" s="78">
        <v>30604.130324380094</v>
      </c>
      <c r="L2" s="78">
        <v>27048.544092026288</v>
      </c>
      <c r="M2" s="78">
        <v>26086.410983038968</v>
      </c>
      <c r="N2" s="78">
        <v>24305.954333393183</v>
      </c>
      <c r="O2" s="78">
        <v>21087.017137767132</v>
      </c>
      <c r="P2" s="78">
        <v>20948.741252087308</v>
      </c>
      <c r="Q2" s="78">
        <v>20693.985706337615</v>
      </c>
      <c r="R2" s="78">
        <v>20223.877796885961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22938.145260395686</v>
      </c>
      <c r="D21" s="79">
        <v>24230.409415682181</v>
      </c>
      <c r="E21" s="79">
        <v>26136.784636304787</v>
      </c>
      <c r="F21" s="79">
        <v>27822.949304157177</v>
      </c>
      <c r="G21" s="79">
        <v>30389.147370951494</v>
      </c>
      <c r="H21" s="79">
        <v>31533.898786271431</v>
      </c>
      <c r="I21" s="79">
        <v>32383.23873416421</v>
      </c>
      <c r="J21" s="79">
        <v>33082.006865927055</v>
      </c>
      <c r="K21" s="79">
        <v>30604.130324380094</v>
      </c>
      <c r="L21" s="79">
        <v>27048.544092026288</v>
      </c>
      <c r="M21" s="79">
        <v>26086.410983038968</v>
      </c>
      <c r="N21" s="79">
        <v>24305.954333393183</v>
      </c>
      <c r="O21" s="79">
        <v>21087.017137767132</v>
      </c>
      <c r="P21" s="79">
        <v>20948.741252087308</v>
      </c>
      <c r="Q21" s="79">
        <v>20693.985706337615</v>
      </c>
      <c r="R21" s="79">
        <v>20223.877796885961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22938.145260395686</v>
      </c>
      <c r="D30" s="8">
        <v>24230.409415682181</v>
      </c>
      <c r="E30" s="8">
        <v>26136.784636304787</v>
      </c>
      <c r="F30" s="8">
        <v>27822.949304157177</v>
      </c>
      <c r="G30" s="8">
        <v>30389.147370951494</v>
      </c>
      <c r="H30" s="8">
        <v>31533.898786271431</v>
      </c>
      <c r="I30" s="8">
        <v>32383.23873416421</v>
      </c>
      <c r="J30" s="8">
        <v>33082.006865927055</v>
      </c>
      <c r="K30" s="8">
        <v>30604.130324380094</v>
      </c>
      <c r="L30" s="8">
        <v>27048.544092026288</v>
      </c>
      <c r="M30" s="8">
        <v>26086.410983038968</v>
      </c>
      <c r="N30" s="8">
        <v>24305.954333393183</v>
      </c>
      <c r="O30" s="8">
        <v>21087.017137767132</v>
      </c>
      <c r="P30" s="8">
        <v>20948.741252087308</v>
      </c>
      <c r="Q30" s="8">
        <v>20693.985706337615</v>
      </c>
      <c r="R30" s="8">
        <v>20223.877796885961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22938.145260395686</v>
      </c>
      <c r="D43" s="9">
        <v>24230.409415682181</v>
      </c>
      <c r="E43" s="9">
        <v>26136.784636304787</v>
      </c>
      <c r="F43" s="9">
        <v>27822.949304157177</v>
      </c>
      <c r="G43" s="9">
        <v>30389.147370951494</v>
      </c>
      <c r="H43" s="9">
        <v>31533.898786271431</v>
      </c>
      <c r="I43" s="9">
        <v>32383.23873416421</v>
      </c>
      <c r="J43" s="9">
        <v>33082.006865927055</v>
      </c>
      <c r="K43" s="9">
        <v>30604.130324380094</v>
      </c>
      <c r="L43" s="9">
        <v>27048.544092026288</v>
      </c>
      <c r="M43" s="9">
        <v>26086.410983038968</v>
      </c>
      <c r="N43" s="9">
        <v>24305.954333393183</v>
      </c>
      <c r="O43" s="9">
        <v>21087.017137767132</v>
      </c>
      <c r="P43" s="9">
        <v>20948.741252087308</v>
      </c>
      <c r="Q43" s="9">
        <v>20693.985706337615</v>
      </c>
      <c r="R43" s="9">
        <v>20223.877796885961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89.701292793230465</v>
      </c>
      <c r="D64" s="81">
        <v>87.948357793696061</v>
      </c>
      <c r="E64" s="81">
        <v>83.984837915740613</v>
      </c>
      <c r="F64" s="81">
        <v>114.05198619994555</v>
      </c>
      <c r="G64" s="81">
        <v>127.73266399097835</v>
      </c>
      <c r="H64" s="81">
        <v>180.35573188989787</v>
      </c>
      <c r="I64" s="81">
        <v>68.046972888012291</v>
      </c>
      <c r="J64" s="81">
        <v>319.40864954150152</v>
      </c>
      <c r="K64" s="81">
        <v>601.02226163094144</v>
      </c>
      <c r="L64" s="81">
        <v>1000.4685983545138</v>
      </c>
      <c r="M64" s="81">
        <v>1302.5781922366295</v>
      </c>
      <c r="N64" s="81">
        <v>1587.3671980423217</v>
      </c>
      <c r="O64" s="81">
        <v>1993.8007503796964</v>
      </c>
      <c r="P64" s="81">
        <v>727.01487080085622</v>
      </c>
      <c r="Q64" s="81">
        <v>753.02699170889957</v>
      </c>
      <c r="R64" s="81">
        <v>711.58391546799635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89.701292793230465</v>
      </c>
      <c r="D69" s="82">
        <v>87.948357793696061</v>
      </c>
      <c r="E69" s="82">
        <v>83.984837915740613</v>
      </c>
      <c r="F69" s="82">
        <v>114.05198619994555</v>
      </c>
      <c r="G69" s="82">
        <v>127.73266399097835</v>
      </c>
      <c r="H69" s="82">
        <v>180.35573188989787</v>
      </c>
      <c r="I69" s="82">
        <v>68.046972888012291</v>
      </c>
      <c r="J69" s="82">
        <v>319.40864954150152</v>
      </c>
      <c r="K69" s="82">
        <v>601.02226163094144</v>
      </c>
      <c r="L69" s="82">
        <v>1000.4685983545138</v>
      </c>
      <c r="M69" s="82">
        <v>1302.5781922366295</v>
      </c>
      <c r="N69" s="82">
        <v>1587.3671980423217</v>
      </c>
      <c r="O69" s="82">
        <v>1993.8007503796964</v>
      </c>
      <c r="P69" s="82">
        <v>727.01487080085622</v>
      </c>
      <c r="Q69" s="82">
        <v>753.02699170889957</v>
      </c>
      <c r="R69" s="82">
        <v>711.58391546799635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89.701292793230465</v>
      </c>
      <c r="D71" s="83">
        <v>87.948357793696061</v>
      </c>
      <c r="E71" s="83">
        <v>83.984837915740613</v>
      </c>
      <c r="F71" s="83">
        <v>114.05198619994555</v>
      </c>
      <c r="G71" s="83">
        <v>127.73266399097835</v>
      </c>
      <c r="H71" s="83">
        <v>180.35573188989787</v>
      </c>
      <c r="I71" s="83">
        <v>68.046972888012291</v>
      </c>
      <c r="J71" s="83">
        <v>319.40864954150152</v>
      </c>
      <c r="K71" s="83">
        <v>601.02226163094144</v>
      </c>
      <c r="L71" s="83">
        <v>1000.4685983545138</v>
      </c>
      <c r="M71" s="83">
        <v>1302.5781922366295</v>
      </c>
      <c r="N71" s="83">
        <v>1587.3671980423217</v>
      </c>
      <c r="O71" s="83">
        <v>1993.8007503796964</v>
      </c>
      <c r="P71" s="83">
        <v>727.01487080085622</v>
      </c>
      <c r="Q71" s="83">
        <v>753.02699170889957</v>
      </c>
      <c r="R71" s="83">
        <v>711.58391546799635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1538.6123164803344</v>
      </c>
      <c r="D2" s="78">
        <v>1640.2456861170119</v>
      </c>
      <c r="E2" s="78">
        <v>1608.602534542224</v>
      </c>
      <c r="F2" s="78">
        <v>1786.6808152268402</v>
      </c>
      <c r="G2" s="78">
        <v>2040.7664950601763</v>
      </c>
      <c r="H2" s="78">
        <v>2218.8516473135019</v>
      </c>
      <c r="I2" s="78">
        <v>1970.966384422308</v>
      </c>
      <c r="J2" s="78">
        <v>2336.6629766741039</v>
      </c>
      <c r="K2" s="78">
        <v>2241.1809811614603</v>
      </c>
      <c r="L2" s="78">
        <v>1907.3784641169962</v>
      </c>
      <c r="M2" s="78">
        <v>1970.911803405867</v>
      </c>
      <c r="N2" s="78">
        <v>1621.23498957881</v>
      </c>
      <c r="O2" s="78">
        <v>1786.4980171114182</v>
      </c>
      <c r="P2" s="78">
        <v>991.86386055905905</v>
      </c>
      <c r="Q2" s="78">
        <v>807.42760229316912</v>
      </c>
      <c r="R2" s="78">
        <v>464.08821069571417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1538.6123164803344</v>
      </c>
      <c r="D21" s="79">
        <v>1640.2456861170119</v>
      </c>
      <c r="E21" s="79">
        <v>1608.602534542224</v>
      </c>
      <c r="F21" s="79">
        <v>1786.6808152268402</v>
      </c>
      <c r="G21" s="79">
        <v>2040.7664950601763</v>
      </c>
      <c r="H21" s="79">
        <v>2218.8516473135019</v>
      </c>
      <c r="I21" s="79">
        <v>1970.966384422308</v>
      </c>
      <c r="J21" s="79">
        <v>2336.6629766741039</v>
      </c>
      <c r="K21" s="79">
        <v>2241.1809811614603</v>
      </c>
      <c r="L21" s="79">
        <v>1907.3784641169962</v>
      </c>
      <c r="M21" s="79">
        <v>1970.911803405867</v>
      </c>
      <c r="N21" s="79">
        <v>1621.23498957881</v>
      </c>
      <c r="O21" s="79">
        <v>1786.4980171114182</v>
      </c>
      <c r="P21" s="79">
        <v>991.86386055905905</v>
      </c>
      <c r="Q21" s="79">
        <v>807.42760229316912</v>
      </c>
      <c r="R21" s="79">
        <v>464.08821069571417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1538.6123164803344</v>
      </c>
      <c r="D30" s="8">
        <v>1640.2456861170119</v>
      </c>
      <c r="E30" s="8">
        <v>1608.602534542224</v>
      </c>
      <c r="F30" s="8">
        <v>1786.6808152268402</v>
      </c>
      <c r="G30" s="8">
        <v>2040.7664950601763</v>
      </c>
      <c r="H30" s="8">
        <v>2218.8516473135019</v>
      </c>
      <c r="I30" s="8">
        <v>1970.966384422308</v>
      </c>
      <c r="J30" s="8">
        <v>2336.6629766741039</v>
      </c>
      <c r="K30" s="8">
        <v>2241.1809811614603</v>
      </c>
      <c r="L30" s="8">
        <v>1907.3784641169962</v>
      </c>
      <c r="M30" s="8">
        <v>1970.911803405867</v>
      </c>
      <c r="N30" s="8">
        <v>1621.23498957881</v>
      </c>
      <c r="O30" s="8">
        <v>1786.4980171114182</v>
      </c>
      <c r="P30" s="8">
        <v>991.86386055905905</v>
      </c>
      <c r="Q30" s="8">
        <v>807.42760229316912</v>
      </c>
      <c r="R30" s="8">
        <v>464.08821069571417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1538.6123164803344</v>
      </c>
      <c r="D43" s="9">
        <v>1640.2456861170119</v>
      </c>
      <c r="E43" s="9">
        <v>1608.602534542224</v>
      </c>
      <c r="F43" s="9">
        <v>1786.6808152268402</v>
      </c>
      <c r="G43" s="9">
        <v>2040.7664950601763</v>
      </c>
      <c r="H43" s="9">
        <v>2218.8516473135019</v>
      </c>
      <c r="I43" s="9">
        <v>1970.966384422308</v>
      </c>
      <c r="J43" s="9">
        <v>2336.6629766741039</v>
      </c>
      <c r="K43" s="9">
        <v>2241.1809811614603</v>
      </c>
      <c r="L43" s="9">
        <v>1907.3784641169962</v>
      </c>
      <c r="M43" s="9">
        <v>1970.911803405867</v>
      </c>
      <c r="N43" s="9">
        <v>1621.23498957881</v>
      </c>
      <c r="O43" s="9">
        <v>1786.4980171114182</v>
      </c>
      <c r="P43" s="9">
        <v>991.86386055905905</v>
      </c>
      <c r="Q43" s="9">
        <v>807.42760229316912</v>
      </c>
      <c r="R43" s="9">
        <v>464.08821069571417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1110.1910476190533</v>
      </c>
      <c r="D2" s="78">
        <v>1208.2201328068013</v>
      </c>
      <c r="E2" s="78">
        <v>1225.9580477006505</v>
      </c>
      <c r="F2" s="78">
        <v>1211.4158297563833</v>
      </c>
      <c r="G2" s="78">
        <v>1398.0024471068252</v>
      </c>
      <c r="H2" s="78">
        <v>1267.0964074275321</v>
      </c>
      <c r="I2" s="78">
        <v>1340.8646266630974</v>
      </c>
      <c r="J2" s="78">
        <v>1559.1957569619292</v>
      </c>
      <c r="K2" s="78">
        <v>1471.4273316186122</v>
      </c>
      <c r="L2" s="78">
        <v>1123.687801741245</v>
      </c>
      <c r="M2" s="78">
        <v>1298.8404090575511</v>
      </c>
      <c r="N2" s="78">
        <v>908.46690778379207</v>
      </c>
      <c r="O2" s="78">
        <v>1172.0783452035805</v>
      </c>
      <c r="P2" s="78">
        <v>798.10987235832965</v>
      </c>
      <c r="Q2" s="78">
        <v>638.60767637877564</v>
      </c>
      <c r="R2" s="78">
        <v>385.13205380687589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1110.1910476190533</v>
      </c>
      <c r="D21" s="79">
        <v>1208.2201328068013</v>
      </c>
      <c r="E21" s="79">
        <v>1225.9580477006505</v>
      </c>
      <c r="F21" s="79">
        <v>1211.4158297563833</v>
      </c>
      <c r="G21" s="79">
        <v>1398.0024471068252</v>
      </c>
      <c r="H21" s="79">
        <v>1267.0964074275321</v>
      </c>
      <c r="I21" s="79">
        <v>1340.8646266630974</v>
      </c>
      <c r="J21" s="79">
        <v>1559.1957569619292</v>
      </c>
      <c r="K21" s="79">
        <v>1471.4273316186122</v>
      </c>
      <c r="L21" s="79">
        <v>1123.687801741245</v>
      </c>
      <c r="M21" s="79">
        <v>1298.8404090575511</v>
      </c>
      <c r="N21" s="79">
        <v>908.46690778379207</v>
      </c>
      <c r="O21" s="79">
        <v>1172.0783452035805</v>
      </c>
      <c r="P21" s="79">
        <v>798.10987235832965</v>
      </c>
      <c r="Q21" s="79">
        <v>638.60767637877564</v>
      </c>
      <c r="R21" s="79">
        <v>385.13205380687589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1110.1910476190533</v>
      </c>
      <c r="D30" s="8">
        <v>1208.2201328068013</v>
      </c>
      <c r="E30" s="8">
        <v>1225.9580477006505</v>
      </c>
      <c r="F30" s="8">
        <v>1211.4158297563833</v>
      </c>
      <c r="G30" s="8">
        <v>1398.0024471068252</v>
      </c>
      <c r="H30" s="8">
        <v>1267.0964074275321</v>
      </c>
      <c r="I30" s="8">
        <v>1340.8646266630974</v>
      </c>
      <c r="J30" s="8">
        <v>1559.1957569619292</v>
      </c>
      <c r="K30" s="8">
        <v>1471.4273316186122</v>
      </c>
      <c r="L30" s="8">
        <v>1123.687801741245</v>
      </c>
      <c r="M30" s="8">
        <v>1298.8404090575511</v>
      </c>
      <c r="N30" s="8">
        <v>908.46690778379207</v>
      </c>
      <c r="O30" s="8">
        <v>1172.0783452035805</v>
      </c>
      <c r="P30" s="8">
        <v>798.10987235832965</v>
      </c>
      <c r="Q30" s="8">
        <v>638.60767637877564</v>
      </c>
      <c r="R30" s="8">
        <v>385.13205380687589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1110.1910476190533</v>
      </c>
      <c r="D43" s="9">
        <v>1208.2201328068013</v>
      </c>
      <c r="E43" s="9">
        <v>1225.9580477006505</v>
      </c>
      <c r="F43" s="9">
        <v>1211.4158297563833</v>
      </c>
      <c r="G43" s="9">
        <v>1398.0024471068252</v>
      </c>
      <c r="H43" s="9">
        <v>1267.0964074275321</v>
      </c>
      <c r="I43" s="9">
        <v>1340.8646266630974</v>
      </c>
      <c r="J43" s="9">
        <v>1559.1957569619292</v>
      </c>
      <c r="K43" s="9">
        <v>1471.4273316186122</v>
      </c>
      <c r="L43" s="9">
        <v>1123.687801741245</v>
      </c>
      <c r="M43" s="9">
        <v>1298.8404090575511</v>
      </c>
      <c r="N43" s="9">
        <v>908.46690778379207</v>
      </c>
      <c r="O43" s="9">
        <v>1172.0783452035805</v>
      </c>
      <c r="P43" s="9">
        <v>798.10987235832965</v>
      </c>
      <c r="Q43" s="9">
        <v>638.60767637877564</v>
      </c>
      <c r="R43" s="9">
        <v>385.13205380687589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428.42126886128096</v>
      </c>
      <c r="D2" s="78">
        <v>432.0255533102108</v>
      </c>
      <c r="E2" s="78">
        <v>382.6444868415735</v>
      </c>
      <c r="F2" s="78">
        <v>575.26498547045685</v>
      </c>
      <c r="G2" s="78">
        <v>642.764047953351</v>
      </c>
      <c r="H2" s="78">
        <v>951.75523988596933</v>
      </c>
      <c r="I2" s="78">
        <v>630.1017577592105</v>
      </c>
      <c r="J2" s="78">
        <v>777.46721971217494</v>
      </c>
      <c r="K2" s="78">
        <v>769.75364954284805</v>
      </c>
      <c r="L2" s="78">
        <v>783.69066237575089</v>
      </c>
      <c r="M2" s="78">
        <v>672.07139434831583</v>
      </c>
      <c r="N2" s="78">
        <v>712.76808179501802</v>
      </c>
      <c r="O2" s="78">
        <v>614.41967190783771</v>
      </c>
      <c r="P2" s="78">
        <v>193.75398820072937</v>
      </c>
      <c r="Q2" s="78">
        <v>168.81992591439348</v>
      </c>
      <c r="R2" s="78">
        <v>78.956156888838251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428.42126886128096</v>
      </c>
      <c r="D21" s="79">
        <v>432.0255533102108</v>
      </c>
      <c r="E21" s="79">
        <v>382.6444868415735</v>
      </c>
      <c r="F21" s="79">
        <v>575.26498547045685</v>
      </c>
      <c r="G21" s="79">
        <v>642.764047953351</v>
      </c>
      <c r="H21" s="79">
        <v>951.75523988596933</v>
      </c>
      <c r="I21" s="79">
        <v>630.1017577592105</v>
      </c>
      <c r="J21" s="79">
        <v>777.46721971217494</v>
      </c>
      <c r="K21" s="79">
        <v>769.75364954284805</v>
      </c>
      <c r="L21" s="79">
        <v>783.69066237575089</v>
      </c>
      <c r="M21" s="79">
        <v>672.07139434831583</v>
      </c>
      <c r="N21" s="79">
        <v>712.76808179501802</v>
      </c>
      <c r="O21" s="79">
        <v>614.41967190783771</v>
      </c>
      <c r="P21" s="79">
        <v>193.75398820072937</v>
      </c>
      <c r="Q21" s="79">
        <v>168.81992591439348</v>
      </c>
      <c r="R21" s="79">
        <v>78.956156888838251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428.42126886128096</v>
      </c>
      <c r="D30" s="8">
        <v>432.0255533102108</v>
      </c>
      <c r="E30" s="8">
        <v>382.6444868415735</v>
      </c>
      <c r="F30" s="8">
        <v>575.26498547045685</v>
      </c>
      <c r="G30" s="8">
        <v>642.764047953351</v>
      </c>
      <c r="H30" s="8">
        <v>951.75523988596933</v>
      </c>
      <c r="I30" s="8">
        <v>630.1017577592105</v>
      </c>
      <c r="J30" s="8">
        <v>777.46721971217494</v>
      </c>
      <c r="K30" s="8">
        <v>769.75364954284805</v>
      </c>
      <c r="L30" s="8">
        <v>783.69066237575089</v>
      </c>
      <c r="M30" s="8">
        <v>672.07139434831583</v>
      </c>
      <c r="N30" s="8">
        <v>712.76808179501802</v>
      </c>
      <c r="O30" s="8">
        <v>614.41967190783771</v>
      </c>
      <c r="P30" s="8">
        <v>193.75398820072937</v>
      </c>
      <c r="Q30" s="8">
        <v>168.81992591439348</v>
      </c>
      <c r="R30" s="8">
        <v>78.956156888838251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428.42126886128096</v>
      </c>
      <c r="D43" s="9">
        <v>432.0255533102108</v>
      </c>
      <c r="E43" s="9">
        <v>382.6444868415735</v>
      </c>
      <c r="F43" s="9">
        <v>575.26498547045685</v>
      </c>
      <c r="G43" s="9">
        <v>642.764047953351</v>
      </c>
      <c r="H43" s="9">
        <v>951.75523988596933</v>
      </c>
      <c r="I43" s="9">
        <v>630.1017577592105</v>
      </c>
      <c r="J43" s="9">
        <v>777.46721971217494</v>
      </c>
      <c r="K43" s="9">
        <v>769.75364954284805</v>
      </c>
      <c r="L43" s="9">
        <v>783.69066237575089</v>
      </c>
      <c r="M43" s="9">
        <v>672.07139434831583</v>
      </c>
      <c r="N43" s="9">
        <v>712.76808179501802</v>
      </c>
      <c r="O43" s="9">
        <v>614.41967190783771</v>
      </c>
      <c r="P43" s="9">
        <v>193.75398820072937</v>
      </c>
      <c r="Q43" s="9">
        <v>168.81992591439348</v>
      </c>
      <c r="R43" s="9">
        <v>78.956156888838251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13535.356486369788</v>
      </c>
      <c r="D2" s="78">
        <v>13659.230051827601</v>
      </c>
      <c r="E2" s="78">
        <v>12966.431064294351</v>
      </c>
      <c r="F2" s="78">
        <v>13597.262928845857</v>
      </c>
      <c r="G2" s="78">
        <v>15068.716599235358</v>
      </c>
      <c r="H2" s="78">
        <v>16055.081091520251</v>
      </c>
      <c r="I2" s="78">
        <v>16794.03714172175</v>
      </c>
      <c r="J2" s="78">
        <v>17668.970618330382</v>
      </c>
      <c r="K2" s="78">
        <v>17443.172160322491</v>
      </c>
      <c r="L2" s="78">
        <v>15900.546365772481</v>
      </c>
      <c r="M2" s="78">
        <v>16246.799680994642</v>
      </c>
      <c r="N2" s="78">
        <v>17319.63319149517</v>
      </c>
      <c r="O2" s="78">
        <v>16333.401290583522</v>
      </c>
      <c r="P2" s="78">
        <v>15486.266862333217</v>
      </c>
      <c r="Q2" s="78">
        <v>15956.235076135252</v>
      </c>
      <c r="R2" s="78">
        <v>16985.762209809032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13535.356486369788</v>
      </c>
      <c r="D21" s="79">
        <v>13659.230051827601</v>
      </c>
      <c r="E21" s="79">
        <v>12966.431064294351</v>
      </c>
      <c r="F21" s="79">
        <v>13597.262928845857</v>
      </c>
      <c r="G21" s="79">
        <v>15068.716599235358</v>
      </c>
      <c r="H21" s="79">
        <v>16055.081091520251</v>
      </c>
      <c r="I21" s="79">
        <v>16794.03714172175</v>
      </c>
      <c r="J21" s="79">
        <v>17668.970618330382</v>
      </c>
      <c r="K21" s="79">
        <v>17443.172160322491</v>
      </c>
      <c r="L21" s="79">
        <v>15900.546365772481</v>
      </c>
      <c r="M21" s="79">
        <v>16246.799680994642</v>
      </c>
      <c r="N21" s="79">
        <v>17319.63319149517</v>
      </c>
      <c r="O21" s="79">
        <v>16333.401290583522</v>
      </c>
      <c r="P21" s="79">
        <v>15486.266862333217</v>
      </c>
      <c r="Q21" s="79">
        <v>15956.235076135252</v>
      </c>
      <c r="R21" s="79">
        <v>16985.762209809032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13535.356486369788</v>
      </c>
      <c r="D30" s="8">
        <v>13659.230051827601</v>
      </c>
      <c r="E30" s="8">
        <v>12966.431064294351</v>
      </c>
      <c r="F30" s="8">
        <v>13597.262928845857</v>
      </c>
      <c r="G30" s="8">
        <v>15068.716599235358</v>
      </c>
      <c r="H30" s="8">
        <v>16055.081091520251</v>
      </c>
      <c r="I30" s="8">
        <v>16794.03714172175</v>
      </c>
      <c r="J30" s="8">
        <v>17668.970618330382</v>
      </c>
      <c r="K30" s="8">
        <v>17443.172160322491</v>
      </c>
      <c r="L30" s="8">
        <v>15900.546365772481</v>
      </c>
      <c r="M30" s="8">
        <v>16246.799680994642</v>
      </c>
      <c r="N30" s="8">
        <v>17319.63319149517</v>
      </c>
      <c r="O30" s="8">
        <v>16333.401290583522</v>
      </c>
      <c r="P30" s="8">
        <v>15486.266862333217</v>
      </c>
      <c r="Q30" s="8">
        <v>15956.235076135252</v>
      </c>
      <c r="R30" s="8">
        <v>16985.762209809032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30.800013312206662</v>
      </c>
      <c r="D35" s="9">
        <v>33.996757384800006</v>
      </c>
      <c r="E35" s="9">
        <v>39.879818470800004</v>
      </c>
      <c r="F35" s="9">
        <v>33.996698769600002</v>
      </c>
      <c r="G35" s="9">
        <v>30.772892077200002</v>
      </c>
      <c r="H35" s="9">
        <v>30.800006942341696</v>
      </c>
      <c r="I35" s="9">
        <v>30.773067922800003</v>
      </c>
      <c r="J35" s="9">
        <v>33.9929767044</v>
      </c>
      <c r="K35" s="9">
        <v>33.996728077200004</v>
      </c>
      <c r="L35" s="9">
        <v>30.773038615200001</v>
      </c>
      <c r="M35" s="9">
        <v>24.640011136773538</v>
      </c>
      <c r="N35" s="9">
        <v>18.480000000000455</v>
      </c>
      <c r="O35" s="9">
        <v>15.400006988537072</v>
      </c>
      <c r="P35" s="9">
        <v>15.399999999999713</v>
      </c>
      <c r="Q35" s="9">
        <v>9.2400307725029425</v>
      </c>
      <c r="R35" s="9">
        <v>12.32000675596016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30.800013312206662</v>
      </c>
      <c r="D37" s="10">
        <v>33.996757384800006</v>
      </c>
      <c r="E37" s="10">
        <v>39.879818470800004</v>
      </c>
      <c r="F37" s="10">
        <v>33.996698769600002</v>
      </c>
      <c r="G37" s="10">
        <v>30.772892077200002</v>
      </c>
      <c r="H37" s="10">
        <v>30.800006942341696</v>
      </c>
      <c r="I37" s="10">
        <v>30.773067922800003</v>
      </c>
      <c r="J37" s="10">
        <v>33.9929767044</v>
      </c>
      <c r="K37" s="10">
        <v>33.996728077200004</v>
      </c>
      <c r="L37" s="10">
        <v>30.773038615200001</v>
      </c>
      <c r="M37" s="10">
        <v>24.640011136773538</v>
      </c>
      <c r="N37" s="10">
        <v>18.480000000000455</v>
      </c>
      <c r="O37" s="10">
        <v>15.400006988537072</v>
      </c>
      <c r="P37" s="10">
        <v>15.399999999999713</v>
      </c>
      <c r="Q37" s="10">
        <v>9.2400307725029425</v>
      </c>
      <c r="R37" s="10">
        <v>12.32000675596016</v>
      </c>
    </row>
    <row r="38" spans="1:18" ht="11.25" customHeight="1" x14ac:dyDescent="0.25">
      <c r="A38" s="59" t="s">
        <v>173</v>
      </c>
      <c r="B38" s="60" t="s">
        <v>172</v>
      </c>
      <c r="C38" s="9">
        <v>13504.556473057582</v>
      </c>
      <c r="D38" s="9">
        <v>13625.2332944428</v>
      </c>
      <c r="E38" s="9">
        <v>12926.551245823552</v>
      </c>
      <c r="F38" s="9">
        <v>13563.266230076257</v>
      </c>
      <c r="G38" s="9">
        <v>15037.943707158158</v>
      </c>
      <c r="H38" s="9">
        <v>16024.281084577909</v>
      </c>
      <c r="I38" s="9">
        <v>16763.26407379895</v>
      </c>
      <c r="J38" s="9">
        <v>17634.977641625981</v>
      </c>
      <c r="K38" s="9">
        <v>17409.175432245291</v>
      </c>
      <c r="L38" s="9">
        <v>15869.773327157282</v>
      </c>
      <c r="M38" s="9">
        <v>16222.159669857869</v>
      </c>
      <c r="N38" s="9">
        <v>17301.15319149517</v>
      </c>
      <c r="O38" s="9">
        <v>16318.001283594986</v>
      </c>
      <c r="P38" s="9">
        <v>15470.866862333218</v>
      </c>
      <c r="Q38" s="9">
        <v>15946.995045362748</v>
      </c>
      <c r="R38" s="9">
        <v>16973.442203053073</v>
      </c>
    </row>
    <row r="39" spans="1:18" ht="11.25" customHeight="1" x14ac:dyDescent="0.25">
      <c r="A39" s="61" t="s">
        <v>171</v>
      </c>
      <c r="B39" s="62" t="s">
        <v>170</v>
      </c>
      <c r="C39" s="10">
        <v>309.17044897684031</v>
      </c>
      <c r="D39" s="10">
        <v>182.42440638598802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13195.386024080743</v>
      </c>
      <c r="D40" s="10">
        <v>13442.808888056812</v>
      </c>
      <c r="E40" s="10">
        <v>12926.551245823552</v>
      </c>
      <c r="F40" s="10">
        <v>13563.266230076257</v>
      </c>
      <c r="G40" s="10">
        <v>15037.943707158158</v>
      </c>
      <c r="H40" s="10">
        <v>16024.281084577909</v>
      </c>
      <c r="I40" s="10">
        <v>16763.26407379895</v>
      </c>
      <c r="J40" s="10">
        <v>17634.977641625981</v>
      </c>
      <c r="K40" s="10">
        <v>17409.175432245291</v>
      </c>
      <c r="L40" s="10">
        <v>15869.773327157282</v>
      </c>
      <c r="M40" s="10">
        <v>16222.159669857869</v>
      </c>
      <c r="N40" s="10">
        <v>17301.15319149517</v>
      </c>
      <c r="O40" s="10">
        <v>16318.001283594986</v>
      </c>
      <c r="P40" s="10">
        <v>15470.866862333218</v>
      </c>
      <c r="Q40" s="10">
        <v>15946.995045362748</v>
      </c>
      <c r="R40" s="10">
        <v>16973.442203053073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5376.857644018819</v>
      </c>
      <c r="D2" s="78">
        <v>5349.0695258841306</v>
      </c>
      <c r="E2" s="78">
        <v>4974.8545599417221</v>
      </c>
      <c r="F2" s="78">
        <v>5213.0222747002763</v>
      </c>
      <c r="G2" s="78">
        <v>5772.528546169081</v>
      </c>
      <c r="H2" s="78">
        <v>6727.907873445607</v>
      </c>
      <c r="I2" s="78">
        <v>7071.1893699640132</v>
      </c>
      <c r="J2" s="78">
        <v>7442.1155506820196</v>
      </c>
      <c r="K2" s="78">
        <v>7179.1900725450223</v>
      </c>
      <c r="L2" s="78">
        <v>6353.8370320515696</v>
      </c>
      <c r="M2" s="78">
        <v>7083.3725749826644</v>
      </c>
      <c r="N2" s="78">
        <v>6350.599274944002</v>
      </c>
      <c r="O2" s="78">
        <v>5497.2643396249132</v>
      </c>
      <c r="P2" s="78">
        <v>4684.1585856087358</v>
      </c>
      <c r="Q2" s="78">
        <v>4962.3182354981836</v>
      </c>
      <c r="R2" s="78">
        <v>5367.3760423426365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5376.857644018819</v>
      </c>
      <c r="D21" s="79">
        <v>5349.0695258841306</v>
      </c>
      <c r="E21" s="79">
        <v>4974.8545599417221</v>
      </c>
      <c r="F21" s="79">
        <v>5213.0222747002763</v>
      </c>
      <c r="G21" s="79">
        <v>5772.528546169081</v>
      </c>
      <c r="H21" s="79">
        <v>6727.907873445607</v>
      </c>
      <c r="I21" s="79">
        <v>7071.1893699640132</v>
      </c>
      <c r="J21" s="79">
        <v>7442.1155506820196</v>
      </c>
      <c r="K21" s="79">
        <v>7179.1900725450223</v>
      </c>
      <c r="L21" s="79">
        <v>6353.8370320515696</v>
      </c>
      <c r="M21" s="79">
        <v>7083.3725749826644</v>
      </c>
      <c r="N21" s="79">
        <v>6350.599274944002</v>
      </c>
      <c r="O21" s="79">
        <v>5497.2643396249132</v>
      </c>
      <c r="P21" s="79">
        <v>4684.1585856087358</v>
      </c>
      <c r="Q21" s="79">
        <v>4962.3182354981836</v>
      </c>
      <c r="R21" s="79">
        <v>5367.3760423426365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5376.857644018819</v>
      </c>
      <c r="D30" s="8">
        <v>5349.0695258841306</v>
      </c>
      <c r="E30" s="8">
        <v>4974.8545599417221</v>
      </c>
      <c r="F30" s="8">
        <v>5213.0222747002763</v>
      </c>
      <c r="G30" s="8">
        <v>5772.528546169081</v>
      </c>
      <c r="H30" s="8">
        <v>6727.907873445607</v>
      </c>
      <c r="I30" s="8">
        <v>7071.1893699640132</v>
      </c>
      <c r="J30" s="8">
        <v>7442.1155506820196</v>
      </c>
      <c r="K30" s="8">
        <v>7179.1900725450223</v>
      </c>
      <c r="L30" s="8">
        <v>6353.8370320515696</v>
      </c>
      <c r="M30" s="8">
        <v>7083.3725749826644</v>
      </c>
      <c r="N30" s="8">
        <v>6350.599274944002</v>
      </c>
      <c r="O30" s="8">
        <v>5497.2643396249132</v>
      </c>
      <c r="P30" s="8">
        <v>4684.1585856087358</v>
      </c>
      <c r="Q30" s="8">
        <v>4962.3182354981836</v>
      </c>
      <c r="R30" s="8">
        <v>5367.3760423426365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12.235162567043401</v>
      </c>
      <c r="D35" s="9">
        <v>13.313416511465695</v>
      </c>
      <c r="E35" s="9">
        <v>15.300763624574474</v>
      </c>
      <c r="F35" s="9">
        <v>13.03391343387395</v>
      </c>
      <c r="G35" s="9">
        <v>11.788488873221713</v>
      </c>
      <c r="H35" s="9">
        <v>12.906793059986875</v>
      </c>
      <c r="I35" s="9">
        <v>12.957110249345027</v>
      </c>
      <c r="J35" s="9">
        <v>14.317736217374049</v>
      </c>
      <c r="K35" s="9">
        <v>13.99223549865683</v>
      </c>
      <c r="L35" s="9">
        <v>12.29686501609164</v>
      </c>
      <c r="M35" s="9">
        <v>10.742692872471236</v>
      </c>
      <c r="N35" s="9">
        <v>6.7760716005577635</v>
      </c>
      <c r="O35" s="9">
        <v>5.1831157357816204</v>
      </c>
      <c r="P35" s="9">
        <v>4.6580652948598935</v>
      </c>
      <c r="Q35" s="9">
        <v>2.8736085285891573</v>
      </c>
      <c r="R35" s="9">
        <v>3.8930316041545141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12.235162567043401</v>
      </c>
      <c r="D37" s="10">
        <v>13.313416511465695</v>
      </c>
      <c r="E37" s="10">
        <v>15.300763624574474</v>
      </c>
      <c r="F37" s="10">
        <v>13.03391343387395</v>
      </c>
      <c r="G37" s="10">
        <v>11.788488873221713</v>
      </c>
      <c r="H37" s="10">
        <v>12.906793059986875</v>
      </c>
      <c r="I37" s="10">
        <v>12.957110249345027</v>
      </c>
      <c r="J37" s="10">
        <v>14.317736217374049</v>
      </c>
      <c r="K37" s="10">
        <v>13.99223549865683</v>
      </c>
      <c r="L37" s="10">
        <v>12.29686501609164</v>
      </c>
      <c r="M37" s="10">
        <v>10.742692872471236</v>
      </c>
      <c r="N37" s="10">
        <v>6.7760716005577635</v>
      </c>
      <c r="O37" s="10">
        <v>5.1831157357816204</v>
      </c>
      <c r="P37" s="10">
        <v>4.6580652948598935</v>
      </c>
      <c r="Q37" s="10">
        <v>2.8736085285891573</v>
      </c>
      <c r="R37" s="10">
        <v>3.8930316041545141</v>
      </c>
    </row>
    <row r="38" spans="1:18" ht="11.25" customHeight="1" x14ac:dyDescent="0.25">
      <c r="A38" s="59" t="s">
        <v>173</v>
      </c>
      <c r="B38" s="60" t="s">
        <v>172</v>
      </c>
      <c r="C38" s="9">
        <v>5364.6224814517755</v>
      </c>
      <c r="D38" s="9">
        <v>5335.7561093726645</v>
      </c>
      <c r="E38" s="9">
        <v>4959.5537963171473</v>
      </c>
      <c r="F38" s="9">
        <v>5199.9883612664025</v>
      </c>
      <c r="G38" s="9">
        <v>5760.7400572958595</v>
      </c>
      <c r="H38" s="9">
        <v>6715.0010803856203</v>
      </c>
      <c r="I38" s="9">
        <v>7058.2322597146685</v>
      </c>
      <c r="J38" s="9">
        <v>7427.7978144646459</v>
      </c>
      <c r="K38" s="9">
        <v>7165.1978370463657</v>
      </c>
      <c r="L38" s="9">
        <v>6341.5401670354777</v>
      </c>
      <c r="M38" s="9">
        <v>7072.6298821101936</v>
      </c>
      <c r="N38" s="9">
        <v>6343.8232033434442</v>
      </c>
      <c r="O38" s="9">
        <v>5492.0812238891313</v>
      </c>
      <c r="P38" s="9">
        <v>4679.5005203138762</v>
      </c>
      <c r="Q38" s="9">
        <v>4959.4446269695945</v>
      </c>
      <c r="R38" s="9">
        <v>5363.4830107384823</v>
      </c>
    </row>
    <row r="39" spans="1:18" ht="11.25" customHeight="1" x14ac:dyDescent="0.25">
      <c r="A39" s="61" t="s">
        <v>171</v>
      </c>
      <c r="B39" s="62" t="s">
        <v>170</v>
      </c>
      <c r="C39" s="10">
        <v>122.81652822072837</v>
      </c>
      <c r="D39" s="10">
        <v>71.438933913132914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5241.8059532310472</v>
      </c>
      <c r="D40" s="10">
        <v>5264.3171754595314</v>
      </c>
      <c r="E40" s="10">
        <v>4959.5537963171473</v>
      </c>
      <c r="F40" s="10">
        <v>5199.9883612664025</v>
      </c>
      <c r="G40" s="10">
        <v>5760.7400572958595</v>
      </c>
      <c r="H40" s="10">
        <v>6715.0010803856203</v>
      </c>
      <c r="I40" s="10">
        <v>7058.2322597146685</v>
      </c>
      <c r="J40" s="10">
        <v>7427.7978144646459</v>
      </c>
      <c r="K40" s="10">
        <v>7165.1978370463657</v>
      </c>
      <c r="L40" s="10">
        <v>6341.5401670354777</v>
      </c>
      <c r="M40" s="10">
        <v>7072.6298821101936</v>
      </c>
      <c r="N40" s="10">
        <v>6343.8232033434442</v>
      </c>
      <c r="O40" s="10">
        <v>5492.0812238891313</v>
      </c>
      <c r="P40" s="10">
        <v>4679.5005203138762</v>
      </c>
      <c r="Q40" s="10">
        <v>4959.4446269695945</v>
      </c>
      <c r="R40" s="10">
        <v>5363.4830107384823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5414.7232899521105</v>
      </c>
      <c r="D2" s="78">
        <v>5507.8889621515109</v>
      </c>
      <c r="E2" s="78">
        <v>5460.8043231648171</v>
      </c>
      <c r="F2" s="78">
        <v>6041.477570299835</v>
      </c>
      <c r="G2" s="78">
        <v>6438.956517333957</v>
      </c>
      <c r="H2" s="78">
        <v>6381.6735640259649</v>
      </c>
      <c r="I2" s="78">
        <v>6465.112022759844</v>
      </c>
      <c r="J2" s="78">
        <v>6576.8549773716159</v>
      </c>
      <c r="K2" s="78">
        <v>6338.4849051606016</v>
      </c>
      <c r="L2" s="78">
        <v>5866.3687486912258</v>
      </c>
      <c r="M2" s="78">
        <v>5623.327800508011</v>
      </c>
      <c r="N2" s="78">
        <v>6764.1855845828823</v>
      </c>
      <c r="O2" s="78">
        <v>6607.9972775243205</v>
      </c>
      <c r="P2" s="78">
        <v>6490.973809313713</v>
      </c>
      <c r="Q2" s="78">
        <v>6730.3432749718404</v>
      </c>
      <c r="R2" s="78">
        <v>7155.3014320184402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5414.7232899521105</v>
      </c>
      <c r="D21" s="79">
        <v>5507.8889621515109</v>
      </c>
      <c r="E21" s="79">
        <v>5460.8043231648171</v>
      </c>
      <c r="F21" s="79">
        <v>6041.477570299835</v>
      </c>
      <c r="G21" s="79">
        <v>6438.956517333957</v>
      </c>
      <c r="H21" s="79">
        <v>6381.6735640259649</v>
      </c>
      <c r="I21" s="79">
        <v>6465.112022759844</v>
      </c>
      <c r="J21" s="79">
        <v>6576.8549773716159</v>
      </c>
      <c r="K21" s="79">
        <v>6338.4849051606016</v>
      </c>
      <c r="L21" s="79">
        <v>5866.3687486912258</v>
      </c>
      <c r="M21" s="79">
        <v>5623.327800508011</v>
      </c>
      <c r="N21" s="79">
        <v>6764.1855845828823</v>
      </c>
      <c r="O21" s="79">
        <v>6607.9972775243205</v>
      </c>
      <c r="P21" s="79">
        <v>6490.973809313713</v>
      </c>
      <c r="Q21" s="79">
        <v>6730.3432749718404</v>
      </c>
      <c r="R21" s="79">
        <v>7155.3014320184402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5414.7232899521105</v>
      </c>
      <c r="D30" s="8">
        <v>5507.8889621515109</v>
      </c>
      <c r="E30" s="8">
        <v>5460.8043231648171</v>
      </c>
      <c r="F30" s="8">
        <v>6041.477570299835</v>
      </c>
      <c r="G30" s="8">
        <v>6438.956517333957</v>
      </c>
      <c r="H30" s="8">
        <v>6381.6735640259649</v>
      </c>
      <c r="I30" s="8">
        <v>6465.112022759844</v>
      </c>
      <c r="J30" s="8">
        <v>6576.8549773716159</v>
      </c>
      <c r="K30" s="8">
        <v>6338.4849051606016</v>
      </c>
      <c r="L30" s="8">
        <v>5866.3687486912258</v>
      </c>
      <c r="M30" s="8">
        <v>5623.327800508011</v>
      </c>
      <c r="N30" s="8">
        <v>6764.1855845828823</v>
      </c>
      <c r="O30" s="8">
        <v>6607.9972775243205</v>
      </c>
      <c r="P30" s="8">
        <v>6490.973809313713</v>
      </c>
      <c r="Q30" s="8">
        <v>6730.3432749718404</v>
      </c>
      <c r="R30" s="8">
        <v>7155.3014320184402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12.321326710558584</v>
      </c>
      <c r="D35" s="9">
        <v>13.708705691184166</v>
      </c>
      <c r="E35" s="9">
        <v>16.795360576285479</v>
      </c>
      <c r="F35" s="9">
        <v>15.105267446513373</v>
      </c>
      <c r="G35" s="9">
        <v>13.149448573991767</v>
      </c>
      <c r="H35" s="9">
        <v>12.242578468169318</v>
      </c>
      <c r="I35" s="9">
        <v>11.846545873751879</v>
      </c>
      <c r="J35" s="9">
        <v>12.653078827471408</v>
      </c>
      <c r="K35" s="9">
        <v>12.35370182450793</v>
      </c>
      <c r="L35" s="9">
        <v>11.353445842784238</v>
      </c>
      <c r="M35" s="9">
        <v>8.5283786561565407</v>
      </c>
      <c r="N35" s="9">
        <v>7.2173670320268233</v>
      </c>
      <c r="O35" s="9">
        <v>6.2303743380612744</v>
      </c>
      <c r="P35" s="9">
        <v>6.4548155828672593</v>
      </c>
      <c r="Q35" s="9">
        <v>3.8974469023246976</v>
      </c>
      <c r="R35" s="9">
        <v>5.1898384596772056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12.321326710558584</v>
      </c>
      <c r="D37" s="10">
        <v>13.708705691184166</v>
      </c>
      <c r="E37" s="10">
        <v>16.795360576285479</v>
      </c>
      <c r="F37" s="10">
        <v>15.105267446513373</v>
      </c>
      <c r="G37" s="10">
        <v>13.149448573991767</v>
      </c>
      <c r="H37" s="10">
        <v>12.242578468169318</v>
      </c>
      <c r="I37" s="10">
        <v>11.846545873751879</v>
      </c>
      <c r="J37" s="10">
        <v>12.653078827471408</v>
      </c>
      <c r="K37" s="10">
        <v>12.35370182450793</v>
      </c>
      <c r="L37" s="10">
        <v>11.353445842784238</v>
      </c>
      <c r="M37" s="10">
        <v>8.5283786561565407</v>
      </c>
      <c r="N37" s="10">
        <v>7.2173670320268233</v>
      </c>
      <c r="O37" s="10">
        <v>6.2303743380612744</v>
      </c>
      <c r="P37" s="10">
        <v>6.4548155828672593</v>
      </c>
      <c r="Q37" s="10">
        <v>3.8974469023246976</v>
      </c>
      <c r="R37" s="10">
        <v>5.1898384596772056</v>
      </c>
    </row>
    <row r="38" spans="1:18" ht="11.25" customHeight="1" x14ac:dyDescent="0.25">
      <c r="A38" s="59" t="s">
        <v>173</v>
      </c>
      <c r="B38" s="60" t="s">
        <v>172</v>
      </c>
      <c r="C38" s="9">
        <v>5402.401963241552</v>
      </c>
      <c r="D38" s="9">
        <v>5494.1802564603267</v>
      </c>
      <c r="E38" s="9">
        <v>5444.0089625885312</v>
      </c>
      <c r="F38" s="9">
        <v>6026.3723028533213</v>
      </c>
      <c r="G38" s="9">
        <v>6425.8070687599657</v>
      </c>
      <c r="H38" s="9">
        <v>6369.4309855577958</v>
      </c>
      <c r="I38" s="9">
        <v>6453.2654768860921</v>
      </c>
      <c r="J38" s="9">
        <v>6564.2018985441446</v>
      </c>
      <c r="K38" s="9">
        <v>6326.1312033360937</v>
      </c>
      <c r="L38" s="9">
        <v>5855.0153028484419</v>
      </c>
      <c r="M38" s="9">
        <v>5614.7994218518543</v>
      </c>
      <c r="N38" s="9">
        <v>6756.9682175508551</v>
      </c>
      <c r="O38" s="9">
        <v>6601.7669031862588</v>
      </c>
      <c r="P38" s="9">
        <v>6484.518993730846</v>
      </c>
      <c r="Q38" s="9">
        <v>6726.4458280695153</v>
      </c>
      <c r="R38" s="9">
        <v>7150.1115935587632</v>
      </c>
    </row>
    <row r="39" spans="1:18" ht="11.25" customHeight="1" x14ac:dyDescent="0.25">
      <c r="A39" s="61" t="s">
        <v>171</v>
      </c>
      <c r="B39" s="62" t="s">
        <v>170</v>
      </c>
      <c r="C39" s="10">
        <v>123.68144365651928</v>
      </c>
      <c r="D39" s="10">
        <v>73.560030144304278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5278.7205195850329</v>
      </c>
      <c r="D40" s="10">
        <v>5420.6202263160221</v>
      </c>
      <c r="E40" s="10">
        <v>5444.0089625885312</v>
      </c>
      <c r="F40" s="10">
        <v>6026.3723028533213</v>
      </c>
      <c r="G40" s="10">
        <v>6425.8070687599657</v>
      </c>
      <c r="H40" s="10">
        <v>6369.4309855577958</v>
      </c>
      <c r="I40" s="10">
        <v>6453.2654768860921</v>
      </c>
      <c r="J40" s="10">
        <v>6564.2018985441446</v>
      </c>
      <c r="K40" s="10">
        <v>6326.1312033360937</v>
      </c>
      <c r="L40" s="10">
        <v>5855.0153028484419</v>
      </c>
      <c r="M40" s="10">
        <v>5614.7994218518543</v>
      </c>
      <c r="N40" s="10">
        <v>6756.9682175508551</v>
      </c>
      <c r="O40" s="10">
        <v>6601.7669031862588</v>
      </c>
      <c r="P40" s="10">
        <v>6484.518993730846</v>
      </c>
      <c r="Q40" s="10">
        <v>6726.4458280695153</v>
      </c>
      <c r="R40" s="10">
        <v>7150.1115935587632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2483.9517305427366</v>
      </c>
      <c r="D2" s="78">
        <v>2554.1647550378489</v>
      </c>
      <c r="E2" s="78">
        <v>2293.7676941024715</v>
      </c>
      <c r="F2" s="78">
        <v>2102.3963184833337</v>
      </c>
      <c r="G2" s="78">
        <v>2605.0743274320075</v>
      </c>
      <c r="H2" s="78">
        <v>2690.0651426911695</v>
      </c>
      <c r="I2" s="78">
        <v>3002.5643895080339</v>
      </c>
      <c r="J2" s="78">
        <v>3380.5753906019436</v>
      </c>
      <c r="K2" s="78">
        <v>3645.609367967772</v>
      </c>
      <c r="L2" s="78">
        <v>3425.4912162165274</v>
      </c>
      <c r="M2" s="78">
        <v>3288.6742475618498</v>
      </c>
      <c r="N2" s="78">
        <v>3926.2690168975919</v>
      </c>
      <c r="O2" s="78">
        <v>3950.9669894472158</v>
      </c>
      <c r="P2" s="78">
        <v>4040.4432221448833</v>
      </c>
      <c r="Q2" s="78">
        <v>4003.9258474693966</v>
      </c>
      <c r="R2" s="78">
        <v>4188.3197950474159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2483.9517305427366</v>
      </c>
      <c r="D21" s="79">
        <v>2554.1647550378489</v>
      </c>
      <c r="E21" s="79">
        <v>2293.7676941024715</v>
      </c>
      <c r="F21" s="79">
        <v>2102.3963184833337</v>
      </c>
      <c r="G21" s="79">
        <v>2605.0743274320075</v>
      </c>
      <c r="H21" s="79">
        <v>2690.0651426911695</v>
      </c>
      <c r="I21" s="79">
        <v>3002.5643895080339</v>
      </c>
      <c r="J21" s="79">
        <v>3380.5753906019436</v>
      </c>
      <c r="K21" s="79">
        <v>3645.609367967772</v>
      </c>
      <c r="L21" s="79">
        <v>3425.4912162165274</v>
      </c>
      <c r="M21" s="79">
        <v>3288.6742475618498</v>
      </c>
      <c r="N21" s="79">
        <v>3926.2690168975919</v>
      </c>
      <c r="O21" s="79">
        <v>3950.9669894472158</v>
      </c>
      <c r="P21" s="79">
        <v>4040.4432221448833</v>
      </c>
      <c r="Q21" s="79">
        <v>4003.9258474693966</v>
      </c>
      <c r="R21" s="79">
        <v>4188.3197950474159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2483.9517305427366</v>
      </c>
      <c r="D30" s="8">
        <v>2554.1647550378489</v>
      </c>
      <c r="E30" s="8">
        <v>2293.7676941024715</v>
      </c>
      <c r="F30" s="8">
        <v>2102.3963184833337</v>
      </c>
      <c r="G30" s="8">
        <v>2605.0743274320075</v>
      </c>
      <c r="H30" s="8">
        <v>2690.0651426911695</v>
      </c>
      <c r="I30" s="8">
        <v>3002.5643895080339</v>
      </c>
      <c r="J30" s="8">
        <v>3380.5753906019436</v>
      </c>
      <c r="K30" s="8">
        <v>3645.609367967772</v>
      </c>
      <c r="L30" s="8">
        <v>3425.4912162165274</v>
      </c>
      <c r="M30" s="8">
        <v>3288.6742475618498</v>
      </c>
      <c r="N30" s="8">
        <v>3926.2690168975919</v>
      </c>
      <c r="O30" s="8">
        <v>3950.9669894472158</v>
      </c>
      <c r="P30" s="8">
        <v>4040.4432221448833</v>
      </c>
      <c r="Q30" s="8">
        <v>4003.9258474693966</v>
      </c>
      <c r="R30" s="8">
        <v>4188.3197950474159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5.6522889843822695</v>
      </c>
      <c r="D35" s="9">
        <v>6.3571167019191259</v>
      </c>
      <c r="E35" s="9">
        <v>7.0547584606289071</v>
      </c>
      <c r="F35" s="9">
        <v>5.2565383715692207</v>
      </c>
      <c r="G35" s="9">
        <v>5.3200065581708156</v>
      </c>
      <c r="H35" s="9">
        <v>5.1606108121123171</v>
      </c>
      <c r="I35" s="9">
        <v>5.501840749855484</v>
      </c>
      <c r="J35" s="9">
        <v>6.5038209062944663</v>
      </c>
      <c r="K35" s="9">
        <v>7.1052896353573542</v>
      </c>
      <c r="L35" s="9">
        <v>6.6295063734143858</v>
      </c>
      <c r="M35" s="9">
        <v>4.9876265896191194</v>
      </c>
      <c r="N35" s="9">
        <v>4.1893180201933333</v>
      </c>
      <c r="O35" s="9">
        <v>3.7251836385140749</v>
      </c>
      <c r="P35" s="9">
        <v>4.0179357732994223</v>
      </c>
      <c r="Q35" s="9">
        <v>2.3186170086432454</v>
      </c>
      <c r="R35" s="9">
        <v>3.03784590492545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5.6522889843822695</v>
      </c>
      <c r="D37" s="10">
        <v>6.3571167019191259</v>
      </c>
      <c r="E37" s="10">
        <v>7.0547584606289071</v>
      </c>
      <c r="F37" s="10">
        <v>5.2565383715692207</v>
      </c>
      <c r="G37" s="10">
        <v>5.3200065581708156</v>
      </c>
      <c r="H37" s="10">
        <v>5.1606108121123171</v>
      </c>
      <c r="I37" s="10">
        <v>5.501840749855484</v>
      </c>
      <c r="J37" s="10">
        <v>6.5038209062944663</v>
      </c>
      <c r="K37" s="10">
        <v>7.1052896353573542</v>
      </c>
      <c r="L37" s="10">
        <v>6.6295063734143858</v>
      </c>
      <c r="M37" s="10">
        <v>4.9876265896191194</v>
      </c>
      <c r="N37" s="10">
        <v>4.1893180201933333</v>
      </c>
      <c r="O37" s="10">
        <v>3.7251836385140749</v>
      </c>
      <c r="P37" s="10">
        <v>4.0179357732994223</v>
      </c>
      <c r="Q37" s="10">
        <v>2.3186170086432454</v>
      </c>
      <c r="R37" s="10">
        <v>3.03784590492545</v>
      </c>
    </row>
    <row r="38" spans="1:18" ht="11.25" customHeight="1" x14ac:dyDescent="0.25">
      <c r="A38" s="59" t="s">
        <v>173</v>
      </c>
      <c r="B38" s="60" t="s">
        <v>172</v>
      </c>
      <c r="C38" s="9">
        <v>2478.2994415583544</v>
      </c>
      <c r="D38" s="9">
        <v>2547.8076383359298</v>
      </c>
      <c r="E38" s="9">
        <v>2286.7129356418427</v>
      </c>
      <c r="F38" s="9">
        <v>2097.1397801117646</v>
      </c>
      <c r="G38" s="9">
        <v>2599.7543208738366</v>
      </c>
      <c r="H38" s="9">
        <v>2684.9045318790572</v>
      </c>
      <c r="I38" s="9">
        <v>2997.0625487581783</v>
      </c>
      <c r="J38" s="9">
        <v>3374.071569695649</v>
      </c>
      <c r="K38" s="9">
        <v>3638.5040783324148</v>
      </c>
      <c r="L38" s="9">
        <v>3418.8617098431132</v>
      </c>
      <c r="M38" s="9">
        <v>3283.6866209722307</v>
      </c>
      <c r="N38" s="9">
        <v>3922.0796988773986</v>
      </c>
      <c r="O38" s="9">
        <v>3947.2418058087019</v>
      </c>
      <c r="P38" s="9">
        <v>4036.4252863715838</v>
      </c>
      <c r="Q38" s="9">
        <v>4001.6072304607533</v>
      </c>
      <c r="R38" s="9">
        <v>4185.2819491424907</v>
      </c>
    </row>
    <row r="39" spans="1:18" ht="11.25" customHeight="1" x14ac:dyDescent="0.25">
      <c r="A39" s="61" t="s">
        <v>171</v>
      </c>
      <c r="B39" s="62" t="s">
        <v>170</v>
      </c>
      <c r="C39" s="10">
        <v>56.737661290416966</v>
      </c>
      <c r="D39" s="10">
        <v>34.111878010828967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2421.5617802679376</v>
      </c>
      <c r="D40" s="10">
        <v>2513.6957603251008</v>
      </c>
      <c r="E40" s="10">
        <v>2286.7129356418427</v>
      </c>
      <c r="F40" s="10">
        <v>2097.1397801117646</v>
      </c>
      <c r="G40" s="10">
        <v>2599.7543208738366</v>
      </c>
      <c r="H40" s="10">
        <v>2684.9045318790572</v>
      </c>
      <c r="I40" s="10">
        <v>2997.0625487581783</v>
      </c>
      <c r="J40" s="10">
        <v>3374.071569695649</v>
      </c>
      <c r="K40" s="10">
        <v>3638.5040783324148</v>
      </c>
      <c r="L40" s="10">
        <v>3418.8617098431132</v>
      </c>
      <c r="M40" s="10">
        <v>3283.6866209722307</v>
      </c>
      <c r="N40" s="10">
        <v>3922.0796988773986</v>
      </c>
      <c r="O40" s="10">
        <v>3947.2418058087019</v>
      </c>
      <c r="P40" s="10">
        <v>4036.4252863715838</v>
      </c>
      <c r="Q40" s="10">
        <v>4001.6072304607533</v>
      </c>
      <c r="R40" s="10">
        <v>4185.2819491424907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173.86336410147533</v>
      </c>
      <c r="D2" s="78">
        <v>160.89749395693889</v>
      </c>
      <c r="E2" s="78">
        <v>152.73372284201665</v>
      </c>
      <c r="F2" s="78">
        <v>148.87241058164417</v>
      </c>
      <c r="G2" s="78">
        <v>153.08661805270813</v>
      </c>
      <c r="H2" s="78">
        <v>156.6465080494408</v>
      </c>
      <c r="I2" s="78">
        <v>158.71155001080049</v>
      </c>
      <c r="J2" s="78">
        <v>155.56951945665432</v>
      </c>
      <c r="K2" s="78">
        <v>148.65848666103838</v>
      </c>
      <c r="L2" s="78">
        <v>129.45280337403901</v>
      </c>
      <c r="M2" s="78">
        <v>103.26225922750143</v>
      </c>
      <c r="N2" s="78">
        <v>103.7990155240317</v>
      </c>
      <c r="O2" s="78">
        <v>94.150404568443946</v>
      </c>
      <c r="P2" s="78">
        <v>87.044318757178019</v>
      </c>
      <c r="Q2" s="78">
        <v>81.99109613106306</v>
      </c>
      <c r="R2" s="78">
        <v>87.49924280376348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173.86336410147533</v>
      </c>
      <c r="D21" s="79">
        <v>160.89749395693889</v>
      </c>
      <c r="E21" s="79">
        <v>152.73372284201665</v>
      </c>
      <c r="F21" s="79">
        <v>148.87241058164417</v>
      </c>
      <c r="G21" s="79">
        <v>153.08661805270813</v>
      </c>
      <c r="H21" s="79">
        <v>156.6465080494408</v>
      </c>
      <c r="I21" s="79">
        <v>158.71155001080049</v>
      </c>
      <c r="J21" s="79">
        <v>155.56951945665432</v>
      </c>
      <c r="K21" s="79">
        <v>148.65848666103838</v>
      </c>
      <c r="L21" s="79">
        <v>129.45280337403901</v>
      </c>
      <c r="M21" s="79">
        <v>103.26225922750143</v>
      </c>
      <c r="N21" s="79">
        <v>103.7990155240317</v>
      </c>
      <c r="O21" s="79">
        <v>94.150404568443946</v>
      </c>
      <c r="P21" s="79">
        <v>87.044318757178019</v>
      </c>
      <c r="Q21" s="79">
        <v>81.99109613106306</v>
      </c>
      <c r="R21" s="79">
        <v>87.49924280376348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173.86336410147533</v>
      </c>
      <c r="D30" s="8">
        <v>160.89749395693889</v>
      </c>
      <c r="E30" s="8">
        <v>152.73372284201665</v>
      </c>
      <c r="F30" s="8">
        <v>148.87241058164417</v>
      </c>
      <c r="G30" s="8">
        <v>153.08661805270813</v>
      </c>
      <c r="H30" s="8">
        <v>156.6465080494408</v>
      </c>
      <c r="I30" s="8">
        <v>158.71155001080049</v>
      </c>
      <c r="J30" s="8">
        <v>155.56951945665432</v>
      </c>
      <c r="K30" s="8">
        <v>148.65848666103838</v>
      </c>
      <c r="L30" s="8">
        <v>129.45280337403901</v>
      </c>
      <c r="M30" s="8">
        <v>103.26225922750143</v>
      </c>
      <c r="N30" s="8">
        <v>103.7990155240317</v>
      </c>
      <c r="O30" s="8">
        <v>94.150404568443946</v>
      </c>
      <c r="P30" s="8">
        <v>87.044318757178019</v>
      </c>
      <c r="Q30" s="8">
        <v>81.99109613106306</v>
      </c>
      <c r="R30" s="8">
        <v>87.49924280376348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0.39563006221690544</v>
      </c>
      <c r="D35" s="9">
        <v>0.40046130309844907</v>
      </c>
      <c r="E35" s="9">
        <v>0.46975093694685688</v>
      </c>
      <c r="F35" s="9">
        <v>0.37221980071528726</v>
      </c>
      <c r="G35" s="9">
        <v>0.31262901155355022</v>
      </c>
      <c r="H35" s="9">
        <v>0.30051006954830084</v>
      </c>
      <c r="I35" s="9">
        <v>0.29081996588430276</v>
      </c>
      <c r="J35" s="9">
        <v>0.29929706517925403</v>
      </c>
      <c r="K35" s="9">
        <v>0.28973526723994392</v>
      </c>
      <c r="L35" s="9">
        <v>0.2505358008106196</v>
      </c>
      <c r="M35" s="9">
        <v>0.15660827161859003</v>
      </c>
      <c r="N35" s="9">
        <v>0.11075325820561203</v>
      </c>
      <c r="O35" s="9">
        <v>8.877005239340631E-2</v>
      </c>
      <c r="P35" s="9">
        <v>8.6559434935280094E-2</v>
      </c>
      <c r="Q35" s="9">
        <v>4.7479887812342719E-2</v>
      </c>
      <c r="R35" s="9">
        <v>6.3464403255406462E-2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0.39563006221690544</v>
      </c>
      <c r="D37" s="10">
        <v>0.40046130309844907</v>
      </c>
      <c r="E37" s="10">
        <v>0.46975093694685688</v>
      </c>
      <c r="F37" s="10">
        <v>0.37221980071528726</v>
      </c>
      <c r="G37" s="10">
        <v>0.31262901155355022</v>
      </c>
      <c r="H37" s="10">
        <v>0.30051006954830084</v>
      </c>
      <c r="I37" s="10">
        <v>0.29081996588430276</v>
      </c>
      <c r="J37" s="10">
        <v>0.29929706517925403</v>
      </c>
      <c r="K37" s="10">
        <v>0.28973526723994392</v>
      </c>
      <c r="L37" s="10">
        <v>0.2505358008106196</v>
      </c>
      <c r="M37" s="10">
        <v>0.15660827161859003</v>
      </c>
      <c r="N37" s="10">
        <v>0.11075325820561203</v>
      </c>
      <c r="O37" s="10">
        <v>8.877005239340631E-2</v>
      </c>
      <c r="P37" s="10">
        <v>8.6559434935280094E-2</v>
      </c>
      <c r="Q37" s="10">
        <v>4.7479887812342719E-2</v>
      </c>
      <c r="R37" s="10">
        <v>6.3464403255406462E-2</v>
      </c>
    </row>
    <row r="38" spans="1:18" ht="11.25" customHeight="1" x14ac:dyDescent="0.25">
      <c r="A38" s="59" t="s">
        <v>173</v>
      </c>
      <c r="B38" s="60" t="s">
        <v>172</v>
      </c>
      <c r="C38" s="9">
        <v>173.46773403925843</v>
      </c>
      <c r="D38" s="9">
        <v>160.49703265384045</v>
      </c>
      <c r="E38" s="9">
        <v>152.26397190506978</v>
      </c>
      <c r="F38" s="9">
        <v>148.50019078092888</v>
      </c>
      <c r="G38" s="9">
        <v>152.77398904115458</v>
      </c>
      <c r="H38" s="9">
        <v>156.3459979798925</v>
      </c>
      <c r="I38" s="9">
        <v>158.42073004491618</v>
      </c>
      <c r="J38" s="9">
        <v>155.27022239147507</v>
      </c>
      <c r="K38" s="9">
        <v>148.36875139379845</v>
      </c>
      <c r="L38" s="9">
        <v>129.2022675732284</v>
      </c>
      <c r="M38" s="9">
        <v>103.10565095588284</v>
      </c>
      <c r="N38" s="9">
        <v>103.6882622658261</v>
      </c>
      <c r="O38" s="9">
        <v>94.061634516050546</v>
      </c>
      <c r="P38" s="9">
        <v>86.957759322242737</v>
      </c>
      <c r="Q38" s="9">
        <v>81.943616243250716</v>
      </c>
      <c r="R38" s="9">
        <v>87.43577840050807</v>
      </c>
    </row>
    <row r="39" spans="1:18" ht="11.25" customHeight="1" x14ac:dyDescent="0.25">
      <c r="A39" s="61" t="s">
        <v>171</v>
      </c>
      <c r="B39" s="62" t="s">
        <v>170</v>
      </c>
      <c r="C39" s="10">
        <v>3.9713334771793494</v>
      </c>
      <c r="D39" s="10">
        <v>2.1488495114818305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169.49640056207909</v>
      </c>
      <c r="D40" s="10">
        <v>158.34818314235861</v>
      </c>
      <c r="E40" s="10">
        <v>152.26397190506978</v>
      </c>
      <c r="F40" s="10">
        <v>148.50019078092888</v>
      </c>
      <c r="G40" s="10">
        <v>152.77398904115458</v>
      </c>
      <c r="H40" s="10">
        <v>156.3459979798925</v>
      </c>
      <c r="I40" s="10">
        <v>158.42073004491618</v>
      </c>
      <c r="J40" s="10">
        <v>155.27022239147507</v>
      </c>
      <c r="K40" s="10">
        <v>148.36875139379845</v>
      </c>
      <c r="L40" s="10">
        <v>129.2022675732284</v>
      </c>
      <c r="M40" s="10">
        <v>103.10565095588284</v>
      </c>
      <c r="N40" s="10">
        <v>103.6882622658261</v>
      </c>
      <c r="O40" s="10">
        <v>94.061634516050546</v>
      </c>
      <c r="P40" s="10">
        <v>86.957759322242737</v>
      </c>
      <c r="Q40" s="10">
        <v>81.943616243250716</v>
      </c>
      <c r="R40" s="10">
        <v>87.43577840050807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85.960457754648147</v>
      </c>
      <c r="D2" s="78">
        <v>87.209314797171245</v>
      </c>
      <c r="E2" s="78">
        <v>84.270764243325061</v>
      </c>
      <c r="F2" s="78">
        <v>91.494354780764681</v>
      </c>
      <c r="G2" s="78">
        <v>99.070590247604684</v>
      </c>
      <c r="H2" s="78">
        <v>98.788003308069108</v>
      </c>
      <c r="I2" s="78">
        <v>96.459809479061263</v>
      </c>
      <c r="J2" s="78">
        <v>113.8551802181475</v>
      </c>
      <c r="K2" s="78">
        <v>131.22932798805226</v>
      </c>
      <c r="L2" s="78">
        <v>125.3965654391187</v>
      </c>
      <c r="M2" s="78">
        <v>148.16279871461415</v>
      </c>
      <c r="N2" s="78">
        <v>174.78029954666215</v>
      </c>
      <c r="O2" s="78">
        <v>183.02227941863092</v>
      </c>
      <c r="P2" s="78">
        <v>183.64692650870634</v>
      </c>
      <c r="Q2" s="78">
        <v>177.65662206477091</v>
      </c>
      <c r="R2" s="78">
        <v>187.26569759677619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85.960457754648147</v>
      </c>
      <c r="D21" s="79">
        <v>87.209314797171245</v>
      </c>
      <c r="E21" s="79">
        <v>84.270764243325061</v>
      </c>
      <c r="F21" s="79">
        <v>91.494354780764681</v>
      </c>
      <c r="G21" s="79">
        <v>99.070590247604684</v>
      </c>
      <c r="H21" s="79">
        <v>98.788003308069108</v>
      </c>
      <c r="I21" s="79">
        <v>96.459809479061263</v>
      </c>
      <c r="J21" s="79">
        <v>113.8551802181475</v>
      </c>
      <c r="K21" s="79">
        <v>131.22932798805226</v>
      </c>
      <c r="L21" s="79">
        <v>125.3965654391187</v>
      </c>
      <c r="M21" s="79">
        <v>148.16279871461415</v>
      </c>
      <c r="N21" s="79">
        <v>174.78029954666215</v>
      </c>
      <c r="O21" s="79">
        <v>183.02227941863092</v>
      </c>
      <c r="P21" s="79">
        <v>183.64692650870634</v>
      </c>
      <c r="Q21" s="79">
        <v>177.65662206477091</v>
      </c>
      <c r="R21" s="79">
        <v>187.26569759677619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85.960457754648147</v>
      </c>
      <c r="D30" s="8">
        <v>87.209314797171245</v>
      </c>
      <c r="E30" s="8">
        <v>84.270764243325061</v>
      </c>
      <c r="F30" s="8">
        <v>91.494354780764681</v>
      </c>
      <c r="G30" s="8">
        <v>99.070590247604684</v>
      </c>
      <c r="H30" s="8">
        <v>98.788003308069108</v>
      </c>
      <c r="I30" s="8">
        <v>96.459809479061263</v>
      </c>
      <c r="J30" s="8">
        <v>113.8551802181475</v>
      </c>
      <c r="K30" s="8">
        <v>131.22932798805226</v>
      </c>
      <c r="L30" s="8">
        <v>125.3965654391187</v>
      </c>
      <c r="M30" s="8">
        <v>148.16279871461415</v>
      </c>
      <c r="N30" s="8">
        <v>174.78029954666215</v>
      </c>
      <c r="O30" s="8">
        <v>183.02227941863092</v>
      </c>
      <c r="P30" s="8">
        <v>183.64692650870634</v>
      </c>
      <c r="Q30" s="8">
        <v>177.65662206477091</v>
      </c>
      <c r="R30" s="8">
        <v>187.26569759677619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0.19560498800550091</v>
      </c>
      <c r="D35" s="9">
        <v>0.21705717713257097</v>
      </c>
      <c r="E35" s="9">
        <v>0.25918487236428156</v>
      </c>
      <c r="F35" s="9">
        <v>0.22875971692816197</v>
      </c>
      <c r="G35" s="9">
        <v>0.20231906026215554</v>
      </c>
      <c r="H35" s="9">
        <v>0.1895145325248864</v>
      </c>
      <c r="I35" s="9">
        <v>0.17675108396331551</v>
      </c>
      <c r="J35" s="9">
        <v>0.21904368808082106</v>
      </c>
      <c r="K35" s="9">
        <v>0.255765851437943</v>
      </c>
      <c r="L35" s="9">
        <v>0.24268558209911448</v>
      </c>
      <c r="M35" s="9">
        <v>0.22470474690804626</v>
      </c>
      <c r="N35" s="9">
        <v>0.1864900890169234</v>
      </c>
      <c r="O35" s="9">
        <v>0.17256322378669764</v>
      </c>
      <c r="P35" s="9">
        <v>0.18262391403785502</v>
      </c>
      <c r="Q35" s="9">
        <v>0.10287844513349996</v>
      </c>
      <c r="R35" s="9">
        <v>0.13582638394758342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0.19560498800550091</v>
      </c>
      <c r="D37" s="10">
        <v>0.21705717713257097</v>
      </c>
      <c r="E37" s="10">
        <v>0.25918487236428156</v>
      </c>
      <c r="F37" s="10">
        <v>0.22875971692816197</v>
      </c>
      <c r="G37" s="10">
        <v>0.20231906026215554</v>
      </c>
      <c r="H37" s="10">
        <v>0.1895145325248864</v>
      </c>
      <c r="I37" s="10">
        <v>0.17675108396331551</v>
      </c>
      <c r="J37" s="10">
        <v>0.21904368808082106</v>
      </c>
      <c r="K37" s="10">
        <v>0.255765851437943</v>
      </c>
      <c r="L37" s="10">
        <v>0.24268558209911448</v>
      </c>
      <c r="M37" s="10">
        <v>0.22470474690804626</v>
      </c>
      <c r="N37" s="10">
        <v>0.1864900890169234</v>
      </c>
      <c r="O37" s="10">
        <v>0.17256322378669764</v>
      </c>
      <c r="P37" s="10">
        <v>0.18262391403785502</v>
      </c>
      <c r="Q37" s="10">
        <v>0.10287844513349996</v>
      </c>
      <c r="R37" s="10">
        <v>0.13582638394758342</v>
      </c>
    </row>
    <row r="38" spans="1:18" ht="11.25" customHeight="1" x14ac:dyDescent="0.25">
      <c r="A38" s="59" t="s">
        <v>173</v>
      </c>
      <c r="B38" s="60" t="s">
        <v>172</v>
      </c>
      <c r="C38" s="9">
        <v>85.764852766642647</v>
      </c>
      <c r="D38" s="9">
        <v>86.992257620038671</v>
      </c>
      <c r="E38" s="9">
        <v>84.011579370960774</v>
      </c>
      <c r="F38" s="9">
        <v>91.265595063836514</v>
      </c>
      <c r="G38" s="9">
        <v>98.868271187342529</v>
      </c>
      <c r="H38" s="9">
        <v>98.598488775544226</v>
      </c>
      <c r="I38" s="9">
        <v>96.283058395097953</v>
      </c>
      <c r="J38" s="9">
        <v>113.63613653006668</v>
      </c>
      <c r="K38" s="9">
        <v>130.97356213661431</v>
      </c>
      <c r="L38" s="9">
        <v>125.15387985701959</v>
      </c>
      <c r="M38" s="9">
        <v>147.9380939677061</v>
      </c>
      <c r="N38" s="9">
        <v>174.59380945764522</v>
      </c>
      <c r="O38" s="9">
        <v>182.84971619484421</v>
      </c>
      <c r="P38" s="9">
        <v>183.46430259466848</v>
      </c>
      <c r="Q38" s="9">
        <v>177.5537436196374</v>
      </c>
      <c r="R38" s="9">
        <v>187.12987121282862</v>
      </c>
    </row>
    <row r="39" spans="1:18" ht="11.25" customHeight="1" x14ac:dyDescent="0.25">
      <c r="A39" s="61" t="s">
        <v>171</v>
      </c>
      <c r="B39" s="62" t="s">
        <v>170</v>
      </c>
      <c r="C39" s="10">
        <v>1.9634823319963506</v>
      </c>
      <c r="D39" s="10">
        <v>1.1647148062400556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83.801370434646302</v>
      </c>
      <c r="D40" s="10">
        <v>85.827542813798615</v>
      </c>
      <c r="E40" s="10">
        <v>84.011579370960774</v>
      </c>
      <c r="F40" s="10">
        <v>91.265595063836514</v>
      </c>
      <c r="G40" s="10">
        <v>98.868271187342529</v>
      </c>
      <c r="H40" s="10">
        <v>98.598488775544226</v>
      </c>
      <c r="I40" s="10">
        <v>96.283058395097953</v>
      </c>
      <c r="J40" s="10">
        <v>113.63613653006668</v>
      </c>
      <c r="K40" s="10">
        <v>130.97356213661431</v>
      </c>
      <c r="L40" s="10">
        <v>125.15387985701959</v>
      </c>
      <c r="M40" s="10">
        <v>147.9380939677061</v>
      </c>
      <c r="N40" s="10">
        <v>174.59380945764522</v>
      </c>
      <c r="O40" s="10">
        <v>182.84971619484421</v>
      </c>
      <c r="P40" s="10">
        <v>183.46430259466848</v>
      </c>
      <c r="Q40" s="10">
        <v>177.5537436196374</v>
      </c>
      <c r="R40" s="10">
        <v>187.12987121282862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cover</vt:lpstr>
      <vt:lpstr>index</vt:lpstr>
      <vt:lpstr>factors</vt:lpstr>
      <vt:lpstr>TOTAL</vt:lpstr>
      <vt:lpstr>TITOT</vt:lpstr>
      <vt:lpstr>tipgt</vt:lpstr>
      <vt:lpstr>tipgtele</vt:lpstr>
      <vt:lpstr>tipgtchp</vt:lpstr>
      <vt:lpstr>tidh</vt:lpstr>
      <vt:lpstr>CEN</vt:lpstr>
      <vt:lpstr>cenrf</vt:lpstr>
      <vt:lpstr>cenog</vt:lpstr>
      <vt:lpstr>cennu</vt:lpstr>
      <vt:lpstr>cencm</vt:lpstr>
      <vt:lpstr>cenck</vt:lpstr>
      <vt:lpstr>cenbf</vt:lpstr>
      <vt:lpstr>cengw</vt:lpstr>
      <vt:lpstr>cenpf</vt:lpstr>
      <vt:lpstr>cenbr</vt:lpstr>
      <vt:lpstr>cench</vt:lpstr>
      <vt:lpstr>cencl</vt:lpstr>
      <vt:lpstr>cenlr</vt:lpstr>
      <vt:lpstr>cenbg</vt:lpstr>
      <vt:lpstr>cengl</vt:lpstr>
      <vt:lpstr>cenns</vt:lpstr>
      <vt:lpstr>CF</vt:lpstr>
      <vt:lpstr>CIN</vt:lpstr>
      <vt:lpstr>cisi</vt:lpstr>
      <vt:lpstr>cisb</vt:lpstr>
      <vt:lpstr>cise</vt:lpstr>
      <vt:lpstr>cnfm</vt:lpstr>
      <vt:lpstr>cnfa</vt:lpstr>
      <vt:lpstr>cnfp</vt:lpstr>
      <vt:lpstr>cnfs</vt:lpstr>
      <vt:lpstr>cnfo</vt:lpstr>
      <vt:lpstr>cchi</vt:lpstr>
      <vt:lpstr>cbch</vt:lpstr>
      <vt:lpstr>coch</vt:lpstr>
      <vt:lpstr>cpha</vt:lpstr>
      <vt:lpstr>cnmm</vt:lpstr>
      <vt:lpstr>ccem</vt:lpstr>
      <vt:lpstr>ccer</vt:lpstr>
      <vt:lpstr>cgla</vt:lpstr>
      <vt:lpstr>cppa</vt:lpstr>
      <vt:lpstr>cpul</vt:lpstr>
      <vt:lpstr>cpap</vt:lpstr>
      <vt:lpstr>cprp</vt:lpstr>
      <vt:lpstr>cfbt</vt:lpstr>
      <vt:lpstr>ctre</vt:lpstr>
      <vt:lpstr>cmae</vt:lpstr>
      <vt:lpstr>ctel</vt:lpstr>
      <vt:lpstr>cwwp</vt:lpstr>
      <vt:lpstr>cmiq</vt:lpstr>
      <vt:lpstr>ccon</vt:lpstr>
      <vt:lpstr>cnsi</vt:lpstr>
      <vt:lpstr>CDM</vt:lpstr>
      <vt:lpstr>cres</vt:lpstr>
      <vt:lpstr>cressh</vt:lpstr>
      <vt:lpstr>cressc</vt:lpstr>
      <vt:lpstr>creswh</vt:lpstr>
      <vt:lpstr>cresco</vt:lpstr>
      <vt:lpstr>cresrf</vt:lpstr>
      <vt:lpstr>creswm</vt:lpstr>
      <vt:lpstr>cresdr</vt:lpstr>
      <vt:lpstr>cresdw</vt:lpstr>
      <vt:lpstr>crestv</vt:lpstr>
      <vt:lpstr>cresit</vt:lpstr>
      <vt:lpstr>cresli</vt:lpstr>
      <vt:lpstr>cresoa</vt:lpstr>
      <vt:lpstr>cser</vt:lpstr>
      <vt:lpstr>csersh</vt:lpstr>
      <vt:lpstr>csersc</vt:lpstr>
      <vt:lpstr>cserhw</vt:lpstr>
      <vt:lpstr>cserca</vt:lpstr>
      <vt:lpstr>cserve</vt:lpstr>
      <vt:lpstr>csersl</vt:lpstr>
      <vt:lpstr>cserbl</vt:lpstr>
      <vt:lpstr>csercr</vt:lpstr>
      <vt:lpstr>cserbt</vt:lpstr>
      <vt:lpstr>cserit</vt:lpstr>
      <vt:lpstr>cagr</vt:lpstr>
      <vt:lpstr>CTR</vt:lpstr>
      <vt:lpstr>ctro</vt:lpstr>
      <vt:lpstr>cp2w</vt:lpstr>
      <vt:lpstr>ccar</vt:lpstr>
      <vt:lpstr>cbus</vt:lpstr>
      <vt:lpstr>clcv</vt:lpstr>
      <vt:lpstr>chdv</vt:lpstr>
      <vt:lpstr>ctra</vt:lpstr>
      <vt:lpstr>crtp</vt:lpstr>
      <vt:lpstr>crth</vt:lpstr>
      <vt:lpstr>crtm</vt:lpstr>
      <vt:lpstr>crtf</vt:lpstr>
      <vt:lpstr>ctav</vt:lpstr>
      <vt:lpstr>capd</vt:lpstr>
      <vt:lpstr>capi</vt:lpstr>
      <vt:lpstr>cape</vt:lpstr>
      <vt:lpstr>cafi</vt:lpstr>
      <vt:lpstr>cafe</vt:lpstr>
      <vt:lpstr>ctdn</vt:lpstr>
      <vt:lpstr>cncs</vt:lpstr>
      <vt:lpstr>cniw</vt:lpstr>
      <vt:lpstr>ctpi</vt:lpstr>
      <vt:lpstr>BUN</vt:lpstr>
      <vt:lpstr>buni</vt:lpstr>
      <vt:lpstr>bune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2018-07-19T13:52:31Z</dcterms:created>
  <dcterms:modified xsi:type="dcterms:W3CDTF">2018-07-19T13:52:32Z</dcterms:modified>
</cp:coreProperties>
</file>