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110" r:id="rId1"/>
    <sheet name="index" sheetId="4" r:id="rId2"/>
    <sheet name="factors" sheetId="6" r:id="rId3"/>
    <sheet name="TOTAL" sheetId="7" r:id="rId4"/>
    <sheet name="TITOT" sheetId="8" r:id="rId5"/>
    <sheet name="tipgt" sheetId="9" r:id="rId6"/>
    <sheet name="tipgtele" sheetId="10" r:id="rId7"/>
    <sheet name="tipgtchp" sheetId="11" r:id="rId8"/>
    <sheet name="tidh" sheetId="12" r:id="rId9"/>
    <sheet name="CEN" sheetId="13" r:id="rId10"/>
    <sheet name="cenrf" sheetId="14" r:id="rId11"/>
    <sheet name="cenog" sheetId="15" r:id="rId12"/>
    <sheet name="cennu" sheetId="16" r:id="rId13"/>
    <sheet name="cencm" sheetId="17" r:id="rId14"/>
    <sheet name="cenck" sheetId="18" r:id="rId15"/>
    <sheet name="cenbf" sheetId="19" r:id="rId16"/>
    <sheet name="cengw" sheetId="20" r:id="rId17"/>
    <sheet name="cenpf" sheetId="21" r:id="rId18"/>
    <sheet name="cenbr" sheetId="22" r:id="rId19"/>
    <sheet name="cench" sheetId="23" r:id="rId20"/>
    <sheet name="cencl" sheetId="24" r:id="rId21"/>
    <sheet name="cenlr" sheetId="25" r:id="rId22"/>
    <sheet name="cenbg" sheetId="26" r:id="rId23"/>
    <sheet name="cengl" sheetId="27" r:id="rId24"/>
    <sheet name="cenns" sheetId="28" r:id="rId25"/>
    <sheet name="CF" sheetId="29" r:id="rId26"/>
    <sheet name="CIN" sheetId="30" r:id="rId27"/>
    <sheet name="cisi" sheetId="31" r:id="rId28"/>
    <sheet name="cisb" sheetId="32" r:id="rId29"/>
    <sheet name="cise" sheetId="33" r:id="rId30"/>
    <sheet name="cnfm" sheetId="34" r:id="rId31"/>
    <sheet name="cnfa" sheetId="35" r:id="rId32"/>
    <sheet name="cnfp" sheetId="36" r:id="rId33"/>
    <sheet name="cnfs" sheetId="37" r:id="rId34"/>
    <sheet name="cnfo" sheetId="38" r:id="rId35"/>
    <sheet name="cchi" sheetId="39" r:id="rId36"/>
    <sheet name="cbch" sheetId="40" r:id="rId37"/>
    <sheet name="coch" sheetId="41" r:id="rId38"/>
    <sheet name="cpha" sheetId="42" r:id="rId39"/>
    <sheet name="cnmm" sheetId="43" r:id="rId40"/>
    <sheet name="ccem" sheetId="44" r:id="rId41"/>
    <sheet name="ccer" sheetId="45" r:id="rId42"/>
    <sheet name="cgla" sheetId="46" r:id="rId43"/>
    <sheet name="cppa" sheetId="47" r:id="rId44"/>
    <sheet name="cpul" sheetId="48" r:id="rId45"/>
    <sheet name="cpap" sheetId="49" r:id="rId46"/>
    <sheet name="cprp" sheetId="50" r:id="rId47"/>
    <sheet name="cfbt" sheetId="51" r:id="rId48"/>
    <sheet name="ctre" sheetId="52" r:id="rId49"/>
    <sheet name="cmae" sheetId="53" r:id="rId50"/>
    <sheet name="ctel" sheetId="54" r:id="rId51"/>
    <sheet name="cwwp" sheetId="55" r:id="rId52"/>
    <sheet name="cmiq" sheetId="56" r:id="rId53"/>
    <sheet name="ccon" sheetId="57" r:id="rId54"/>
    <sheet name="cnsi" sheetId="58" r:id="rId55"/>
    <sheet name="CDM" sheetId="59" r:id="rId56"/>
    <sheet name="cres" sheetId="60" r:id="rId57"/>
    <sheet name="cressh" sheetId="61" r:id="rId58"/>
    <sheet name="cressc" sheetId="62" r:id="rId59"/>
    <sheet name="creswh" sheetId="63" r:id="rId60"/>
    <sheet name="cresco" sheetId="64" r:id="rId61"/>
    <sheet name="cresrf" sheetId="65" r:id="rId62"/>
    <sheet name="creswm" sheetId="66" r:id="rId63"/>
    <sheet name="cresdr" sheetId="67" r:id="rId64"/>
    <sheet name="cresdw" sheetId="68" r:id="rId65"/>
    <sheet name="crestv" sheetId="69" r:id="rId66"/>
    <sheet name="cresit" sheetId="70" r:id="rId67"/>
    <sheet name="cresli" sheetId="71" r:id="rId68"/>
    <sheet name="cresoa" sheetId="72" r:id="rId69"/>
    <sheet name="cser" sheetId="73" r:id="rId70"/>
    <sheet name="csersh" sheetId="74" r:id="rId71"/>
    <sheet name="csersc" sheetId="75" r:id="rId72"/>
    <sheet name="cserhw" sheetId="76" r:id="rId73"/>
    <sheet name="cserca" sheetId="77" r:id="rId74"/>
    <sheet name="cserve" sheetId="78" r:id="rId75"/>
    <sheet name="csersl" sheetId="79" r:id="rId76"/>
    <sheet name="cserbl" sheetId="80" r:id="rId77"/>
    <sheet name="csercr" sheetId="81" r:id="rId78"/>
    <sheet name="cserbt" sheetId="82" r:id="rId79"/>
    <sheet name="cserit" sheetId="83" r:id="rId80"/>
    <sheet name="cagr" sheetId="84" r:id="rId81"/>
    <sheet name="CTR" sheetId="85" r:id="rId82"/>
    <sheet name="ctro" sheetId="86" r:id="rId83"/>
    <sheet name="cp2w" sheetId="87" r:id="rId84"/>
    <sheet name="ccar" sheetId="88" r:id="rId85"/>
    <sheet name="cbus" sheetId="89" r:id="rId86"/>
    <sheet name="clcv" sheetId="90" r:id="rId87"/>
    <sheet name="chdv" sheetId="91" r:id="rId88"/>
    <sheet name="ctra" sheetId="92" r:id="rId89"/>
    <sheet name="crtp" sheetId="93" r:id="rId90"/>
    <sheet name="crth" sheetId="94" r:id="rId91"/>
    <sheet name="crtm" sheetId="95" r:id="rId92"/>
    <sheet name="crtf" sheetId="96" r:id="rId93"/>
    <sheet name="ctav" sheetId="97" r:id="rId94"/>
    <sheet name="capd" sheetId="98" r:id="rId95"/>
    <sheet name="capi" sheetId="99" r:id="rId96"/>
    <sheet name="cape" sheetId="100" r:id="rId97"/>
    <sheet name="cafi" sheetId="101" r:id="rId98"/>
    <sheet name="cafe" sheetId="102" r:id="rId99"/>
    <sheet name="ctdn" sheetId="103" r:id="rId100"/>
    <sheet name="cncs" sheetId="104" r:id="rId101"/>
    <sheet name="cniw" sheetId="105" r:id="rId102"/>
    <sheet name="ctpi" sheetId="106" r:id="rId103"/>
    <sheet name="BUN" sheetId="107" r:id="rId104"/>
    <sheet name="buni" sheetId="108" r:id="rId105"/>
    <sheet name="bune" sheetId="109" r:id="rId106"/>
  </sheets>
  <calcPr calcId="145621"/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B7" i="4"/>
  <c r="B87" i="4"/>
  <c r="B63" i="4"/>
  <c r="B90" i="4"/>
  <c r="B30" i="4"/>
  <c r="B11" i="4"/>
  <c r="B28" i="4"/>
  <c r="B17" i="4"/>
  <c r="B14" i="4"/>
  <c r="B78" i="4"/>
  <c r="B80" i="4"/>
  <c r="B54" i="4"/>
  <c r="B73" i="4"/>
  <c r="B21" i="4"/>
  <c r="B58" i="4"/>
  <c r="B94" i="4"/>
  <c r="B13" i="4"/>
  <c r="B10" i="4"/>
  <c r="B79" i="4"/>
  <c r="B66" i="4"/>
  <c r="B95" i="4"/>
  <c r="B60" i="4"/>
  <c r="B76" i="4"/>
  <c r="B82" i="4"/>
  <c r="B35" i="4"/>
  <c r="B88" i="4"/>
  <c r="B12" i="4"/>
  <c r="B84" i="4"/>
  <c r="B62" i="4"/>
  <c r="B85" i="4"/>
  <c r="B44" i="4"/>
  <c r="B67" i="4"/>
  <c r="B68" i="4"/>
  <c r="B100" i="4"/>
  <c r="B27" i="4"/>
  <c r="B8" i="4"/>
  <c r="B25" i="4"/>
  <c r="B61" i="4"/>
  <c r="B40" i="4"/>
  <c r="B33" i="4"/>
  <c r="B5" i="4"/>
  <c r="B56" i="4"/>
  <c r="B97" i="4"/>
  <c r="B89" i="4"/>
  <c r="B70" i="4"/>
  <c r="B57" i="4"/>
  <c r="B29" i="4"/>
  <c r="B32" i="4"/>
  <c r="B22" i="4"/>
  <c r="B51" i="4"/>
  <c r="B43" i="4"/>
  <c r="B50" i="4"/>
  <c r="B31" i="4"/>
  <c r="B39" i="4"/>
  <c r="B53" i="4"/>
  <c r="B59" i="4"/>
  <c r="B83" i="4"/>
  <c r="B34" i="4"/>
  <c r="B47" i="4"/>
  <c r="B65" i="4"/>
  <c r="B49" i="4"/>
  <c r="B18" i="4"/>
  <c r="B64" i="4"/>
  <c r="B3" i="4"/>
  <c r="B105" i="4"/>
  <c r="B92" i="4"/>
  <c r="B86" i="4"/>
  <c r="B69" i="4"/>
  <c r="B9" i="4"/>
  <c r="B72" i="4"/>
  <c r="B37" i="4"/>
  <c r="B102" i="4"/>
  <c r="B36" i="4"/>
  <c r="B19" i="4"/>
  <c r="B20" i="4"/>
  <c r="B42" i="4"/>
  <c r="B77" i="4"/>
  <c r="B16" i="4"/>
  <c r="B26" i="4"/>
  <c r="B106" i="4"/>
  <c r="B55" i="4"/>
  <c r="B91" i="4"/>
  <c r="B75" i="4"/>
  <c r="B71" i="4"/>
  <c r="B107" i="4"/>
  <c r="B4" i="4"/>
  <c r="B52" i="4"/>
  <c r="B99" i="4"/>
  <c r="B93" i="4"/>
  <c r="B81" i="4"/>
  <c r="B41" i="4"/>
  <c r="B24" i="4"/>
  <c r="B104" i="4"/>
  <c r="B101" i="4"/>
  <c r="B48" i="4"/>
  <c r="B46" i="4"/>
  <c r="B38" i="4"/>
  <c r="B15" i="4"/>
  <c r="B23" i="4"/>
  <c r="B45" i="4"/>
  <c r="B74" i="4"/>
  <c r="B6" i="4"/>
  <c r="B96" i="4"/>
  <c r="B98" i="4"/>
</calcChain>
</file>

<file path=xl/sharedStrings.xml><?xml version="1.0" encoding="utf-8"?>
<sst xmlns="http://schemas.openxmlformats.org/spreadsheetml/2006/main" count="14783" uniqueCount="365">
  <si>
    <t>Emissions from Biomass and Renewable wastes</t>
  </si>
  <si>
    <t>Extra-EU</t>
  </si>
  <si>
    <t>Intra-EU</t>
  </si>
  <si>
    <t>International Marine Bunkers</t>
  </si>
  <si>
    <t>Pipeline transport</t>
  </si>
  <si>
    <t>Inland waterways</t>
  </si>
  <si>
    <t>Domestic coastal shipping</t>
  </si>
  <si>
    <t>Domestic Navigation</t>
  </si>
  <si>
    <t>Extra-EU freight aviation</t>
  </si>
  <si>
    <t>Intra-EU freight aviation</t>
  </si>
  <si>
    <t>Extra-EU passenger aviation</t>
  </si>
  <si>
    <t>Intra-EU passenger aviation</t>
  </si>
  <si>
    <t>Domestic aviation</t>
  </si>
  <si>
    <t>Aviation</t>
  </si>
  <si>
    <t>Rail transport - Conventional freight transport</t>
  </si>
  <si>
    <t>Rail transport - Metro</t>
  </si>
  <si>
    <t>Rail transport - High speed trains</t>
  </si>
  <si>
    <t>Rail transport - Conventional passenger transport</t>
  </si>
  <si>
    <t>Rail</t>
  </si>
  <si>
    <t>Road transport - Heavy duty vehicles (trucks and lorries)</t>
  </si>
  <si>
    <t>Road transport - Light commercial vehicles</t>
  </si>
  <si>
    <t>Road transport - Buses and coaches</t>
  </si>
  <si>
    <t>Road transport - Private cars</t>
  </si>
  <si>
    <t>Road transport - Powered 2-wheelers</t>
  </si>
  <si>
    <t>Road</t>
  </si>
  <si>
    <t>Transport</t>
  </si>
  <si>
    <t>Agriculture/Forestry/Fishing</t>
  </si>
  <si>
    <t>Services: ICT and multimedia</t>
  </si>
  <si>
    <t>Services: Miscellaneous building technologies</t>
  </si>
  <si>
    <t>Services: Commercial refrigeration</t>
  </si>
  <si>
    <t>Services: Building lighting</t>
  </si>
  <si>
    <t>Services: Street lighting</t>
  </si>
  <si>
    <t>Services: Ventilation and others</t>
  </si>
  <si>
    <t>Services: Catering</t>
  </si>
  <si>
    <t>Services: Hot water</t>
  </si>
  <si>
    <t>Services: Space cooling</t>
  </si>
  <si>
    <t>Services: Space heating</t>
  </si>
  <si>
    <t>Services</t>
  </si>
  <si>
    <t>Residential: Other appliances</t>
  </si>
  <si>
    <t>Residential: Household lighting</t>
  </si>
  <si>
    <t>Residential: ICT equipment</t>
  </si>
  <si>
    <t>Residential: TV and multimedia</t>
  </si>
  <si>
    <t>Residential: Dishwashers</t>
  </si>
  <si>
    <t>Residential: Clothes dryers</t>
  </si>
  <si>
    <t>Residential: Washing machines</t>
  </si>
  <si>
    <t>Residential: Refrigerators and freezers</t>
  </si>
  <si>
    <t>Residential: Cooking</t>
  </si>
  <si>
    <t>Residential: Water heating</t>
  </si>
  <si>
    <t>Residential: Space cooling</t>
  </si>
  <si>
    <t>Residential: Space heating</t>
  </si>
  <si>
    <t>Residential</t>
  </si>
  <si>
    <t>Other Sectors</t>
  </si>
  <si>
    <t>Non-specified (Industry)</t>
  </si>
  <si>
    <t>Construction</t>
  </si>
  <si>
    <t>Mining and Quarrying</t>
  </si>
  <si>
    <t>Wood and Wood Products</t>
  </si>
  <si>
    <t>Textile and Leather</t>
  </si>
  <si>
    <t>Machinery</t>
  </si>
  <si>
    <t>Transport Equipment</t>
  </si>
  <si>
    <t>Food and Tobacco</t>
  </si>
  <si>
    <t>Printing and reproduction of recorded media</t>
  </si>
  <si>
    <t>Paper production</t>
  </si>
  <si>
    <t>Pulp production</t>
  </si>
  <si>
    <t>Paper, Pulp and Print</t>
  </si>
  <si>
    <t>Glass production</t>
  </si>
  <si>
    <t>Ceramics &amp; other non-metallic minerals</t>
  </si>
  <si>
    <t>Cement</t>
  </si>
  <si>
    <t>Non-Metallic Minerals</t>
  </si>
  <si>
    <t>Basic pharmaceutical products</t>
  </si>
  <si>
    <t>Other chemicals</t>
  </si>
  <si>
    <t>Basic chemicals</t>
  </si>
  <si>
    <t>Chemical and Petrochemical</t>
  </si>
  <si>
    <t>Other non-ferrous metals</t>
  </si>
  <si>
    <t>Aluminium production - Secondary</t>
  </si>
  <si>
    <t>Aluminium production - Primary</t>
  </si>
  <si>
    <t>Alumina production</t>
  </si>
  <si>
    <t>Non-Ferrous Metals</t>
  </si>
  <si>
    <t>Iron and Steel - Electric arc</t>
  </si>
  <si>
    <t>Iron and Steel - Integrated steelworks</t>
  </si>
  <si>
    <t>Iron and Steel</t>
  </si>
  <si>
    <t>Industry</t>
  </si>
  <si>
    <t>Final Energy Consumption</t>
  </si>
  <si>
    <t>Non-specified (Energy)</t>
  </si>
  <si>
    <t>Gas-to-liquids (GTL) plants (energy)</t>
  </si>
  <si>
    <t>Gasification plants for biogas</t>
  </si>
  <si>
    <t>Liquefaction (LNG) / regasification plants</t>
  </si>
  <si>
    <t>Coal Liquefaction Plants</t>
  </si>
  <si>
    <t>Charcoal production plants (Energy)</t>
  </si>
  <si>
    <t>BKB / PB Plants</t>
  </si>
  <si>
    <t>Patent Fuel Plants</t>
  </si>
  <si>
    <t>Gas Works</t>
  </si>
  <si>
    <t>Blast Furnaces</t>
  </si>
  <si>
    <t>Coke Ovens</t>
  </si>
  <si>
    <t>Coal Mines</t>
  </si>
  <si>
    <t>Nuclear industry</t>
  </si>
  <si>
    <t>Oil and gas extraction</t>
  </si>
  <si>
    <t>Petroleum Refineries</t>
  </si>
  <si>
    <t>Energy Sector</t>
  </si>
  <si>
    <t>District Heating Plants</t>
  </si>
  <si>
    <t>CHP Plants</t>
  </si>
  <si>
    <t>Electricity-only Plants</t>
  </si>
  <si>
    <t>Conventional Thermal Power Stations</t>
  </si>
  <si>
    <t>Transformation input</t>
  </si>
  <si>
    <t>Total CO2 emissions from fuel combustion</t>
  </si>
  <si>
    <t>Click on the link to jump to the sheet</t>
  </si>
  <si>
    <t>Emission balances (kt CO2)</t>
  </si>
  <si>
    <t>5548</t>
  </si>
  <si>
    <t>Other liquid biofuels</t>
  </si>
  <si>
    <t>5549</t>
  </si>
  <si>
    <t>Bio jet kerosene</t>
  </si>
  <si>
    <t>5547</t>
  </si>
  <si>
    <t>Biodiesels</t>
  </si>
  <si>
    <t>5546</t>
  </si>
  <si>
    <t>Biogasoline</t>
  </si>
  <si>
    <t>5545</t>
  </si>
  <si>
    <t>Liquid biofuels</t>
  </si>
  <si>
    <t>55431</t>
  </si>
  <si>
    <t>Municipal waste (renewable)</t>
  </si>
  <si>
    <t>5542</t>
  </si>
  <si>
    <t>Biogas</t>
  </si>
  <si>
    <t>5544</t>
  </si>
  <si>
    <t>Charcoal</t>
  </si>
  <si>
    <t>5541</t>
  </si>
  <si>
    <t>Solid biofuels (Wood &amp; Wood waste)</t>
  </si>
  <si>
    <t>5540</t>
  </si>
  <si>
    <t>Biomass and Renewable wastes</t>
  </si>
  <si>
    <t>CO2 emissions not accounted:</t>
  </si>
  <si>
    <t>55432</t>
  </si>
  <si>
    <t>Municipal waste (non-renewable)</t>
  </si>
  <si>
    <t>7100</t>
  </si>
  <si>
    <t>Industrial wastes</t>
  </si>
  <si>
    <t>Wastes (non-renewable)</t>
  </si>
  <si>
    <t>4240</t>
  </si>
  <si>
    <t>Other recovered gases</t>
  </si>
  <si>
    <t>4230</t>
  </si>
  <si>
    <t>Gas Works gas</t>
  </si>
  <si>
    <t>4220</t>
  </si>
  <si>
    <t>Blast Furnace Gas</t>
  </si>
  <si>
    <t>4210</t>
  </si>
  <si>
    <t>Coke Oven Gas</t>
  </si>
  <si>
    <t>4200</t>
  </si>
  <si>
    <t>Derived Gases</t>
  </si>
  <si>
    <t>4100</t>
  </si>
  <si>
    <t>Natural gas</t>
  </si>
  <si>
    <t>4000</t>
  </si>
  <si>
    <t>Gases</t>
  </si>
  <si>
    <t>3295</t>
  </si>
  <si>
    <t>Other Oil Products</t>
  </si>
  <si>
    <t>3286</t>
  </si>
  <si>
    <t>Paraffin Waxes</t>
  </si>
  <si>
    <t>3285</t>
  </si>
  <si>
    <t>Petroleum Coke</t>
  </si>
  <si>
    <t>3283</t>
  </si>
  <si>
    <t>Bitumen</t>
  </si>
  <si>
    <t>3282</t>
  </si>
  <si>
    <t>Lubricants</t>
  </si>
  <si>
    <t>3281</t>
  </si>
  <si>
    <t>White Spirit and SBP</t>
  </si>
  <si>
    <t>3280</t>
  </si>
  <si>
    <t>Other Petroleum Products</t>
  </si>
  <si>
    <t>3270A</t>
  </si>
  <si>
    <t>Residual Fuel Oil</t>
  </si>
  <si>
    <t>3260</t>
  </si>
  <si>
    <t>Gas/Diesel oil (without biofuels)</t>
  </si>
  <si>
    <t>3250</t>
  </si>
  <si>
    <t>Naphtha</t>
  </si>
  <si>
    <t>3244</t>
  </si>
  <si>
    <t>Other Kerosene</t>
  </si>
  <si>
    <t>3247</t>
  </si>
  <si>
    <t>Kerosene Type Jet Fuel</t>
  </si>
  <si>
    <t>3246</t>
  </si>
  <si>
    <t>Gasoline Type Jet Fuel</t>
  </si>
  <si>
    <t>3240</t>
  </si>
  <si>
    <t>Kerosenes - Jet Fuels</t>
  </si>
  <si>
    <t>3235</t>
  </si>
  <si>
    <t>Aviation Gasoline</t>
  </si>
  <si>
    <t>3234</t>
  </si>
  <si>
    <t>Gasoline (without biofuels)</t>
  </si>
  <si>
    <t>3230</t>
  </si>
  <si>
    <t>Motor spirit</t>
  </si>
  <si>
    <t>3220</t>
  </si>
  <si>
    <t>Liquified petroleum gas (LPG)</t>
  </si>
  <si>
    <t>3215</t>
  </si>
  <si>
    <t>Ethane</t>
  </si>
  <si>
    <t>3214</t>
  </si>
  <si>
    <t>Refinery Gas (not. Liquid)</t>
  </si>
  <si>
    <t>3210</t>
  </si>
  <si>
    <t>Refinery gas and Ethane</t>
  </si>
  <si>
    <t>3200</t>
  </si>
  <si>
    <t>All Petroleum Products</t>
  </si>
  <si>
    <t>3193</t>
  </si>
  <si>
    <t>Other Hydrocarbons (without biofuels)</t>
  </si>
  <si>
    <t>3192</t>
  </si>
  <si>
    <t>Additives / Oxygenates</t>
  </si>
  <si>
    <t>3191</t>
  </si>
  <si>
    <t>Refinery Feedstocks</t>
  </si>
  <si>
    <t>3190</t>
  </si>
  <si>
    <t>Feedstocks and other hydrocarbons</t>
  </si>
  <si>
    <t>3106</t>
  </si>
  <si>
    <t>Natural Gas Liquids (NGL)</t>
  </si>
  <si>
    <t>3105</t>
  </si>
  <si>
    <t>Crude Oil without NGL</t>
  </si>
  <si>
    <t>3110</t>
  </si>
  <si>
    <t>Crude oil and NGL</t>
  </si>
  <si>
    <t>3100</t>
  </si>
  <si>
    <t>Crude oil, feedstocks and other hydrocarbons</t>
  </si>
  <si>
    <t>3000</t>
  </si>
  <si>
    <t>Total petroleum products (without biofuels)</t>
  </si>
  <si>
    <t>2410</t>
  </si>
  <si>
    <t>Oil Shale and Oil Sands</t>
  </si>
  <si>
    <t>2330</t>
  </si>
  <si>
    <t>Peat Products</t>
  </si>
  <si>
    <t>2230</t>
  </si>
  <si>
    <t>2310</t>
  </si>
  <si>
    <t>Peat</t>
  </si>
  <si>
    <t>2210</t>
  </si>
  <si>
    <t>Lignite/Brown Coal</t>
  </si>
  <si>
    <t>2200</t>
  </si>
  <si>
    <t>Lignite and Derivatives</t>
  </si>
  <si>
    <t>2130</t>
  </si>
  <si>
    <t>Coal Tar</t>
  </si>
  <si>
    <t>2122</t>
  </si>
  <si>
    <t>Gas Coke</t>
  </si>
  <si>
    <t>2121</t>
  </si>
  <si>
    <t>Coke Oven Coke</t>
  </si>
  <si>
    <t>2120</t>
  </si>
  <si>
    <t>Coke</t>
  </si>
  <si>
    <t>2112</t>
  </si>
  <si>
    <t>Patent Fuels</t>
  </si>
  <si>
    <t>2118</t>
  </si>
  <si>
    <t>Sub-bituminous Coal</t>
  </si>
  <si>
    <t>2117</t>
  </si>
  <si>
    <t>Other Bituminous Coal</t>
  </si>
  <si>
    <t>2116</t>
  </si>
  <si>
    <t>Coking Coal</t>
  </si>
  <si>
    <t>2115</t>
  </si>
  <si>
    <t>Anthracite</t>
  </si>
  <si>
    <t>2111</t>
  </si>
  <si>
    <t>Hard Coal</t>
  </si>
  <si>
    <t>2100</t>
  </si>
  <si>
    <t>Hard coal and derivatives</t>
  </si>
  <si>
    <t>2000</t>
  </si>
  <si>
    <t>Solid Fuels</t>
  </si>
  <si>
    <t>0000</t>
  </si>
  <si>
    <t>All Products</t>
  </si>
  <si>
    <t>Fuel emission factors (kt CO2 / ktoe)</t>
  </si>
  <si>
    <t>B_101000</t>
  </si>
  <si>
    <t>Total CO2 emissions (kt CO2)</t>
  </si>
  <si>
    <t>Transformation input (kt CO2)</t>
  </si>
  <si>
    <t>Conventional Thermal Power Stations (kt CO2)</t>
  </si>
  <si>
    <t>Electricity-only Plants (kt CO2)</t>
  </si>
  <si>
    <t>CHP Plants (kt CO2)</t>
  </si>
  <si>
    <t>District Heating Plants (kt CO2)</t>
  </si>
  <si>
    <t>Energy Sector (kt CO2)</t>
  </si>
  <si>
    <t>Petroleum Refineries (kt CO2)</t>
  </si>
  <si>
    <t>Oil and gas extraction (kt CO2)</t>
  </si>
  <si>
    <t>Nuclear industry (kt CO2)</t>
  </si>
  <si>
    <t>Coal Mines (kt CO2)</t>
  </si>
  <si>
    <t>Coke Ovens (kt CO2)</t>
  </si>
  <si>
    <t>Blast Furnaces (kt CO2)</t>
  </si>
  <si>
    <t>Gas Works (kt CO2)</t>
  </si>
  <si>
    <t>Patent Fuel Plants (kt CO2)</t>
  </si>
  <si>
    <t>BKB / PB Plants (kt CO2)</t>
  </si>
  <si>
    <t>Charcoal production plants (Energy) (kt CO2)</t>
  </si>
  <si>
    <t>Coal Liquefaction Plants (kt CO2)</t>
  </si>
  <si>
    <t>Liquefaction (LNG) / regasification plants (kt CO2)</t>
  </si>
  <si>
    <t>Gasification plants for biogas (kt CO2)</t>
  </si>
  <si>
    <t>Gas-to-liquids (GTL) plants (energy) (kt CO2)</t>
  </si>
  <si>
    <t>Non-specified (Energy) (kt CO2)</t>
  </si>
  <si>
    <t>Final Energy Consumption (kt CO2)</t>
  </si>
  <si>
    <t>Final Energy Consumption - Industry (kt CO2)</t>
  </si>
  <si>
    <t>Iron and Steel (kt CO2)</t>
  </si>
  <si>
    <t>Iron and Steel - Integrated steelworks (kt CO2)</t>
  </si>
  <si>
    <t>Iron and Steel - Electric arc (kt CO2)</t>
  </si>
  <si>
    <t>Non-Ferrous Metals (kt CO2)</t>
  </si>
  <si>
    <t>Alumina production (kt CO2)</t>
  </si>
  <si>
    <t>Aluminium production - Primary (kt CO2)</t>
  </si>
  <si>
    <t>Aluminium production - Secondary (kt CO2)</t>
  </si>
  <si>
    <t>Other non-ferrous metals (kt CO2)</t>
  </si>
  <si>
    <t>Chemical and Petrochemical (kt CO2)</t>
  </si>
  <si>
    <t>Basic chemicals (kt CO2)</t>
  </si>
  <si>
    <t>Other chemicals (kt CO2)</t>
  </si>
  <si>
    <t>Pharmaceutical products (kt CO2)</t>
  </si>
  <si>
    <t>Non-Metallic Minerals (kt CO2)</t>
  </si>
  <si>
    <t>Cement (kt CO2)</t>
  </si>
  <si>
    <t>Ceramics &amp; other non-metallic minerals (kt CO2)</t>
  </si>
  <si>
    <t>Glass production (kt CO2)</t>
  </si>
  <si>
    <t>Paper, Pulp and Print (kt CO2)</t>
  </si>
  <si>
    <t>Pulp production (kt CO2)</t>
  </si>
  <si>
    <t>Paper production (kt CO2)</t>
  </si>
  <si>
    <t>Printing and reproduction of recorded media (kt CO2)</t>
  </si>
  <si>
    <t>Food and Tobacco (kt CO2)</t>
  </si>
  <si>
    <t>Transport Equipment (kt CO2)</t>
  </si>
  <si>
    <t>Machinery (kt CO2)</t>
  </si>
  <si>
    <t>Textile and Leather (kt CO2)</t>
  </si>
  <si>
    <t>Wood and Wood Products (kt CO2)</t>
  </si>
  <si>
    <t>Mining and Quarrying (kt CO2)</t>
  </si>
  <si>
    <t>Construction (kt CO2)</t>
  </si>
  <si>
    <t>Non-specified (Industry) (kt CO2)</t>
  </si>
  <si>
    <t>Final Energy Consumption - Other Sectors (kt CO2)</t>
  </si>
  <si>
    <t>Residential (kt CO2)</t>
  </si>
  <si>
    <t>Residential: Space heating (kt CO2)</t>
  </si>
  <si>
    <t>Residential: Space cooling (kt CO2)</t>
  </si>
  <si>
    <t>Residential: Water heating (kt CO2)</t>
  </si>
  <si>
    <t>Residential: Cooking (kt CO2)</t>
  </si>
  <si>
    <t>Residential: Refrigerators and freezers (kt CO2)</t>
  </si>
  <si>
    <t>Residential: Washing machines (kt CO2)</t>
  </si>
  <si>
    <t>Residential: Clothes dryers (kt CO2)</t>
  </si>
  <si>
    <t>Residential: Dishwashers (kt CO2)</t>
  </si>
  <si>
    <t>Residential: TV and multimedia (kt CO2)</t>
  </si>
  <si>
    <t>Residential: ICT equipment (kt CO2)</t>
  </si>
  <si>
    <t>Residential: Household lighting (kt CO2)</t>
  </si>
  <si>
    <t>Residential: Other appliances (kt CO2)</t>
  </si>
  <si>
    <t>Services (kt CO2)</t>
  </si>
  <si>
    <t>Services: Space heating (kt CO2)</t>
  </si>
  <si>
    <t>Services: Space cooling (kt CO2)</t>
  </si>
  <si>
    <t>Services: Hot water (kt CO2)</t>
  </si>
  <si>
    <t>Services: Catering (kt CO2)</t>
  </si>
  <si>
    <t>Services: Ventilation and others (kt CO2)</t>
  </si>
  <si>
    <t>Services: Street lighting (kt CO2)</t>
  </si>
  <si>
    <t>Services: Building lighting (kt CO2)</t>
  </si>
  <si>
    <t>Services: Commercial refrigeration (kt CO2)</t>
  </si>
  <si>
    <t>Services: Miscellaneous building technologies (kt CO2)</t>
  </si>
  <si>
    <t>Services: ICT and multimedia (kt CO2)</t>
  </si>
  <si>
    <t>Agriculture/Forestry/Fishing (kt CO2)</t>
  </si>
  <si>
    <t>Final Energy Consumption - Transport (kt CO2)</t>
  </si>
  <si>
    <t>Road (kt CO2)</t>
  </si>
  <si>
    <t>Road transport - Powered 2-wheelers (kt CO2)</t>
  </si>
  <si>
    <t>Road transport - Private cars (kt CO2)</t>
  </si>
  <si>
    <t>Road transport - Buses and coaches (kt CO2)</t>
  </si>
  <si>
    <t>Road transport - Light commercial vehicles (kt CO2)</t>
  </si>
  <si>
    <t>Road transport - Heavy duty vehicles (trucks and lorries) (kt CO2)</t>
  </si>
  <si>
    <t>Rail (kt CO2)</t>
  </si>
  <si>
    <t>Rail transport - Conventional passenger transport (kt CO2)</t>
  </si>
  <si>
    <t>Rail transport - High speed (kt CO2)</t>
  </si>
  <si>
    <t>Rail transport - Metro (kt CO2)</t>
  </si>
  <si>
    <t>Rail transport - Conventional freight transport (kt CO2)</t>
  </si>
  <si>
    <t>Aviation (kt CO2)</t>
  </si>
  <si>
    <t>Domestic passenger aviation (kt CO2)</t>
  </si>
  <si>
    <t>Intra-EU passenger aviation (kt CO2)</t>
  </si>
  <si>
    <t>Extra-EU passenger aviation (kt CO2)</t>
  </si>
  <si>
    <t>Intra-EU freight aviation (kt CO2)</t>
  </si>
  <si>
    <t>Extra-EU freight aviation (kt CO2)</t>
  </si>
  <si>
    <t>Domestic Navigation (kt CO2)</t>
  </si>
  <si>
    <t>Domestic coastal shipping (kt CO2)</t>
  </si>
  <si>
    <t>Inland waterways (kt CO2)</t>
  </si>
  <si>
    <t>Pipeline transport (kt CO2)</t>
  </si>
  <si>
    <t>International Marine Bunkers (kt CO2)</t>
  </si>
  <si>
    <t>International Marine Bunkers - Intra-EU (kt CO2)</t>
  </si>
  <si>
    <t>International Marine Bunkers - Extra-EU (kt CO2)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</si>
  <si>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</si>
  <si>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</si>
  <si>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</si>
  <si>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</si>
  <si>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</si>
  <si>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</si>
  <si>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</si>
  <si>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BKB (browncoal briquettes)</t>
  </si>
  <si>
    <t>version 1.0</t>
  </si>
  <si>
    <t>© European Union 2017-2018</t>
  </si>
  <si>
    <t>IT</t>
  </si>
  <si>
    <t>Italy</t>
  </si>
  <si>
    <t>Prepared by JRC C.6</t>
  </si>
  <si>
    <t>The information made available is property of the Joint Research Centre of the European Commission.</t>
  </si>
  <si>
    <t>CO2 Emission 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</si>
</sst>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#,##0.0;\-#,##0.0;&quot;-&quot;"/>
    <numFmt numFmtId="166" formatCode="#,##0.00;\-#,##0.00;&quot;-&quot;"/>
    <numFmt numFmtId="168" formatCode="0.00;\-0.00;&quot;-&quot;"/>
    <numFmt numFmtId="169" formatCode="mmmm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rgb="FF60364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sz val="8"/>
      <color rgb="FF537C4C"/>
      <name val="Arial"/>
      <family val="2"/>
    </font>
    <font>
      <sz val="8"/>
      <color indexed="12"/>
      <name val="Arial"/>
      <family val="2"/>
    </font>
    <font>
      <sz val="8"/>
      <color rgb="FF333333"/>
      <name val="Arial"/>
      <family val="2"/>
    </font>
    <font>
      <sz val="8"/>
      <color indexed="21"/>
      <name val="Arial"/>
      <family val="2"/>
    </font>
    <font>
      <sz val="8"/>
      <color indexed="16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i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61"/>
    </font>
    <font>
      <sz val="8"/>
      <color rgb="FF627DB2"/>
      <name val="Arial"/>
      <family val="2"/>
    </font>
    <font>
      <sz val="8"/>
      <color rgb="FF800000"/>
      <name val="Arial"/>
      <family val="2"/>
    </font>
    <font>
      <sz val="8"/>
      <color indexed="63"/>
      <name val="Arial"/>
      <family val="2"/>
    </font>
    <font>
      <sz val="8"/>
      <color rgb="FF008080"/>
      <name val="Arial"/>
      <family val="2"/>
    </font>
    <font>
      <sz val="8"/>
      <color rgb="FF0000FF"/>
      <name val="Arial"/>
      <family val="2"/>
    </font>
    <font>
      <b/>
      <sz val="20"/>
      <name val="Arial"/>
      <family val="2"/>
    </font>
    <font>
      <b/>
      <sz val="24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sz val="14"/>
      <name val="Arial"/>
      <family val="2"/>
    </font>
    <font>
      <b/>
      <u/>
      <sz val="16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5" fillId="0" borderId="0"/>
    <xf numFmtId="9" fontId="16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</cellStyleXfs>
  <cellXfs count="85">
    <xf numFmtId="0" fontId="0" fillId="0" borderId="0" xfId="0"/>
    <xf numFmtId="0" fontId="13" fillId="0" borderId="1" xfId="1" applyFont="1" applyFill="1" applyBorder="1"/>
    <xf numFmtId="0" fontId="13" fillId="0" borderId="2" xfId="1" applyFont="1" applyFill="1" applyBorder="1" applyAlignment="1">
      <alignment horizontal="center"/>
    </xf>
    <xf numFmtId="0" fontId="13" fillId="0" borderId="2" xfId="1" applyFont="1" applyFill="1" applyBorder="1"/>
    <xf numFmtId="49" fontId="18" fillId="0" borderId="0" xfId="1" applyNumberFormat="1" applyFont="1" applyFill="1"/>
    <xf numFmtId="49" fontId="18" fillId="0" borderId="0" xfId="1" applyNumberFormat="1" applyFont="1" applyFill="1" applyAlignment="1">
      <alignment indent="1"/>
    </xf>
    <xf numFmtId="168" fontId="19" fillId="0" borderId="0" xfId="8" applyNumberFormat="1" applyFont="1" applyFill="1"/>
    <xf numFmtId="168" fontId="8" fillId="0" borderId="0" xfId="8" applyNumberFormat="1" applyFont="1" applyFill="1"/>
    <xf numFmtId="165" fontId="20" fillId="0" borderId="0" xfId="1" applyNumberFormat="1" applyFont="1" applyFill="1"/>
    <xf numFmtId="165" fontId="21" fillId="0" borderId="0" xfId="1" applyNumberFormat="1" applyFont="1" applyFill="1"/>
    <xf numFmtId="165" fontId="9" fillId="0" borderId="0" xfId="1" applyNumberFormat="1" applyFont="1" applyFill="1"/>
    <xf numFmtId="0" fontId="22" fillId="0" borderId="2" xfId="5" applyFont="1" applyFill="1" applyBorder="1" applyAlignment="1">
      <alignment vertical="center"/>
    </xf>
    <xf numFmtId="0" fontId="23" fillId="0" borderId="2" xfId="5" applyFont="1" applyFill="1" applyBorder="1" applyAlignment="1">
      <alignment vertical="center"/>
    </xf>
    <xf numFmtId="0" fontId="13" fillId="0" borderId="2" xfId="5" applyFont="1" applyFill="1" applyBorder="1" applyAlignment="1">
      <alignment vertical="center"/>
    </xf>
    <xf numFmtId="0" fontId="13" fillId="0" borderId="0" xfId="5" applyFont="1" applyFill="1" applyAlignment="1">
      <alignment vertical="center"/>
    </xf>
    <xf numFmtId="0" fontId="24" fillId="0" borderId="0" xfId="5" applyFont="1" applyFill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22" fillId="0" borderId="0" xfId="5" applyFont="1" applyFill="1" applyBorder="1" applyAlignment="1">
      <alignment horizontal="left" vertical="center"/>
    </xf>
    <xf numFmtId="0" fontId="25" fillId="0" borderId="0" xfId="5" applyFont="1" applyFill="1" applyBorder="1" applyAlignment="1">
      <alignment horizontal="left" vertical="center"/>
    </xf>
    <xf numFmtId="0" fontId="22" fillId="0" borderId="0" xfId="5" applyFont="1" applyFill="1" applyBorder="1" applyAlignment="1">
      <alignment horizontal="right" vertical="center"/>
    </xf>
    <xf numFmtId="0" fontId="25" fillId="0" borderId="0" xfId="5" applyFont="1" applyFill="1" applyAlignment="1">
      <alignment vertical="center"/>
    </xf>
    <xf numFmtId="0" fontId="23" fillId="0" borderId="0" xfId="5" applyFont="1" applyFill="1" applyAlignment="1">
      <alignment vertical="center"/>
    </xf>
    <xf numFmtId="0" fontId="27" fillId="0" borderId="0" xfId="5" applyFont="1" applyFill="1" applyAlignment="1">
      <alignment horizontal="left" vertical="center"/>
    </xf>
    <xf numFmtId="169" fontId="26" fillId="0" borderId="0" xfId="5" quotePrefix="1" applyNumberFormat="1" applyFont="1" applyFill="1" applyAlignment="1">
      <alignment horizontal="left" vertical="center"/>
    </xf>
    <xf numFmtId="0" fontId="15" fillId="0" borderId="0" xfId="5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right" vertical="center"/>
    </xf>
    <xf numFmtId="0" fontId="3" fillId="0" borderId="0" xfId="1" applyFill="1"/>
    <xf numFmtId="0" fontId="14" fillId="0" borderId="1" xfId="3" applyFont="1" applyFill="1" applyBorder="1" applyAlignment="1">
      <alignment horizontal="right"/>
    </xf>
    <xf numFmtId="166" fontId="12" fillId="0" borderId="0" xfId="1" applyNumberFormat="1" applyFont="1" applyFill="1" applyBorder="1"/>
    <xf numFmtId="0" fontId="6" fillId="0" borderId="0" xfId="2" applyFont="1" applyFill="1" applyBorder="1"/>
    <xf numFmtId="165" fontId="12" fillId="0" borderId="0" xfId="1" applyNumberFormat="1" applyFont="1" applyFill="1" applyBorder="1"/>
    <xf numFmtId="166" fontId="11" fillId="0" borderId="0" xfId="1" applyNumberFormat="1" applyFont="1" applyFill="1" applyBorder="1" applyAlignment="1">
      <alignment indent="1"/>
    </xf>
    <xf numFmtId="165" fontId="11" fillId="0" borderId="0" xfId="1" applyNumberFormat="1" applyFont="1" applyFill="1" applyBorder="1"/>
    <xf numFmtId="166" fontId="10" fillId="0" borderId="0" xfId="1" applyNumberFormat="1" applyFont="1" applyFill="1" applyBorder="1" applyAlignment="1">
      <alignment indent="2"/>
    </xf>
    <xf numFmtId="165" fontId="10" fillId="0" borderId="0" xfId="1" applyNumberFormat="1" applyFont="1" applyFill="1" applyBorder="1"/>
    <xf numFmtId="166" fontId="8" fillId="0" borderId="0" xfId="1" applyNumberFormat="1" applyFont="1" applyFill="1" applyBorder="1" applyAlignment="1">
      <alignment indent="3"/>
    </xf>
    <xf numFmtId="165" fontId="8" fillId="0" borderId="0" xfId="1" applyNumberFormat="1" applyFont="1" applyFill="1" applyBorder="1"/>
    <xf numFmtId="0" fontId="9" fillId="0" borderId="0" xfId="1" applyFont="1" applyFill="1" applyBorder="1" applyAlignment="1">
      <alignment horizontal="left" indent="4"/>
    </xf>
    <xf numFmtId="165" fontId="9" fillId="0" borderId="0" xfId="1" applyNumberFormat="1" applyFont="1" applyFill="1" applyBorder="1"/>
    <xf numFmtId="166" fontId="9" fillId="0" borderId="0" xfId="1" applyNumberFormat="1" applyFont="1" applyFill="1" applyBorder="1" applyAlignment="1">
      <alignment horizontal="left" indent="4"/>
    </xf>
    <xf numFmtId="0" fontId="3" fillId="0" borderId="0" xfId="1" applyFill="1" applyBorder="1"/>
    <xf numFmtId="2" fontId="4" fillId="0" borderId="0" xfId="1" applyNumberFormat="1" applyFont="1" applyFill="1" applyBorder="1" applyAlignment="1">
      <alignment horizontal="left"/>
    </xf>
    <xf numFmtId="165" fontId="4" fillId="0" borderId="0" xfId="1" applyNumberFormat="1" applyFont="1" applyFill="1" applyBorder="1"/>
    <xf numFmtId="2" fontId="7" fillId="0" borderId="0" xfId="1" applyNumberFormat="1" applyFont="1" applyFill="1" applyBorder="1" applyAlignment="1">
      <alignment horizontal="left" indent="1"/>
    </xf>
    <xf numFmtId="165" fontId="7" fillId="0" borderId="0" xfId="1" applyNumberFormat="1" applyFont="1" applyFill="1" applyBorder="1"/>
    <xf numFmtId="0" fontId="13" fillId="0" borderId="2" xfId="8" applyFont="1" applyFill="1" applyBorder="1"/>
    <xf numFmtId="0" fontId="3" fillId="0" borderId="0" xfId="8" applyFill="1"/>
    <xf numFmtId="2" fontId="12" fillId="0" borderId="0" xfId="1" applyNumberFormat="1" applyFont="1" applyFill="1"/>
    <xf numFmtId="49" fontId="12" fillId="0" borderId="0" xfId="1" applyNumberFormat="1" applyFont="1" applyFill="1"/>
    <xf numFmtId="168" fontId="12" fillId="0" borderId="0" xfId="8" applyNumberFormat="1" applyFont="1" applyFill="1"/>
    <xf numFmtId="2" fontId="11" fillId="0" borderId="0" xfId="1" applyNumberFormat="1" applyFont="1" applyFill="1" applyAlignment="1">
      <alignment indent="1"/>
    </xf>
    <xf numFmtId="49" fontId="11" fillId="0" borderId="0" xfId="1" applyNumberFormat="1" applyFont="1" applyFill="1"/>
    <xf numFmtId="168" fontId="11" fillId="0" borderId="0" xfId="8" applyNumberFormat="1" applyFont="1" applyFill="1"/>
    <xf numFmtId="2" fontId="10" fillId="0" borderId="0" xfId="1" applyNumberFormat="1" applyFont="1" applyFill="1" applyAlignment="1">
      <alignment indent="2"/>
    </xf>
    <xf numFmtId="49" fontId="10" fillId="0" borderId="0" xfId="1" applyNumberFormat="1" applyFont="1" applyFill="1"/>
    <xf numFmtId="168" fontId="10" fillId="0" borderId="0" xfId="8" applyNumberFormat="1" applyFont="1" applyFill="1"/>
    <xf numFmtId="2" fontId="8" fillId="0" borderId="0" xfId="1" applyNumberFormat="1" applyFont="1" applyFill="1" applyAlignment="1">
      <alignment indent="3"/>
    </xf>
    <xf numFmtId="49" fontId="8" fillId="0" borderId="0" xfId="1" applyNumberFormat="1" applyFont="1" applyFill="1"/>
    <xf numFmtId="2" fontId="19" fillId="0" borderId="0" xfId="1" applyNumberFormat="1" applyFont="1" applyFill="1" applyAlignment="1">
      <alignment indent="4"/>
    </xf>
    <xf numFmtId="49" fontId="19" fillId="0" borderId="0" xfId="1" applyNumberFormat="1" applyFont="1" applyFill="1"/>
    <xf numFmtId="49" fontId="10" fillId="0" borderId="0" xfId="1" applyNumberFormat="1" applyFont="1" applyFill="1" applyAlignment="1">
      <alignment indent="2"/>
    </xf>
    <xf numFmtId="49" fontId="8" fillId="0" borderId="0" xfId="1" applyNumberFormat="1" applyFont="1" applyFill="1" applyAlignment="1">
      <alignment indent="3"/>
    </xf>
    <xf numFmtId="49" fontId="19" fillId="0" borderId="0" xfId="1" applyNumberFormat="1" applyFont="1" applyFill="1" applyAlignment="1">
      <alignment indent="4"/>
    </xf>
    <xf numFmtId="2" fontId="10" fillId="0" borderId="0" xfId="8" applyNumberFormat="1" applyFont="1" applyFill="1" applyAlignment="1">
      <alignment indent="2"/>
    </xf>
    <xf numFmtId="2" fontId="10" fillId="0" borderId="0" xfId="8" applyNumberFormat="1" applyFont="1" applyFill="1"/>
    <xf numFmtId="2" fontId="4" fillId="0" borderId="0" xfId="1" applyNumberFormat="1" applyFont="1" applyFill="1" applyAlignment="1">
      <alignment indent="1"/>
    </xf>
    <xf numFmtId="49" fontId="4" fillId="0" borderId="0" xfId="1" applyNumberFormat="1" applyFont="1" applyFill="1"/>
    <xf numFmtId="166" fontId="4" fillId="0" borderId="0" xfId="1" applyNumberFormat="1" applyFont="1" applyFill="1"/>
    <xf numFmtId="2" fontId="7" fillId="0" borderId="0" xfId="1" applyNumberFormat="1" applyFont="1" applyFill="1" applyAlignment="1">
      <alignment indent="2"/>
    </xf>
    <xf numFmtId="49" fontId="7" fillId="0" borderId="0" xfId="1" applyNumberFormat="1" applyFont="1" applyFill="1"/>
    <xf numFmtId="166" fontId="7" fillId="0" borderId="0" xfId="1" applyNumberFormat="1" applyFont="1" applyFill="1"/>
    <xf numFmtId="2" fontId="17" fillId="0" borderId="0" xfId="1" applyNumberFormat="1" applyFont="1" applyFill="1" applyAlignment="1">
      <alignment indent="3"/>
    </xf>
    <xf numFmtId="49" fontId="17" fillId="0" borderId="0" xfId="1" applyNumberFormat="1" applyFont="1" applyFill="1"/>
    <xf numFmtId="166" fontId="17" fillId="0" borderId="0" xfId="1" applyNumberFormat="1" applyFont="1" applyFill="1"/>
    <xf numFmtId="0" fontId="13" fillId="0" borderId="3" xfId="1" applyFont="1" applyFill="1" applyBorder="1"/>
    <xf numFmtId="165" fontId="12" fillId="0" borderId="0" xfId="1" applyNumberFormat="1" applyFont="1" applyFill="1"/>
    <xf numFmtId="165" fontId="18" fillId="0" borderId="0" xfId="1" applyNumberFormat="1" applyFont="1" applyFill="1"/>
    <xf numFmtId="49" fontId="11" fillId="0" borderId="0" xfId="1" applyNumberFormat="1" applyFont="1" applyFill="1" applyAlignment="1">
      <alignment indent="1"/>
    </xf>
    <xf numFmtId="165" fontId="4" fillId="0" borderId="0" xfId="1" applyNumberFormat="1" applyFont="1" applyFill="1"/>
    <xf numFmtId="165" fontId="7" fillId="0" borderId="0" xfId="1" applyNumberFormat="1" applyFont="1" applyFill="1"/>
    <xf numFmtId="165" fontId="17" fillId="0" borderId="0" xfId="1" applyNumberFormat="1" applyFont="1" applyFill="1"/>
    <xf numFmtId="165" fontId="3" fillId="0" borderId="0" xfId="1" applyNumberFormat="1" applyFill="1"/>
  </cellXfs>
  <cellStyles count="9">
    <cellStyle name="Comma 2" xfId="4"/>
    <cellStyle name="Hyperlink" xfId="2" builtinId="8"/>
    <cellStyle name="Normal" xfId="0" builtinId="0"/>
    <cellStyle name="Normal 2" xfId="1"/>
    <cellStyle name="Normal 2 2" xfId="3"/>
    <cellStyle name="Normal 2 2 2" xfId="8"/>
    <cellStyle name="Normal 3" xf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" customWidth="1"/>
    <col min="2" max="2" width="9.7109375" style="16" customWidth="1"/>
    <col min="3" max="3" width="107.42578125" style="14" customWidth="1"/>
    <col min="4" max="4" width="44.7109375" style="14" customWidth="1"/>
    <col min="5" max="6" width="9.7109375" style="14" customWidth="1"/>
    <col min="7" max="16384" width="9.140625" style="14"/>
  </cols>
  <sheetData>
    <row r="9" spans="1:10" ht="30" x14ac:dyDescent="0.25">
      <c r="A9" s="11"/>
      <c r="B9" s="12" t="s">
        <v>350</v>
      </c>
      <c r="C9" s="13"/>
      <c r="D9" s="13"/>
      <c r="E9" s="13"/>
      <c r="F9" s="13"/>
    </row>
    <row r="10" spans="1:10" hidden="1" x14ac:dyDescent="0.25"/>
    <row r="11" spans="1:10" hidden="1" x14ac:dyDescent="0.25">
      <c r="B11" s="15"/>
      <c r="C11" s="15"/>
    </row>
    <row r="12" spans="1:10" ht="11.25" hidden="1" customHeight="1" x14ac:dyDescent="0.25">
      <c r="B12" s="15"/>
      <c r="C12" s="15"/>
    </row>
    <row r="13" spans="1:10" s="15" customFormat="1" ht="11.25" hidden="1" customHeight="1" x14ac:dyDescent="0.25">
      <c r="D13" s="14"/>
      <c r="E13" s="14"/>
      <c r="F13" s="14"/>
      <c r="G13" s="14"/>
      <c r="H13" s="14"/>
      <c r="I13" s="14"/>
      <c r="J13" s="14"/>
    </row>
    <row r="14" spans="1:10" s="15" customFormat="1" ht="12.75" customHeight="1" x14ac:dyDescent="0.25">
      <c r="D14" s="14"/>
      <c r="E14" s="14"/>
      <c r="F14" s="14"/>
      <c r="G14" s="14"/>
      <c r="H14" s="14"/>
      <c r="I14" s="14"/>
      <c r="J14" s="14"/>
    </row>
    <row r="15" spans="1:10" s="15" customFormat="1" ht="12.75" customHeight="1" x14ac:dyDescent="0.25">
      <c r="D15" s="14"/>
      <c r="E15" s="14"/>
      <c r="F15" s="14"/>
      <c r="G15" s="14"/>
      <c r="H15" s="14"/>
      <c r="I15" s="14"/>
      <c r="J15" s="14"/>
    </row>
    <row r="16" spans="1:10" s="15" customFormat="1" ht="12.75" customHeight="1" x14ac:dyDescent="0.25">
      <c r="D16" s="14"/>
      <c r="E16" s="14"/>
      <c r="F16" s="14"/>
      <c r="G16" s="14"/>
      <c r="H16" s="14"/>
      <c r="I16" s="14"/>
      <c r="J16" s="14"/>
    </row>
    <row r="17" spans="1:10" s="15" customFormat="1" ht="12.75" customHeight="1" x14ac:dyDescent="0.25">
      <c r="D17" s="14"/>
      <c r="E17" s="14"/>
      <c r="F17" s="14"/>
      <c r="G17" s="14"/>
      <c r="H17" s="14"/>
      <c r="I17" s="14"/>
      <c r="J17" s="14"/>
    </row>
    <row r="18" spans="1:10" s="15" customFormat="1" ht="12.75" customHeight="1" x14ac:dyDescent="0.25">
      <c r="D18" s="14"/>
      <c r="E18" s="14"/>
      <c r="F18" s="14"/>
      <c r="G18" s="14"/>
      <c r="H18" s="14"/>
      <c r="I18" s="14"/>
      <c r="J18" s="14"/>
    </row>
    <row r="19" spans="1:10" s="15" customFormat="1" x14ac:dyDescent="0.25">
      <c r="D19" s="14"/>
      <c r="E19" s="14"/>
      <c r="F19" s="14"/>
      <c r="G19" s="14"/>
      <c r="H19" s="14"/>
      <c r="I19" s="14"/>
      <c r="J19" s="14"/>
    </row>
    <row r="20" spans="1:10" s="15" customFormat="1" ht="11.25" customHeight="1" x14ac:dyDescent="0.25">
      <c r="D20" s="14"/>
      <c r="E20" s="14"/>
      <c r="F20" s="14"/>
      <c r="G20" s="14"/>
      <c r="H20" s="14"/>
      <c r="I20" s="14"/>
      <c r="J20" s="14"/>
    </row>
    <row r="21" spans="1:10" s="15" customFormat="1" ht="11.25" customHeight="1" x14ac:dyDescent="0.25">
      <c r="D21" s="14"/>
      <c r="E21" s="14"/>
      <c r="F21" s="14"/>
      <c r="G21" s="14"/>
      <c r="H21" s="14"/>
      <c r="I21" s="14"/>
      <c r="J21" s="14"/>
    </row>
    <row r="22" spans="1:10" s="15" customFormat="1" ht="11.25" customHeight="1" x14ac:dyDescent="0.25">
      <c r="B22" s="16"/>
      <c r="C22" s="14"/>
      <c r="D22" s="14"/>
      <c r="E22" s="14"/>
      <c r="F22" s="14"/>
      <c r="G22" s="14"/>
      <c r="H22" s="14"/>
      <c r="I22" s="14"/>
      <c r="J22" s="14"/>
    </row>
    <row r="23" spans="1:10" s="15" customFormat="1" ht="27.75" x14ac:dyDescent="0.25">
      <c r="B23" s="17"/>
      <c r="C23" s="18" t="s">
        <v>361</v>
      </c>
      <c r="D23" s="19"/>
      <c r="E23" s="14"/>
      <c r="F23" s="14"/>
      <c r="G23" s="14"/>
      <c r="H23" s="14"/>
      <c r="I23" s="14"/>
      <c r="J23" s="14"/>
    </row>
    <row r="24" spans="1:10" s="15" customFormat="1" ht="11.25" customHeight="1" x14ac:dyDescent="0.25">
      <c r="B24" s="16"/>
      <c r="C24" s="14"/>
      <c r="D24" s="14"/>
      <c r="E24" s="14"/>
      <c r="F24" s="14"/>
      <c r="G24" s="14"/>
      <c r="H24" s="14"/>
      <c r="I24" s="14"/>
      <c r="J24" s="14"/>
    </row>
    <row r="25" spans="1:10" s="15" customFormat="1" ht="13.5" customHeight="1" x14ac:dyDescent="0.25">
      <c r="B25" s="16"/>
      <c r="C25" s="14"/>
      <c r="D25" s="14"/>
      <c r="E25" s="14"/>
      <c r="F25" s="14"/>
      <c r="G25" s="14"/>
      <c r="H25" s="14"/>
      <c r="I25" s="14"/>
      <c r="J25" s="14"/>
    </row>
    <row r="26" spans="1:10" s="15" customFormat="1" ht="10.5" customHeight="1" x14ac:dyDescent="0.25">
      <c r="B26" s="16"/>
      <c r="C26" s="14"/>
      <c r="D26" s="14"/>
      <c r="E26" s="14"/>
      <c r="F26" s="14"/>
      <c r="G26" s="14"/>
      <c r="H26" s="14"/>
      <c r="I26" s="14"/>
      <c r="J26" s="14"/>
    </row>
    <row r="27" spans="1:10" x14ac:dyDescent="0.25">
      <c r="A27" s="14"/>
    </row>
    <row r="28" spans="1:10" s="15" customFormat="1" ht="11.25" customHeight="1" x14ac:dyDescent="0.25">
      <c r="B28" s="16"/>
      <c r="C28" s="14"/>
      <c r="D28" s="14"/>
      <c r="E28" s="14"/>
      <c r="F28" s="14"/>
      <c r="G28" s="14"/>
      <c r="H28" s="14"/>
      <c r="I28" s="14"/>
      <c r="J28" s="14"/>
    </row>
    <row r="29" spans="1:10" s="15" customFormat="1" x14ac:dyDescent="0.25">
      <c r="B29" s="16"/>
      <c r="C29" s="14"/>
      <c r="D29" s="14"/>
      <c r="E29" s="14"/>
      <c r="F29" s="14"/>
      <c r="G29" s="14"/>
      <c r="H29" s="14"/>
      <c r="I29" s="14"/>
      <c r="J29" s="14"/>
    </row>
    <row r="30" spans="1:10" s="15" customFormat="1" ht="27.75" x14ac:dyDescent="0.25">
      <c r="B30" s="16"/>
      <c r="C30" s="20" t="s">
        <v>364</v>
      </c>
      <c r="D30" s="14"/>
      <c r="E30" s="14"/>
      <c r="F30" s="14"/>
      <c r="G30" s="14"/>
      <c r="H30" s="14"/>
      <c r="I30" s="14"/>
      <c r="J30" s="14"/>
    </row>
    <row r="31" spans="1:10" s="15" customFormat="1" ht="11.25" customHeight="1" x14ac:dyDescent="0.25">
      <c r="B31" s="16"/>
      <c r="C31" s="21"/>
      <c r="D31" s="14"/>
      <c r="E31" s="14"/>
      <c r="F31" s="14"/>
      <c r="G31" s="14"/>
      <c r="H31" s="14"/>
      <c r="I31" s="14"/>
      <c r="J31" s="14"/>
    </row>
    <row r="32" spans="1:10" s="15" customFormat="1" ht="11.25" customHeight="1" x14ac:dyDescent="0.25">
      <c r="B32" s="16"/>
      <c r="C32" s="21"/>
      <c r="D32" s="14"/>
      <c r="E32" s="14"/>
      <c r="F32" s="14"/>
      <c r="G32" s="14"/>
      <c r="H32" s="14"/>
      <c r="I32" s="14"/>
      <c r="J32" s="14"/>
    </row>
    <row r="33" spans="1:12" s="15" customFormat="1" ht="11.25" customHeight="1" x14ac:dyDescent="0.25">
      <c r="B33" s="16"/>
      <c r="C33" s="14"/>
      <c r="D33" s="14"/>
      <c r="E33" s="14"/>
      <c r="F33" s="14"/>
      <c r="G33" s="14"/>
      <c r="H33" s="14"/>
      <c r="I33" s="14"/>
      <c r="J33" s="14"/>
    </row>
    <row r="34" spans="1:12" s="15" customFormat="1" ht="11.25" customHeight="1" x14ac:dyDescent="0.25">
      <c r="B34" s="16"/>
      <c r="C34" s="14"/>
      <c r="D34" s="14"/>
      <c r="E34" s="14"/>
      <c r="F34" s="14"/>
      <c r="G34" s="14"/>
      <c r="H34" s="14"/>
      <c r="I34" s="14"/>
      <c r="J34" s="14"/>
    </row>
    <row r="35" spans="1:12" s="15" customFormat="1" ht="11.25" customHeight="1" x14ac:dyDescent="0.25">
      <c r="B35" s="16"/>
      <c r="C35" s="14"/>
      <c r="D35" s="14"/>
      <c r="E35" s="14"/>
      <c r="F35" s="14"/>
      <c r="G35" s="14"/>
      <c r="H35" s="14"/>
      <c r="I35" s="14"/>
      <c r="J35" s="14"/>
    </row>
    <row r="36" spans="1:12" s="15" customFormat="1" ht="13.5" customHeight="1" x14ac:dyDescent="0.25">
      <c r="B36" s="16"/>
      <c r="C36" s="14"/>
      <c r="D36" s="14"/>
      <c r="E36" s="14"/>
      <c r="F36" s="14"/>
      <c r="G36" s="14"/>
      <c r="H36" s="14"/>
      <c r="I36" s="14"/>
      <c r="J36" s="14"/>
    </row>
    <row r="37" spans="1:12" s="15" customFormat="1" ht="10.5" customHeight="1" x14ac:dyDescent="0.25">
      <c r="B37" s="16"/>
      <c r="C37" s="14"/>
      <c r="D37" s="14"/>
      <c r="E37" s="14"/>
      <c r="F37" s="14"/>
      <c r="G37" s="14"/>
      <c r="H37" s="14"/>
      <c r="I37" s="14"/>
      <c r="J37" s="14"/>
    </row>
    <row r="38" spans="1:12" x14ac:dyDescent="0.25">
      <c r="A38" s="14"/>
    </row>
    <row r="39" spans="1:12" s="15" customFormat="1" ht="12.75" customHeight="1" x14ac:dyDescent="0.25">
      <c r="B39" s="16"/>
      <c r="C39" s="14"/>
      <c r="E39" s="14"/>
      <c r="F39" s="14"/>
      <c r="G39" s="14"/>
      <c r="H39" s="14"/>
      <c r="I39" s="14"/>
      <c r="J39" s="14"/>
    </row>
    <row r="40" spans="1:12" s="15" customFormat="1" x14ac:dyDescent="0.25">
      <c r="B40" s="16"/>
      <c r="C40" s="14"/>
      <c r="E40" s="14"/>
      <c r="F40" s="14"/>
      <c r="G40" s="14"/>
      <c r="H40" s="14"/>
      <c r="I40" s="14"/>
      <c r="J40" s="14"/>
    </row>
    <row r="41" spans="1:12" s="15" customFormat="1" x14ac:dyDescent="0.25">
      <c r="B41" s="16"/>
      <c r="C41" s="14"/>
      <c r="D41" s="14"/>
      <c r="E41" s="14"/>
      <c r="F41" s="14"/>
      <c r="G41" s="14"/>
      <c r="H41" s="14"/>
      <c r="I41" s="14"/>
      <c r="J41" s="14"/>
    </row>
    <row r="42" spans="1:12" s="15" customFormat="1" ht="12.75" customHeight="1" x14ac:dyDescent="0.25">
      <c r="B42" s="16"/>
      <c r="C42" s="14"/>
      <c r="D42" s="14"/>
      <c r="E42" s="14"/>
      <c r="F42" s="14"/>
      <c r="G42" s="14"/>
      <c r="H42" s="14"/>
      <c r="I42" s="14"/>
      <c r="J42" s="14"/>
    </row>
    <row r="43" spans="1:12" ht="20.25" x14ac:dyDescent="0.25">
      <c r="D43" s="22" t="s">
        <v>362</v>
      </c>
    </row>
    <row r="44" spans="1:12" x14ac:dyDescent="0.25">
      <c r="A44" s="14"/>
      <c r="B44" s="14"/>
    </row>
    <row r="45" spans="1:12" ht="18" x14ac:dyDescent="0.25">
      <c r="A45" s="14"/>
      <c r="B45" s="14"/>
      <c r="D45" s="23">
        <v>43300.662002314813</v>
      </c>
    </row>
    <row r="46" spans="1:12" ht="12.75" x14ac:dyDescent="0.25">
      <c r="A46" s="14"/>
      <c r="B46" s="14"/>
      <c r="G46" s="24"/>
      <c r="H46" s="24"/>
      <c r="I46" s="24"/>
      <c r="J46" s="24"/>
      <c r="K46" s="24"/>
      <c r="L46" s="24"/>
    </row>
    <row r="47" spans="1:12" x14ac:dyDescent="0.25">
      <c r="A47" s="14"/>
      <c r="B47" s="14"/>
    </row>
    <row r="48" spans="1:12" x14ac:dyDescent="0.25">
      <c r="A48" s="14"/>
      <c r="B48" s="14"/>
    </row>
    <row r="49" spans="1:12" ht="15" x14ac:dyDescent="0.25">
      <c r="B49" s="25" t="s">
        <v>359</v>
      </c>
    </row>
    <row r="50" spans="1:12" ht="15" x14ac:dyDescent="0.25">
      <c r="B50" s="25"/>
    </row>
    <row r="51" spans="1:12" ht="15" x14ac:dyDescent="0.25">
      <c r="A51" s="24"/>
      <c r="B51" s="25" t="s">
        <v>351</v>
      </c>
      <c r="C51" s="24"/>
      <c r="D51" s="24"/>
      <c r="E51" s="24"/>
      <c r="F51" s="24"/>
    </row>
    <row r="52" spans="1:12" ht="15" x14ac:dyDescent="0.25">
      <c r="B52" s="25"/>
    </row>
    <row r="53" spans="1:12" ht="15" x14ac:dyDescent="0.25">
      <c r="B53" s="25" t="s">
        <v>363</v>
      </c>
    </row>
    <row r="54" spans="1:12" ht="15" x14ac:dyDescent="0.25">
      <c r="B54" s="25" t="s">
        <v>352</v>
      </c>
    </row>
    <row r="55" spans="1:12" ht="12.75" x14ac:dyDescent="0.25">
      <c r="B55" s="15"/>
      <c r="G55" s="24"/>
      <c r="H55" s="24"/>
      <c r="I55" s="24"/>
      <c r="J55" s="24"/>
      <c r="K55" s="24"/>
      <c r="L55" s="24"/>
    </row>
    <row r="56" spans="1:12" ht="15" x14ac:dyDescent="0.25">
      <c r="B56" s="25" t="s">
        <v>353</v>
      </c>
    </row>
    <row r="57" spans="1:12" ht="15" x14ac:dyDescent="0.25">
      <c r="B57" s="25" t="s">
        <v>354</v>
      </c>
    </row>
    <row r="62" spans="1:12" ht="12.75" x14ac:dyDescent="0.25">
      <c r="A62" s="24" t="s">
        <v>355</v>
      </c>
      <c r="B62" s="26"/>
      <c r="C62" s="27" t="s">
        <v>358</v>
      </c>
      <c r="D62" s="27"/>
      <c r="E62" s="28"/>
      <c r="F62" s="28" t="s">
        <v>356</v>
      </c>
    </row>
    <row r="65" spans="1:10" s="15" customFormat="1" ht="11.25" customHeight="1" x14ac:dyDescent="0.25">
      <c r="B65" s="16"/>
      <c r="C65" s="14"/>
      <c r="D65" s="14"/>
      <c r="E65" s="14"/>
      <c r="F65" s="14"/>
      <c r="G65" s="14"/>
      <c r="H65" s="14"/>
      <c r="I65" s="14"/>
      <c r="J65" s="14"/>
    </row>
    <row r="69" spans="1:10" x14ac:dyDescent="0.25">
      <c r="A69" s="14"/>
      <c r="B69" s="14"/>
    </row>
    <row r="70" spans="1:10" x14ac:dyDescent="0.25">
      <c r="A70" s="14"/>
      <c r="B70" s="14"/>
    </row>
    <row r="71" spans="1:10" x14ac:dyDescent="0.25">
      <c r="A71" s="14"/>
      <c r="B71" s="14"/>
    </row>
    <row r="72" spans="1:10" x14ac:dyDescent="0.25">
      <c r="A72" s="14"/>
      <c r="B72" s="14"/>
    </row>
    <row r="73" spans="1:10" x14ac:dyDescent="0.25">
      <c r="A73" s="14"/>
      <c r="B73" s="14"/>
    </row>
    <row r="74" spans="1:10" x14ac:dyDescent="0.25">
      <c r="A74" s="14"/>
      <c r="B74" s="14"/>
    </row>
    <row r="75" spans="1:10" x14ac:dyDescent="0.25">
      <c r="A75" s="14"/>
      <c r="B75" s="1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16358.10941497408</v>
      </c>
      <c r="D2" s="78">
        <v>16495.73360205023</v>
      </c>
      <c r="E2" s="78">
        <v>17512.364860567093</v>
      </c>
      <c r="F2" s="78">
        <v>16547.743537265385</v>
      </c>
      <c r="G2" s="78">
        <v>16805.501757102069</v>
      </c>
      <c r="H2" s="78">
        <v>19080.373517877662</v>
      </c>
      <c r="I2" s="78">
        <v>16292.806302254117</v>
      </c>
      <c r="J2" s="78">
        <v>17356.026727330351</v>
      </c>
      <c r="K2" s="78">
        <v>16741.91070197212</v>
      </c>
      <c r="L2" s="78">
        <v>15481.556484962117</v>
      </c>
      <c r="M2" s="78">
        <v>17186.312815392575</v>
      </c>
      <c r="N2" s="78">
        <v>16769.180782847157</v>
      </c>
      <c r="O2" s="78">
        <v>14616.603445181585</v>
      </c>
      <c r="P2" s="78">
        <v>11402.186360232732</v>
      </c>
      <c r="Q2" s="78">
        <v>10322.075817449882</v>
      </c>
      <c r="R2" s="78">
        <v>11954.396944396649</v>
      </c>
    </row>
    <row r="3" spans="1:18" ht="11.25" customHeight="1" x14ac:dyDescent="0.25">
      <c r="A3" s="53" t="s">
        <v>242</v>
      </c>
      <c r="B3" s="54" t="s">
        <v>241</v>
      </c>
      <c r="C3" s="79">
        <v>283.88074092780272</v>
      </c>
      <c r="D3" s="79">
        <v>342.94330007999997</v>
      </c>
      <c r="E3" s="79">
        <v>331.11151054581245</v>
      </c>
      <c r="F3" s="79">
        <v>175.85790592629877</v>
      </c>
      <c r="G3" s="79">
        <v>178.62850374415885</v>
      </c>
      <c r="H3" s="79">
        <v>1022.912666562239</v>
      </c>
      <c r="I3" s="79">
        <v>158.4281159287228</v>
      </c>
      <c r="J3" s="79">
        <v>173.08314936000002</v>
      </c>
      <c r="K3" s="79">
        <v>175.85750985501795</v>
      </c>
      <c r="L3" s="79">
        <v>158.42637321509159</v>
      </c>
      <c r="M3" s="79">
        <v>152.40059999999289</v>
      </c>
      <c r="N3" s="79">
        <v>175.86192475106824</v>
      </c>
      <c r="O3" s="79">
        <v>149.46850150147827</v>
      </c>
      <c r="P3" s="79">
        <v>137.73814408835761</v>
      </c>
      <c r="Q3" s="79">
        <v>17.595674871707395</v>
      </c>
      <c r="R3" s="79">
        <v>8.7977999999999916</v>
      </c>
    </row>
    <row r="4" spans="1:18" ht="11.25" customHeight="1" x14ac:dyDescent="0.25">
      <c r="A4" s="56" t="s">
        <v>240</v>
      </c>
      <c r="B4" s="57" t="s">
        <v>239</v>
      </c>
      <c r="C4" s="8">
        <v>283.88074092780272</v>
      </c>
      <c r="D4" s="8">
        <v>342.94330007999997</v>
      </c>
      <c r="E4" s="8">
        <v>331.11151054581245</v>
      </c>
      <c r="F4" s="8">
        <v>175.85790592629877</v>
      </c>
      <c r="G4" s="8">
        <v>178.62850374415885</v>
      </c>
      <c r="H4" s="8">
        <v>1022.912666562239</v>
      </c>
      <c r="I4" s="8">
        <v>158.4281159287228</v>
      </c>
      <c r="J4" s="8">
        <v>173.08314936000002</v>
      </c>
      <c r="K4" s="8">
        <v>175.85750985501795</v>
      </c>
      <c r="L4" s="8">
        <v>158.42637321509159</v>
      </c>
      <c r="M4" s="8">
        <v>152.40059999999289</v>
      </c>
      <c r="N4" s="8">
        <v>175.86192475106824</v>
      </c>
      <c r="O4" s="8">
        <v>149.46850150147827</v>
      </c>
      <c r="P4" s="8">
        <v>137.73814408835761</v>
      </c>
      <c r="Q4" s="8">
        <v>17.595674871707395</v>
      </c>
      <c r="R4" s="8">
        <v>8.7977999999999916</v>
      </c>
    </row>
    <row r="5" spans="1:18" ht="11.25" customHeight="1" x14ac:dyDescent="0.25">
      <c r="A5" s="59" t="s">
        <v>238</v>
      </c>
      <c r="B5" s="60" t="s">
        <v>237</v>
      </c>
      <c r="C5" s="9">
        <v>143.60327597563153</v>
      </c>
      <c r="D5" s="9">
        <v>196.45135488</v>
      </c>
      <c r="E5" s="9">
        <v>331.11151054581245</v>
      </c>
      <c r="F5" s="9">
        <v>175.85790592629877</v>
      </c>
      <c r="G5" s="9">
        <v>178.62850374415885</v>
      </c>
      <c r="H5" s="9">
        <v>1022.912666562239</v>
      </c>
      <c r="I5" s="9">
        <v>158.4281159287228</v>
      </c>
      <c r="J5" s="9">
        <v>173.08314936000002</v>
      </c>
      <c r="K5" s="9">
        <v>175.85750985501795</v>
      </c>
      <c r="L5" s="9">
        <v>158.42637321509159</v>
      </c>
      <c r="M5" s="9">
        <v>152.40059999999289</v>
      </c>
      <c r="N5" s="9">
        <v>175.86192475106824</v>
      </c>
      <c r="O5" s="9">
        <v>149.46850150147827</v>
      </c>
      <c r="P5" s="9">
        <v>137.73814408835761</v>
      </c>
      <c r="Q5" s="9">
        <v>17.595674871707395</v>
      </c>
      <c r="R5" s="9">
        <v>8.7977999999999916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143.60327597563153</v>
      </c>
      <c r="D7" s="10">
        <v>196.45135488</v>
      </c>
      <c r="E7" s="10">
        <v>331.11151054581245</v>
      </c>
      <c r="F7" s="10">
        <v>175.85790592629877</v>
      </c>
      <c r="G7" s="10">
        <v>178.62850374415885</v>
      </c>
      <c r="H7" s="10">
        <v>1022.912666562239</v>
      </c>
      <c r="I7" s="10">
        <v>158.4281159287228</v>
      </c>
      <c r="J7" s="10">
        <v>173.08314936000002</v>
      </c>
      <c r="K7" s="10">
        <v>175.85750985501795</v>
      </c>
      <c r="L7" s="10">
        <v>158.42637321509159</v>
      </c>
      <c r="M7" s="10">
        <v>152.40059999999289</v>
      </c>
      <c r="N7" s="10">
        <v>175.86192475106824</v>
      </c>
      <c r="O7" s="10">
        <v>149.46850150147827</v>
      </c>
      <c r="P7" s="10">
        <v>137.73814408835761</v>
      </c>
      <c r="Q7" s="10">
        <v>17.595674871707395</v>
      </c>
      <c r="R7" s="10">
        <v>8.7977999999999916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140.27746495217119</v>
      </c>
      <c r="D11" s="9">
        <v>146.4919452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140.27746495217119</v>
      </c>
      <c r="D12" s="10">
        <v>146.4919452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14413.347994417705</v>
      </c>
      <c r="D21" s="79">
        <v>15438.03194769023</v>
      </c>
      <c r="E21" s="79">
        <v>16227.456959726609</v>
      </c>
      <c r="F21" s="79">
        <v>15400.282297738901</v>
      </c>
      <c r="G21" s="79">
        <v>15889.883543358697</v>
      </c>
      <c r="H21" s="79">
        <v>17322.782035223147</v>
      </c>
      <c r="I21" s="79">
        <v>15334.635603065079</v>
      </c>
      <c r="J21" s="79">
        <v>15668.160613897649</v>
      </c>
      <c r="K21" s="79">
        <v>14492.424723077773</v>
      </c>
      <c r="L21" s="79">
        <v>14234.950884346057</v>
      </c>
      <c r="M21" s="79">
        <v>15500.032615392582</v>
      </c>
      <c r="N21" s="79">
        <v>13835.536319355939</v>
      </c>
      <c r="O21" s="79">
        <v>11624.449701888494</v>
      </c>
      <c r="P21" s="79">
        <v>8608.8460998735845</v>
      </c>
      <c r="Q21" s="79">
        <v>7467.3332283583477</v>
      </c>
      <c r="R21" s="79">
        <v>9278.6360443966423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14413.347994417705</v>
      </c>
      <c r="D30" s="8">
        <v>15438.03194769023</v>
      </c>
      <c r="E30" s="8">
        <v>16227.456959726609</v>
      </c>
      <c r="F30" s="8">
        <v>15400.282297738901</v>
      </c>
      <c r="G30" s="8">
        <v>15889.883543358697</v>
      </c>
      <c r="H30" s="8">
        <v>17322.782035223147</v>
      </c>
      <c r="I30" s="8">
        <v>15334.635603065079</v>
      </c>
      <c r="J30" s="8">
        <v>15668.160613897649</v>
      </c>
      <c r="K30" s="8">
        <v>14492.424723077773</v>
      </c>
      <c r="L30" s="8">
        <v>14234.950884346057</v>
      </c>
      <c r="M30" s="8">
        <v>15500.032615392582</v>
      </c>
      <c r="N30" s="8">
        <v>13835.536319355939</v>
      </c>
      <c r="O30" s="8">
        <v>11624.449701888494</v>
      </c>
      <c r="P30" s="8">
        <v>8608.8460998735845</v>
      </c>
      <c r="Q30" s="8">
        <v>7467.3332283583477</v>
      </c>
      <c r="R30" s="8">
        <v>9278.6360443966423</v>
      </c>
    </row>
    <row r="31" spans="1:18" ht="11.25" customHeight="1" x14ac:dyDescent="0.25">
      <c r="A31" s="59" t="s">
        <v>187</v>
      </c>
      <c r="B31" s="60" t="s">
        <v>186</v>
      </c>
      <c r="C31" s="9">
        <v>4587.5918522056991</v>
      </c>
      <c r="D31" s="9">
        <v>5391.5237897863681</v>
      </c>
      <c r="E31" s="9">
        <v>5742.2531404800002</v>
      </c>
      <c r="F31" s="9">
        <v>5873.4440064000009</v>
      </c>
      <c r="G31" s="9">
        <v>6092.9865185402887</v>
      </c>
      <c r="H31" s="9">
        <v>6728.8319999999994</v>
      </c>
      <c r="I31" s="9">
        <v>6520.7165875200008</v>
      </c>
      <c r="J31" s="9">
        <v>6580.5977418624016</v>
      </c>
      <c r="K31" s="9">
        <v>6044.4262195200008</v>
      </c>
      <c r="L31" s="9">
        <v>6030.2890773388808</v>
      </c>
      <c r="M31" s="9">
        <v>6743.1168000000052</v>
      </c>
      <c r="N31" s="9">
        <v>6574.8887836204167</v>
      </c>
      <c r="O31" s="9">
        <v>4875.5700461707584</v>
      </c>
      <c r="P31" s="9">
        <v>5000.9858021812743</v>
      </c>
      <c r="Q31" s="9">
        <v>4219.7760000000089</v>
      </c>
      <c r="R31" s="9">
        <v>5862.027393210783</v>
      </c>
    </row>
    <row r="32" spans="1:18" ht="11.25" customHeight="1" x14ac:dyDescent="0.25">
      <c r="A32" s="61" t="s">
        <v>185</v>
      </c>
      <c r="B32" s="62" t="s">
        <v>184</v>
      </c>
      <c r="C32" s="10">
        <v>4587.5918522056991</v>
      </c>
      <c r="D32" s="10">
        <v>5391.5237897863681</v>
      </c>
      <c r="E32" s="10">
        <v>5742.2531404800002</v>
      </c>
      <c r="F32" s="10">
        <v>5873.4440064000009</v>
      </c>
      <c r="G32" s="10">
        <v>6092.9865185402887</v>
      </c>
      <c r="H32" s="10">
        <v>6728.8319999999994</v>
      </c>
      <c r="I32" s="10">
        <v>6520.7165875200008</v>
      </c>
      <c r="J32" s="10">
        <v>6580.5977418624016</v>
      </c>
      <c r="K32" s="10">
        <v>6044.4262195200008</v>
      </c>
      <c r="L32" s="10">
        <v>6030.2890773388808</v>
      </c>
      <c r="M32" s="10">
        <v>6743.1168000000052</v>
      </c>
      <c r="N32" s="10">
        <v>6574.8887836204167</v>
      </c>
      <c r="O32" s="10">
        <v>4875.5700461707584</v>
      </c>
      <c r="P32" s="10">
        <v>5000.9858021812743</v>
      </c>
      <c r="Q32" s="10">
        <v>4219.7760000000089</v>
      </c>
      <c r="R32" s="10">
        <v>5862.027393210783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127.71436935366485</v>
      </c>
      <c r="D34" s="9">
        <v>113.07336475669344</v>
      </c>
      <c r="E34" s="9">
        <v>136.32195989023299</v>
      </c>
      <c r="F34" s="9">
        <v>124.69928707400501</v>
      </c>
      <c r="G34" s="9">
        <v>98.808556953384922</v>
      </c>
      <c r="H34" s="9">
        <v>150.93600832816085</v>
      </c>
      <c r="I34" s="9">
        <v>139.22587785488474</v>
      </c>
      <c r="J34" s="9">
        <v>87.180706070390016</v>
      </c>
      <c r="K34" s="9">
        <v>121.79787888661232</v>
      </c>
      <c r="L34" s="9">
        <v>115.97300289064678</v>
      </c>
      <c r="M34" s="9">
        <v>113.20031691957392</v>
      </c>
      <c r="N34" s="9">
        <v>78.370402230877971</v>
      </c>
      <c r="O34" s="9">
        <v>66.759999380603915</v>
      </c>
      <c r="P34" s="9">
        <v>89.982463010701636</v>
      </c>
      <c r="Q34" s="9">
        <v>101.59232101657629</v>
      </c>
      <c r="R34" s="9">
        <v>92.884914127833895</v>
      </c>
    </row>
    <row r="35" spans="1:18" ht="11.25" customHeight="1" x14ac:dyDescent="0.25">
      <c r="A35" s="59" t="s">
        <v>179</v>
      </c>
      <c r="B35" s="60" t="s">
        <v>178</v>
      </c>
      <c r="C35" s="9">
        <v>21.344394878199957</v>
      </c>
      <c r="D35" s="9">
        <v>51.936607265004007</v>
      </c>
      <c r="E35" s="9">
        <v>33.657196014288004</v>
      </c>
      <c r="F35" s="9">
        <v>18.279585337860002</v>
      </c>
      <c r="G35" s="9">
        <v>60.932096198820005</v>
      </c>
      <c r="H35" s="9">
        <v>67.082759257434915</v>
      </c>
      <c r="I35" s="9">
        <v>18.279063076428002</v>
      </c>
      <c r="J35" s="9">
        <v>60.929775036899997</v>
      </c>
      <c r="K35" s="9">
        <v>21.472111442628002</v>
      </c>
      <c r="L35" s="9">
        <v>18.278337713328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21.344394878199957</v>
      </c>
      <c r="D36" s="10">
        <v>51.936607265004007</v>
      </c>
      <c r="E36" s="10">
        <v>33.657196014288004</v>
      </c>
      <c r="F36" s="10">
        <v>18.279585337860002</v>
      </c>
      <c r="G36" s="10">
        <v>60.932096198820005</v>
      </c>
      <c r="H36" s="10">
        <v>67.082759257434915</v>
      </c>
      <c r="I36" s="10">
        <v>18.279063076428002</v>
      </c>
      <c r="J36" s="10">
        <v>60.929775036899997</v>
      </c>
      <c r="K36" s="10">
        <v>21.472111442628002</v>
      </c>
      <c r="L36" s="10">
        <v>18.278337713328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170.08445660407205</v>
      </c>
      <c r="E38" s="9">
        <v>3.0103393030920005</v>
      </c>
      <c r="F38" s="9">
        <v>6.3217998354600011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9.2750112583478721</v>
      </c>
      <c r="N38" s="9">
        <v>3.0917079779968208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170.08445660407205</v>
      </c>
      <c r="E41" s="10">
        <v>3.0103393030920005</v>
      </c>
      <c r="F41" s="10">
        <v>6.3217998354600011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9.2750112583478721</v>
      </c>
      <c r="N41" s="10">
        <v>3.0917079779968208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261.24113731258865</v>
      </c>
      <c r="D42" s="9">
        <v>893.37429649371609</v>
      </c>
      <c r="E42" s="9">
        <v>857.77333105924811</v>
      </c>
      <c r="F42" s="9">
        <v>667.50692333914799</v>
      </c>
      <c r="G42" s="9">
        <v>167.567691491136</v>
      </c>
      <c r="H42" s="9">
        <v>174.1617327120417</v>
      </c>
      <c r="I42" s="9">
        <v>67.822891658315996</v>
      </c>
      <c r="J42" s="9">
        <v>87.156440214948006</v>
      </c>
      <c r="K42" s="9">
        <v>58.006323180036006</v>
      </c>
      <c r="L42" s="9">
        <v>48.486857272920005</v>
      </c>
      <c r="M42" s="9">
        <v>41.927198848045506</v>
      </c>
      <c r="N42" s="9">
        <v>38.702499869853021</v>
      </c>
      <c r="O42" s="9">
        <v>32.252096321787135</v>
      </c>
      <c r="P42" s="9">
        <v>0</v>
      </c>
      <c r="Q42" s="9">
        <v>0</v>
      </c>
      <c r="R42" s="9">
        <v>6.4505190399358989</v>
      </c>
    </row>
    <row r="43" spans="1:18" ht="11.25" customHeight="1" x14ac:dyDescent="0.25">
      <c r="A43" s="59" t="s">
        <v>163</v>
      </c>
      <c r="B43" s="60" t="s">
        <v>162</v>
      </c>
      <c r="C43" s="9">
        <v>394.58240531602513</v>
      </c>
      <c r="D43" s="9">
        <v>201.96982171828799</v>
      </c>
      <c r="E43" s="9">
        <v>905.9157830015281</v>
      </c>
      <c r="F43" s="9">
        <v>789.27411235374007</v>
      </c>
      <c r="G43" s="9">
        <v>820.61136543484804</v>
      </c>
      <c r="H43" s="9">
        <v>836.51937992613887</v>
      </c>
      <c r="I43" s="9">
        <v>22.027049383248002</v>
      </c>
      <c r="J43" s="9">
        <v>0</v>
      </c>
      <c r="K43" s="9">
        <v>0</v>
      </c>
      <c r="L43" s="9">
        <v>47.464897995215999</v>
      </c>
      <c r="M43" s="9">
        <v>66.318865472933084</v>
      </c>
      <c r="N43" s="9">
        <v>78.91670364058173</v>
      </c>
      <c r="O43" s="9">
        <v>69.431907360332247</v>
      </c>
      <c r="P43" s="9">
        <v>12.597260815617748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6161.0385215974829</v>
      </c>
      <c r="D44" s="9">
        <v>5876.217957677185</v>
      </c>
      <c r="E44" s="9">
        <v>5761.8172368533533</v>
      </c>
      <c r="F44" s="9">
        <v>5681.2015726452737</v>
      </c>
      <c r="G44" s="9">
        <v>5610.2452119989284</v>
      </c>
      <c r="H44" s="9">
        <v>5671.902375511102</v>
      </c>
      <c r="I44" s="9">
        <v>5247.7739909210886</v>
      </c>
      <c r="J44" s="9">
        <v>5414.950914551785</v>
      </c>
      <c r="K44" s="9">
        <v>5099.378320907641</v>
      </c>
      <c r="L44" s="9">
        <v>4872.9734201597048</v>
      </c>
      <c r="M44" s="9">
        <v>5102.1591834516557</v>
      </c>
      <c r="N44" s="9">
        <v>3470.6249557730125</v>
      </c>
      <c r="O44" s="9">
        <v>3578.9866887437852</v>
      </c>
      <c r="P44" s="9">
        <v>972.1641278350329</v>
      </c>
      <c r="Q44" s="9">
        <v>656.36053473115794</v>
      </c>
      <c r="R44" s="9">
        <v>696.61285551583615</v>
      </c>
    </row>
    <row r="45" spans="1:18" ht="11.25" customHeight="1" x14ac:dyDescent="0.25">
      <c r="A45" s="59" t="s">
        <v>159</v>
      </c>
      <c r="B45" s="60" t="s">
        <v>158</v>
      </c>
      <c r="C45" s="9">
        <v>2859.8353137540462</v>
      </c>
      <c r="D45" s="9">
        <v>2739.8516533889042</v>
      </c>
      <c r="E45" s="9">
        <v>2786.7079731248641</v>
      </c>
      <c r="F45" s="9">
        <v>2239.5550107534123</v>
      </c>
      <c r="G45" s="9">
        <v>3038.7321027412918</v>
      </c>
      <c r="H45" s="9">
        <v>3693.347779488267</v>
      </c>
      <c r="I45" s="9">
        <v>3318.7901426511125</v>
      </c>
      <c r="J45" s="9">
        <v>3437.3450361612245</v>
      </c>
      <c r="K45" s="9">
        <v>3147.343869140856</v>
      </c>
      <c r="L45" s="9">
        <v>3101.4852909753604</v>
      </c>
      <c r="M45" s="9">
        <v>3424.0352394420183</v>
      </c>
      <c r="N45" s="9">
        <v>3590.9412662432014</v>
      </c>
      <c r="O45" s="9">
        <v>3001.4489639112271</v>
      </c>
      <c r="P45" s="9">
        <v>2533.1164460309587</v>
      </c>
      <c r="Q45" s="9">
        <v>2489.604372610605</v>
      </c>
      <c r="R45" s="9">
        <v>2620.6603625022522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2792.3993299359818</v>
      </c>
      <c r="D49" s="10">
        <v>2698.7275754010002</v>
      </c>
      <c r="E49" s="10">
        <v>2695.8668595183003</v>
      </c>
      <c r="F49" s="10">
        <v>2177.8681572297</v>
      </c>
      <c r="G49" s="10">
        <v>2989.0142078238</v>
      </c>
      <c r="H49" s="10">
        <v>3681.6197166793754</v>
      </c>
      <c r="I49" s="10">
        <v>3304.0593669096006</v>
      </c>
      <c r="J49" s="10">
        <v>3425.6832461982003</v>
      </c>
      <c r="K49" s="10">
        <v>3135.6812198789999</v>
      </c>
      <c r="L49" s="10">
        <v>3007.5803473833002</v>
      </c>
      <c r="M49" s="10">
        <v>3397.6474919152765</v>
      </c>
      <c r="N49" s="10">
        <v>3588.0092586773035</v>
      </c>
      <c r="O49" s="10">
        <v>3001.4489639112271</v>
      </c>
      <c r="P49" s="10">
        <v>2527.2523246192909</v>
      </c>
      <c r="Q49" s="10">
        <v>2486.6723344849775</v>
      </c>
      <c r="R49" s="10">
        <v>2617.7283083931902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67.435983818064287</v>
      </c>
      <c r="D51" s="10">
        <v>41.124077987904002</v>
      </c>
      <c r="E51" s="10">
        <v>90.841113606564008</v>
      </c>
      <c r="F51" s="10">
        <v>61.68685352371201</v>
      </c>
      <c r="G51" s="10">
        <v>49.717894917492004</v>
      </c>
      <c r="H51" s="10">
        <v>11.728062808891687</v>
      </c>
      <c r="I51" s="10">
        <v>14.730775741512</v>
      </c>
      <c r="J51" s="10">
        <v>11.661789963024001</v>
      </c>
      <c r="K51" s="10">
        <v>11.662649261856002</v>
      </c>
      <c r="L51" s="10">
        <v>93.904943592060008</v>
      </c>
      <c r="M51" s="10">
        <v>26.387747526741851</v>
      </c>
      <c r="N51" s="10">
        <v>2.9320075658979414</v>
      </c>
      <c r="O51" s="10">
        <v>0</v>
      </c>
      <c r="P51" s="10">
        <v>5.8641214116680631</v>
      </c>
      <c r="Q51" s="10">
        <v>2.9320381256273205</v>
      </c>
      <c r="R51" s="10">
        <v>2.9320541090617667</v>
      </c>
    </row>
    <row r="52" spans="1:18" ht="11.25" customHeight="1" x14ac:dyDescent="0.25">
      <c r="A52" s="53" t="s">
        <v>145</v>
      </c>
      <c r="B52" s="54" t="s">
        <v>144</v>
      </c>
      <c r="C52" s="79">
        <v>1660.8806796285726</v>
      </c>
      <c r="D52" s="79">
        <v>714.75835428000016</v>
      </c>
      <c r="E52" s="79">
        <v>953.79639029467216</v>
      </c>
      <c r="F52" s="79">
        <v>971.60333360018421</v>
      </c>
      <c r="G52" s="79">
        <v>736.9897099992121</v>
      </c>
      <c r="H52" s="79">
        <v>734.67881609227697</v>
      </c>
      <c r="I52" s="79">
        <v>799.742583260316</v>
      </c>
      <c r="J52" s="79">
        <v>1514.7829640727</v>
      </c>
      <c r="K52" s="79">
        <v>2073.6284690393277</v>
      </c>
      <c r="L52" s="79">
        <v>1088.1792274009681</v>
      </c>
      <c r="M52" s="79">
        <v>1533.8796000000002</v>
      </c>
      <c r="N52" s="79">
        <v>2757.7825387401517</v>
      </c>
      <c r="O52" s="79">
        <v>2842.685241791612</v>
      </c>
      <c r="P52" s="79">
        <v>2655.6021162707898</v>
      </c>
      <c r="Q52" s="79">
        <v>2837.1469142198271</v>
      </c>
      <c r="R52" s="79">
        <v>2666.9631000000059</v>
      </c>
    </row>
    <row r="53" spans="1:18" ht="11.25" customHeight="1" x14ac:dyDescent="0.25">
      <c r="A53" s="56" t="s">
        <v>143</v>
      </c>
      <c r="B53" s="57" t="s">
        <v>142</v>
      </c>
      <c r="C53" s="8">
        <v>915.94827962857244</v>
      </c>
      <c r="D53" s="8">
        <v>597.29851764000011</v>
      </c>
      <c r="E53" s="8">
        <v>793.88240165467209</v>
      </c>
      <c r="F53" s="8">
        <v>794.13827936018413</v>
      </c>
      <c r="G53" s="8">
        <v>698.05939530135606</v>
      </c>
      <c r="H53" s="8">
        <v>692.27601609227702</v>
      </c>
      <c r="I53" s="8">
        <v>731.17787174031605</v>
      </c>
      <c r="J53" s="8">
        <v>1471.0460728491</v>
      </c>
      <c r="K53" s="8">
        <v>2047.231532399328</v>
      </c>
      <c r="L53" s="8">
        <v>1079.2563192409682</v>
      </c>
      <c r="M53" s="8">
        <v>1527.0420000000001</v>
      </c>
      <c r="N53" s="8">
        <v>2745.2617387401515</v>
      </c>
      <c r="O53" s="8">
        <v>2790.1420324060309</v>
      </c>
      <c r="P53" s="8">
        <v>2630.42731627079</v>
      </c>
      <c r="Q53" s="8">
        <v>2799.8509142198268</v>
      </c>
      <c r="R53" s="8">
        <v>2631.9315000000061</v>
      </c>
    </row>
    <row r="54" spans="1:18" ht="11.25" customHeight="1" x14ac:dyDescent="0.25">
      <c r="A54" s="56" t="s">
        <v>141</v>
      </c>
      <c r="B54" s="57" t="s">
        <v>140</v>
      </c>
      <c r="C54" s="8">
        <v>744.93240000000003</v>
      </c>
      <c r="D54" s="8">
        <v>117.45983664000001</v>
      </c>
      <c r="E54" s="8">
        <v>159.91398864000001</v>
      </c>
      <c r="F54" s="8">
        <v>177.46505424000003</v>
      </c>
      <c r="G54" s="8">
        <v>38.930314697856005</v>
      </c>
      <c r="H54" s="8">
        <v>42.402799999999992</v>
      </c>
      <c r="I54" s="8">
        <v>68.564711520000003</v>
      </c>
      <c r="J54" s="8">
        <v>43.736891223599997</v>
      </c>
      <c r="K54" s="8">
        <v>26.39693664</v>
      </c>
      <c r="L54" s="8">
        <v>8.9229081600000004</v>
      </c>
      <c r="M54" s="8">
        <v>6.8376000000000055</v>
      </c>
      <c r="N54" s="8">
        <v>12.520800000000008</v>
      </c>
      <c r="O54" s="8">
        <v>52.543209385581235</v>
      </c>
      <c r="P54" s="8">
        <v>25.174799999999962</v>
      </c>
      <c r="Q54" s="8">
        <v>37.296000000000078</v>
      </c>
      <c r="R54" s="8">
        <v>35.031599999999948</v>
      </c>
    </row>
    <row r="55" spans="1:18" ht="11.25" customHeight="1" x14ac:dyDescent="0.25">
      <c r="A55" s="59" t="s">
        <v>139</v>
      </c>
      <c r="B55" s="60" t="s">
        <v>138</v>
      </c>
      <c r="C55" s="9">
        <v>3.1523999999999979</v>
      </c>
      <c r="D55" s="9">
        <v>3.1601966400000001</v>
      </c>
      <c r="E55" s="9">
        <v>3.1601966400000001</v>
      </c>
      <c r="F55" s="9">
        <v>8.7370142400000006</v>
      </c>
      <c r="G55" s="9">
        <v>19.336090697856001</v>
      </c>
      <c r="H55" s="9">
        <v>17.182799999999997</v>
      </c>
      <c r="I55" s="9">
        <v>52.236191520000006</v>
      </c>
      <c r="J55" s="9">
        <v>23.054099223600002</v>
      </c>
      <c r="K55" s="9">
        <v>26.39693664</v>
      </c>
      <c r="L55" s="9">
        <v>8.9229081600000004</v>
      </c>
      <c r="M55" s="9">
        <v>6.8376000000000055</v>
      </c>
      <c r="N55" s="9">
        <v>12.520800000000008</v>
      </c>
      <c r="O55" s="9">
        <v>44.2232093855812</v>
      </c>
      <c r="P55" s="9">
        <v>25.174799999999962</v>
      </c>
      <c r="Q55" s="9">
        <v>37.296000000000078</v>
      </c>
      <c r="R55" s="9">
        <v>35.031599999999948</v>
      </c>
    </row>
    <row r="56" spans="1:18" ht="11.25" customHeight="1" x14ac:dyDescent="0.25">
      <c r="A56" s="59" t="s">
        <v>137</v>
      </c>
      <c r="B56" s="60" t="s">
        <v>136</v>
      </c>
      <c r="C56" s="9">
        <v>741.78000000000009</v>
      </c>
      <c r="D56" s="9">
        <v>114.29964000000001</v>
      </c>
      <c r="E56" s="9">
        <v>156.753792</v>
      </c>
      <c r="F56" s="9">
        <v>168.72804000000002</v>
      </c>
      <c r="G56" s="9">
        <v>19.594224000000001</v>
      </c>
      <c r="H56" s="9">
        <v>25.219999999999995</v>
      </c>
      <c r="I56" s="9">
        <v>16.328520000000001</v>
      </c>
      <c r="J56" s="9">
        <v>20.682791999999999</v>
      </c>
      <c r="K56" s="9">
        <v>0</v>
      </c>
      <c r="L56" s="9">
        <v>0</v>
      </c>
      <c r="M56" s="9">
        <v>0</v>
      </c>
      <c r="N56" s="9">
        <v>0</v>
      </c>
      <c r="O56" s="9">
        <v>8.3200000000000323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3997.446950599538</v>
      </c>
      <c r="D2" s="78">
        <v>4156.1701879190769</v>
      </c>
      <c r="E2" s="78">
        <v>4140.5008449961078</v>
      </c>
      <c r="F2" s="78">
        <v>4449.628972975429</v>
      </c>
      <c r="G2" s="78">
        <v>4454.1275214335401</v>
      </c>
      <c r="H2" s="78">
        <v>4386.6931245497772</v>
      </c>
      <c r="I2" s="78">
        <v>4384.9626768904327</v>
      </c>
      <c r="J2" s="78">
        <v>4222.0054026831967</v>
      </c>
      <c r="K2" s="78">
        <v>4485.0671131298768</v>
      </c>
      <c r="L2" s="78">
        <v>3777.0283108399326</v>
      </c>
      <c r="M2" s="78">
        <v>3569.6289211926269</v>
      </c>
      <c r="N2" s="78">
        <v>3399.1503128532258</v>
      </c>
      <c r="O2" s="78">
        <v>3076.3925842148028</v>
      </c>
      <c r="P2" s="78">
        <v>3094.2109623909705</v>
      </c>
      <c r="Q2" s="78">
        <v>3053.0041546450557</v>
      </c>
      <c r="R2" s="78">
        <v>2945.5905951485138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3997.446950599538</v>
      </c>
      <c r="D21" s="79">
        <v>4156.1701879190769</v>
      </c>
      <c r="E21" s="79">
        <v>4140.5008449961078</v>
      </c>
      <c r="F21" s="79">
        <v>4449.628972975429</v>
      </c>
      <c r="G21" s="79">
        <v>4454.1275214335401</v>
      </c>
      <c r="H21" s="79">
        <v>4386.6931245497772</v>
      </c>
      <c r="I21" s="79">
        <v>4384.9626768904327</v>
      </c>
      <c r="J21" s="79">
        <v>4222.0054026831967</v>
      </c>
      <c r="K21" s="79">
        <v>4485.0671131298768</v>
      </c>
      <c r="L21" s="79">
        <v>3777.0283108399326</v>
      </c>
      <c r="M21" s="79">
        <v>3569.6289211926269</v>
      </c>
      <c r="N21" s="79">
        <v>3399.1503128532258</v>
      </c>
      <c r="O21" s="79">
        <v>3076.3925842148028</v>
      </c>
      <c r="P21" s="79">
        <v>3094.2109623909705</v>
      </c>
      <c r="Q21" s="79">
        <v>3053.0041546450557</v>
      </c>
      <c r="R21" s="79">
        <v>2945.5905951485138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3997.446950599538</v>
      </c>
      <c r="D30" s="8">
        <v>4156.1701879190769</v>
      </c>
      <c r="E30" s="8">
        <v>4140.5008449961078</v>
      </c>
      <c r="F30" s="8">
        <v>4449.628972975429</v>
      </c>
      <c r="G30" s="8">
        <v>4454.1275214335401</v>
      </c>
      <c r="H30" s="8">
        <v>4386.6931245497772</v>
      </c>
      <c r="I30" s="8">
        <v>4384.9626768904327</v>
      </c>
      <c r="J30" s="8">
        <v>4222.0054026831967</v>
      </c>
      <c r="K30" s="8">
        <v>4485.0671131298768</v>
      </c>
      <c r="L30" s="8">
        <v>3777.0283108399326</v>
      </c>
      <c r="M30" s="8">
        <v>3569.6289211926269</v>
      </c>
      <c r="N30" s="8">
        <v>3399.1503128532258</v>
      </c>
      <c r="O30" s="8">
        <v>3076.3925842148028</v>
      </c>
      <c r="P30" s="8">
        <v>3094.2109623909705</v>
      </c>
      <c r="Q30" s="8">
        <v>3053.0041546450557</v>
      </c>
      <c r="R30" s="8">
        <v>2945.5905951485138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2604.2465841802377</v>
      </c>
      <c r="D43" s="9">
        <v>2645.4116935298521</v>
      </c>
      <c r="E43" s="9">
        <v>2481.0203538651958</v>
      </c>
      <c r="F43" s="9">
        <v>2619.9968648653803</v>
      </c>
      <c r="G43" s="9">
        <v>2522.0911046652363</v>
      </c>
      <c r="H43" s="9">
        <v>2399.0598286876334</v>
      </c>
      <c r="I43" s="9">
        <v>2304.475629817608</v>
      </c>
      <c r="J43" s="9">
        <v>2045.580177046068</v>
      </c>
      <c r="K43" s="9">
        <v>2209.5554823496441</v>
      </c>
      <c r="L43" s="9">
        <v>1761.4123276571643</v>
      </c>
      <c r="M43" s="9">
        <v>1928.7472898960143</v>
      </c>
      <c r="N43" s="9">
        <v>1919.2635953455699</v>
      </c>
      <c r="O43" s="9">
        <v>2039.2316845912922</v>
      </c>
      <c r="P43" s="9">
        <v>2162.3105516655451</v>
      </c>
      <c r="Q43" s="9">
        <v>1950.8297233400956</v>
      </c>
      <c r="R43" s="9">
        <v>1679.3260824576485</v>
      </c>
    </row>
    <row r="44" spans="1:18" ht="11.25" customHeight="1" x14ac:dyDescent="0.25">
      <c r="A44" s="59" t="s">
        <v>161</v>
      </c>
      <c r="B44" s="60" t="s">
        <v>160</v>
      </c>
      <c r="C44" s="9">
        <v>1393.2003664193003</v>
      </c>
      <c r="D44" s="9">
        <v>1510.7584943892243</v>
      </c>
      <c r="E44" s="9">
        <v>1659.4804911309122</v>
      </c>
      <c r="F44" s="9">
        <v>1829.6321081100484</v>
      </c>
      <c r="G44" s="9">
        <v>1932.0364167683042</v>
      </c>
      <c r="H44" s="9">
        <v>1987.6332958621438</v>
      </c>
      <c r="I44" s="9">
        <v>2080.4870470728247</v>
      </c>
      <c r="J44" s="9">
        <v>2176.4252256371283</v>
      </c>
      <c r="K44" s="9">
        <v>2275.5116307802323</v>
      </c>
      <c r="L44" s="9">
        <v>2015.6159831827686</v>
      </c>
      <c r="M44" s="9">
        <v>1640.8816312966123</v>
      </c>
      <c r="N44" s="9">
        <v>1479.8867175076557</v>
      </c>
      <c r="O44" s="9">
        <v>1037.1608996235104</v>
      </c>
      <c r="P44" s="9">
        <v>931.90041072542556</v>
      </c>
      <c r="Q44" s="9">
        <v>1102.1744313049601</v>
      </c>
      <c r="R44" s="9">
        <v>1266.2645126908656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3982.6475209779287</v>
      </c>
      <c r="D2" s="78">
        <v>4140.7620883763848</v>
      </c>
      <c r="E2" s="78">
        <v>4132.6784651965809</v>
      </c>
      <c r="F2" s="78">
        <v>4441.9851694062481</v>
      </c>
      <c r="G2" s="78">
        <v>4444.9862422086126</v>
      </c>
      <c r="H2" s="78">
        <v>4380.2190777971809</v>
      </c>
      <c r="I2" s="78">
        <v>4377.7943846422495</v>
      </c>
      <c r="J2" s="78">
        <v>4214.210221431098</v>
      </c>
      <c r="K2" s="78">
        <v>4479.961167259391</v>
      </c>
      <c r="L2" s="78">
        <v>3773.5767875892261</v>
      </c>
      <c r="M2" s="78">
        <v>3562.4349158321802</v>
      </c>
      <c r="N2" s="78">
        <v>3390.1135282113864</v>
      </c>
      <c r="O2" s="78">
        <v>3071.5848512918155</v>
      </c>
      <c r="P2" s="78">
        <v>3088.6904249789004</v>
      </c>
      <c r="Q2" s="78">
        <v>3048.9728276688179</v>
      </c>
      <c r="R2" s="78">
        <v>2941.9310728083401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3982.6475209779287</v>
      </c>
      <c r="D21" s="79">
        <v>4140.7620883763848</v>
      </c>
      <c r="E21" s="79">
        <v>4132.6784651965809</v>
      </c>
      <c r="F21" s="79">
        <v>4441.9851694062481</v>
      </c>
      <c r="G21" s="79">
        <v>4444.9862422086126</v>
      </c>
      <c r="H21" s="79">
        <v>4380.2190777971809</v>
      </c>
      <c r="I21" s="79">
        <v>4377.7943846422495</v>
      </c>
      <c r="J21" s="79">
        <v>4214.210221431098</v>
      </c>
      <c r="K21" s="79">
        <v>4479.961167259391</v>
      </c>
      <c r="L21" s="79">
        <v>3773.5767875892261</v>
      </c>
      <c r="M21" s="79">
        <v>3562.4349158321802</v>
      </c>
      <c r="N21" s="79">
        <v>3390.1135282113864</v>
      </c>
      <c r="O21" s="79">
        <v>3071.5848512918155</v>
      </c>
      <c r="P21" s="79">
        <v>3088.6904249789004</v>
      </c>
      <c r="Q21" s="79">
        <v>3048.9728276688179</v>
      </c>
      <c r="R21" s="79">
        <v>2941.9310728083401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3982.6475209779287</v>
      </c>
      <c r="D30" s="8">
        <v>4140.7620883763848</v>
      </c>
      <c r="E30" s="8">
        <v>4132.6784651965809</v>
      </c>
      <c r="F30" s="8">
        <v>4441.9851694062481</v>
      </c>
      <c r="G30" s="8">
        <v>4444.9862422086126</v>
      </c>
      <c r="H30" s="8">
        <v>4380.2190777971809</v>
      </c>
      <c r="I30" s="8">
        <v>4377.7943846422495</v>
      </c>
      <c r="J30" s="8">
        <v>4214.210221431098</v>
      </c>
      <c r="K30" s="8">
        <v>4479.961167259391</v>
      </c>
      <c r="L30" s="8">
        <v>3773.5767875892261</v>
      </c>
      <c r="M30" s="8">
        <v>3562.4349158321802</v>
      </c>
      <c r="N30" s="8">
        <v>3390.1135282113864</v>
      </c>
      <c r="O30" s="8">
        <v>3071.5848512918155</v>
      </c>
      <c r="P30" s="8">
        <v>3088.6904249789004</v>
      </c>
      <c r="Q30" s="8">
        <v>3048.9728276688179</v>
      </c>
      <c r="R30" s="8">
        <v>2941.9310728083401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2594.6050893671268</v>
      </c>
      <c r="D43" s="9">
        <v>2635.6044034376928</v>
      </c>
      <c r="E43" s="9">
        <v>2476.3331229661258</v>
      </c>
      <c r="F43" s="9">
        <v>2615.4960982826988</v>
      </c>
      <c r="G43" s="9">
        <v>2516.9149755787857</v>
      </c>
      <c r="H43" s="9">
        <v>2395.519205933268</v>
      </c>
      <c r="I43" s="9">
        <v>2300.7084016766694</v>
      </c>
      <c r="J43" s="9">
        <v>2041.8033774627136</v>
      </c>
      <c r="K43" s="9">
        <v>2207.0400527237002</v>
      </c>
      <c r="L43" s="9">
        <v>1759.8027141984719</v>
      </c>
      <c r="M43" s="9">
        <v>1924.8602140545786</v>
      </c>
      <c r="N43" s="9">
        <v>1914.1611520330521</v>
      </c>
      <c r="O43" s="9">
        <v>2036.0448087166351</v>
      </c>
      <c r="P43" s="9">
        <v>2158.4526646494123</v>
      </c>
      <c r="Q43" s="9">
        <v>1948.2537581296383</v>
      </c>
      <c r="R43" s="9">
        <v>1677.2397330086408</v>
      </c>
    </row>
    <row r="44" spans="1:18" ht="11.25" customHeight="1" x14ac:dyDescent="0.25">
      <c r="A44" s="59" t="s">
        <v>161</v>
      </c>
      <c r="B44" s="60" t="s">
        <v>160</v>
      </c>
      <c r="C44" s="9">
        <v>1388.0424316108019</v>
      </c>
      <c r="D44" s="9">
        <v>1505.1576849386925</v>
      </c>
      <c r="E44" s="9">
        <v>1656.3453422304549</v>
      </c>
      <c r="F44" s="9">
        <v>1826.4890711235496</v>
      </c>
      <c r="G44" s="9">
        <v>1928.0712666298271</v>
      </c>
      <c r="H44" s="9">
        <v>1984.6998718639131</v>
      </c>
      <c r="I44" s="9">
        <v>2077.0859829655801</v>
      </c>
      <c r="J44" s="9">
        <v>2172.4068439683842</v>
      </c>
      <c r="K44" s="9">
        <v>2272.9211145356903</v>
      </c>
      <c r="L44" s="9">
        <v>2013.7740733907544</v>
      </c>
      <c r="M44" s="9">
        <v>1637.5747017776018</v>
      </c>
      <c r="N44" s="9">
        <v>1475.9523761783341</v>
      </c>
      <c r="O44" s="9">
        <v>1035.5400425751802</v>
      </c>
      <c r="P44" s="9">
        <v>930.2377603294882</v>
      </c>
      <c r="Q44" s="9">
        <v>1100.7190695391796</v>
      </c>
      <c r="R44" s="9">
        <v>1264.6913397996993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14.799429621609871</v>
      </c>
      <c r="D2" s="78">
        <v>15.408099542691531</v>
      </c>
      <c r="E2" s="78">
        <v>7.8223797995273667</v>
      </c>
      <c r="F2" s="78">
        <v>7.6438035691797337</v>
      </c>
      <c r="G2" s="78">
        <v>9.1412792249277466</v>
      </c>
      <c r="H2" s="78">
        <v>6.4740467525964771</v>
      </c>
      <c r="I2" s="78">
        <v>7.1682922481832918</v>
      </c>
      <c r="J2" s="78">
        <v>7.7951812520985948</v>
      </c>
      <c r="K2" s="78">
        <v>5.1059458704857725</v>
      </c>
      <c r="L2" s="78">
        <v>3.4515232507060487</v>
      </c>
      <c r="M2" s="78">
        <v>7.1940053604460221</v>
      </c>
      <c r="N2" s="78">
        <v>9.0367846418395512</v>
      </c>
      <c r="O2" s="78">
        <v>4.8077329229872277</v>
      </c>
      <c r="P2" s="78">
        <v>5.5205374120701203</v>
      </c>
      <c r="Q2" s="78">
        <v>4.0313269762382191</v>
      </c>
      <c r="R2" s="78">
        <v>3.6595223401739876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14.799429621609871</v>
      </c>
      <c r="D21" s="79">
        <v>15.408099542691531</v>
      </c>
      <c r="E21" s="79">
        <v>7.8223797995273667</v>
      </c>
      <c r="F21" s="79">
        <v>7.6438035691797337</v>
      </c>
      <c r="G21" s="79">
        <v>9.1412792249277466</v>
      </c>
      <c r="H21" s="79">
        <v>6.4740467525964771</v>
      </c>
      <c r="I21" s="79">
        <v>7.1682922481832918</v>
      </c>
      <c r="J21" s="79">
        <v>7.7951812520985948</v>
      </c>
      <c r="K21" s="79">
        <v>5.1059458704857725</v>
      </c>
      <c r="L21" s="79">
        <v>3.4515232507060487</v>
      </c>
      <c r="M21" s="79">
        <v>7.1940053604460221</v>
      </c>
      <c r="N21" s="79">
        <v>9.0367846418395512</v>
      </c>
      <c r="O21" s="79">
        <v>4.8077329229872277</v>
      </c>
      <c r="P21" s="79">
        <v>5.5205374120701203</v>
      </c>
      <c r="Q21" s="79">
        <v>4.0313269762382191</v>
      </c>
      <c r="R21" s="79">
        <v>3.6595223401739876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14.799429621609871</v>
      </c>
      <c r="D30" s="8">
        <v>15.408099542691531</v>
      </c>
      <c r="E30" s="8">
        <v>7.8223797995273667</v>
      </c>
      <c r="F30" s="8">
        <v>7.6438035691797337</v>
      </c>
      <c r="G30" s="8">
        <v>9.1412792249277466</v>
      </c>
      <c r="H30" s="8">
        <v>6.4740467525964771</v>
      </c>
      <c r="I30" s="8">
        <v>7.1682922481832918</v>
      </c>
      <c r="J30" s="8">
        <v>7.7951812520985948</v>
      </c>
      <c r="K30" s="8">
        <v>5.1059458704857725</v>
      </c>
      <c r="L30" s="8">
        <v>3.4515232507060487</v>
      </c>
      <c r="M30" s="8">
        <v>7.1940053604460221</v>
      </c>
      <c r="N30" s="8">
        <v>9.0367846418395512</v>
      </c>
      <c r="O30" s="8">
        <v>4.8077329229872277</v>
      </c>
      <c r="P30" s="8">
        <v>5.5205374120701203</v>
      </c>
      <c r="Q30" s="8">
        <v>4.0313269762382191</v>
      </c>
      <c r="R30" s="8">
        <v>3.6595223401739876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9.6414948131113771</v>
      </c>
      <c r="D43" s="9">
        <v>9.8072900921596684</v>
      </c>
      <c r="E43" s="9">
        <v>4.6872308990700349</v>
      </c>
      <c r="F43" s="9">
        <v>4.5007665826811616</v>
      </c>
      <c r="G43" s="9">
        <v>5.1761290864504046</v>
      </c>
      <c r="H43" s="9">
        <v>3.5406227543655455</v>
      </c>
      <c r="I43" s="9">
        <v>3.7672281409390056</v>
      </c>
      <c r="J43" s="9">
        <v>3.7767995833544266</v>
      </c>
      <c r="K43" s="9">
        <v>2.5154296259436308</v>
      </c>
      <c r="L43" s="9">
        <v>1.6096134586920785</v>
      </c>
      <c r="M43" s="9">
        <v>3.8870758414355953</v>
      </c>
      <c r="N43" s="9">
        <v>5.1024433125177637</v>
      </c>
      <c r="O43" s="9">
        <v>3.1868758746571313</v>
      </c>
      <c r="P43" s="9">
        <v>3.8578870161327101</v>
      </c>
      <c r="Q43" s="9">
        <v>2.5759652104576296</v>
      </c>
      <c r="R43" s="9">
        <v>2.0863494490077894</v>
      </c>
    </row>
    <row r="44" spans="1:18" ht="11.25" customHeight="1" x14ac:dyDescent="0.25">
      <c r="A44" s="59" t="s">
        <v>161</v>
      </c>
      <c r="B44" s="60" t="s">
        <v>160</v>
      </c>
      <c r="C44" s="9">
        <v>5.1579348084984948</v>
      </c>
      <c r="D44" s="9">
        <v>5.6008094505318624</v>
      </c>
      <c r="E44" s="9">
        <v>3.1351489004573314</v>
      </c>
      <c r="F44" s="9">
        <v>3.1430369864985721</v>
      </c>
      <c r="G44" s="9">
        <v>3.9651501384773424</v>
      </c>
      <c r="H44" s="9">
        <v>2.9334239982309316</v>
      </c>
      <c r="I44" s="9">
        <v>3.4010641072442862</v>
      </c>
      <c r="J44" s="9">
        <v>4.0183816687441682</v>
      </c>
      <c r="K44" s="9">
        <v>2.5905162445421417</v>
      </c>
      <c r="L44" s="9">
        <v>1.84190979201397</v>
      </c>
      <c r="M44" s="9">
        <v>3.3069295190104273</v>
      </c>
      <c r="N44" s="9">
        <v>3.9343413293217879</v>
      </c>
      <c r="O44" s="9">
        <v>1.6208570483300966</v>
      </c>
      <c r="P44" s="9">
        <v>1.6626503959374104</v>
      </c>
      <c r="Q44" s="9">
        <v>1.4553617657805891</v>
      </c>
      <c r="R44" s="9">
        <v>1.5731728911661982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305.39719093765757</v>
      </c>
      <c r="O2" s="78">
        <v>302.93996617566876</v>
      </c>
      <c r="P2" s="78">
        <v>514.99834922576576</v>
      </c>
      <c r="Q2" s="78">
        <v>492.50189113893077</v>
      </c>
      <c r="R2" s="78">
        <v>438.08520981248859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305.39719093765757</v>
      </c>
      <c r="O52" s="79">
        <v>302.93996617566876</v>
      </c>
      <c r="P52" s="79">
        <v>514.99834922576576</v>
      </c>
      <c r="Q52" s="79">
        <v>492.50189113893077</v>
      </c>
      <c r="R52" s="79">
        <v>438.08520981248859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305.39719093765757</v>
      </c>
      <c r="O53" s="8">
        <v>302.93996617566876</v>
      </c>
      <c r="P53" s="8">
        <v>514.99834922576576</v>
      </c>
      <c r="Q53" s="8">
        <v>492.50189113893077</v>
      </c>
      <c r="R53" s="8">
        <v>438.08520981248859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5302.0368000000135</v>
      </c>
      <c r="D2" s="78">
        <v>5663.8059062400016</v>
      </c>
      <c r="E2" s="78">
        <v>6167.6290897200006</v>
      </c>
      <c r="F2" s="78">
        <v>6728.1026079600015</v>
      </c>
      <c r="G2" s="78">
        <v>7059.6670230000018</v>
      </c>
      <c r="H2" s="78">
        <v>7235.3810999999969</v>
      </c>
      <c r="I2" s="78">
        <v>7523.0875864800009</v>
      </c>
      <c r="J2" s="78">
        <v>7766.6492336400015</v>
      </c>
      <c r="K2" s="78">
        <v>8142.0500250960858</v>
      </c>
      <c r="L2" s="78">
        <v>7582.181367571884</v>
      </c>
      <c r="M2" s="78">
        <v>9598.8120000000163</v>
      </c>
      <c r="N2" s="78">
        <v>8052.6960000000036</v>
      </c>
      <c r="O2" s="78">
        <v>7968.091800000012</v>
      </c>
      <c r="P2" s="78">
        <v>7038.0623999999925</v>
      </c>
      <c r="Q2" s="78">
        <v>6176.6220000000058</v>
      </c>
      <c r="R2" s="78">
        <v>6118.4058000000032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5302.0368000000135</v>
      </c>
      <c r="D21" s="79">
        <v>5663.8059062400016</v>
      </c>
      <c r="E21" s="79">
        <v>6167.6290897200006</v>
      </c>
      <c r="F21" s="79">
        <v>6728.1026079600015</v>
      </c>
      <c r="G21" s="79">
        <v>7059.6670230000018</v>
      </c>
      <c r="H21" s="79">
        <v>7235.3810999999969</v>
      </c>
      <c r="I21" s="79">
        <v>7523.0875864800009</v>
      </c>
      <c r="J21" s="79">
        <v>7766.6492336400015</v>
      </c>
      <c r="K21" s="79">
        <v>8142.0500250960858</v>
      </c>
      <c r="L21" s="79">
        <v>7582.181367571884</v>
      </c>
      <c r="M21" s="79">
        <v>9598.8120000000163</v>
      </c>
      <c r="N21" s="79">
        <v>8052.6960000000036</v>
      </c>
      <c r="O21" s="79">
        <v>7968.091800000012</v>
      </c>
      <c r="P21" s="79">
        <v>7038.0623999999925</v>
      </c>
      <c r="Q21" s="79">
        <v>6176.6220000000058</v>
      </c>
      <c r="R21" s="79">
        <v>6118.4058000000032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5302.0368000000135</v>
      </c>
      <c r="D30" s="8">
        <v>5663.8059062400016</v>
      </c>
      <c r="E30" s="8">
        <v>6167.6290897200006</v>
      </c>
      <c r="F30" s="8">
        <v>6728.1026079600015</v>
      </c>
      <c r="G30" s="8">
        <v>7059.6670230000018</v>
      </c>
      <c r="H30" s="8">
        <v>7235.3810999999969</v>
      </c>
      <c r="I30" s="8">
        <v>7523.0875864800009</v>
      </c>
      <c r="J30" s="8">
        <v>7766.6492336400015</v>
      </c>
      <c r="K30" s="8">
        <v>8142.0500250960858</v>
      </c>
      <c r="L30" s="8">
        <v>7582.181367571884</v>
      </c>
      <c r="M30" s="8">
        <v>9598.8120000000163</v>
      </c>
      <c r="N30" s="8">
        <v>8052.6960000000036</v>
      </c>
      <c r="O30" s="8">
        <v>7968.091800000012</v>
      </c>
      <c r="P30" s="8">
        <v>7038.0623999999925</v>
      </c>
      <c r="Q30" s="8">
        <v>6176.6220000000058</v>
      </c>
      <c r="R30" s="8">
        <v>6118.4058000000032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460.90199999999857</v>
      </c>
      <c r="D43" s="9">
        <v>432.47718072000004</v>
      </c>
      <c r="E43" s="9">
        <v>410.45000724000005</v>
      </c>
      <c r="F43" s="9">
        <v>407.34758844000004</v>
      </c>
      <c r="G43" s="9">
        <v>410.45000724000005</v>
      </c>
      <c r="H43" s="9">
        <v>381.98549999999818</v>
      </c>
      <c r="I43" s="9">
        <v>362.98299960000003</v>
      </c>
      <c r="J43" s="9">
        <v>312.41357316</v>
      </c>
      <c r="K43" s="9">
        <v>356.76401497027246</v>
      </c>
      <c r="L43" s="9">
        <v>691.24828854603504</v>
      </c>
      <c r="M43" s="9">
        <v>748.11360000000275</v>
      </c>
      <c r="N43" s="9">
        <v>681.86820000000228</v>
      </c>
      <c r="O43" s="9">
        <v>464.0142000000003</v>
      </c>
      <c r="P43" s="9">
        <v>397.76879999999989</v>
      </c>
      <c r="Q43" s="9">
        <v>359.82959999999997</v>
      </c>
      <c r="R43" s="9">
        <v>716.54700000000287</v>
      </c>
    </row>
    <row r="44" spans="1:18" ht="11.25" customHeight="1" x14ac:dyDescent="0.25">
      <c r="A44" s="59" t="s">
        <v>161</v>
      </c>
      <c r="B44" s="60" t="s">
        <v>160</v>
      </c>
      <c r="C44" s="9">
        <v>4662.5760000000155</v>
      </c>
      <c r="D44" s="9">
        <v>5052.7173254400013</v>
      </c>
      <c r="E44" s="9">
        <v>5547.878438400001</v>
      </c>
      <c r="F44" s="9">
        <v>6123.7300730400011</v>
      </c>
      <c r="G44" s="9">
        <v>6461.3988424800018</v>
      </c>
      <c r="H44" s="9">
        <v>6650.2079999999996</v>
      </c>
      <c r="I44" s="9">
        <v>6975.3553380000012</v>
      </c>
      <c r="J44" s="9">
        <v>7284.8310336000013</v>
      </c>
      <c r="K44" s="9">
        <v>7618.9569058332736</v>
      </c>
      <c r="L44" s="9">
        <v>6749.4496490940255</v>
      </c>
      <c r="M44" s="9">
        <v>8715.2400000000143</v>
      </c>
      <c r="N44" s="9">
        <v>7238.4480000000003</v>
      </c>
      <c r="O44" s="9">
        <v>7393.2480000000114</v>
      </c>
      <c r="P44" s="9">
        <v>6529.4639999999927</v>
      </c>
      <c r="Q44" s="9">
        <v>5712.1200000000053</v>
      </c>
      <c r="R44" s="9">
        <v>5284.8720000000003</v>
      </c>
    </row>
    <row r="45" spans="1:18" ht="11.25" customHeight="1" x14ac:dyDescent="0.25">
      <c r="A45" s="59" t="s">
        <v>159</v>
      </c>
      <c r="B45" s="60" t="s">
        <v>158</v>
      </c>
      <c r="C45" s="9">
        <v>178.55879999999996</v>
      </c>
      <c r="D45" s="9">
        <v>178.61140008000001</v>
      </c>
      <c r="E45" s="9">
        <v>209.30064408000001</v>
      </c>
      <c r="F45" s="9">
        <v>197.02494648000001</v>
      </c>
      <c r="G45" s="9">
        <v>187.81817328000002</v>
      </c>
      <c r="H45" s="9">
        <v>203.18759999999958</v>
      </c>
      <c r="I45" s="9">
        <v>184.74924888000001</v>
      </c>
      <c r="J45" s="9">
        <v>169.40462688000002</v>
      </c>
      <c r="K45" s="9">
        <v>166.32910429254002</v>
      </c>
      <c r="L45" s="9">
        <v>141.48342993182399</v>
      </c>
      <c r="M45" s="9">
        <v>135.45840000000027</v>
      </c>
      <c r="N45" s="9">
        <v>132.37980000000024</v>
      </c>
      <c r="O45" s="9">
        <v>110.82960000000026</v>
      </c>
      <c r="P45" s="9">
        <v>110.82959999999969</v>
      </c>
      <c r="Q45" s="9">
        <v>104.67240000000002</v>
      </c>
      <c r="R45" s="9">
        <v>116.9868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178.55879999999996</v>
      </c>
      <c r="D47" s="10">
        <v>178.61140008000001</v>
      </c>
      <c r="E47" s="10">
        <v>209.30064408000001</v>
      </c>
      <c r="F47" s="10">
        <v>197.02494648000001</v>
      </c>
      <c r="G47" s="10">
        <v>187.81817328000002</v>
      </c>
      <c r="H47" s="10">
        <v>203.18759999999958</v>
      </c>
      <c r="I47" s="10">
        <v>184.74924888000001</v>
      </c>
      <c r="J47" s="10">
        <v>169.40462688000002</v>
      </c>
      <c r="K47" s="10">
        <v>166.32910429254002</v>
      </c>
      <c r="L47" s="10">
        <v>141.48342993182399</v>
      </c>
      <c r="M47" s="10">
        <v>135.45840000000027</v>
      </c>
      <c r="N47" s="10">
        <v>132.37980000000024</v>
      </c>
      <c r="O47" s="10">
        <v>110.82960000000026</v>
      </c>
      <c r="P47" s="10">
        <v>110.82959999999969</v>
      </c>
      <c r="Q47" s="10">
        <v>104.67240000000002</v>
      </c>
      <c r="R47" s="10">
        <v>116.9868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2211.2950976105167</v>
      </c>
      <c r="D2" s="78">
        <v>2107.665880528536</v>
      </c>
      <c r="E2" s="78">
        <v>1934.4152074661758</v>
      </c>
      <c r="F2" s="78">
        <v>2060.0421329152941</v>
      </c>
      <c r="G2" s="78">
        <v>2172.2360501599742</v>
      </c>
      <c r="H2" s="78">
        <v>1954.2376485819159</v>
      </c>
      <c r="I2" s="78">
        <v>1745.6393053337852</v>
      </c>
      <c r="J2" s="78">
        <v>1935.6779386223914</v>
      </c>
      <c r="K2" s="78">
        <v>1758.6551834251254</v>
      </c>
      <c r="L2" s="78">
        <v>1366.0309548788955</v>
      </c>
      <c r="M2" s="78">
        <v>1520.6449423448266</v>
      </c>
      <c r="N2" s="78">
        <v>1507.0286401490589</v>
      </c>
      <c r="O2" s="78">
        <v>1401.9862214414113</v>
      </c>
      <c r="P2" s="78">
        <v>1367.3152551070348</v>
      </c>
      <c r="Q2" s="78">
        <v>1366.1679545125623</v>
      </c>
      <c r="R2" s="78">
        <v>1302.1560602089294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2211.2950976105167</v>
      </c>
      <c r="D21" s="79">
        <v>2107.665880528536</v>
      </c>
      <c r="E21" s="79">
        <v>1934.4152074661758</v>
      </c>
      <c r="F21" s="79">
        <v>2060.0421329152941</v>
      </c>
      <c r="G21" s="79">
        <v>2172.2360501599742</v>
      </c>
      <c r="H21" s="79">
        <v>1954.2376485819159</v>
      </c>
      <c r="I21" s="79">
        <v>1745.6393053337852</v>
      </c>
      <c r="J21" s="79">
        <v>1935.6779386223914</v>
      </c>
      <c r="K21" s="79">
        <v>1758.6551834251254</v>
      </c>
      <c r="L21" s="79">
        <v>1366.0309548788955</v>
      </c>
      <c r="M21" s="79">
        <v>1520.6449423448266</v>
      </c>
      <c r="N21" s="79">
        <v>1507.0286401490589</v>
      </c>
      <c r="O21" s="79">
        <v>1401.9862214414113</v>
      </c>
      <c r="P21" s="79">
        <v>1367.3152551070348</v>
      </c>
      <c r="Q21" s="79">
        <v>1366.1679545125623</v>
      </c>
      <c r="R21" s="79">
        <v>1302.1560602089294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2211.2950976105167</v>
      </c>
      <c r="D30" s="8">
        <v>2107.665880528536</v>
      </c>
      <c r="E30" s="8">
        <v>1934.4152074661758</v>
      </c>
      <c r="F30" s="8">
        <v>2060.0421329152941</v>
      </c>
      <c r="G30" s="8">
        <v>2172.2360501599742</v>
      </c>
      <c r="H30" s="8">
        <v>1954.2376485819159</v>
      </c>
      <c r="I30" s="8">
        <v>1745.6393053337852</v>
      </c>
      <c r="J30" s="8">
        <v>1935.6779386223914</v>
      </c>
      <c r="K30" s="8">
        <v>1758.6551834251254</v>
      </c>
      <c r="L30" s="8">
        <v>1366.0309548788955</v>
      </c>
      <c r="M30" s="8">
        <v>1520.6449423448266</v>
      </c>
      <c r="N30" s="8">
        <v>1507.0286401490589</v>
      </c>
      <c r="O30" s="8">
        <v>1401.9862214414113</v>
      </c>
      <c r="P30" s="8">
        <v>1367.3152551070348</v>
      </c>
      <c r="Q30" s="8">
        <v>1366.1679545125623</v>
      </c>
      <c r="R30" s="8">
        <v>1302.1560602089294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192.22618995757946</v>
      </c>
      <c r="D43" s="9">
        <v>160.937258973947</v>
      </c>
      <c r="E43" s="9">
        <v>128.73354158618889</v>
      </c>
      <c r="F43" s="9">
        <v>124.72360245146071</v>
      </c>
      <c r="G43" s="9">
        <v>126.29410135214394</v>
      </c>
      <c r="H43" s="9">
        <v>103.17223584979983</v>
      </c>
      <c r="I43" s="9">
        <v>84.225709721690492</v>
      </c>
      <c r="J43" s="9">
        <v>77.862671932279909</v>
      </c>
      <c r="K43" s="9">
        <v>77.059816907674232</v>
      </c>
      <c r="L43" s="9">
        <v>124.53758541037568</v>
      </c>
      <c r="M43" s="9">
        <v>118.51624577493369</v>
      </c>
      <c r="N43" s="9">
        <v>127.60880408336409</v>
      </c>
      <c r="O43" s="9">
        <v>81.643325815242079</v>
      </c>
      <c r="P43" s="9">
        <v>77.276289600049523</v>
      </c>
      <c r="Q43" s="9">
        <v>79.588433387225749</v>
      </c>
      <c r="R43" s="9">
        <v>152.49985845569952</v>
      </c>
    </row>
    <row r="44" spans="1:18" ht="11.25" customHeight="1" x14ac:dyDescent="0.25">
      <c r="A44" s="59" t="s">
        <v>161</v>
      </c>
      <c r="B44" s="60" t="s">
        <v>160</v>
      </c>
      <c r="C44" s="9">
        <v>1944.5982440250998</v>
      </c>
      <c r="D44" s="9">
        <v>1880.2621571216716</v>
      </c>
      <c r="E44" s="9">
        <v>1740.0366111999563</v>
      </c>
      <c r="F44" s="9">
        <v>1874.9925047424088</v>
      </c>
      <c r="G44" s="9">
        <v>1988.1509219017714</v>
      </c>
      <c r="H44" s="9">
        <v>1796.1855311948461</v>
      </c>
      <c r="I44" s="9">
        <v>1618.5448204225825</v>
      </c>
      <c r="J44" s="9">
        <v>1815.5946398679457</v>
      </c>
      <c r="K44" s="9">
        <v>1645.6688442636062</v>
      </c>
      <c r="L44" s="9">
        <v>1216.0032452523005</v>
      </c>
      <c r="M44" s="9">
        <v>1380.6693606793553</v>
      </c>
      <c r="N44" s="9">
        <v>1354.6455058317949</v>
      </c>
      <c r="O44" s="9">
        <v>1300.8424209795464</v>
      </c>
      <c r="P44" s="9">
        <v>1268.5076129578219</v>
      </c>
      <c r="Q44" s="9">
        <v>1263.427694997411</v>
      </c>
      <c r="R44" s="9">
        <v>1124.7583647080883</v>
      </c>
    </row>
    <row r="45" spans="1:18" ht="11.25" customHeight="1" x14ac:dyDescent="0.25">
      <c r="A45" s="59" t="s">
        <v>159</v>
      </c>
      <c r="B45" s="60" t="s">
        <v>158</v>
      </c>
      <c r="C45" s="9">
        <v>74.470663627837453</v>
      </c>
      <c r="D45" s="9">
        <v>66.466464432917292</v>
      </c>
      <c r="E45" s="9">
        <v>65.645054680030697</v>
      </c>
      <c r="F45" s="9">
        <v>60.326025721424898</v>
      </c>
      <c r="G45" s="9">
        <v>57.791026906058768</v>
      </c>
      <c r="H45" s="9">
        <v>54.879881537269988</v>
      </c>
      <c r="I45" s="9">
        <v>42.868775189512299</v>
      </c>
      <c r="J45" s="9">
        <v>42.220626822165713</v>
      </c>
      <c r="K45" s="9">
        <v>35.926522253845</v>
      </c>
      <c r="L45" s="9">
        <v>25.4901242162193</v>
      </c>
      <c r="M45" s="9">
        <v>21.459335890537552</v>
      </c>
      <c r="N45" s="9">
        <v>24.774330233899889</v>
      </c>
      <c r="O45" s="9">
        <v>19.500474646622813</v>
      </c>
      <c r="P45" s="9">
        <v>21.531352549163298</v>
      </c>
      <c r="Q45" s="9">
        <v>23.151826127925695</v>
      </c>
      <c r="R45" s="9">
        <v>24.89783704514171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74.470663627837453</v>
      </c>
      <c r="D47" s="10">
        <v>66.466464432917292</v>
      </c>
      <c r="E47" s="10">
        <v>65.645054680030697</v>
      </c>
      <c r="F47" s="10">
        <v>60.326025721424898</v>
      </c>
      <c r="G47" s="10">
        <v>57.791026906058768</v>
      </c>
      <c r="H47" s="10">
        <v>54.879881537269988</v>
      </c>
      <c r="I47" s="10">
        <v>42.868775189512299</v>
      </c>
      <c r="J47" s="10">
        <v>42.220626822165713</v>
      </c>
      <c r="K47" s="10">
        <v>35.926522253845</v>
      </c>
      <c r="L47" s="10">
        <v>25.4901242162193</v>
      </c>
      <c r="M47" s="10">
        <v>21.459335890537552</v>
      </c>
      <c r="N47" s="10">
        <v>24.774330233899889</v>
      </c>
      <c r="O47" s="10">
        <v>19.500474646622813</v>
      </c>
      <c r="P47" s="10">
        <v>21.531352549163298</v>
      </c>
      <c r="Q47" s="10">
        <v>23.151826127925695</v>
      </c>
      <c r="R47" s="10">
        <v>24.89783704514171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3090.7417023894968</v>
      </c>
      <c r="D2" s="78">
        <v>3556.1400257114647</v>
      </c>
      <c r="E2" s="78">
        <v>4233.2138822538245</v>
      </c>
      <c r="F2" s="78">
        <v>4668.0604750447064</v>
      </c>
      <c r="G2" s="78">
        <v>4887.4309728400276</v>
      </c>
      <c r="H2" s="78">
        <v>5281.143451418081</v>
      </c>
      <c r="I2" s="78">
        <v>5777.4482811462158</v>
      </c>
      <c r="J2" s="78">
        <v>5830.9712950176081</v>
      </c>
      <c r="K2" s="78">
        <v>6383.3948416709591</v>
      </c>
      <c r="L2" s="78">
        <v>6216.1504126929904</v>
      </c>
      <c r="M2" s="78">
        <v>8078.1670576551905</v>
      </c>
      <c r="N2" s="78">
        <v>6545.6673598509433</v>
      </c>
      <c r="O2" s="78">
        <v>6566.1055785586004</v>
      </c>
      <c r="P2" s="78">
        <v>5670.7471448929573</v>
      </c>
      <c r="Q2" s="78">
        <v>4810.4540454874432</v>
      </c>
      <c r="R2" s="78">
        <v>4816.2497397910738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3090.7417023894968</v>
      </c>
      <c r="D21" s="79">
        <v>3556.1400257114647</v>
      </c>
      <c r="E21" s="79">
        <v>4233.2138822538245</v>
      </c>
      <c r="F21" s="79">
        <v>4668.0604750447064</v>
      </c>
      <c r="G21" s="79">
        <v>4887.4309728400276</v>
      </c>
      <c r="H21" s="79">
        <v>5281.143451418081</v>
      </c>
      <c r="I21" s="79">
        <v>5777.4482811462158</v>
      </c>
      <c r="J21" s="79">
        <v>5830.9712950176081</v>
      </c>
      <c r="K21" s="79">
        <v>6383.3948416709591</v>
      </c>
      <c r="L21" s="79">
        <v>6216.1504126929904</v>
      </c>
      <c r="M21" s="79">
        <v>8078.1670576551905</v>
      </c>
      <c r="N21" s="79">
        <v>6545.6673598509433</v>
      </c>
      <c r="O21" s="79">
        <v>6566.1055785586004</v>
      </c>
      <c r="P21" s="79">
        <v>5670.7471448929573</v>
      </c>
      <c r="Q21" s="79">
        <v>4810.4540454874432</v>
      </c>
      <c r="R21" s="79">
        <v>4816.2497397910738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3090.7417023894968</v>
      </c>
      <c r="D30" s="8">
        <v>3556.1400257114647</v>
      </c>
      <c r="E30" s="8">
        <v>4233.2138822538245</v>
      </c>
      <c r="F30" s="8">
        <v>4668.0604750447064</v>
      </c>
      <c r="G30" s="8">
        <v>4887.4309728400276</v>
      </c>
      <c r="H30" s="8">
        <v>5281.143451418081</v>
      </c>
      <c r="I30" s="8">
        <v>5777.4482811462158</v>
      </c>
      <c r="J30" s="8">
        <v>5830.9712950176081</v>
      </c>
      <c r="K30" s="8">
        <v>6383.3948416709591</v>
      </c>
      <c r="L30" s="8">
        <v>6216.1504126929904</v>
      </c>
      <c r="M30" s="8">
        <v>8078.1670576551905</v>
      </c>
      <c r="N30" s="8">
        <v>6545.6673598509433</v>
      </c>
      <c r="O30" s="8">
        <v>6566.1055785586004</v>
      </c>
      <c r="P30" s="8">
        <v>5670.7471448929573</v>
      </c>
      <c r="Q30" s="8">
        <v>4810.4540454874432</v>
      </c>
      <c r="R30" s="8">
        <v>4816.2497397910738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268.67581004241913</v>
      </c>
      <c r="D43" s="9">
        <v>271.53992174605304</v>
      </c>
      <c r="E43" s="9">
        <v>281.71646565381116</v>
      </c>
      <c r="F43" s="9">
        <v>282.6239859885394</v>
      </c>
      <c r="G43" s="9">
        <v>284.15590588785614</v>
      </c>
      <c r="H43" s="9">
        <v>278.81326415019834</v>
      </c>
      <c r="I43" s="9">
        <v>278.75728987830956</v>
      </c>
      <c r="J43" s="9">
        <v>234.55090122772009</v>
      </c>
      <c r="K43" s="9">
        <v>279.70419806259815</v>
      </c>
      <c r="L43" s="9">
        <v>566.71070313565951</v>
      </c>
      <c r="M43" s="9">
        <v>629.59735422506913</v>
      </c>
      <c r="N43" s="9">
        <v>554.25939591663825</v>
      </c>
      <c r="O43" s="9">
        <v>382.37087418475818</v>
      </c>
      <c r="P43" s="9">
        <v>320.49251039995039</v>
      </c>
      <c r="Q43" s="9">
        <v>280.24116661277424</v>
      </c>
      <c r="R43" s="9">
        <v>564.04714154430326</v>
      </c>
    </row>
    <row r="44" spans="1:18" ht="11.25" customHeight="1" x14ac:dyDescent="0.25">
      <c r="A44" s="59" t="s">
        <v>161</v>
      </c>
      <c r="B44" s="60" t="s">
        <v>160</v>
      </c>
      <c r="C44" s="9">
        <v>2717.9777559749155</v>
      </c>
      <c r="D44" s="9">
        <v>3172.455168318329</v>
      </c>
      <c r="E44" s="9">
        <v>3807.841827200044</v>
      </c>
      <c r="F44" s="9">
        <v>4248.7375682975926</v>
      </c>
      <c r="G44" s="9">
        <v>4473.2479205782302</v>
      </c>
      <c r="H44" s="9">
        <v>4854.022468805153</v>
      </c>
      <c r="I44" s="9">
        <v>5356.810517577419</v>
      </c>
      <c r="J44" s="9">
        <v>5469.2363937320542</v>
      </c>
      <c r="K44" s="9">
        <v>5973.2880615696658</v>
      </c>
      <c r="L44" s="9">
        <v>5533.4464038417254</v>
      </c>
      <c r="M44" s="9">
        <v>7334.5706393206583</v>
      </c>
      <c r="N44" s="9">
        <v>5883.8024941682052</v>
      </c>
      <c r="O44" s="9">
        <v>6092.4055790204648</v>
      </c>
      <c r="P44" s="9">
        <v>5260.9563870421707</v>
      </c>
      <c r="Q44" s="9">
        <v>4448.6923050025944</v>
      </c>
      <c r="R44" s="9">
        <v>4160.113635291912</v>
      </c>
    </row>
    <row r="45" spans="1:18" ht="11.25" customHeight="1" x14ac:dyDescent="0.25">
      <c r="A45" s="59" t="s">
        <v>159</v>
      </c>
      <c r="B45" s="60" t="s">
        <v>158</v>
      </c>
      <c r="C45" s="9">
        <v>104.08813637216254</v>
      </c>
      <c r="D45" s="9">
        <v>112.14493564708273</v>
      </c>
      <c r="E45" s="9">
        <v>143.6555893999693</v>
      </c>
      <c r="F45" s="9">
        <v>136.69892075857516</v>
      </c>
      <c r="G45" s="9">
        <v>130.02714637394126</v>
      </c>
      <c r="H45" s="9">
        <v>148.30771846272958</v>
      </c>
      <c r="I45" s="9">
        <v>141.88047369048772</v>
      </c>
      <c r="J45" s="9">
        <v>127.1840000578343</v>
      </c>
      <c r="K45" s="9">
        <v>130.40258203869502</v>
      </c>
      <c r="L45" s="9">
        <v>115.99330571560472</v>
      </c>
      <c r="M45" s="9">
        <v>113.99906410946272</v>
      </c>
      <c r="N45" s="9">
        <v>107.60546976610036</v>
      </c>
      <c r="O45" s="9">
        <v>91.329125353377435</v>
      </c>
      <c r="P45" s="9">
        <v>89.298247450836385</v>
      </c>
      <c r="Q45" s="9">
        <v>81.520573872074337</v>
      </c>
      <c r="R45" s="9">
        <v>92.088962954858275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104.08813637216254</v>
      </c>
      <c r="D47" s="10">
        <v>112.14493564708273</v>
      </c>
      <c r="E47" s="10">
        <v>143.6555893999693</v>
      </c>
      <c r="F47" s="10">
        <v>136.69892075857516</v>
      </c>
      <c r="G47" s="10">
        <v>130.02714637394126</v>
      </c>
      <c r="H47" s="10">
        <v>148.30771846272958</v>
      </c>
      <c r="I47" s="10">
        <v>141.88047369048772</v>
      </c>
      <c r="J47" s="10">
        <v>127.1840000578343</v>
      </c>
      <c r="K47" s="10">
        <v>130.40258203869502</v>
      </c>
      <c r="L47" s="10">
        <v>115.99330571560472</v>
      </c>
      <c r="M47" s="10">
        <v>113.99906410946272</v>
      </c>
      <c r="N47" s="10">
        <v>107.60546976610036</v>
      </c>
      <c r="O47" s="10">
        <v>91.329125353377435</v>
      </c>
      <c r="P47" s="10">
        <v>89.298247450836385</v>
      </c>
      <c r="Q47" s="10">
        <v>81.520573872074337</v>
      </c>
      <c r="R47" s="10">
        <v>92.088962954858275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14413.347994417705</v>
      </c>
      <c r="D2" s="78">
        <v>15438.03194769023</v>
      </c>
      <c r="E2" s="78">
        <v>16227.456959726609</v>
      </c>
      <c r="F2" s="78">
        <v>15400.282297738901</v>
      </c>
      <c r="G2" s="78">
        <v>15889.883543358697</v>
      </c>
      <c r="H2" s="78">
        <v>17322.782035223147</v>
      </c>
      <c r="I2" s="78">
        <v>15334.635603065079</v>
      </c>
      <c r="J2" s="78">
        <v>16249.020175099879</v>
      </c>
      <c r="K2" s="78">
        <v>15361.86860506278</v>
      </c>
      <c r="L2" s="78">
        <v>14670.972155133974</v>
      </c>
      <c r="M2" s="78">
        <v>16155.730686940115</v>
      </c>
      <c r="N2" s="78">
        <v>14475.358046858893</v>
      </c>
      <c r="O2" s="78">
        <v>12282.125236651349</v>
      </c>
      <c r="P2" s="78">
        <v>9228.8657786703934</v>
      </c>
      <c r="Q2" s="78">
        <v>8079.8913500510171</v>
      </c>
      <c r="R2" s="78">
        <v>9904.7120443966433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14413.347994417705</v>
      </c>
      <c r="D21" s="79">
        <v>15438.03194769023</v>
      </c>
      <c r="E21" s="79">
        <v>16227.456959726609</v>
      </c>
      <c r="F21" s="79">
        <v>15400.282297738901</v>
      </c>
      <c r="G21" s="79">
        <v>15889.883543358697</v>
      </c>
      <c r="H21" s="79">
        <v>17322.782035223147</v>
      </c>
      <c r="I21" s="79">
        <v>15334.635603065079</v>
      </c>
      <c r="J21" s="79">
        <v>15668.160613897649</v>
      </c>
      <c r="K21" s="79">
        <v>14492.424723077773</v>
      </c>
      <c r="L21" s="79">
        <v>14234.950884346057</v>
      </c>
      <c r="M21" s="79">
        <v>15500.032615392582</v>
      </c>
      <c r="N21" s="79">
        <v>13835.536319355939</v>
      </c>
      <c r="O21" s="79">
        <v>11624.449701888494</v>
      </c>
      <c r="P21" s="79">
        <v>8608.8460998735845</v>
      </c>
      <c r="Q21" s="79">
        <v>7467.3332283583477</v>
      </c>
      <c r="R21" s="79">
        <v>9278.6360443966423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14413.347994417705</v>
      </c>
      <c r="D30" s="8">
        <v>15438.03194769023</v>
      </c>
      <c r="E30" s="8">
        <v>16227.456959726609</v>
      </c>
      <c r="F30" s="8">
        <v>15400.282297738901</v>
      </c>
      <c r="G30" s="8">
        <v>15889.883543358697</v>
      </c>
      <c r="H30" s="8">
        <v>17322.782035223147</v>
      </c>
      <c r="I30" s="8">
        <v>15334.635603065079</v>
      </c>
      <c r="J30" s="8">
        <v>15668.160613897649</v>
      </c>
      <c r="K30" s="8">
        <v>14492.424723077773</v>
      </c>
      <c r="L30" s="8">
        <v>14234.950884346057</v>
      </c>
      <c r="M30" s="8">
        <v>15500.032615392582</v>
      </c>
      <c r="N30" s="8">
        <v>13835.536319355939</v>
      </c>
      <c r="O30" s="8">
        <v>11624.449701888494</v>
      </c>
      <c r="P30" s="8">
        <v>8608.8460998735845</v>
      </c>
      <c r="Q30" s="8">
        <v>7467.3332283583477</v>
      </c>
      <c r="R30" s="8">
        <v>9278.6360443966423</v>
      </c>
    </row>
    <row r="31" spans="1:18" ht="11.25" customHeight="1" x14ac:dyDescent="0.25">
      <c r="A31" s="59" t="s">
        <v>187</v>
      </c>
      <c r="B31" s="60" t="s">
        <v>186</v>
      </c>
      <c r="C31" s="9">
        <v>4587.5918522056991</v>
      </c>
      <c r="D31" s="9">
        <v>5391.5237897863681</v>
      </c>
      <c r="E31" s="9">
        <v>5742.2531404800002</v>
      </c>
      <c r="F31" s="9">
        <v>5873.4440064000009</v>
      </c>
      <c r="G31" s="9">
        <v>6092.9865185402887</v>
      </c>
      <c r="H31" s="9">
        <v>6728.8319999999994</v>
      </c>
      <c r="I31" s="9">
        <v>6520.7165875200008</v>
      </c>
      <c r="J31" s="9">
        <v>6580.5977418624016</v>
      </c>
      <c r="K31" s="9">
        <v>6044.4262195200008</v>
      </c>
      <c r="L31" s="9">
        <v>6030.2890773388808</v>
      </c>
      <c r="M31" s="9">
        <v>6743.1168000000052</v>
      </c>
      <c r="N31" s="9">
        <v>6574.8887836204167</v>
      </c>
      <c r="O31" s="9">
        <v>4875.5700461707584</v>
      </c>
      <c r="P31" s="9">
        <v>5000.9858021812743</v>
      </c>
      <c r="Q31" s="9">
        <v>4219.7760000000089</v>
      </c>
      <c r="R31" s="9">
        <v>5862.027393210783</v>
      </c>
    </row>
    <row r="32" spans="1:18" ht="11.25" customHeight="1" x14ac:dyDescent="0.25">
      <c r="A32" s="61" t="s">
        <v>185</v>
      </c>
      <c r="B32" s="62" t="s">
        <v>184</v>
      </c>
      <c r="C32" s="10">
        <v>4587.5918522056991</v>
      </c>
      <c r="D32" s="10">
        <v>5391.5237897863681</v>
      </c>
      <c r="E32" s="10">
        <v>5742.2531404800002</v>
      </c>
      <c r="F32" s="10">
        <v>5873.4440064000009</v>
      </c>
      <c r="G32" s="10">
        <v>6092.9865185402887</v>
      </c>
      <c r="H32" s="10">
        <v>6728.8319999999994</v>
      </c>
      <c r="I32" s="10">
        <v>6520.7165875200008</v>
      </c>
      <c r="J32" s="10">
        <v>6580.5977418624016</v>
      </c>
      <c r="K32" s="10">
        <v>6044.4262195200008</v>
      </c>
      <c r="L32" s="10">
        <v>6030.2890773388808</v>
      </c>
      <c r="M32" s="10">
        <v>6743.1168000000052</v>
      </c>
      <c r="N32" s="10">
        <v>6574.8887836204167</v>
      </c>
      <c r="O32" s="10">
        <v>4875.5700461707584</v>
      </c>
      <c r="P32" s="10">
        <v>5000.9858021812743</v>
      </c>
      <c r="Q32" s="10">
        <v>4219.7760000000089</v>
      </c>
      <c r="R32" s="10">
        <v>5862.027393210783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127.71436935366485</v>
      </c>
      <c r="D34" s="9">
        <v>113.07336475669344</v>
      </c>
      <c r="E34" s="9">
        <v>136.32195989023299</v>
      </c>
      <c r="F34" s="9">
        <v>124.69928707400501</v>
      </c>
      <c r="G34" s="9">
        <v>98.808556953384922</v>
      </c>
      <c r="H34" s="9">
        <v>150.93600832816085</v>
      </c>
      <c r="I34" s="9">
        <v>139.22587785488474</v>
      </c>
      <c r="J34" s="9">
        <v>87.180706070390016</v>
      </c>
      <c r="K34" s="9">
        <v>121.79787888661232</v>
      </c>
      <c r="L34" s="9">
        <v>115.97300289064678</v>
      </c>
      <c r="M34" s="9">
        <v>113.20031691957392</v>
      </c>
      <c r="N34" s="9">
        <v>78.370402230877971</v>
      </c>
      <c r="O34" s="9">
        <v>66.759999380603915</v>
      </c>
      <c r="P34" s="9">
        <v>89.982463010701636</v>
      </c>
      <c r="Q34" s="9">
        <v>101.59232101657629</v>
      </c>
      <c r="R34" s="9">
        <v>92.884914127833895</v>
      </c>
    </row>
    <row r="35" spans="1:18" ht="11.25" customHeight="1" x14ac:dyDescent="0.25">
      <c r="A35" s="59" t="s">
        <v>179</v>
      </c>
      <c r="B35" s="60" t="s">
        <v>178</v>
      </c>
      <c r="C35" s="9">
        <v>21.344394878199957</v>
      </c>
      <c r="D35" s="9">
        <v>51.936607265004007</v>
      </c>
      <c r="E35" s="9">
        <v>33.657196014288004</v>
      </c>
      <c r="F35" s="9">
        <v>18.279585337860002</v>
      </c>
      <c r="G35" s="9">
        <v>60.932096198820005</v>
      </c>
      <c r="H35" s="9">
        <v>67.082759257434915</v>
      </c>
      <c r="I35" s="9">
        <v>18.279063076428002</v>
      </c>
      <c r="J35" s="9">
        <v>60.929775036899997</v>
      </c>
      <c r="K35" s="9">
        <v>21.472111442628002</v>
      </c>
      <c r="L35" s="9">
        <v>18.278337713328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21.344394878199957</v>
      </c>
      <c r="D36" s="10">
        <v>51.936607265004007</v>
      </c>
      <c r="E36" s="10">
        <v>33.657196014288004</v>
      </c>
      <c r="F36" s="10">
        <v>18.279585337860002</v>
      </c>
      <c r="G36" s="10">
        <v>60.932096198820005</v>
      </c>
      <c r="H36" s="10">
        <v>67.082759257434915</v>
      </c>
      <c r="I36" s="10">
        <v>18.279063076428002</v>
      </c>
      <c r="J36" s="10">
        <v>60.929775036899997</v>
      </c>
      <c r="K36" s="10">
        <v>21.472111442628002</v>
      </c>
      <c r="L36" s="10">
        <v>18.278337713328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170.08445660407205</v>
      </c>
      <c r="E38" s="9">
        <v>3.0103393030920005</v>
      </c>
      <c r="F38" s="9">
        <v>6.3217998354600011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9.2750112583478721</v>
      </c>
      <c r="N38" s="9">
        <v>3.0917079779968208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170.08445660407205</v>
      </c>
      <c r="E41" s="10">
        <v>3.0103393030920005</v>
      </c>
      <c r="F41" s="10">
        <v>6.3217998354600011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9.2750112583478721</v>
      </c>
      <c r="N41" s="10">
        <v>3.0917079779968208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261.24113731258865</v>
      </c>
      <c r="D42" s="9">
        <v>893.37429649371609</v>
      </c>
      <c r="E42" s="9">
        <v>857.77333105924811</v>
      </c>
      <c r="F42" s="9">
        <v>667.50692333914799</v>
      </c>
      <c r="G42" s="9">
        <v>167.567691491136</v>
      </c>
      <c r="H42" s="9">
        <v>174.1617327120417</v>
      </c>
      <c r="I42" s="9">
        <v>67.822891658315996</v>
      </c>
      <c r="J42" s="9">
        <v>87.156440214948006</v>
      </c>
      <c r="K42" s="9">
        <v>58.006323180036006</v>
      </c>
      <c r="L42" s="9">
        <v>48.486857272920005</v>
      </c>
      <c r="M42" s="9">
        <v>41.927198848045506</v>
      </c>
      <c r="N42" s="9">
        <v>38.702499869853021</v>
      </c>
      <c r="O42" s="9">
        <v>32.252096321787135</v>
      </c>
      <c r="P42" s="9">
        <v>0</v>
      </c>
      <c r="Q42" s="9">
        <v>0</v>
      </c>
      <c r="R42" s="9">
        <v>6.4505190399358989</v>
      </c>
    </row>
    <row r="43" spans="1:18" ht="11.25" customHeight="1" x14ac:dyDescent="0.25">
      <c r="A43" s="59" t="s">
        <v>163</v>
      </c>
      <c r="B43" s="60" t="s">
        <v>162</v>
      </c>
      <c r="C43" s="9">
        <v>394.58240531602513</v>
      </c>
      <c r="D43" s="9">
        <v>201.96982171828799</v>
      </c>
      <c r="E43" s="9">
        <v>905.9157830015281</v>
      </c>
      <c r="F43" s="9">
        <v>789.27411235374007</v>
      </c>
      <c r="G43" s="9">
        <v>820.61136543484804</v>
      </c>
      <c r="H43" s="9">
        <v>836.51937992613887</v>
      </c>
      <c r="I43" s="9">
        <v>22.027049383248002</v>
      </c>
      <c r="J43" s="9">
        <v>0</v>
      </c>
      <c r="K43" s="9">
        <v>0</v>
      </c>
      <c r="L43" s="9">
        <v>47.464897995215999</v>
      </c>
      <c r="M43" s="9">
        <v>66.318865472933084</v>
      </c>
      <c r="N43" s="9">
        <v>78.91670364058173</v>
      </c>
      <c r="O43" s="9">
        <v>69.431907360332247</v>
      </c>
      <c r="P43" s="9">
        <v>12.597260815617748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6161.0385215974829</v>
      </c>
      <c r="D44" s="9">
        <v>5876.217957677185</v>
      </c>
      <c r="E44" s="9">
        <v>5761.8172368533533</v>
      </c>
      <c r="F44" s="9">
        <v>5681.2015726452737</v>
      </c>
      <c r="G44" s="9">
        <v>5610.2452119989284</v>
      </c>
      <c r="H44" s="9">
        <v>5671.902375511102</v>
      </c>
      <c r="I44" s="9">
        <v>5247.7739909210886</v>
      </c>
      <c r="J44" s="9">
        <v>5414.950914551785</v>
      </c>
      <c r="K44" s="9">
        <v>5099.378320907641</v>
      </c>
      <c r="L44" s="9">
        <v>4872.9734201597048</v>
      </c>
      <c r="M44" s="9">
        <v>5102.1591834516557</v>
      </c>
      <c r="N44" s="9">
        <v>3470.6249557730125</v>
      </c>
      <c r="O44" s="9">
        <v>3578.9866887437852</v>
      </c>
      <c r="P44" s="9">
        <v>972.1641278350329</v>
      </c>
      <c r="Q44" s="9">
        <v>656.36053473115794</v>
      </c>
      <c r="R44" s="9">
        <v>696.61285551583615</v>
      </c>
    </row>
    <row r="45" spans="1:18" ht="11.25" customHeight="1" x14ac:dyDescent="0.25">
      <c r="A45" s="59" t="s">
        <v>159</v>
      </c>
      <c r="B45" s="60" t="s">
        <v>158</v>
      </c>
      <c r="C45" s="9">
        <v>2859.8353137540462</v>
      </c>
      <c r="D45" s="9">
        <v>2739.8516533889042</v>
      </c>
      <c r="E45" s="9">
        <v>2786.7079731248641</v>
      </c>
      <c r="F45" s="9">
        <v>2239.5550107534123</v>
      </c>
      <c r="G45" s="9">
        <v>3038.7321027412918</v>
      </c>
      <c r="H45" s="9">
        <v>3693.347779488267</v>
      </c>
      <c r="I45" s="9">
        <v>3318.7901426511125</v>
      </c>
      <c r="J45" s="9">
        <v>3437.3450361612245</v>
      </c>
      <c r="K45" s="9">
        <v>3147.343869140856</v>
      </c>
      <c r="L45" s="9">
        <v>3101.4852909753604</v>
      </c>
      <c r="M45" s="9">
        <v>3424.0352394420183</v>
      </c>
      <c r="N45" s="9">
        <v>3590.9412662432014</v>
      </c>
      <c r="O45" s="9">
        <v>3001.4489639112271</v>
      </c>
      <c r="P45" s="9">
        <v>2533.1164460309587</v>
      </c>
      <c r="Q45" s="9">
        <v>2489.604372610605</v>
      </c>
      <c r="R45" s="9">
        <v>2620.6603625022522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2792.3993299359818</v>
      </c>
      <c r="D49" s="10">
        <v>2698.7275754010002</v>
      </c>
      <c r="E49" s="10">
        <v>2695.8668595183003</v>
      </c>
      <c r="F49" s="10">
        <v>2177.8681572297</v>
      </c>
      <c r="G49" s="10">
        <v>2989.0142078238</v>
      </c>
      <c r="H49" s="10">
        <v>3681.6197166793754</v>
      </c>
      <c r="I49" s="10">
        <v>3304.0593669096006</v>
      </c>
      <c r="J49" s="10">
        <v>3425.6832461982003</v>
      </c>
      <c r="K49" s="10">
        <v>3135.6812198789999</v>
      </c>
      <c r="L49" s="10">
        <v>3007.5803473833002</v>
      </c>
      <c r="M49" s="10">
        <v>3397.6474919152765</v>
      </c>
      <c r="N49" s="10">
        <v>3588.0092586773035</v>
      </c>
      <c r="O49" s="10">
        <v>3001.4489639112271</v>
      </c>
      <c r="P49" s="10">
        <v>2527.2523246192909</v>
      </c>
      <c r="Q49" s="10">
        <v>2486.6723344849775</v>
      </c>
      <c r="R49" s="10">
        <v>2617.7283083931902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67.435983818064287</v>
      </c>
      <c r="D51" s="10">
        <v>41.124077987904002</v>
      </c>
      <c r="E51" s="10">
        <v>90.841113606564008</v>
      </c>
      <c r="F51" s="10">
        <v>61.68685352371201</v>
      </c>
      <c r="G51" s="10">
        <v>49.717894917492004</v>
      </c>
      <c r="H51" s="10">
        <v>11.728062808891687</v>
      </c>
      <c r="I51" s="10">
        <v>14.730775741512</v>
      </c>
      <c r="J51" s="10">
        <v>11.661789963024001</v>
      </c>
      <c r="K51" s="10">
        <v>11.662649261856002</v>
      </c>
      <c r="L51" s="10">
        <v>93.904943592060008</v>
      </c>
      <c r="M51" s="10">
        <v>26.387747526741851</v>
      </c>
      <c r="N51" s="10">
        <v>2.9320075658979414</v>
      </c>
      <c r="O51" s="10">
        <v>0</v>
      </c>
      <c r="P51" s="10">
        <v>5.8641214116680631</v>
      </c>
      <c r="Q51" s="10">
        <v>2.9320381256273205</v>
      </c>
      <c r="R51" s="10">
        <v>2.9320541090617667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580.85956120222818</v>
      </c>
      <c r="K52" s="79">
        <v>869.44388198500792</v>
      </c>
      <c r="L52" s="79">
        <v>436.02127078791602</v>
      </c>
      <c r="M52" s="79">
        <v>655.69807154753255</v>
      </c>
      <c r="N52" s="79">
        <v>639.82172750295513</v>
      </c>
      <c r="O52" s="79">
        <v>657.67553476285582</v>
      </c>
      <c r="P52" s="79">
        <v>620.01967879680808</v>
      </c>
      <c r="Q52" s="79">
        <v>612.55812169266915</v>
      </c>
      <c r="R52" s="79">
        <v>626.07600000000048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580.85956120222818</v>
      </c>
      <c r="K53" s="8">
        <v>869.44388198500792</v>
      </c>
      <c r="L53" s="8">
        <v>436.02127078791602</v>
      </c>
      <c r="M53" s="8">
        <v>655.69807154753255</v>
      </c>
      <c r="N53" s="8">
        <v>639.82172750295513</v>
      </c>
      <c r="O53" s="8">
        <v>657.67553476285582</v>
      </c>
      <c r="P53" s="8">
        <v>620.01967879680808</v>
      </c>
      <c r="Q53" s="8">
        <v>612.55812169266915</v>
      </c>
      <c r="R53" s="8">
        <v>626.07600000000048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915.94827962857244</v>
      </c>
      <c r="D2" s="78">
        <v>597.29851764000011</v>
      </c>
      <c r="E2" s="78">
        <v>793.88240165467209</v>
      </c>
      <c r="F2" s="78">
        <v>794.13827936018413</v>
      </c>
      <c r="G2" s="78">
        <v>698.05939530135606</v>
      </c>
      <c r="H2" s="78">
        <v>692.27601609227702</v>
      </c>
      <c r="I2" s="78">
        <v>731.17787174031605</v>
      </c>
      <c r="J2" s="78">
        <v>657.43060051350005</v>
      </c>
      <c r="K2" s="78">
        <v>945.04348325494811</v>
      </c>
      <c r="L2" s="78">
        <v>464.21930397625209</v>
      </c>
      <c r="M2" s="78">
        <v>645.76615763690188</v>
      </c>
      <c r="N2" s="78">
        <v>1885.3592890106208</v>
      </c>
      <c r="O2" s="78">
        <v>1958.4963677020662</v>
      </c>
      <c r="P2" s="78">
        <v>1846.3705816649097</v>
      </c>
      <c r="Q2" s="78">
        <v>2005.3017730473873</v>
      </c>
      <c r="R2" s="78">
        <v>1834.9188000000049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915.94827962857244</v>
      </c>
      <c r="D52" s="79">
        <v>597.29851764000011</v>
      </c>
      <c r="E52" s="79">
        <v>793.88240165467209</v>
      </c>
      <c r="F52" s="79">
        <v>794.13827936018413</v>
      </c>
      <c r="G52" s="79">
        <v>698.05939530135606</v>
      </c>
      <c r="H52" s="79">
        <v>692.27601609227702</v>
      </c>
      <c r="I52" s="79">
        <v>731.17787174031605</v>
      </c>
      <c r="J52" s="79">
        <v>657.43060051350005</v>
      </c>
      <c r="K52" s="79">
        <v>945.04348325494811</v>
      </c>
      <c r="L52" s="79">
        <v>464.21930397625209</v>
      </c>
      <c r="M52" s="79">
        <v>645.76615763690188</v>
      </c>
      <c r="N52" s="79">
        <v>1885.3592890106208</v>
      </c>
      <c r="O52" s="79">
        <v>1958.4963677020662</v>
      </c>
      <c r="P52" s="79">
        <v>1846.3705816649097</v>
      </c>
      <c r="Q52" s="79">
        <v>2005.3017730473873</v>
      </c>
      <c r="R52" s="79">
        <v>1834.9188000000049</v>
      </c>
    </row>
    <row r="53" spans="1:18" ht="11.25" customHeight="1" x14ac:dyDescent="0.25">
      <c r="A53" s="56" t="s">
        <v>143</v>
      </c>
      <c r="B53" s="57" t="s">
        <v>142</v>
      </c>
      <c r="C53" s="8">
        <v>915.94827962857244</v>
      </c>
      <c r="D53" s="8">
        <v>597.29851764000011</v>
      </c>
      <c r="E53" s="8">
        <v>793.88240165467209</v>
      </c>
      <c r="F53" s="8">
        <v>794.13827936018413</v>
      </c>
      <c r="G53" s="8">
        <v>698.05939530135606</v>
      </c>
      <c r="H53" s="8">
        <v>692.27601609227702</v>
      </c>
      <c r="I53" s="8">
        <v>731.17787174031605</v>
      </c>
      <c r="J53" s="8">
        <v>657.43060051350005</v>
      </c>
      <c r="K53" s="8">
        <v>945.04348325494811</v>
      </c>
      <c r="L53" s="8">
        <v>464.21930397625209</v>
      </c>
      <c r="M53" s="8">
        <v>645.76615763690188</v>
      </c>
      <c r="N53" s="8">
        <v>1885.3592890106208</v>
      </c>
      <c r="O53" s="8">
        <v>1958.4963677020662</v>
      </c>
      <c r="P53" s="8">
        <v>1846.3705816649097</v>
      </c>
      <c r="Q53" s="8">
        <v>2005.3017730473873</v>
      </c>
      <c r="R53" s="8">
        <v>1834.9188000000049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1028.8131409278028</v>
      </c>
      <c r="D2" s="78">
        <v>460.40313671999996</v>
      </c>
      <c r="E2" s="78">
        <v>491.02549918581246</v>
      </c>
      <c r="F2" s="78">
        <v>353.3229601662988</v>
      </c>
      <c r="G2" s="78">
        <v>217.55881844201485</v>
      </c>
      <c r="H2" s="78">
        <v>1065.315466562239</v>
      </c>
      <c r="I2" s="78">
        <v>226.99282744872281</v>
      </c>
      <c r="J2" s="78">
        <v>216.82004058360002</v>
      </c>
      <c r="K2" s="78">
        <v>202.25444649501796</v>
      </c>
      <c r="L2" s="78">
        <v>167.34928137509158</v>
      </c>
      <c r="M2" s="78">
        <v>159.2381999999929</v>
      </c>
      <c r="N2" s="78">
        <v>188.38272475106825</v>
      </c>
      <c r="O2" s="78">
        <v>202.01171088705951</v>
      </c>
      <c r="P2" s="78">
        <v>162.91294408835756</v>
      </c>
      <c r="Q2" s="78">
        <v>54.891674871707473</v>
      </c>
      <c r="R2" s="78">
        <v>43.829399999999936</v>
      </c>
    </row>
    <row r="3" spans="1:18" ht="11.25" customHeight="1" x14ac:dyDescent="0.25">
      <c r="A3" s="53" t="s">
        <v>242</v>
      </c>
      <c r="B3" s="54" t="s">
        <v>241</v>
      </c>
      <c r="C3" s="79">
        <v>283.88074092780272</v>
      </c>
      <c r="D3" s="79">
        <v>342.94330007999997</v>
      </c>
      <c r="E3" s="79">
        <v>331.11151054581245</v>
      </c>
      <c r="F3" s="79">
        <v>175.85790592629877</v>
      </c>
      <c r="G3" s="79">
        <v>178.62850374415885</v>
      </c>
      <c r="H3" s="79">
        <v>1022.912666562239</v>
      </c>
      <c r="I3" s="79">
        <v>158.4281159287228</v>
      </c>
      <c r="J3" s="79">
        <v>173.08314936000002</v>
      </c>
      <c r="K3" s="79">
        <v>175.85750985501795</v>
      </c>
      <c r="L3" s="79">
        <v>158.42637321509159</v>
      </c>
      <c r="M3" s="79">
        <v>152.40059999999289</v>
      </c>
      <c r="N3" s="79">
        <v>175.86192475106824</v>
      </c>
      <c r="O3" s="79">
        <v>149.46850150147827</v>
      </c>
      <c r="P3" s="79">
        <v>137.73814408835761</v>
      </c>
      <c r="Q3" s="79">
        <v>17.595674871707395</v>
      </c>
      <c r="R3" s="79">
        <v>8.7977999999999916</v>
      </c>
    </row>
    <row r="4" spans="1:18" ht="11.25" customHeight="1" x14ac:dyDescent="0.25">
      <c r="A4" s="56" t="s">
        <v>240</v>
      </c>
      <c r="B4" s="57" t="s">
        <v>239</v>
      </c>
      <c r="C4" s="8">
        <v>283.88074092780272</v>
      </c>
      <c r="D4" s="8">
        <v>342.94330007999997</v>
      </c>
      <c r="E4" s="8">
        <v>331.11151054581245</v>
      </c>
      <c r="F4" s="8">
        <v>175.85790592629877</v>
      </c>
      <c r="G4" s="8">
        <v>178.62850374415885</v>
      </c>
      <c r="H4" s="8">
        <v>1022.912666562239</v>
      </c>
      <c r="I4" s="8">
        <v>158.4281159287228</v>
      </c>
      <c r="J4" s="8">
        <v>173.08314936000002</v>
      </c>
      <c r="K4" s="8">
        <v>175.85750985501795</v>
      </c>
      <c r="L4" s="8">
        <v>158.42637321509159</v>
      </c>
      <c r="M4" s="8">
        <v>152.40059999999289</v>
      </c>
      <c r="N4" s="8">
        <v>175.86192475106824</v>
      </c>
      <c r="O4" s="8">
        <v>149.46850150147827</v>
      </c>
      <c r="P4" s="8">
        <v>137.73814408835761</v>
      </c>
      <c r="Q4" s="8">
        <v>17.595674871707395</v>
      </c>
      <c r="R4" s="8">
        <v>8.7977999999999916</v>
      </c>
    </row>
    <row r="5" spans="1:18" ht="11.25" customHeight="1" x14ac:dyDescent="0.25">
      <c r="A5" s="59" t="s">
        <v>238</v>
      </c>
      <c r="B5" s="60" t="s">
        <v>237</v>
      </c>
      <c r="C5" s="9">
        <v>143.60327597563153</v>
      </c>
      <c r="D5" s="9">
        <v>196.45135488</v>
      </c>
      <c r="E5" s="9">
        <v>331.11151054581245</v>
      </c>
      <c r="F5" s="9">
        <v>175.85790592629877</v>
      </c>
      <c r="G5" s="9">
        <v>178.62850374415885</v>
      </c>
      <c r="H5" s="9">
        <v>1022.912666562239</v>
      </c>
      <c r="I5" s="9">
        <v>158.4281159287228</v>
      </c>
      <c r="J5" s="9">
        <v>173.08314936000002</v>
      </c>
      <c r="K5" s="9">
        <v>175.85750985501795</v>
      </c>
      <c r="L5" s="9">
        <v>158.42637321509159</v>
      </c>
      <c r="M5" s="9">
        <v>152.40059999999289</v>
      </c>
      <c r="N5" s="9">
        <v>175.86192475106824</v>
      </c>
      <c r="O5" s="9">
        <v>149.46850150147827</v>
      </c>
      <c r="P5" s="9">
        <v>137.73814408835761</v>
      </c>
      <c r="Q5" s="9">
        <v>17.595674871707395</v>
      </c>
      <c r="R5" s="9">
        <v>8.7977999999999916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143.60327597563153</v>
      </c>
      <c r="D7" s="10">
        <v>196.45135488</v>
      </c>
      <c r="E7" s="10">
        <v>331.11151054581245</v>
      </c>
      <c r="F7" s="10">
        <v>175.85790592629877</v>
      </c>
      <c r="G7" s="10">
        <v>178.62850374415885</v>
      </c>
      <c r="H7" s="10">
        <v>1022.912666562239</v>
      </c>
      <c r="I7" s="10">
        <v>158.4281159287228</v>
      </c>
      <c r="J7" s="10">
        <v>173.08314936000002</v>
      </c>
      <c r="K7" s="10">
        <v>175.85750985501795</v>
      </c>
      <c r="L7" s="10">
        <v>158.42637321509159</v>
      </c>
      <c r="M7" s="10">
        <v>152.40059999999289</v>
      </c>
      <c r="N7" s="10">
        <v>175.86192475106824</v>
      </c>
      <c r="O7" s="10">
        <v>149.46850150147827</v>
      </c>
      <c r="P7" s="10">
        <v>137.73814408835761</v>
      </c>
      <c r="Q7" s="10">
        <v>17.595674871707395</v>
      </c>
      <c r="R7" s="10">
        <v>8.7977999999999916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140.27746495217119</v>
      </c>
      <c r="D11" s="9">
        <v>146.4919452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140.27746495217119</v>
      </c>
      <c r="D12" s="10">
        <v>146.4919452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744.93240000000003</v>
      </c>
      <c r="D52" s="79">
        <v>117.45983664000001</v>
      </c>
      <c r="E52" s="79">
        <v>159.91398864000001</v>
      </c>
      <c r="F52" s="79">
        <v>177.46505424000003</v>
      </c>
      <c r="G52" s="79">
        <v>38.930314697856005</v>
      </c>
      <c r="H52" s="79">
        <v>42.402799999999992</v>
      </c>
      <c r="I52" s="79">
        <v>68.564711520000003</v>
      </c>
      <c r="J52" s="79">
        <v>43.736891223599997</v>
      </c>
      <c r="K52" s="79">
        <v>26.39693664</v>
      </c>
      <c r="L52" s="79">
        <v>8.9229081600000004</v>
      </c>
      <c r="M52" s="79">
        <v>6.8376000000000055</v>
      </c>
      <c r="N52" s="79">
        <v>12.520800000000008</v>
      </c>
      <c r="O52" s="79">
        <v>52.543209385581235</v>
      </c>
      <c r="P52" s="79">
        <v>25.174799999999962</v>
      </c>
      <c r="Q52" s="79">
        <v>37.296000000000078</v>
      </c>
      <c r="R52" s="79">
        <v>35.031599999999948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744.93240000000003</v>
      </c>
      <c r="D54" s="8">
        <v>117.45983664000001</v>
      </c>
      <c r="E54" s="8">
        <v>159.91398864000001</v>
      </c>
      <c r="F54" s="8">
        <v>177.46505424000003</v>
      </c>
      <c r="G54" s="8">
        <v>38.930314697856005</v>
      </c>
      <c r="H54" s="8">
        <v>42.402799999999992</v>
      </c>
      <c r="I54" s="8">
        <v>68.564711520000003</v>
      </c>
      <c r="J54" s="8">
        <v>43.736891223599997</v>
      </c>
      <c r="K54" s="8">
        <v>26.39693664</v>
      </c>
      <c r="L54" s="8">
        <v>8.9229081600000004</v>
      </c>
      <c r="M54" s="8">
        <v>6.8376000000000055</v>
      </c>
      <c r="N54" s="8">
        <v>12.520800000000008</v>
      </c>
      <c r="O54" s="8">
        <v>52.543209385581235</v>
      </c>
      <c r="P54" s="8">
        <v>25.174799999999962</v>
      </c>
      <c r="Q54" s="8">
        <v>37.296000000000078</v>
      </c>
      <c r="R54" s="8">
        <v>35.031599999999948</v>
      </c>
    </row>
    <row r="55" spans="1:18" ht="11.25" customHeight="1" x14ac:dyDescent="0.25">
      <c r="A55" s="59" t="s">
        <v>139</v>
      </c>
      <c r="B55" s="60" t="s">
        <v>138</v>
      </c>
      <c r="C55" s="9">
        <v>3.1523999999999979</v>
      </c>
      <c r="D55" s="9">
        <v>3.1601966400000001</v>
      </c>
      <c r="E55" s="9">
        <v>3.1601966400000001</v>
      </c>
      <c r="F55" s="9">
        <v>8.7370142400000006</v>
      </c>
      <c r="G55" s="9">
        <v>19.336090697856001</v>
      </c>
      <c r="H55" s="9">
        <v>17.182799999999997</v>
      </c>
      <c r="I55" s="9">
        <v>52.236191520000006</v>
      </c>
      <c r="J55" s="9">
        <v>23.054099223600002</v>
      </c>
      <c r="K55" s="9">
        <v>26.39693664</v>
      </c>
      <c r="L55" s="9">
        <v>8.9229081600000004</v>
      </c>
      <c r="M55" s="9">
        <v>6.8376000000000055</v>
      </c>
      <c r="N55" s="9">
        <v>12.520800000000008</v>
      </c>
      <c r="O55" s="9">
        <v>44.2232093855812</v>
      </c>
      <c r="P55" s="9">
        <v>25.174799999999962</v>
      </c>
      <c r="Q55" s="9">
        <v>37.296000000000078</v>
      </c>
      <c r="R55" s="9">
        <v>35.031599999999948</v>
      </c>
    </row>
    <row r="56" spans="1:18" ht="11.25" customHeight="1" x14ac:dyDescent="0.25">
      <c r="A56" s="59" t="s">
        <v>137</v>
      </c>
      <c r="B56" s="60" t="s">
        <v>136</v>
      </c>
      <c r="C56" s="9">
        <v>741.78000000000009</v>
      </c>
      <c r="D56" s="9">
        <v>114.29964000000001</v>
      </c>
      <c r="E56" s="9">
        <v>156.753792</v>
      </c>
      <c r="F56" s="9">
        <v>168.72804000000002</v>
      </c>
      <c r="G56" s="9">
        <v>19.594224000000001</v>
      </c>
      <c r="H56" s="9">
        <v>25.219999999999995</v>
      </c>
      <c r="I56" s="9">
        <v>16.328520000000001</v>
      </c>
      <c r="J56" s="9">
        <v>20.682791999999999</v>
      </c>
      <c r="K56" s="9">
        <v>0</v>
      </c>
      <c r="L56" s="9">
        <v>0</v>
      </c>
      <c r="M56" s="9">
        <v>0</v>
      </c>
      <c r="N56" s="9">
        <v>0</v>
      </c>
      <c r="O56" s="9">
        <v>8.3200000000000323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07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57.140625" style="29" bestFit="1" customWidth="1"/>
    <col min="2" max="2" width="20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3" t="s">
        <v>105</v>
      </c>
      <c r="B1" s="2" t="s">
        <v>360</v>
      </c>
      <c r="C1" s="3">
        <v>2000</v>
      </c>
      <c r="D1" s="3">
        <v>2001</v>
      </c>
      <c r="E1" s="3">
        <v>2002</v>
      </c>
      <c r="F1" s="3">
        <v>2003</v>
      </c>
      <c r="G1" s="3">
        <v>2004</v>
      </c>
      <c r="H1" s="3">
        <v>2005</v>
      </c>
      <c r="I1" s="3">
        <v>2006</v>
      </c>
      <c r="J1" s="3">
        <v>2007</v>
      </c>
      <c r="K1" s="3">
        <v>2008</v>
      </c>
      <c r="L1" s="3">
        <v>2009</v>
      </c>
      <c r="M1" s="3">
        <v>2010</v>
      </c>
      <c r="N1" s="3">
        <v>2011</v>
      </c>
      <c r="O1" s="3">
        <v>2012</v>
      </c>
      <c r="P1" s="3">
        <v>2013</v>
      </c>
      <c r="Q1" s="3">
        <v>2014</v>
      </c>
      <c r="R1" s="3">
        <v>2015</v>
      </c>
    </row>
    <row r="2" spans="1:18" ht="11.25" customHeight="1" x14ac:dyDescent="0.25">
      <c r="A2" s="1"/>
      <c r="B2" s="30" t="s">
        <v>104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1.25" customHeight="1" x14ac:dyDescent="0.25">
      <c r="A3" s="31" t="s">
        <v>103</v>
      </c>
      <c r="B3" s="32" t="str">
        <f ca="1">HYPERLINK("#"&amp;CELL("address",TOTAL!$C$2),"TOTAL")</f>
        <v>TOTAL</v>
      </c>
      <c r="C3" s="33">
        <f>TOTAL!C$2</f>
        <v>434219.64295663196</v>
      </c>
      <c r="D3" s="33">
        <f>TOTAL!D$2</f>
        <v>433456.94384322828</v>
      </c>
      <c r="E3" s="33">
        <f>TOTAL!E$2</f>
        <v>440583.59494732786</v>
      </c>
      <c r="F3" s="33">
        <f>TOTAL!F$2</f>
        <v>459975.90080554283</v>
      </c>
      <c r="G3" s="33">
        <f>TOTAL!G$2</f>
        <v>469751.26048459718</v>
      </c>
      <c r="H3" s="33">
        <f>TOTAL!H$2</f>
        <v>472356.80290265742</v>
      </c>
      <c r="I3" s="33">
        <f>TOTAL!I$2</f>
        <v>466970.03927092056</v>
      </c>
      <c r="J3" s="33">
        <f>TOTAL!J$2</f>
        <v>457766.8274214901</v>
      </c>
      <c r="K3" s="33">
        <f>TOTAL!K$2</f>
        <v>444426.75864497171</v>
      </c>
      <c r="L3" s="33">
        <f>TOTAL!L$2</f>
        <v>396248.43092805636</v>
      </c>
      <c r="M3" s="33">
        <f>TOTAL!M$2</f>
        <v>406188.80645457079</v>
      </c>
      <c r="N3" s="33">
        <f>TOTAL!N$2</f>
        <v>399155.25815257081</v>
      </c>
      <c r="O3" s="33">
        <f>TOTAL!O$2</f>
        <v>380792.03339957842</v>
      </c>
      <c r="P3" s="33">
        <f>TOTAL!P$2</f>
        <v>350196.27085914224</v>
      </c>
      <c r="Q3" s="33">
        <f>TOTAL!Q$2</f>
        <v>332785.66749932402</v>
      </c>
      <c r="R3" s="33">
        <f>TOTAL!R$2</f>
        <v>342994.99463839986</v>
      </c>
    </row>
    <row r="4" spans="1:18" ht="11.25" customHeight="1" x14ac:dyDescent="0.25">
      <c r="A4" s="34" t="s">
        <v>102</v>
      </c>
      <c r="B4" s="32" t="str">
        <f ca="1">HYPERLINK("#"&amp;CELL("address",TITOT!$C$2),"TITOT")</f>
        <v>TITOT</v>
      </c>
      <c r="C4" s="35">
        <f>TITOT!C$2</f>
        <v>136897.09963420423</v>
      </c>
      <c r="D4" s="35">
        <f>TITOT!D$2</f>
        <v>133030.8550204006</v>
      </c>
      <c r="E4" s="35">
        <f>TITOT!E$2</f>
        <v>141924.57303023082</v>
      </c>
      <c r="F4" s="35">
        <f>TITOT!F$2</f>
        <v>148621.51263516207</v>
      </c>
      <c r="G4" s="35">
        <f>TITOT!G$2</f>
        <v>162421.15748654684</v>
      </c>
      <c r="H4" s="35">
        <f>TITOT!H$2</f>
        <v>159317.96039999972</v>
      </c>
      <c r="I4" s="35">
        <f>TITOT!I$2</f>
        <v>165046.29790442003</v>
      </c>
      <c r="J4" s="35">
        <f>TITOT!J$2</f>
        <v>162071.90655099443</v>
      </c>
      <c r="K4" s="35">
        <f>TITOT!K$2</f>
        <v>156789.0015453962</v>
      </c>
      <c r="L4" s="35">
        <f>TITOT!L$2</f>
        <v>131884.29375350519</v>
      </c>
      <c r="M4" s="35">
        <f>TITOT!M$2</f>
        <v>135926.40954448568</v>
      </c>
      <c r="N4" s="35">
        <f>TITOT!N$2</f>
        <v>135216.90765299858</v>
      </c>
      <c r="O4" s="35">
        <f>TITOT!O$2</f>
        <v>129392.05004425609</v>
      </c>
      <c r="P4" s="35">
        <f>TITOT!P$2</f>
        <v>111196.29686941978</v>
      </c>
      <c r="Q4" s="35">
        <f>TITOT!Q$2</f>
        <v>103372.41038576004</v>
      </c>
      <c r="R4" s="35">
        <f>TITOT!R$2</f>
        <v>108703.15387229124</v>
      </c>
    </row>
    <row r="5" spans="1:18" ht="11.25" customHeight="1" x14ac:dyDescent="0.25">
      <c r="A5" s="36" t="s">
        <v>101</v>
      </c>
      <c r="B5" s="32" t="str">
        <f ca="1">HYPERLINK("#"&amp;CELL("address",tipgt!$C$2),"tipgt")</f>
        <v>tipgt</v>
      </c>
      <c r="C5" s="37">
        <f>tipgt!C$2</f>
        <v>136897.09963420423</v>
      </c>
      <c r="D5" s="37">
        <f>tipgt!D$2</f>
        <v>133030.8550204006</v>
      </c>
      <c r="E5" s="37">
        <f>tipgt!E$2</f>
        <v>141924.57303023082</v>
      </c>
      <c r="F5" s="37">
        <f>tipgt!F$2</f>
        <v>148621.51263516207</v>
      </c>
      <c r="G5" s="37">
        <f>tipgt!G$2</f>
        <v>162421.15748654684</v>
      </c>
      <c r="H5" s="37">
        <f>tipgt!H$2</f>
        <v>159317.96039999972</v>
      </c>
      <c r="I5" s="37">
        <f>tipgt!I$2</f>
        <v>165046.29790442003</v>
      </c>
      <c r="J5" s="37">
        <f>tipgt!J$2</f>
        <v>162071.90655099443</v>
      </c>
      <c r="K5" s="37">
        <f>tipgt!K$2</f>
        <v>156789.0015453962</v>
      </c>
      <c r="L5" s="37">
        <f>tipgt!L$2</f>
        <v>131884.29375350519</v>
      </c>
      <c r="M5" s="37">
        <f>tipgt!M$2</f>
        <v>135926.40954448568</v>
      </c>
      <c r="N5" s="37">
        <f>tipgt!N$2</f>
        <v>135216.90765299858</v>
      </c>
      <c r="O5" s="37">
        <f>tipgt!O$2</f>
        <v>129392.05004425609</v>
      </c>
      <c r="P5" s="37">
        <f>tipgt!P$2</f>
        <v>111196.29686941978</v>
      </c>
      <c r="Q5" s="37">
        <f>tipgt!Q$2</f>
        <v>103372.41038576004</v>
      </c>
      <c r="R5" s="37">
        <f>tipgt!R$2</f>
        <v>108703.15387229124</v>
      </c>
    </row>
    <row r="6" spans="1:18" ht="11.25" customHeight="1" x14ac:dyDescent="0.25">
      <c r="A6" s="38" t="s">
        <v>100</v>
      </c>
      <c r="B6" s="32" t="str">
        <f ca="1">HYPERLINK("#"&amp;CELL("address",tipgtele!$C$2),"tipgtele")</f>
        <v>tipgtele</v>
      </c>
      <c r="C6" s="39">
        <f>tipgtele!C$2</f>
        <v>106115.30498311965</v>
      </c>
      <c r="D6" s="39">
        <f>tipgtele!D$2</f>
        <v>102868.53339539866</v>
      </c>
      <c r="E6" s="39">
        <f>tipgtele!E$2</f>
        <v>104901.01319766049</v>
      </c>
      <c r="F6" s="39">
        <f>tipgtele!F$2</f>
        <v>95773.777678726983</v>
      </c>
      <c r="G6" s="39">
        <f>tipgtele!G$2</f>
        <v>106828.66042854449</v>
      </c>
      <c r="H6" s="39">
        <f>tipgtele!H$2</f>
        <v>100941.21123982241</v>
      </c>
      <c r="I6" s="39">
        <f>tipgtele!I$2</f>
        <v>101775.40218527494</v>
      </c>
      <c r="J6" s="39">
        <f>tipgtele!J$2</f>
        <v>95214.081204566945</v>
      </c>
      <c r="K6" s="39">
        <f>tipgtele!K$2</f>
        <v>93658.751591769091</v>
      </c>
      <c r="L6" s="39">
        <f>tipgtele!L$2</f>
        <v>75191.185041587829</v>
      </c>
      <c r="M6" s="39">
        <f>tipgtele!M$2</f>
        <v>70764.786269903474</v>
      </c>
      <c r="N6" s="39">
        <f>tipgtele!N$2</f>
        <v>75696.074043051383</v>
      </c>
      <c r="O6" s="39">
        <f>tipgtele!O$2</f>
        <v>71962.322640693907</v>
      </c>
      <c r="P6" s="39">
        <f>tipgtele!P$2</f>
        <v>63364.613698704576</v>
      </c>
      <c r="Q6" s="39">
        <f>tipgtele!Q$2</f>
        <v>58804.375804216194</v>
      </c>
      <c r="R6" s="39">
        <f>tipgtele!R$2</f>
        <v>57774.197682535552</v>
      </c>
    </row>
    <row r="7" spans="1:18" ht="11.25" customHeight="1" x14ac:dyDescent="0.25">
      <c r="A7" s="38" t="s">
        <v>99</v>
      </c>
      <c r="B7" s="32" t="str">
        <f ca="1">HYPERLINK("#"&amp;CELL("address",tipgtchp!$C$2),"tipgtchp")</f>
        <v>tipgtchp</v>
      </c>
      <c r="C7" s="39">
        <f>tipgtchp!C$2</f>
        <v>30781.794651084594</v>
      </c>
      <c r="D7" s="39">
        <f>tipgtchp!D$2</f>
        <v>30162.321625001954</v>
      </c>
      <c r="E7" s="39">
        <f>tipgtchp!E$2</f>
        <v>37023.559832570318</v>
      </c>
      <c r="F7" s="39">
        <f>tipgtchp!F$2</f>
        <v>52847.734956435088</v>
      </c>
      <c r="G7" s="39">
        <f>tipgtchp!G$2</f>
        <v>55592.497058002344</v>
      </c>
      <c r="H7" s="39">
        <f>tipgtchp!H$2</f>
        <v>58376.7491601773</v>
      </c>
      <c r="I7" s="39">
        <f>tipgtchp!I$2</f>
        <v>63270.89571914509</v>
      </c>
      <c r="J7" s="39">
        <f>tipgtchp!J$2</f>
        <v>66857.825346427504</v>
      </c>
      <c r="K7" s="39">
        <f>tipgtchp!K$2</f>
        <v>63130.249953627106</v>
      </c>
      <c r="L7" s="39">
        <f>tipgtchp!L$2</f>
        <v>56693.108711917354</v>
      </c>
      <c r="M7" s="39">
        <f>tipgtchp!M$2</f>
        <v>65161.623274582198</v>
      </c>
      <c r="N7" s="39">
        <f>tipgtchp!N$2</f>
        <v>59520.833609947185</v>
      </c>
      <c r="O7" s="39">
        <f>tipgtchp!O$2</f>
        <v>57429.727403562189</v>
      </c>
      <c r="P7" s="39">
        <f>tipgtchp!P$2</f>
        <v>47831.683170715194</v>
      </c>
      <c r="Q7" s="39">
        <f>tipgtchp!Q$2</f>
        <v>44568.034581543849</v>
      </c>
      <c r="R7" s="39">
        <f>tipgtchp!R$2</f>
        <v>50928.956189755685</v>
      </c>
    </row>
    <row r="8" spans="1:18" ht="11.25" customHeight="1" x14ac:dyDescent="0.25">
      <c r="A8" s="36" t="s">
        <v>98</v>
      </c>
      <c r="B8" s="32" t="str">
        <f ca="1">HYPERLINK("#"&amp;CELL("address",tidh!$C$2),"tidh")</f>
        <v>tidh</v>
      </c>
      <c r="C8" s="37">
        <f>tidh!C$2</f>
        <v>0</v>
      </c>
      <c r="D8" s="37">
        <f>tidh!D$2</f>
        <v>0</v>
      </c>
      <c r="E8" s="37">
        <f>tidh!E$2</f>
        <v>0</v>
      </c>
      <c r="F8" s="37">
        <f>tidh!F$2</f>
        <v>0</v>
      </c>
      <c r="G8" s="37">
        <f>tidh!G$2</f>
        <v>0</v>
      </c>
      <c r="H8" s="37">
        <f>tidh!H$2</f>
        <v>0</v>
      </c>
      <c r="I8" s="37">
        <f>tidh!I$2</f>
        <v>0</v>
      </c>
      <c r="J8" s="37">
        <f>tidh!J$2</f>
        <v>0</v>
      </c>
      <c r="K8" s="37">
        <f>tidh!K$2</f>
        <v>0</v>
      </c>
      <c r="L8" s="37">
        <f>tidh!L$2</f>
        <v>0</v>
      </c>
      <c r="M8" s="37">
        <f>tidh!M$2</f>
        <v>0</v>
      </c>
      <c r="N8" s="37">
        <f>tidh!N$2</f>
        <v>0</v>
      </c>
      <c r="O8" s="37">
        <f>tidh!O$2</f>
        <v>0</v>
      </c>
      <c r="P8" s="37">
        <f>tidh!P$2</f>
        <v>0</v>
      </c>
      <c r="Q8" s="37">
        <f>tidh!Q$2</f>
        <v>0</v>
      </c>
      <c r="R8" s="37">
        <f>tidh!R$2</f>
        <v>0</v>
      </c>
    </row>
    <row r="9" spans="1:18" ht="11.25" customHeight="1" x14ac:dyDescent="0.25">
      <c r="A9" s="34" t="s">
        <v>97</v>
      </c>
      <c r="B9" s="32" t="str">
        <f ca="1">HYPERLINK("#"&amp;CELL("address",CEN!$C$2),"CEN")</f>
        <v>CEN</v>
      </c>
      <c r="C9" s="35">
        <f>CEN!C$2</f>
        <v>16358.10941497408</v>
      </c>
      <c r="D9" s="35">
        <f>CEN!D$2</f>
        <v>16495.73360205023</v>
      </c>
      <c r="E9" s="35">
        <f>CEN!E$2</f>
        <v>17512.364860567093</v>
      </c>
      <c r="F9" s="35">
        <f>CEN!F$2</f>
        <v>16547.743537265385</v>
      </c>
      <c r="G9" s="35">
        <f>CEN!G$2</f>
        <v>16805.501757102069</v>
      </c>
      <c r="H9" s="35">
        <f>CEN!H$2</f>
        <v>19080.373517877662</v>
      </c>
      <c r="I9" s="35">
        <f>CEN!I$2</f>
        <v>16292.806302254117</v>
      </c>
      <c r="J9" s="35">
        <f>CEN!J$2</f>
        <v>17356.026727330351</v>
      </c>
      <c r="K9" s="35">
        <f>CEN!K$2</f>
        <v>16741.91070197212</v>
      </c>
      <c r="L9" s="35">
        <f>CEN!L$2</f>
        <v>15481.556484962117</v>
      </c>
      <c r="M9" s="35">
        <f>CEN!M$2</f>
        <v>17186.312815392575</v>
      </c>
      <c r="N9" s="35">
        <f>CEN!N$2</f>
        <v>16769.180782847157</v>
      </c>
      <c r="O9" s="35">
        <f>CEN!O$2</f>
        <v>14616.603445181585</v>
      </c>
      <c r="P9" s="35">
        <f>CEN!P$2</f>
        <v>11402.186360232732</v>
      </c>
      <c r="Q9" s="35">
        <f>CEN!Q$2</f>
        <v>10322.075817449882</v>
      </c>
      <c r="R9" s="35">
        <f>CEN!R$2</f>
        <v>11954.396944396649</v>
      </c>
    </row>
    <row r="10" spans="1:18" ht="11.25" customHeight="1" x14ac:dyDescent="0.25">
      <c r="A10" s="36" t="s">
        <v>96</v>
      </c>
      <c r="B10" s="32" t="str">
        <f ca="1">HYPERLINK("#"&amp;CELL("address",cenrf!$C$2),"cenrf")</f>
        <v>cenrf</v>
      </c>
      <c r="C10" s="37">
        <f>cenrf!C$2</f>
        <v>14413.347994417705</v>
      </c>
      <c r="D10" s="37">
        <f>cenrf!D$2</f>
        <v>15438.03194769023</v>
      </c>
      <c r="E10" s="37">
        <f>cenrf!E$2</f>
        <v>16227.456959726609</v>
      </c>
      <c r="F10" s="37">
        <f>cenrf!F$2</f>
        <v>15400.282297738901</v>
      </c>
      <c r="G10" s="37">
        <f>cenrf!G$2</f>
        <v>15889.883543358697</v>
      </c>
      <c r="H10" s="37">
        <f>cenrf!H$2</f>
        <v>17322.782035223147</v>
      </c>
      <c r="I10" s="37">
        <f>cenrf!I$2</f>
        <v>15334.635603065079</v>
      </c>
      <c r="J10" s="37">
        <f>cenrf!J$2</f>
        <v>16249.020175099879</v>
      </c>
      <c r="K10" s="37">
        <f>cenrf!K$2</f>
        <v>15361.86860506278</v>
      </c>
      <c r="L10" s="37">
        <f>cenrf!L$2</f>
        <v>14670.972155133974</v>
      </c>
      <c r="M10" s="37">
        <f>cenrf!M$2</f>
        <v>16155.730686940115</v>
      </c>
      <c r="N10" s="37">
        <f>cenrf!N$2</f>
        <v>14475.358046858893</v>
      </c>
      <c r="O10" s="37">
        <f>cenrf!O$2</f>
        <v>12282.125236651349</v>
      </c>
      <c r="P10" s="37">
        <f>cenrf!P$2</f>
        <v>9228.8657786703934</v>
      </c>
      <c r="Q10" s="37">
        <f>cenrf!Q$2</f>
        <v>8079.8913500510171</v>
      </c>
      <c r="R10" s="37">
        <f>cenrf!R$2</f>
        <v>9904.7120443966433</v>
      </c>
    </row>
    <row r="11" spans="1:18" ht="11.25" customHeight="1" x14ac:dyDescent="0.25">
      <c r="A11" s="36" t="s">
        <v>95</v>
      </c>
      <c r="B11" s="32" t="str">
        <f ca="1">HYPERLINK("#"&amp;CELL("address",cenog!$C$2),"cenog")</f>
        <v>cenog</v>
      </c>
      <c r="C11" s="37">
        <f>cenog!C$2</f>
        <v>915.94827962857244</v>
      </c>
      <c r="D11" s="37">
        <f>cenog!D$2</f>
        <v>597.29851764000011</v>
      </c>
      <c r="E11" s="37">
        <f>cenog!E$2</f>
        <v>793.88240165467209</v>
      </c>
      <c r="F11" s="37">
        <f>cenog!F$2</f>
        <v>794.13827936018413</v>
      </c>
      <c r="G11" s="37">
        <f>cenog!G$2</f>
        <v>698.05939530135606</v>
      </c>
      <c r="H11" s="37">
        <f>cenog!H$2</f>
        <v>692.27601609227702</v>
      </c>
      <c r="I11" s="37">
        <f>cenog!I$2</f>
        <v>731.17787174031605</v>
      </c>
      <c r="J11" s="37">
        <f>cenog!J$2</f>
        <v>657.43060051350005</v>
      </c>
      <c r="K11" s="37">
        <f>cenog!K$2</f>
        <v>945.04348325494811</v>
      </c>
      <c r="L11" s="37">
        <f>cenog!L$2</f>
        <v>464.21930397625209</v>
      </c>
      <c r="M11" s="37">
        <f>cenog!M$2</f>
        <v>645.76615763690188</v>
      </c>
      <c r="N11" s="37">
        <f>cenog!N$2</f>
        <v>1885.3592890106208</v>
      </c>
      <c r="O11" s="37">
        <f>cenog!O$2</f>
        <v>1958.4963677020662</v>
      </c>
      <c r="P11" s="37">
        <f>cenog!P$2</f>
        <v>1846.3705816649097</v>
      </c>
      <c r="Q11" s="37">
        <f>cenog!Q$2</f>
        <v>2005.3017730473873</v>
      </c>
      <c r="R11" s="37">
        <f>cenog!R$2</f>
        <v>1834.9188000000049</v>
      </c>
    </row>
    <row r="12" spans="1:18" ht="11.25" customHeight="1" x14ac:dyDescent="0.25">
      <c r="A12" s="36" t="s">
        <v>94</v>
      </c>
      <c r="B12" s="32" t="str">
        <f ca="1">HYPERLINK("#"&amp;CELL("address",cennu!$C$2),"cennu")</f>
        <v>cennu</v>
      </c>
      <c r="C12" s="37">
        <f>cennu!C$2</f>
        <v>0</v>
      </c>
      <c r="D12" s="37">
        <f>cennu!D$2</f>
        <v>0</v>
      </c>
      <c r="E12" s="37">
        <f>cennu!E$2</f>
        <v>0</v>
      </c>
      <c r="F12" s="37">
        <f>cennu!F$2</f>
        <v>0</v>
      </c>
      <c r="G12" s="37">
        <f>cennu!G$2</f>
        <v>0</v>
      </c>
      <c r="H12" s="37">
        <f>cennu!H$2</f>
        <v>0</v>
      </c>
      <c r="I12" s="37">
        <f>cennu!I$2</f>
        <v>0</v>
      </c>
      <c r="J12" s="37">
        <f>cennu!J$2</f>
        <v>0</v>
      </c>
      <c r="K12" s="37">
        <f>cennu!K$2</f>
        <v>0</v>
      </c>
      <c r="L12" s="37">
        <f>cennu!L$2</f>
        <v>0</v>
      </c>
      <c r="M12" s="37">
        <f>cennu!M$2</f>
        <v>0</v>
      </c>
      <c r="N12" s="37">
        <f>cennu!N$2</f>
        <v>0</v>
      </c>
      <c r="O12" s="37">
        <f>cennu!O$2</f>
        <v>0</v>
      </c>
      <c r="P12" s="37">
        <f>cennu!P$2</f>
        <v>0</v>
      </c>
      <c r="Q12" s="37">
        <f>cennu!Q$2</f>
        <v>0</v>
      </c>
      <c r="R12" s="37">
        <f>cennu!R$2</f>
        <v>0</v>
      </c>
    </row>
    <row r="13" spans="1:18" ht="11.25" customHeight="1" x14ac:dyDescent="0.25">
      <c r="A13" s="36" t="s">
        <v>93</v>
      </c>
      <c r="B13" s="32" t="str">
        <f ca="1">HYPERLINK("#"&amp;CELL("address",cencm!$C$2),"cencm")</f>
        <v>cencm</v>
      </c>
      <c r="C13" s="37">
        <f>cencm!C$2</f>
        <v>0</v>
      </c>
      <c r="D13" s="37">
        <f>cencm!D$2</f>
        <v>0</v>
      </c>
      <c r="E13" s="37">
        <f>cencm!E$2</f>
        <v>0</v>
      </c>
      <c r="F13" s="37">
        <f>cencm!F$2</f>
        <v>0</v>
      </c>
      <c r="G13" s="37">
        <f>cencm!G$2</f>
        <v>0</v>
      </c>
      <c r="H13" s="37">
        <f>cencm!H$2</f>
        <v>0</v>
      </c>
      <c r="I13" s="37">
        <f>cencm!I$2</f>
        <v>0</v>
      </c>
      <c r="J13" s="37">
        <f>cencm!J$2</f>
        <v>0</v>
      </c>
      <c r="K13" s="37">
        <f>cencm!K$2</f>
        <v>0</v>
      </c>
      <c r="L13" s="37">
        <f>cencm!L$2</f>
        <v>0</v>
      </c>
      <c r="M13" s="37">
        <f>cencm!M$2</f>
        <v>0</v>
      </c>
      <c r="N13" s="37">
        <f>cencm!N$2</f>
        <v>0</v>
      </c>
      <c r="O13" s="37">
        <f>cencm!O$2</f>
        <v>0</v>
      </c>
      <c r="P13" s="37">
        <f>cencm!P$2</f>
        <v>0</v>
      </c>
      <c r="Q13" s="37">
        <f>cencm!Q$2</f>
        <v>0</v>
      </c>
      <c r="R13" s="37">
        <f>cencm!R$2</f>
        <v>0</v>
      </c>
    </row>
    <row r="14" spans="1:18" ht="11.25" customHeight="1" x14ac:dyDescent="0.25">
      <c r="A14" s="36" t="s">
        <v>92</v>
      </c>
      <c r="B14" s="32" t="str">
        <f ca="1">HYPERLINK("#"&amp;CELL("address",cenck!$C$2),"cenck")</f>
        <v>cenck</v>
      </c>
      <c r="C14" s="37">
        <f>cenck!C$2</f>
        <v>1028.8131409278028</v>
      </c>
      <c r="D14" s="37">
        <f>cenck!D$2</f>
        <v>460.40313671999996</v>
      </c>
      <c r="E14" s="37">
        <f>cenck!E$2</f>
        <v>491.02549918581246</v>
      </c>
      <c r="F14" s="37">
        <f>cenck!F$2</f>
        <v>353.3229601662988</v>
      </c>
      <c r="G14" s="37">
        <f>cenck!G$2</f>
        <v>217.55881844201485</v>
      </c>
      <c r="H14" s="37">
        <f>cenck!H$2</f>
        <v>1065.315466562239</v>
      </c>
      <c r="I14" s="37">
        <f>cenck!I$2</f>
        <v>226.99282744872281</v>
      </c>
      <c r="J14" s="37">
        <f>cenck!J$2</f>
        <v>216.82004058360002</v>
      </c>
      <c r="K14" s="37">
        <f>cenck!K$2</f>
        <v>202.25444649501796</v>
      </c>
      <c r="L14" s="37">
        <f>cenck!L$2</f>
        <v>167.34928137509158</v>
      </c>
      <c r="M14" s="37">
        <f>cenck!M$2</f>
        <v>159.2381999999929</v>
      </c>
      <c r="N14" s="37">
        <f>cenck!N$2</f>
        <v>188.38272475106825</v>
      </c>
      <c r="O14" s="37">
        <f>cenck!O$2</f>
        <v>202.01171088705951</v>
      </c>
      <c r="P14" s="37">
        <f>cenck!P$2</f>
        <v>162.91294408835756</v>
      </c>
      <c r="Q14" s="37">
        <f>cenck!Q$2</f>
        <v>54.891674871707473</v>
      </c>
      <c r="R14" s="37">
        <f>cenck!R$2</f>
        <v>43.829399999999936</v>
      </c>
    </row>
    <row r="15" spans="1:18" ht="11.25" customHeight="1" x14ac:dyDescent="0.25">
      <c r="A15" s="36" t="s">
        <v>91</v>
      </c>
      <c r="B15" s="32" t="str">
        <f ca="1">HYPERLINK("#"&amp;CELL("address",cenbf!$C$2),"cenbf")</f>
        <v>cenbf</v>
      </c>
      <c r="C15" s="37">
        <f>cenbf!C$2</f>
        <v>0</v>
      </c>
      <c r="D15" s="37">
        <f>cenbf!D$2</f>
        <v>0</v>
      </c>
      <c r="E15" s="37">
        <f>cenbf!E$2</f>
        <v>0</v>
      </c>
      <c r="F15" s="37">
        <f>cenbf!F$2</f>
        <v>0</v>
      </c>
      <c r="G15" s="37">
        <f>cenbf!G$2</f>
        <v>0</v>
      </c>
      <c r="H15" s="37">
        <f>cenbf!H$2</f>
        <v>0</v>
      </c>
      <c r="I15" s="37">
        <f>cenbf!I$2</f>
        <v>0</v>
      </c>
      <c r="J15" s="37">
        <f>cenbf!J$2</f>
        <v>0</v>
      </c>
      <c r="K15" s="37">
        <f>cenbf!K$2</f>
        <v>0</v>
      </c>
      <c r="L15" s="37">
        <f>cenbf!L$2</f>
        <v>0</v>
      </c>
      <c r="M15" s="37">
        <f>cenbf!M$2</f>
        <v>0</v>
      </c>
      <c r="N15" s="37">
        <f>cenbf!N$2</f>
        <v>0</v>
      </c>
      <c r="O15" s="37">
        <f>cenbf!O$2</f>
        <v>0</v>
      </c>
      <c r="P15" s="37">
        <f>cenbf!P$2</f>
        <v>0</v>
      </c>
      <c r="Q15" s="37">
        <f>cenbf!Q$2</f>
        <v>0</v>
      </c>
      <c r="R15" s="37">
        <f>cenbf!R$2</f>
        <v>0</v>
      </c>
    </row>
    <row r="16" spans="1:18" ht="11.25" customHeight="1" x14ac:dyDescent="0.25">
      <c r="A16" s="36" t="s">
        <v>90</v>
      </c>
      <c r="B16" s="32" t="str">
        <f ca="1">HYPERLINK("#"&amp;CELL("address",cengw!$C$2),"cengw")</f>
        <v>cengw</v>
      </c>
      <c r="C16" s="37">
        <f>cengw!C$2</f>
        <v>0</v>
      </c>
      <c r="D16" s="37">
        <f>cengw!D$2</f>
        <v>0</v>
      </c>
      <c r="E16" s="37">
        <f>cengw!E$2</f>
        <v>0</v>
      </c>
      <c r="F16" s="37">
        <f>cengw!F$2</f>
        <v>0</v>
      </c>
      <c r="G16" s="37">
        <f>cengw!G$2</f>
        <v>0</v>
      </c>
      <c r="H16" s="37">
        <f>cengw!H$2</f>
        <v>0</v>
      </c>
      <c r="I16" s="37">
        <f>cengw!I$2</f>
        <v>0</v>
      </c>
      <c r="J16" s="37">
        <f>cengw!J$2</f>
        <v>0</v>
      </c>
      <c r="K16" s="37">
        <f>cengw!K$2</f>
        <v>0</v>
      </c>
      <c r="L16" s="37">
        <f>cengw!L$2</f>
        <v>0</v>
      </c>
      <c r="M16" s="37">
        <f>cengw!M$2</f>
        <v>0</v>
      </c>
      <c r="N16" s="37">
        <f>cengw!N$2</f>
        <v>0</v>
      </c>
      <c r="O16" s="37">
        <f>cengw!O$2</f>
        <v>0</v>
      </c>
      <c r="P16" s="37">
        <f>cengw!P$2</f>
        <v>0</v>
      </c>
      <c r="Q16" s="37">
        <f>cengw!Q$2</f>
        <v>0</v>
      </c>
      <c r="R16" s="37">
        <f>cengw!R$2</f>
        <v>0</v>
      </c>
    </row>
    <row r="17" spans="1:18" ht="11.25" customHeight="1" x14ac:dyDescent="0.25">
      <c r="A17" s="36" t="s">
        <v>89</v>
      </c>
      <c r="B17" s="32" t="str">
        <f ca="1">HYPERLINK("#"&amp;CELL("address",cenpf!$C$2),"cenpf")</f>
        <v>cenpf</v>
      </c>
      <c r="C17" s="37">
        <f>cenpf!C$2</f>
        <v>0</v>
      </c>
      <c r="D17" s="37">
        <f>cenpf!D$2</f>
        <v>0</v>
      </c>
      <c r="E17" s="37">
        <f>cenpf!E$2</f>
        <v>0</v>
      </c>
      <c r="F17" s="37">
        <f>cenpf!F$2</f>
        <v>0</v>
      </c>
      <c r="G17" s="37">
        <f>cenpf!G$2</f>
        <v>0</v>
      </c>
      <c r="H17" s="37">
        <f>cenpf!H$2</f>
        <v>0</v>
      </c>
      <c r="I17" s="37">
        <f>cenpf!I$2</f>
        <v>0</v>
      </c>
      <c r="J17" s="37">
        <f>cenpf!J$2</f>
        <v>0</v>
      </c>
      <c r="K17" s="37">
        <f>cenpf!K$2</f>
        <v>0</v>
      </c>
      <c r="L17" s="37">
        <f>cenpf!L$2</f>
        <v>0</v>
      </c>
      <c r="M17" s="37">
        <f>cenpf!M$2</f>
        <v>0</v>
      </c>
      <c r="N17" s="37">
        <f>cenpf!N$2</f>
        <v>0</v>
      </c>
      <c r="O17" s="37">
        <f>cenpf!O$2</f>
        <v>0</v>
      </c>
      <c r="P17" s="37">
        <f>cenpf!P$2</f>
        <v>0</v>
      </c>
      <c r="Q17" s="37">
        <f>cenpf!Q$2</f>
        <v>0</v>
      </c>
      <c r="R17" s="37">
        <f>cenpf!R$2</f>
        <v>0</v>
      </c>
    </row>
    <row r="18" spans="1:18" ht="11.25" customHeight="1" x14ac:dyDescent="0.25">
      <c r="A18" s="36" t="s">
        <v>88</v>
      </c>
      <c r="B18" s="32" t="str">
        <f ca="1">HYPERLINK("#"&amp;CELL("address",cenbr!$C$2),"cenbr")</f>
        <v>cenbr</v>
      </c>
      <c r="C18" s="37">
        <f>cenbr!C$2</f>
        <v>0</v>
      </c>
      <c r="D18" s="37">
        <f>cenbr!D$2</f>
        <v>0</v>
      </c>
      <c r="E18" s="37">
        <f>cenbr!E$2</f>
        <v>0</v>
      </c>
      <c r="F18" s="37">
        <f>cenbr!F$2</f>
        <v>0</v>
      </c>
      <c r="G18" s="37">
        <f>cenbr!G$2</f>
        <v>0</v>
      </c>
      <c r="H18" s="37">
        <f>cenbr!H$2</f>
        <v>0</v>
      </c>
      <c r="I18" s="37">
        <f>cenbr!I$2</f>
        <v>0</v>
      </c>
      <c r="J18" s="37">
        <f>cenbr!J$2</f>
        <v>0</v>
      </c>
      <c r="K18" s="37">
        <f>cenbr!K$2</f>
        <v>0</v>
      </c>
      <c r="L18" s="37">
        <f>cenbr!L$2</f>
        <v>0</v>
      </c>
      <c r="M18" s="37">
        <f>cenbr!M$2</f>
        <v>0</v>
      </c>
      <c r="N18" s="37">
        <f>cenbr!N$2</f>
        <v>0</v>
      </c>
      <c r="O18" s="37">
        <f>cenbr!O$2</f>
        <v>0</v>
      </c>
      <c r="P18" s="37">
        <f>cenbr!P$2</f>
        <v>0</v>
      </c>
      <c r="Q18" s="37">
        <f>cenbr!Q$2</f>
        <v>0</v>
      </c>
      <c r="R18" s="37">
        <f>cenbr!R$2</f>
        <v>0</v>
      </c>
    </row>
    <row r="19" spans="1:18" ht="11.25" customHeight="1" x14ac:dyDescent="0.25">
      <c r="A19" s="36" t="s">
        <v>87</v>
      </c>
      <c r="B19" s="32" t="str">
        <f ca="1">HYPERLINK("#"&amp;CELL("address",cench!$C$2),"cench")</f>
        <v>cench</v>
      </c>
      <c r="C19" s="37">
        <f>cench!C$2</f>
        <v>0</v>
      </c>
      <c r="D19" s="37">
        <f>cench!D$2</f>
        <v>0</v>
      </c>
      <c r="E19" s="37">
        <f>cench!E$2</f>
        <v>0</v>
      </c>
      <c r="F19" s="37">
        <f>cench!F$2</f>
        <v>0</v>
      </c>
      <c r="G19" s="37">
        <f>cench!G$2</f>
        <v>0</v>
      </c>
      <c r="H19" s="37">
        <f>cench!H$2</f>
        <v>0</v>
      </c>
      <c r="I19" s="37">
        <f>cench!I$2</f>
        <v>0</v>
      </c>
      <c r="J19" s="37">
        <f>cench!J$2</f>
        <v>0</v>
      </c>
      <c r="K19" s="37">
        <f>cench!K$2</f>
        <v>0</v>
      </c>
      <c r="L19" s="37">
        <f>cench!L$2</f>
        <v>0</v>
      </c>
      <c r="M19" s="37">
        <f>cench!M$2</f>
        <v>0</v>
      </c>
      <c r="N19" s="37">
        <f>cench!N$2</f>
        <v>0</v>
      </c>
      <c r="O19" s="37">
        <f>cench!O$2</f>
        <v>0</v>
      </c>
      <c r="P19" s="37">
        <f>cench!P$2</f>
        <v>0</v>
      </c>
      <c r="Q19" s="37">
        <f>cench!Q$2</f>
        <v>0</v>
      </c>
      <c r="R19" s="37">
        <f>cench!R$2</f>
        <v>0</v>
      </c>
    </row>
    <row r="20" spans="1:18" ht="11.25" customHeight="1" x14ac:dyDescent="0.25">
      <c r="A20" s="36" t="s">
        <v>86</v>
      </c>
      <c r="B20" s="32" t="str">
        <f ca="1">HYPERLINK("#"&amp;CELL("address",cencl!$C$2),"cencl")</f>
        <v>cencl</v>
      </c>
      <c r="C20" s="37">
        <f>cencl!C$2</f>
        <v>0</v>
      </c>
      <c r="D20" s="37">
        <f>cencl!D$2</f>
        <v>0</v>
      </c>
      <c r="E20" s="37">
        <f>cencl!E$2</f>
        <v>0</v>
      </c>
      <c r="F20" s="37">
        <f>cencl!F$2</f>
        <v>0</v>
      </c>
      <c r="G20" s="37">
        <f>cencl!G$2</f>
        <v>0</v>
      </c>
      <c r="H20" s="37">
        <f>cencl!H$2</f>
        <v>0</v>
      </c>
      <c r="I20" s="37">
        <f>cencl!I$2</f>
        <v>0</v>
      </c>
      <c r="J20" s="37">
        <f>cencl!J$2</f>
        <v>0</v>
      </c>
      <c r="K20" s="37">
        <f>cencl!K$2</f>
        <v>0</v>
      </c>
      <c r="L20" s="37">
        <f>cencl!L$2</f>
        <v>0</v>
      </c>
      <c r="M20" s="37">
        <f>cencl!M$2</f>
        <v>0</v>
      </c>
      <c r="N20" s="37">
        <f>cencl!N$2</f>
        <v>0</v>
      </c>
      <c r="O20" s="37">
        <f>cencl!O$2</f>
        <v>0</v>
      </c>
      <c r="P20" s="37">
        <f>cencl!P$2</f>
        <v>0</v>
      </c>
      <c r="Q20" s="37">
        <f>cencl!Q$2</f>
        <v>0</v>
      </c>
      <c r="R20" s="37">
        <f>cencl!R$2</f>
        <v>0</v>
      </c>
    </row>
    <row r="21" spans="1:18" ht="11.25" customHeight="1" x14ac:dyDescent="0.25">
      <c r="A21" s="36" t="s">
        <v>85</v>
      </c>
      <c r="B21" s="32" t="str">
        <f ca="1">HYPERLINK("#"&amp;CELL("address",cenlr!$C$2),"cenlr")</f>
        <v>cenlr</v>
      </c>
      <c r="C21" s="37">
        <f>cenlr!C$2</f>
        <v>0</v>
      </c>
      <c r="D21" s="37">
        <f>cenlr!D$2</f>
        <v>0</v>
      </c>
      <c r="E21" s="37">
        <f>cenlr!E$2</f>
        <v>0</v>
      </c>
      <c r="F21" s="37">
        <f>cenlr!F$2</f>
        <v>0</v>
      </c>
      <c r="G21" s="37">
        <f>cenlr!G$2</f>
        <v>0</v>
      </c>
      <c r="H21" s="37">
        <f>cenlr!H$2</f>
        <v>0</v>
      </c>
      <c r="I21" s="37">
        <f>cenlr!I$2</f>
        <v>0</v>
      </c>
      <c r="J21" s="37">
        <f>cenlr!J$2</f>
        <v>115.32634141485602</v>
      </c>
      <c r="K21" s="37">
        <f>cenlr!K$2</f>
        <v>115.31523161545201</v>
      </c>
      <c r="L21" s="37">
        <f>cenlr!L$2</f>
        <v>115.350040754388</v>
      </c>
      <c r="M21" s="37">
        <f>cenlr!M$2</f>
        <v>150.12338092575331</v>
      </c>
      <c r="N21" s="37">
        <f>cenlr!N$2</f>
        <v>146.47738101799368</v>
      </c>
      <c r="O21" s="37">
        <f>cenlr!O$2</f>
        <v>105.80705097353469</v>
      </c>
      <c r="P21" s="37">
        <f>cenlr!P$2</f>
        <v>99.746198778567361</v>
      </c>
      <c r="Q21" s="37">
        <f>cenlr!Q$2</f>
        <v>121.17643949593945</v>
      </c>
      <c r="R21" s="37">
        <f>cenlr!R$2</f>
        <v>113.1537000000002</v>
      </c>
    </row>
    <row r="22" spans="1:18" ht="11.25" customHeight="1" x14ac:dyDescent="0.25">
      <c r="A22" s="36" t="s">
        <v>84</v>
      </c>
      <c r="B22" s="32" t="str">
        <f ca="1">HYPERLINK("#"&amp;CELL("address",cenbg!$C$2),"cenbg")</f>
        <v>cenbg</v>
      </c>
      <c r="C22" s="37">
        <f>cenbg!C$2</f>
        <v>0</v>
      </c>
      <c r="D22" s="37">
        <f>cenbg!D$2</f>
        <v>0</v>
      </c>
      <c r="E22" s="37">
        <f>cenbg!E$2</f>
        <v>0</v>
      </c>
      <c r="F22" s="37">
        <f>cenbg!F$2</f>
        <v>0</v>
      </c>
      <c r="G22" s="37">
        <f>cenbg!G$2</f>
        <v>0</v>
      </c>
      <c r="H22" s="37">
        <f>cenbg!H$2</f>
        <v>0</v>
      </c>
      <c r="I22" s="37">
        <f>cenbg!I$2</f>
        <v>0</v>
      </c>
      <c r="J22" s="37">
        <f>cenbg!J$2</f>
        <v>0</v>
      </c>
      <c r="K22" s="37">
        <f>cenbg!K$2</f>
        <v>0</v>
      </c>
      <c r="L22" s="37">
        <f>cenbg!L$2</f>
        <v>0</v>
      </c>
      <c r="M22" s="37">
        <f>cenbg!M$2</f>
        <v>0</v>
      </c>
      <c r="N22" s="37">
        <f>cenbg!N$2</f>
        <v>0</v>
      </c>
      <c r="O22" s="37">
        <f>cenbg!O$2</f>
        <v>0</v>
      </c>
      <c r="P22" s="37">
        <f>cenbg!P$2</f>
        <v>0</v>
      </c>
      <c r="Q22" s="37">
        <f>cenbg!Q$2</f>
        <v>0</v>
      </c>
      <c r="R22" s="37">
        <f>cenbg!R$2</f>
        <v>0</v>
      </c>
    </row>
    <row r="23" spans="1:18" ht="11.25" customHeight="1" x14ac:dyDescent="0.25">
      <c r="A23" s="36" t="s">
        <v>83</v>
      </c>
      <c r="B23" s="32" t="str">
        <f ca="1">HYPERLINK("#"&amp;CELL("address",cengl!$C$2),"cengl")</f>
        <v>cengl</v>
      </c>
      <c r="C23" s="37">
        <f>cengl!C$2</f>
        <v>0</v>
      </c>
      <c r="D23" s="37">
        <f>cengl!D$2</f>
        <v>0</v>
      </c>
      <c r="E23" s="37">
        <f>cengl!E$2</f>
        <v>0</v>
      </c>
      <c r="F23" s="37">
        <f>cengl!F$2</f>
        <v>0</v>
      </c>
      <c r="G23" s="37">
        <f>cengl!G$2</f>
        <v>0</v>
      </c>
      <c r="H23" s="37">
        <f>cengl!H$2</f>
        <v>0</v>
      </c>
      <c r="I23" s="37">
        <f>cengl!I$2</f>
        <v>0</v>
      </c>
      <c r="J23" s="37">
        <f>cengl!J$2</f>
        <v>0</v>
      </c>
      <c r="K23" s="37">
        <f>cengl!K$2</f>
        <v>0</v>
      </c>
      <c r="L23" s="37">
        <f>cengl!L$2</f>
        <v>0</v>
      </c>
      <c r="M23" s="37">
        <f>cengl!M$2</f>
        <v>0</v>
      </c>
      <c r="N23" s="37">
        <f>cengl!N$2</f>
        <v>0</v>
      </c>
      <c r="O23" s="37">
        <f>cengl!O$2</f>
        <v>0</v>
      </c>
      <c r="P23" s="37">
        <f>cengl!P$2</f>
        <v>0</v>
      </c>
      <c r="Q23" s="37">
        <f>cengl!Q$2</f>
        <v>0</v>
      </c>
      <c r="R23" s="37">
        <f>cengl!R$2</f>
        <v>0</v>
      </c>
    </row>
    <row r="24" spans="1:18" ht="11.25" customHeight="1" x14ac:dyDescent="0.25">
      <c r="A24" s="36" t="s">
        <v>82</v>
      </c>
      <c r="B24" s="32" t="str">
        <f ca="1">HYPERLINK("#"&amp;CELL("address",cenns!$C$2),"cenns")</f>
        <v>cenns</v>
      </c>
      <c r="C24" s="37">
        <f>cenns!C$2</f>
        <v>0</v>
      </c>
      <c r="D24" s="37">
        <f>cenns!D$2</f>
        <v>0</v>
      </c>
      <c r="E24" s="37">
        <f>cenns!E$2</f>
        <v>0</v>
      </c>
      <c r="F24" s="37">
        <f>cenns!F$2</f>
        <v>0</v>
      </c>
      <c r="G24" s="37">
        <f>cenns!G$2</f>
        <v>0</v>
      </c>
      <c r="H24" s="37">
        <f>cenns!H$2</f>
        <v>0</v>
      </c>
      <c r="I24" s="37">
        <f>cenns!I$2</f>
        <v>0</v>
      </c>
      <c r="J24" s="37">
        <f>cenns!J$2</f>
        <v>117.42956971851601</v>
      </c>
      <c r="K24" s="37">
        <f>cenns!K$2</f>
        <v>117.42893554392001</v>
      </c>
      <c r="L24" s="37">
        <f>cenns!L$2</f>
        <v>63.665703722412005</v>
      </c>
      <c r="M24" s="37">
        <f>cenns!M$2</f>
        <v>75.454389889812489</v>
      </c>
      <c r="N24" s="37">
        <f>cenns!N$2</f>
        <v>73.603341208582108</v>
      </c>
      <c r="O24" s="37">
        <f>cenns!O$2</f>
        <v>68.163078967574194</v>
      </c>
      <c r="P24" s="37">
        <f>cenns!P$2</f>
        <v>64.290857030505066</v>
      </c>
      <c r="Q24" s="37">
        <f>cenns!Q$2</f>
        <v>60.814579983830832</v>
      </c>
      <c r="R24" s="37">
        <f>cenns!R$2</f>
        <v>57.783000000000179</v>
      </c>
    </row>
    <row r="25" spans="1:18" ht="11.25" customHeight="1" x14ac:dyDescent="0.25">
      <c r="A25" s="34" t="s">
        <v>81</v>
      </c>
      <c r="B25" s="32" t="str">
        <f ca="1">HYPERLINK("#"&amp;CELL("address",CF!$C$2),"CF")</f>
        <v>CF</v>
      </c>
      <c r="C25" s="35">
        <f>CF!C$2</f>
        <v>280964.43390745367</v>
      </c>
      <c r="D25" s="35">
        <f>CF!D$2</f>
        <v>283930.35522077745</v>
      </c>
      <c r="E25" s="35">
        <f>CF!E$2</f>
        <v>281146.65705652995</v>
      </c>
      <c r="F25" s="35">
        <f>CF!F$2</f>
        <v>294806.64463311539</v>
      </c>
      <c r="G25" s="35">
        <f>CF!G$2</f>
        <v>290524.60124094825</v>
      </c>
      <c r="H25" s="35">
        <f>CF!H$2</f>
        <v>293958.46898478002</v>
      </c>
      <c r="I25" s="35">
        <f>CF!I$2</f>
        <v>285630.93506424641</v>
      </c>
      <c r="J25" s="35">
        <f>CF!J$2</f>
        <v>278338.89414316532</v>
      </c>
      <c r="K25" s="35">
        <f>CF!K$2</f>
        <v>270895.8463976034</v>
      </c>
      <c r="L25" s="35">
        <f>CF!L$2</f>
        <v>248882.58068958909</v>
      </c>
      <c r="M25" s="35">
        <f>CF!M$2</f>
        <v>253076.08409469255</v>
      </c>
      <c r="N25" s="35">
        <f>CF!N$2</f>
        <v>247169.16971672507</v>
      </c>
      <c r="O25" s="35">
        <f>CF!O$2</f>
        <v>236783.37991014071</v>
      </c>
      <c r="P25" s="35">
        <f>CF!P$2</f>
        <v>227597.78762948973</v>
      </c>
      <c r="Q25" s="35">
        <f>CF!Q$2</f>
        <v>219091.18129611408</v>
      </c>
      <c r="R25" s="35">
        <f>CF!R$2</f>
        <v>222337.44382171199</v>
      </c>
    </row>
    <row r="26" spans="1:18" ht="11.25" customHeight="1" x14ac:dyDescent="0.25">
      <c r="A26" s="36" t="s">
        <v>80</v>
      </c>
      <c r="B26" s="32" t="str">
        <f ca="1">HYPERLINK("#"&amp;CELL("address",CIN!$C$2),"CIN")</f>
        <v>CIN</v>
      </c>
      <c r="C26" s="37">
        <f>CIN!C$2</f>
        <v>78265.654970230782</v>
      </c>
      <c r="D26" s="37">
        <f>CIN!D$2</f>
        <v>76090.786514470194</v>
      </c>
      <c r="E26" s="37">
        <f>CIN!E$2</f>
        <v>75051.411161469354</v>
      </c>
      <c r="F26" s="37">
        <f>CIN!F$2</f>
        <v>81769.692852414999</v>
      </c>
      <c r="G26" s="37">
        <f>CIN!G$2</f>
        <v>73462.929078179804</v>
      </c>
      <c r="H26" s="37">
        <f>CIN!H$2</f>
        <v>72715.447068718247</v>
      </c>
      <c r="I26" s="37">
        <f>CIN!I$2</f>
        <v>68240.751650843536</v>
      </c>
      <c r="J26" s="37">
        <f>CIN!J$2</f>
        <v>66598.1520209999</v>
      </c>
      <c r="K26" s="37">
        <f>CIN!K$2</f>
        <v>62624.674701730146</v>
      </c>
      <c r="L26" s="37">
        <f>CIN!L$2</f>
        <v>46725.282265306661</v>
      </c>
      <c r="M26" s="37">
        <f>CIN!M$2</f>
        <v>50464.317994448393</v>
      </c>
      <c r="N26" s="37">
        <f>CIN!N$2</f>
        <v>50308.937860794656</v>
      </c>
      <c r="O26" s="37">
        <f>CIN!O$2</f>
        <v>48105.892855401995</v>
      </c>
      <c r="P26" s="37">
        <f>CIN!P$2</f>
        <v>41677.424676171722</v>
      </c>
      <c r="Q26" s="37">
        <f>CIN!Q$2</f>
        <v>39526.847406637942</v>
      </c>
      <c r="R26" s="37">
        <f>CIN!R$2</f>
        <v>38872.326137264819</v>
      </c>
    </row>
    <row r="27" spans="1:18" ht="11.25" customHeight="1" x14ac:dyDescent="0.25">
      <c r="A27" s="38" t="s">
        <v>79</v>
      </c>
      <c r="B27" s="32" t="str">
        <f ca="1">HYPERLINK("#"&amp;CELL("address",cisi!$C$2),"cisi")</f>
        <v>cisi</v>
      </c>
      <c r="C27" s="39">
        <f>cisi!C$2</f>
        <v>20239.130013013557</v>
      </c>
      <c r="D27" s="39">
        <f>cisi!D$2</f>
        <v>19385.497782912211</v>
      </c>
      <c r="E27" s="39">
        <f>cisi!E$2</f>
        <v>17303.965567956984</v>
      </c>
      <c r="F27" s="39">
        <f>cisi!F$2</f>
        <v>19448.687785935548</v>
      </c>
      <c r="G27" s="39">
        <f>cisi!G$2</f>
        <v>20189.566937801312</v>
      </c>
      <c r="H27" s="39">
        <f>cisi!H$2</f>
        <v>20638.881776454669</v>
      </c>
      <c r="I27" s="39">
        <f>cisi!I$2</f>
        <v>20059.234868841591</v>
      </c>
      <c r="J27" s="39">
        <f>cisi!J$2</f>
        <v>17792.110960765782</v>
      </c>
      <c r="K27" s="39">
        <f>cisi!K$2</f>
        <v>16035.237339426389</v>
      </c>
      <c r="L27" s="39">
        <f>cisi!L$2</f>
        <v>10184.013249821866</v>
      </c>
      <c r="M27" s="39">
        <f>cisi!M$2</f>
        <v>15482.867224557322</v>
      </c>
      <c r="N27" s="39">
        <f>cisi!N$2</f>
        <v>16339.99241547674</v>
      </c>
      <c r="O27" s="39">
        <f>cisi!O$2</f>
        <v>15588.363291597852</v>
      </c>
      <c r="P27" s="39">
        <f>cisi!P$2</f>
        <v>11800.984164074944</v>
      </c>
      <c r="Q27" s="39">
        <f>cisi!Q$2</f>
        <v>11871.554703503985</v>
      </c>
      <c r="R27" s="39">
        <f>cisi!R$2</f>
        <v>10362.389800090737</v>
      </c>
    </row>
    <row r="28" spans="1:18" ht="11.25" customHeight="1" x14ac:dyDescent="0.25">
      <c r="A28" s="40" t="s">
        <v>78</v>
      </c>
      <c r="B28" s="32" t="str">
        <f ca="1">HYPERLINK("#"&amp;CELL("address",cisb!$C$2),"cisb")</f>
        <v>cisb</v>
      </c>
      <c r="C28" s="41">
        <f>cisb!C$2</f>
        <v>18493.747502764152</v>
      </c>
      <c r="D28" s="41">
        <f>cisb!D$2</f>
        <v>17531.025058882919</v>
      </c>
      <c r="E28" s="41">
        <f>cisb!E$2</f>
        <v>15457.664677690944</v>
      </c>
      <c r="F28" s="41">
        <f>cisb!F$2</f>
        <v>17423.283234503713</v>
      </c>
      <c r="G28" s="41">
        <f>cisb!G$2</f>
        <v>18115.572512582425</v>
      </c>
      <c r="H28" s="41">
        <f>cisb!H$2</f>
        <v>18735.002939752358</v>
      </c>
      <c r="I28" s="41">
        <f>cisb!I$2</f>
        <v>17975.695802483177</v>
      </c>
      <c r="J28" s="41">
        <f>cisb!J$2</f>
        <v>15937.492434085194</v>
      </c>
      <c r="K28" s="41">
        <f>cisb!K$2</f>
        <v>14297.945404294966</v>
      </c>
      <c r="L28" s="41">
        <f>cisb!L$2</f>
        <v>8988.8707934229569</v>
      </c>
      <c r="M28" s="41">
        <f>cisb!M$2</f>
        <v>13673.554517443648</v>
      </c>
      <c r="N28" s="41">
        <f>cisb!N$2</f>
        <v>14576.659100138104</v>
      </c>
      <c r="O28" s="41">
        <f>cisb!O$2</f>
        <v>13897.109791086707</v>
      </c>
      <c r="P28" s="41">
        <f>cisb!P$2</f>
        <v>10160.703863268567</v>
      </c>
      <c r="Q28" s="41">
        <f>cisb!Q$2</f>
        <v>10157.181303579349</v>
      </c>
      <c r="R28" s="41">
        <f>cisb!R$2</f>
        <v>8425.8170288495785</v>
      </c>
    </row>
    <row r="29" spans="1:18" ht="11.25" customHeight="1" x14ac:dyDescent="0.25">
      <c r="A29" s="40" t="s">
        <v>77</v>
      </c>
      <c r="B29" s="32" t="str">
        <f ca="1">HYPERLINK("#"&amp;CELL("address",cise!$C$2),"cise")</f>
        <v>cise</v>
      </c>
      <c r="C29" s="41">
        <f>cise!C$2</f>
        <v>1745.3825102494029</v>
      </c>
      <c r="D29" s="41">
        <f>cise!D$2</f>
        <v>1854.4727240292927</v>
      </c>
      <c r="E29" s="41">
        <f>cise!E$2</f>
        <v>1846.3008902660406</v>
      </c>
      <c r="F29" s="41">
        <f>cise!F$2</f>
        <v>2025.4045514318348</v>
      </c>
      <c r="G29" s="41">
        <f>cise!G$2</f>
        <v>2073.9944252188866</v>
      </c>
      <c r="H29" s="41">
        <f>cise!H$2</f>
        <v>1903.8788367023119</v>
      </c>
      <c r="I29" s="41">
        <f>cise!I$2</f>
        <v>2083.5390663584149</v>
      </c>
      <c r="J29" s="41">
        <f>cise!J$2</f>
        <v>1854.618526680591</v>
      </c>
      <c r="K29" s="41">
        <f>cise!K$2</f>
        <v>1737.2919351314204</v>
      </c>
      <c r="L29" s="41">
        <f>cise!L$2</f>
        <v>1195.1424563989078</v>
      </c>
      <c r="M29" s="41">
        <f>cise!M$2</f>
        <v>1809.3127071136714</v>
      </c>
      <c r="N29" s="41">
        <f>cise!N$2</f>
        <v>1763.3333153386361</v>
      </c>
      <c r="O29" s="41">
        <f>cise!O$2</f>
        <v>1691.2535005111442</v>
      </c>
      <c r="P29" s="41">
        <f>cise!P$2</f>
        <v>1640.2803008063756</v>
      </c>
      <c r="Q29" s="41">
        <f>cise!Q$2</f>
        <v>1714.3733999246374</v>
      </c>
      <c r="R29" s="41">
        <f>cise!R$2</f>
        <v>1936.572771241159</v>
      </c>
    </row>
    <row r="30" spans="1:18" ht="11.25" customHeight="1" x14ac:dyDescent="0.25">
      <c r="A30" s="38" t="s">
        <v>76</v>
      </c>
      <c r="B30" s="32" t="str">
        <f ca="1">HYPERLINK("#"&amp;CELL("address",cnfm!$C$2),"cnfm")</f>
        <v>cnfm</v>
      </c>
      <c r="C30" s="39">
        <f>cnfm!C$2</f>
        <v>1259.9498260608573</v>
      </c>
      <c r="D30" s="39">
        <f>cnfm!D$2</f>
        <v>1249.8643950981482</v>
      </c>
      <c r="E30" s="39">
        <f>cnfm!E$2</f>
        <v>1182.9033303872761</v>
      </c>
      <c r="F30" s="39">
        <f>cnfm!F$2</f>
        <v>1234.1562921205561</v>
      </c>
      <c r="G30" s="39">
        <f>cnfm!G$2</f>
        <v>1222.4216209389483</v>
      </c>
      <c r="H30" s="39">
        <f>cnfm!H$2</f>
        <v>1190.0043014533653</v>
      </c>
      <c r="I30" s="39">
        <f>cnfm!I$2</f>
        <v>1223.2391304827881</v>
      </c>
      <c r="J30" s="39">
        <f>cnfm!J$2</f>
        <v>1169.1400858584122</v>
      </c>
      <c r="K30" s="39">
        <f>cnfm!K$2</f>
        <v>1124.9115381246602</v>
      </c>
      <c r="L30" s="39">
        <f>cnfm!L$2</f>
        <v>1042.8673432412882</v>
      </c>
      <c r="M30" s="39">
        <f>cnfm!M$2</f>
        <v>1091.314430532294</v>
      </c>
      <c r="N30" s="39">
        <f>cnfm!N$2</f>
        <v>1326.000755355718</v>
      </c>
      <c r="O30" s="39">
        <f>cnfm!O$2</f>
        <v>1048.2578064230593</v>
      </c>
      <c r="P30" s="39">
        <f>cnfm!P$2</f>
        <v>1030.1470372224417</v>
      </c>
      <c r="Q30" s="39">
        <f>cnfm!Q$2</f>
        <v>1021.2549541459748</v>
      </c>
      <c r="R30" s="39">
        <f>cnfm!R$2</f>
        <v>990.8889065064526</v>
      </c>
    </row>
    <row r="31" spans="1:18" ht="11.25" customHeight="1" x14ac:dyDescent="0.25">
      <c r="A31" s="42" t="s">
        <v>75</v>
      </c>
      <c r="B31" s="32" t="str">
        <f ca="1">HYPERLINK("#"&amp;CELL("address",cnfa!$C$2),"cnfa")</f>
        <v>cnfa</v>
      </c>
      <c r="C31" s="41">
        <f>cnfa!C$2</f>
        <v>611.94044830813402</v>
      </c>
      <c r="D31" s="41">
        <f>cnfa!D$2</f>
        <v>397.44096927162218</v>
      </c>
      <c r="E31" s="41">
        <f>cnfa!E$2</f>
        <v>615.68377068539576</v>
      </c>
      <c r="F31" s="41">
        <f>cnfa!F$2</f>
        <v>673.32148455119102</v>
      </c>
      <c r="G31" s="41">
        <f>cnfa!G$2</f>
        <v>683.0864637385705</v>
      </c>
      <c r="H31" s="41">
        <f>cnfa!H$2</f>
        <v>641.35047055315363</v>
      </c>
      <c r="I31" s="41">
        <f>cnfa!I$2</f>
        <v>655.03804163956568</v>
      </c>
      <c r="J31" s="41">
        <f>cnfa!J$2</f>
        <v>620.33166002847486</v>
      </c>
      <c r="K31" s="41">
        <f>cnfa!K$2</f>
        <v>618.55714245279216</v>
      </c>
      <c r="L31" s="41">
        <f>cnfa!L$2</f>
        <v>93.229539882784707</v>
      </c>
      <c r="M31" s="41">
        <f>cnfa!M$2</f>
        <v>0</v>
      </c>
      <c r="N31" s="41">
        <f>cnfa!N$2</f>
        <v>0</v>
      </c>
      <c r="O31" s="41">
        <f>cnfa!O$2</f>
        <v>0</v>
      </c>
      <c r="P31" s="41">
        <f>cnfa!P$2</f>
        <v>0</v>
      </c>
      <c r="Q31" s="41">
        <f>cnfa!Q$2</f>
        <v>0</v>
      </c>
      <c r="R31" s="41">
        <f>cnfa!R$2</f>
        <v>0</v>
      </c>
    </row>
    <row r="32" spans="1:18" ht="11.25" customHeight="1" x14ac:dyDescent="0.25">
      <c r="A32" s="42" t="s">
        <v>74</v>
      </c>
      <c r="B32" s="32" t="str">
        <f ca="1">HYPERLINK("#"&amp;CELL("address",cnfp!$C$2),"cnfp")</f>
        <v>cnfp</v>
      </c>
      <c r="C32" s="41">
        <f>cnfp!C$2</f>
        <v>74.828027677850471</v>
      </c>
      <c r="D32" s="41">
        <f>cnfp!D$2</f>
        <v>104.91778524508757</v>
      </c>
      <c r="E32" s="41">
        <f>cnfp!E$2</f>
        <v>65.667724990252736</v>
      </c>
      <c r="F32" s="41">
        <f>cnfp!F$2</f>
        <v>73.481952982690842</v>
      </c>
      <c r="G32" s="41">
        <f>cnfp!G$2</f>
        <v>71.603807248249723</v>
      </c>
      <c r="H32" s="41">
        <f>cnfp!H$2</f>
        <v>64.717003590045493</v>
      </c>
      <c r="I32" s="41">
        <f>cnfp!I$2</f>
        <v>68.323082800700035</v>
      </c>
      <c r="J32" s="41">
        <f>cnfp!J$2</f>
        <v>61.965021960154061</v>
      </c>
      <c r="K32" s="41">
        <f>cnfp!K$2</f>
        <v>55.425252139077813</v>
      </c>
      <c r="L32" s="41">
        <f>cnfp!L$2</f>
        <v>154.18227094518301</v>
      </c>
      <c r="M32" s="41">
        <f>cnfp!M$2</f>
        <v>151.20147774928046</v>
      </c>
      <c r="N32" s="41">
        <f>cnfp!N$2</f>
        <v>170.15530433706988</v>
      </c>
      <c r="O32" s="41">
        <f>cnfp!O$2</f>
        <v>110.48813517623746</v>
      </c>
      <c r="P32" s="41">
        <f>cnfp!P$2</f>
        <v>0</v>
      </c>
      <c r="Q32" s="41">
        <f>cnfp!Q$2</f>
        <v>0</v>
      </c>
      <c r="R32" s="41">
        <f>cnfp!R$2</f>
        <v>0</v>
      </c>
    </row>
    <row r="33" spans="1:18" ht="11.25" customHeight="1" x14ac:dyDescent="0.25">
      <c r="A33" s="42" t="s">
        <v>73</v>
      </c>
      <c r="B33" s="32" t="str">
        <f ca="1">HYPERLINK("#"&amp;CELL("address",cnfs!$C$2),"cnfs")</f>
        <v>cnfs</v>
      </c>
      <c r="C33" s="41">
        <f>cnfs!C$2</f>
        <v>109.88890155267998</v>
      </c>
      <c r="D33" s="41">
        <f>cnfs!D$2</f>
        <v>137.10619155232433</v>
      </c>
      <c r="E33" s="41">
        <f>cnfs!E$2</f>
        <v>85.803314111489556</v>
      </c>
      <c r="F33" s="41">
        <f>cnfs!F$2</f>
        <v>96.615999370431652</v>
      </c>
      <c r="G33" s="41">
        <f>cnfs!G$2</f>
        <v>98.134822218805525</v>
      </c>
      <c r="H33" s="41">
        <f>cnfs!H$2</f>
        <v>136.87530707979553</v>
      </c>
      <c r="I33" s="41">
        <f>cnfs!I$2</f>
        <v>160.8084144741793</v>
      </c>
      <c r="J33" s="41">
        <f>cnfs!J$2</f>
        <v>158.79606371255755</v>
      </c>
      <c r="K33" s="41">
        <f>cnfs!K$2</f>
        <v>148.23570179375201</v>
      </c>
      <c r="L33" s="41">
        <f>cnfs!L$2</f>
        <v>269.66507806368548</v>
      </c>
      <c r="M33" s="41">
        <f>cnfs!M$2</f>
        <v>397.94639481734578</v>
      </c>
      <c r="N33" s="41">
        <f>cnfs!N$2</f>
        <v>448.57131825615721</v>
      </c>
      <c r="O33" s="41">
        <f>cnfs!O$2</f>
        <v>356.82956282162809</v>
      </c>
      <c r="P33" s="41">
        <f>cnfs!P$2</f>
        <v>372.79781198910769</v>
      </c>
      <c r="Q33" s="41">
        <f>cnfs!Q$2</f>
        <v>384.09674578216362</v>
      </c>
      <c r="R33" s="41">
        <f>cnfs!R$2</f>
        <v>383.23517689380287</v>
      </c>
    </row>
    <row r="34" spans="1:18" ht="11.25" customHeight="1" x14ac:dyDescent="0.25">
      <c r="A34" s="42" t="s">
        <v>72</v>
      </c>
      <c r="B34" s="32" t="str">
        <f ca="1">HYPERLINK("#"&amp;CELL("address",cnfo!$C$2),"cnfo")</f>
        <v>cnfo</v>
      </c>
      <c r="C34" s="41">
        <f>cnfo!C$2</f>
        <v>463.29244852219273</v>
      </c>
      <c r="D34" s="41">
        <f>cnfo!D$2</f>
        <v>610.39944902911395</v>
      </c>
      <c r="E34" s="41">
        <f>cnfo!E$2</f>
        <v>415.74852060013814</v>
      </c>
      <c r="F34" s="41">
        <f>cnfo!F$2</f>
        <v>390.7368552162427</v>
      </c>
      <c r="G34" s="41">
        <f>cnfo!G$2</f>
        <v>369.59652773332249</v>
      </c>
      <c r="H34" s="41">
        <f>cnfo!H$2</f>
        <v>347.06152023037077</v>
      </c>
      <c r="I34" s="41">
        <f>cnfo!I$2</f>
        <v>339.06959156834318</v>
      </c>
      <c r="J34" s="41">
        <f>cnfo!J$2</f>
        <v>328.04734015722568</v>
      </c>
      <c r="K34" s="41">
        <f>cnfo!K$2</f>
        <v>302.69344173903818</v>
      </c>
      <c r="L34" s="41">
        <f>cnfo!L$2</f>
        <v>525.79045434963484</v>
      </c>
      <c r="M34" s="41">
        <f>cnfo!M$2</f>
        <v>542.16655796566783</v>
      </c>
      <c r="N34" s="41">
        <f>cnfo!N$2</f>
        <v>707.27413276249092</v>
      </c>
      <c r="O34" s="41">
        <f>cnfo!O$2</f>
        <v>580.94010842519378</v>
      </c>
      <c r="P34" s="41">
        <f>cnfo!P$2</f>
        <v>657.3492252333341</v>
      </c>
      <c r="Q34" s="41">
        <f>cnfo!Q$2</f>
        <v>637.15820836381135</v>
      </c>
      <c r="R34" s="41">
        <f>cnfo!R$2</f>
        <v>607.65372961264973</v>
      </c>
    </row>
    <row r="35" spans="1:18" ht="11.25" customHeight="1" x14ac:dyDescent="0.25">
      <c r="A35" s="38" t="s">
        <v>71</v>
      </c>
      <c r="B35" s="32" t="str">
        <f ca="1">HYPERLINK("#"&amp;CELL("address",cchi!$C$2),"cchi")</f>
        <v>cchi</v>
      </c>
      <c r="C35" s="39">
        <f>cchi!C$2</f>
        <v>9248.0726191608046</v>
      </c>
      <c r="D35" s="39">
        <f>cchi!D$2</f>
        <v>8800.6891275938178</v>
      </c>
      <c r="E35" s="39">
        <f>cchi!E$2</f>
        <v>8908.4815214072805</v>
      </c>
      <c r="F35" s="39">
        <f>cchi!F$2</f>
        <v>10248.366705028888</v>
      </c>
      <c r="G35" s="39">
        <f>cchi!G$2</f>
        <v>6926.679610913372</v>
      </c>
      <c r="H35" s="39">
        <f>cchi!H$2</f>
        <v>6669.0390412016841</v>
      </c>
      <c r="I35" s="39">
        <f>cchi!I$2</f>
        <v>6225.7599891662412</v>
      </c>
      <c r="J35" s="39">
        <f>cchi!J$2</f>
        <v>7717.9873843299993</v>
      </c>
      <c r="K35" s="39">
        <f>cchi!K$2</f>
        <v>5355.3234801219105</v>
      </c>
      <c r="L35" s="39">
        <f>cchi!L$2</f>
        <v>5057.9372079986024</v>
      </c>
      <c r="M35" s="39">
        <f>cchi!M$2</f>
        <v>4784.6672026947854</v>
      </c>
      <c r="N35" s="39">
        <f>cchi!N$2</f>
        <v>4718.6423967912306</v>
      </c>
      <c r="O35" s="39">
        <f>cchi!O$2</f>
        <v>5213.791262709995</v>
      </c>
      <c r="P35" s="39">
        <f>cchi!P$2</f>
        <v>4363.702650364</v>
      </c>
      <c r="Q35" s="39">
        <f>cchi!Q$2</f>
        <v>4343.7174913787339</v>
      </c>
      <c r="R35" s="39">
        <f>cchi!R$2</f>
        <v>3468.8132217344992</v>
      </c>
    </row>
    <row r="36" spans="1:18" ht="11.25" customHeight="1" x14ac:dyDescent="0.25">
      <c r="A36" s="42" t="s">
        <v>70</v>
      </c>
      <c r="B36" s="32" t="str">
        <f ca="1">HYPERLINK("#"&amp;CELL("address",cbch!$C$2),"cbch")</f>
        <v>cbch</v>
      </c>
      <c r="C36" s="41">
        <f>cbch!C$2</f>
        <v>5451.8239280419557</v>
      </c>
      <c r="D36" s="41">
        <f>cbch!D$2</f>
        <v>5257.3275654035788</v>
      </c>
      <c r="E36" s="41">
        <f>cbch!E$2</f>
        <v>5284.6714725057382</v>
      </c>
      <c r="F36" s="41">
        <f>cbch!F$2</f>
        <v>5862.4058325202022</v>
      </c>
      <c r="G36" s="41">
        <f>cbch!G$2</f>
        <v>2683.5522534394195</v>
      </c>
      <c r="H36" s="41">
        <f>cbch!H$2</f>
        <v>2917.5018179919784</v>
      </c>
      <c r="I36" s="41">
        <f>cbch!I$2</f>
        <v>2743.4962790935015</v>
      </c>
      <c r="J36" s="41">
        <f>cbch!J$2</f>
        <v>3330.1646367660628</v>
      </c>
      <c r="K36" s="41">
        <f>cbch!K$2</f>
        <v>2767.3389632292483</v>
      </c>
      <c r="L36" s="41">
        <f>cbch!L$2</f>
        <v>1818.10162110534</v>
      </c>
      <c r="M36" s="41">
        <f>cbch!M$2</f>
        <v>2504.3801125794485</v>
      </c>
      <c r="N36" s="41">
        <f>cbch!N$2</f>
        <v>2255.3480785508805</v>
      </c>
      <c r="O36" s="41">
        <f>cbch!O$2</f>
        <v>2711.8838695527697</v>
      </c>
      <c r="P36" s="41">
        <f>cbch!P$2</f>
        <v>2046.8633730259851</v>
      </c>
      <c r="Q36" s="41">
        <f>cbch!Q$2</f>
        <v>2251.7304868655151</v>
      </c>
      <c r="R36" s="41">
        <f>cbch!R$2</f>
        <v>1897.9957791208124</v>
      </c>
    </row>
    <row r="37" spans="1:18" ht="11.25" customHeight="1" x14ac:dyDescent="0.25">
      <c r="A37" s="42" t="s">
        <v>69</v>
      </c>
      <c r="B37" s="32" t="str">
        <f ca="1">HYPERLINK("#"&amp;CELL("address",coch!$C$2),"coch")</f>
        <v>coch</v>
      </c>
      <c r="C37" s="41">
        <f>coch!C$2</f>
        <v>3679.1009110485529</v>
      </c>
      <c r="D37" s="41">
        <f>coch!D$2</f>
        <v>3418.4792988624076</v>
      </c>
      <c r="E37" s="41">
        <f>coch!E$2</f>
        <v>3493.9347226600098</v>
      </c>
      <c r="F37" s="41">
        <f>coch!F$2</f>
        <v>4227.0135692137819</v>
      </c>
      <c r="G37" s="41">
        <f>coch!G$2</f>
        <v>4091.818420854067</v>
      </c>
      <c r="H37" s="41">
        <f>coch!H$2</f>
        <v>3619.7800220059453</v>
      </c>
      <c r="I37" s="41">
        <f>coch!I$2</f>
        <v>3360.084871362867</v>
      </c>
      <c r="J37" s="41">
        <f>coch!J$2</f>
        <v>4230.4351731233428</v>
      </c>
      <c r="K37" s="41">
        <f>coch!K$2</f>
        <v>2468.0007092814617</v>
      </c>
      <c r="L37" s="41">
        <f>coch!L$2</f>
        <v>3100.4044401949209</v>
      </c>
      <c r="M37" s="41">
        <f>coch!M$2</f>
        <v>2188.9742586798625</v>
      </c>
      <c r="N37" s="41">
        <f>coch!N$2</f>
        <v>2364.6672758331433</v>
      </c>
      <c r="O37" s="41">
        <f>coch!O$2</f>
        <v>2387.8898619413276</v>
      </c>
      <c r="P37" s="41">
        <f>coch!P$2</f>
        <v>2208.706933235957</v>
      </c>
      <c r="Q37" s="41">
        <f>coch!Q$2</f>
        <v>2002.7670724180118</v>
      </c>
      <c r="R37" s="41">
        <f>coch!R$2</f>
        <v>1499.8302690829767</v>
      </c>
    </row>
    <row r="38" spans="1:18" ht="11.25" customHeight="1" x14ac:dyDescent="0.25">
      <c r="A38" s="42" t="s">
        <v>68</v>
      </c>
      <c r="B38" s="32" t="str">
        <f ca="1">HYPERLINK("#"&amp;CELL("address",cpha!$C$2),"cpha")</f>
        <v>cpha</v>
      </c>
      <c r="C38" s="41">
        <f>cprp!C$2</f>
        <v>63.990769751488301</v>
      </c>
      <c r="D38" s="41">
        <f>cprp!D$2</f>
        <v>66.454032931633279</v>
      </c>
      <c r="E38" s="41">
        <f>cprp!E$2</f>
        <v>66.600825065018995</v>
      </c>
      <c r="F38" s="41">
        <f>cprp!F$2</f>
        <v>61.509551732051989</v>
      </c>
      <c r="G38" s="41">
        <f>cprp!G$2</f>
        <v>52.211155577374271</v>
      </c>
      <c r="H38" s="41">
        <f>cprp!H$2</f>
        <v>43.995273470050655</v>
      </c>
      <c r="I38" s="41">
        <f>cprp!I$2</f>
        <v>44.613182560141546</v>
      </c>
      <c r="J38" s="41">
        <f>cprp!J$2</f>
        <v>48.255125188593638</v>
      </c>
      <c r="K38" s="41">
        <f>cprp!K$2</f>
        <v>41.143847307181957</v>
      </c>
      <c r="L38" s="41">
        <f>cprp!L$2</f>
        <v>43.358135352361224</v>
      </c>
      <c r="M38" s="41">
        <f>cprp!M$2</f>
        <v>39.566162661113587</v>
      </c>
      <c r="N38" s="41">
        <f>cprp!N$2</f>
        <v>32.05581819186844</v>
      </c>
      <c r="O38" s="41">
        <f>cprp!O$2</f>
        <v>30.522762852958575</v>
      </c>
      <c r="P38" s="41">
        <f>cprp!P$2</f>
        <v>24.578065440204323</v>
      </c>
      <c r="Q38" s="41">
        <f>cprp!Q$2</f>
        <v>28.222957042677823</v>
      </c>
      <c r="R38" s="41">
        <f>cprp!R$2</f>
        <v>34.148223126930915</v>
      </c>
    </row>
    <row r="39" spans="1:18" ht="11.25" customHeight="1" x14ac:dyDescent="0.25">
      <c r="A39" s="38" t="s">
        <v>67</v>
      </c>
      <c r="B39" s="32" t="str">
        <f ca="1">HYPERLINK("#"&amp;CELL("address",cnmm!$C$2),"cnmm")</f>
        <v>cnmm</v>
      </c>
      <c r="C39" s="39">
        <f>cnmm!C$2</f>
        <v>20731.989406109329</v>
      </c>
      <c r="D39" s="39">
        <f>cnmm!D$2</f>
        <v>19101.75665825016</v>
      </c>
      <c r="E39" s="39">
        <f>cnmm!E$2</f>
        <v>19279.262587548677</v>
      </c>
      <c r="F39" s="39">
        <f>cnmm!F$2</f>
        <v>22189.020659900641</v>
      </c>
      <c r="G39" s="39">
        <f>cnmm!G$2</f>
        <v>22826.639645951363</v>
      </c>
      <c r="H39" s="39">
        <f>cnmm!H$2</f>
        <v>23353.044706749744</v>
      </c>
      <c r="I39" s="39">
        <f>cnmm!I$2</f>
        <v>20708.038676225737</v>
      </c>
      <c r="J39" s="39">
        <f>cnmm!J$2</f>
        <v>21058.279627195334</v>
      </c>
      <c r="K39" s="39">
        <f>cnmm!K$2</f>
        <v>21919.259726387572</v>
      </c>
      <c r="L39" s="39">
        <f>cnmm!L$2</f>
        <v>15006.268473684086</v>
      </c>
      <c r="M39" s="39">
        <f>cnmm!M$2</f>
        <v>15285.793914656597</v>
      </c>
      <c r="N39" s="39">
        <f>cnmm!N$2</f>
        <v>15445.746268627658</v>
      </c>
      <c r="O39" s="39">
        <f>cnmm!O$2</f>
        <v>14315.992718750755</v>
      </c>
      <c r="P39" s="39">
        <f>cnmm!P$2</f>
        <v>12861.164084845976</v>
      </c>
      <c r="Q39" s="39">
        <f>cnmm!Q$2</f>
        <v>10852.667943324765</v>
      </c>
      <c r="R39" s="39">
        <f>cnmm!R$2</f>
        <v>12564.449260072357</v>
      </c>
    </row>
    <row r="40" spans="1:18" ht="11.25" customHeight="1" x14ac:dyDescent="0.25">
      <c r="A40" s="42" t="s">
        <v>66</v>
      </c>
      <c r="B40" s="32" t="str">
        <f ca="1">HYPERLINK("#"&amp;CELL("address",ccem!$C$2),"ccem")</f>
        <v>ccem</v>
      </c>
      <c r="C40" s="41">
        <f>ccem!C$2</f>
        <v>11090.349014998874</v>
      </c>
      <c r="D40" s="41">
        <f>ccem!D$2</f>
        <v>10645.584424047231</v>
      </c>
      <c r="E40" s="41">
        <f>ccem!E$2</f>
        <v>10905.437602377813</v>
      </c>
      <c r="F40" s="41">
        <f>ccem!F$2</f>
        <v>12161.720658373784</v>
      </c>
      <c r="G40" s="41">
        <f>ccem!G$2</f>
        <v>11914.288879364201</v>
      </c>
      <c r="H40" s="41">
        <f>ccem!H$2</f>
        <v>11112.669939707959</v>
      </c>
      <c r="I40" s="41">
        <f>ccem!I$2</f>
        <v>11930.407824543365</v>
      </c>
      <c r="J40" s="41">
        <f>ccem!J$2</f>
        <v>11909.509011544895</v>
      </c>
      <c r="K40" s="41">
        <f>ccem!K$2</f>
        <v>11237.739832163656</v>
      </c>
      <c r="L40" s="41">
        <f>ccem!L$2</f>
        <v>8325.3742802761517</v>
      </c>
      <c r="M40" s="41">
        <f>ccem!M$2</f>
        <v>8313.7556597193761</v>
      </c>
      <c r="N40" s="41">
        <f>ccem!N$2</f>
        <v>8009.5046075411346</v>
      </c>
      <c r="O40" s="41">
        <f>ccem!O$2</f>
        <v>6267.4154004954216</v>
      </c>
      <c r="P40" s="41">
        <f>ccem!P$2</f>
        <v>5360.4856867731814</v>
      </c>
      <c r="Q40" s="41">
        <f>ccem!Q$2</f>
        <v>4430.1349117720201</v>
      </c>
      <c r="R40" s="41">
        <f>ccem!R$2</f>
        <v>4730.5748328060081</v>
      </c>
    </row>
    <row r="41" spans="1:18" ht="11.25" customHeight="1" x14ac:dyDescent="0.25">
      <c r="A41" s="42" t="s">
        <v>65</v>
      </c>
      <c r="B41" s="32" t="str">
        <f ca="1">HYPERLINK("#"&amp;CELL("address",ccer!$C$2),"ccer")</f>
        <v>ccer</v>
      </c>
      <c r="C41" s="41">
        <f>ccer!C$2</f>
        <v>7505.3287015167607</v>
      </c>
      <c r="D41" s="41">
        <f>ccer!D$2</f>
        <v>6441.2327962863892</v>
      </c>
      <c r="E41" s="41">
        <f>ccer!E$2</f>
        <v>6583.9872442262413</v>
      </c>
      <c r="F41" s="41">
        <f>ccer!F$2</f>
        <v>7899.1177314850956</v>
      </c>
      <c r="G41" s="41">
        <f>ccer!G$2</f>
        <v>8716.4746897905061</v>
      </c>
      <c r="H41" s="41">
        <f>ccer!H$2</f>
        <v>9915.3306863018843</v>
      </c>
      <c r="I41" s="41">
        <f>ccer!I$2</f>
        <v>6837.5550389549289</v>
      </c>
      <c r="J41" s="41">
        <f>ccer!J$2</f>
        <v>7170.7617458619279</v>
      </c>
      <c r="K41" s="41">
        <f>ccer!K$2</f>
        <v>8588.1207204820057</v>
      </c>
      <c r="L41" s="41">
        <f>ccer!L$2</f>
        <v>5220.2952862867487</v>
      </c>
      <c r="M41" s="41">
        <f>ccer!M$2</f>
        <v>5424.290485388261</v>
      </c>
      <c r="N41" s="41">
        <f>ccer!N$2</f>
        <v>5810.0404730611481</v>
      </c>
      <c r="O41" s="41">
        <f>ccer!O$2</f>
        <v>6466.3309257389828</v>
      </c>
      <c r="P41" s="41">
        <f>ccer!P$2</f>
        <v>6091.2280846826952</v>
      </c>
      <c r="Q41" s="41">
        <f>ccer!Q$2</f>
        <v>5164.2150432616036</v>
      </c>
      <c r="R41" s="41">
        <f>ccer!R$2</f>
        <v>6251.4902714749978</v>
      </c>
    </row>
    <row r="42" spans="1:18" ht="11.25" customHeight="1" x14ac:dyDescent="0.25">
      <c r="A42" s="42" t="s">
        <v>64</v>
      </c>
      <c r="B42" s="32" t="str">
        <f ca="1">HYPERLINK("#"&amp;CELL("address",cgla!$C$2),"cgla")</f>
        <v>cgla</v>
      </c>
      <c r="C42" s="41">
        <f>cgla!C$2</f>
        <v>2136.3116895936932</v>
      </c>
      <c r="D42" s="41">
        <f>cgla!D$2</f>
        <v>2014.9394379165401</v>
      </c>
      <c r="E42" s="41">
        <f>cgla!E$2</f>
        <v>1789.8377409446161</v>
      </c>
      <c r="F42" s="41">
        <f>cgla!F$2</f>
        <v>2128.1822700417624</v>
      </c>
      <c r="G42" s="41">
        <f>cgla!G$2</f>
        <v>2195.8760767966578</v>
      </c>
      <c r="H42" s="41">
        <f>cgla!H$2</f>
        <v>2325.0440807399023</v>
      </c>
      <c r="I42" s="41">
        <f>cgla!I$2</f>
        <v>1940.0758127274437</v>
      </c>
      <c r="J42" s="41">
        <f>cgla!J$2</f>
        <v>1978.0088697885112</v>
      </c>
      <c r="K42" s="41">
        <f>cgla!K$2</f>
        <v>2093.3991737419092</v>
      </c>
      <c r="L42" s="41">
        <f>cgla!L$2</f>
        <v>1460.5989071211852</v>
      </c>
      <c r="M42" s="41">
        <f>cgla!M$2</f>
        <v>1547.7477695489613</v>
      </c>
      <c r="N42" s="41">
        <f>cgla!N$2</f>
        <v>1626.201188025376</v>
      </c>
      <c r="O42" s="41">
        <f>cgla!O$2</f>
        <v>1582.2463925163511</v>
      </c>
      <c r="P42" s="41">
        <f>cgla!P$2</f>
        <v>1409.4503133900969</v>
      </c>
      <c r="Q42" s="41">
        <f>cgla!Q$2</f>
        <v>1258.3179882911409</v>
      </c>
      <c r="R42" s="41">
        <f>cgla!R$2</f>
        <v>1582.3841557913522</v>
      </c>
    </row>
    <row r="43" spans="1:18" ht="11.25" customHeight="1" x14ac:dyDescent="0.25">
      <c r="A43" s="38" t="s">
        <v>63</v>
      </c>
      <c r="B43" s="32" t="str">
        <f ca="1">HYPERLINK("#"&amp;CELL("address",cppa!$C$2),"cppa")</f>
        <v>cppa</v>
      </c>
      <c r="C43" s="39">
        <f>cppa!C$2</f>
        <v>4296.8269975280919</v>
      </c>
      <c r="D43" s="39">
        <f>cppa!D$2</f>
        <v>4384.9090064268366</v>
      </c>
      <c r="E43" s="39">
        <f>cppa!E$2</f>
        <v>4429.2951119437921</v>
      </c>
      <c r="F43" s="39">
        <f>cppa!F$2</f>
        <v>4559.2735063744803</v>
      </c>
      <c r="G43" s="39">
        <f>cppa!G$2</f>
        <v>3075.5649838760287</v>
      </c>
      <c r="H43" s="39">
        <f>cppa!H$2</f>
        <v>2700.2605600236261</v>
      </c>
      <c r="I43" s="39">
        <f>cppa!I$2</f>
        <v>2745.2306721124446</v>
      </c>
      <c r="J43" s="39">
        <f>cppa!J$2</f>
        <v>2878.9506249815163</v>
      </c>
      <c r="K43" s="39">
        <f>cppa!K$2</f>
        <v>2618.3879578444685</v>
      </c>
      <c r="L43" s="39">
        <f>cppa!L$2</f>
        <v>2654.6654367224642</v>
      </c>
      <c r="M43" s="39">
        <f>cppa!M$2</f>
        <v>2540.3946795171701</v>
      </c>
      <c r="N43" s="39">
        <f>cppa!N$2</f>
        <v>1987.1248350554924</v>
      </c>
      <c r="O43" s="39">
        <f>cppa!O$2</f>
        <v>1754.2283640925505</v>
      </c>
      <c r="P43" s="39">
        <f>cppa!P$2</f>
        <v>1637.9228077394787</v>
      </c>
      <c r="Q43" s="39">
        <f>cppa!Q$2</f>
        <v>1601.3811317240688</v>
      </c>
      <c r="R43" s="39">
        <f>cppa!R$2</f>
        <v>1653.3875117760219</v>
      </c>
    </row>
    <row r="44" spans="1:18" ht="11.25" customHeight="1" x14ac:dyDescent="0.25">
      <c r="A44" s="42" t="s">
        <v>62</v>
      </c>
      <c r="B44" s="32" t="str">
        <f ca="1">HYPERLINK("#"&amp;CELL("address",cpul!$C$2),"cpul")</f>
        <v>cpul</v>
      </c>
      <c r="C44" s="41">
        <f>cpul!C$2</f>
        <v>188.26210559251069</v>
      </c>
      <c r="D44" s="41">
        <f>cpul!D$2</f>
        <v>185.21251005294494</v>
      </c>
      <c r="E44" s="41">
        <f>cpul!E$2</f>
        <v>194.29484407613975</v>
      </c>
      <c r="F44" s="41">
        <f>cpul!F$2</f>
        <v>202.2949508066495</v>
      </c>
      <c r="G44" s="41">
        <f>cpul!G$2</f>
        <v>2.2673443487183413</v>
      </c>
      <c r="H44" s="41">
        <f>cpul!H$2</f>
        <v>1.9794842252412987</v>
      </c>
      <c r="I44" s="41">
        <f>cpul!I$2</f>
        <v>1.9682217761660334</v>
      </c>
      <c r="J44" s="41">
        <f>cpul!J$2</f>
        <v>2.0951244225289813</v>
      </c>
      <c r="K44" s="41">
        <f>cpul!K$2</f>
        <v>1.8880341546787303</v>
      </c>
      <c r="L44" s="41">
        <f>cpul!L$2</f>
        <v>1.7419635338445882</v>
      </c>
      <c r="M44" s="41">
        <f>cpul!M$2</f>
        <v>1.6924683772648892</v>
      </c>
      <c r="N44" s="41">
        <f>cpul!N$2</f>
        <v>1.391337601591603</v>
      </c>
      <c r="O44" s="41">
        <f>cpul!O$2</f>
        <v>1.430719535455496</v>
      </c>
      <c r="P44" s="41">
        <f>cpul!P$2</f>
        <v>1.1869556196545348</v>
      </c>
      <c r="Q44" s="41">
        <f>cpul!Q$2</f>
        <v>1.3855188508246128</v>
      </c>
      <c r="R44" s="41">
        <f>cpul!R$2</f>
        <v>1.5030897375092749</v>
      </c>
    </row>
    <row r="45" spans="1:18" ht="11.25" customHeight="1" x14ac:dyDescent="0.25">
      <c r="A45" s="42" t="s">
        <v>61</v>
      </c>
      <c r="B45" s="32" t="str">
        <f ca="1">HYPERLINK("#"&amp;CELL("address",cpap!$C$2),"cpap")</f>
        <v>cpap</v>
      </c>
      <c r="C45" s="41">
        <f>cpap!C$2</f>
        <v>4044.5741221840931</v>
      </c>
      <c r="D45" s="41">
        <f>cpap!D$2</f>
        <v>4133.2424634422587</v>
      </c>
      <c r="E45" s="41">
        <f>cpap!E$2</f>
        <v>4168.3994428026344</v>
      </c>
      <c r="F45" s="41">
        <f>cpap!F$2</f>
        <v>4295.4690038357794</v>
      </c>
      <c r="G45" s="41">
        <f>cpap!G$2</f>
        <v>3021.0864839499359</v>
      </c>
      <c r="H45" s="41">
        <f>cpap!H$2</f>
        <v>2654.2858023283347</v>
      </c>
      <c r="I45" s="41">
        <f>cpap!I$2</f>
        <v>2698.6492677761371</v>
      </c>
      <c r="J45" s="41">
        <f>cpap!J$2</f>
        <v>2828.6003753703935</v>
      </c>
      <c r="K45" s="41">
        <f>cpap!K$2</f>
        <v>2575.3560763826081</v>
      </c>
      <c r="L45" s="41">
        <f>cpap!L$2</f>
        <v>2609.5653378362585</v>
      </c>
      <c r="M45" s="41">
        <f>cpap!M$2</f>
        <v>2499.136048478792</v>
      </c>
      <c r="N45" s="41">
        <f>cpap!N$2</f>
        <v>1953.6776792620328</v>
      </c>
      <c r="O45" s="41">
        <f>cpap!O$2</f>
        <v>1722.2748817041365</v>
      </c>
      <c r="P45" s="41">
        <f>cpap!P$2</f>
        <v>1612.1577866796197</v>
      </c>
      <c r="Q45" s="41">
        <f>cpap!Q$2</f>
        <v>1571.7726558305665</v>
      </c>
      <c r="R45" s="41">
        <f>cpap!R$2</f>
        <v>1617.7361989115816</v>
      </c>
    </row>
    <row r="46" spans="1:18" ht="11.25" customHeight="1" x14ac:dyDescent="0.25">
      <c r="A46" s="42" t="s">
        <v>60</v>
      </c>
      <c r="B46" s="32" t="str">
        <f ca="1">HYPERLINK("#"&amp;CELL("address",cprp!$C$2),"cprp")</f>
        <v>cprp</v>
      </c>
      <c r="C46" s="41">
        <f>cprp!C$2</f>
        <v>63.990769751488301</v>
      </c>
      <c r="D46" s="41">
        <f>cprp!D$2</f>
        <v>66.454032931633279</v>
      </c>
      <c r="E46" s="41">
        <f>cprp!E$2</f>
        <v>66.600825065018995</v>
      </c>
      <c r="F46" s="41">
        <f>cprp!F$2</f>
        <v>61.509551732051989</v>
      </c>
      <c r="G46" s="41">
        <f>cprp!G$2</f>
        <v>52.211155577374271</v>
      </c>
      <c r="H46" s="41">
        <f>cprp!H$2</f>
        <v>43.995273470050655</v>
      </c>
      <c r="I46" s="41">
        <f>cprp!I$2</f>
        <v>44.613182560141546</v>
      </c>
      <c r="J46" s="41">
        <f>cprp!J$2</f>
        <v>48.255125188593638</v>
      </c>
      <c r="K46" s="41">
        <f>cprp!K$2</f>
        <v>41.143847307181957</v>
      </c>
      <c r="L46" s="41">
        <f>cprp!L$2</f>
        <v>43.358135352361224</v>
      </c>
      <c r="M46" s="41">
        <f>cprp!M$2</f>
        <v>39.566162661113587</v>
      </c>
      <c r="N46" s="41">
        <f>cprp!N$2</f>
        <v>32.05581819186844</v>
      </c>
      <c r="O46" s="41">
        <f>cprp!O$2</f>
        <v>30.522762852958575</v>
      </c>
      <c r="P46" s="41">
        <f>cprp!P$2</f>
        <v>24.578065440204323</v>
      </c>
      <c r="Q46" s="41">
        <f>cprp!Q$2</f>
        <v>28.222957042677823</v>
      </c>
      <c r="R46" s="41">
        <f>cprp!R$2</f>
        <v>34.148223126930915</v>
      </c>
    </row>
    <row r="47" spans="1:18" ht="11.25" customHeight="1" x14ac:dyDescent="0.25">
      <c r="A47" s="38" t="s">
        <v>59</v>
      </c>
      <c r="B47" s="32" t="str">
        <f ca="1">HYPERLINK("#"&amp;CELL("address",cfbt!$C$2),"cfbt")</f>
        <v>cfbt</v>
      </c>
      <c r="C47" s="39">
        <f>cfbt!C$2</f>
        <v>6387.7976553732969</v>
      </c>
      <c r="D47" s="39">
        <f>cfbt!D$2</f>
        <v>6528.6442271266933</v>
      </c>
      <c r="E47" s="39">
        <f>cfbt!E$2</f>
        <v>6912.0901916719213</v>
      </c>
      <c r="F47" s="39">
        <f>cfbt!F$2</f>
        <v>6981.971705843509</v>
      </c>
      <c r="G47" s="39">
        <f>cfbt!G$2</f>
        <v>6164.9835632574486</v>
      </c>
      <c r="H47" s="39">
        <f>cfbt!H$2</f>
        <v>5590.4165787853553</v>
      </c>
      <c r="I47" s="39">
        <f>cfbt!I$2</f>
        <v>5249.5208804255399</v>
      </c>
      <c r="J47" s="39">
        <f>cfbt!J$2</f>
        <v>4816.8648691264807</v>
      </c>
      <c r="K47" s="39">
        <f>cfbt!K$2</f>
        <v>5101.2880459497719</v>
      </c>
      <c r="L47" s="39">
        <f>cfbt!L$2</f>
        <v>4409.9442795650048</v>
      </c>
      <c r="M47" s="39">
        <f>cfbt!M$2</f>
        <v>3731.9000486835384</v>
      </c>
      <c r="N47" s="39">
        <f>cfbt!N$2</f>
        <v>3388.3998654057173</v>
      </c>
      <c r="O47" s="39">
        <f>cfbt!O$2</f>
        <v>3270.0609278204165</v>
      </c>
      <c r="P47" s="39">
        <f>cfbt!P$2</f>
        <v>3255.7678720379263</v>
      </c>
      <c r="Q47" s="39">
        <f>cfbt!Q$2</f>
        <v>3171.0578157450445</v>
      </c>
      <c r="R47" s="39">
        <f>cfbt!R$2</f>
        <v>3198.8699246340384</v>
      </c>
    </row>
    <row r="48" spans="1:18" ht="11.25" customHeight="1" x14ac:dyDescent="0.25">
      <c r="A48" s="38" t="s">
        <v>58</v>
      </c>
      <c r="B48" s="32" t="str">
        <f ca="1">HYPERLINK("#"&amp;CELL("address",ctre!$C$2),"ctre")</f>
        <v>ctre</v>
      </c>
      <c r="C48" s="39">
        <f>ctre!C$2</f>
        <v>0</v>
      </c>
      <c r="D48" s="39">
        <f>ctre!D$2</f>
        <v>0</v>
      </c>
      <c r="E48" s="39">
        <f>ctre!E$2</f>
        <v>0</v>
      </c>
      <c r="F48" s="39">
        <f>ctre!F$2</f>
        <v>0</v>
      </c>
      <c r="G48" s="39">
        <f>ctre!G$2</f>
        <v>0</v>
      </c>
      <c r="H48" s="39">
        <f>ctre!H$2</f>
        <v>0</v>
      </c>
      <c r="I48" s="39">
        <f>ctre!I$2</f>
        <v>0</v>
      </c>
      <c r="J48" s="39">
        <f>ctre!J$2</f>
        <v>0</v>
      </c>
      <c r="K48" s="39">
        <f>ctre!K$2</f>
        <v>0</v>
      </c>
      <c r="L48" s="39">
        <f>ctre!L$2</f>
        <v>0</v>
      </c>
      <c r="M48" s="39">
        <f>ctre!M$2</f>
        <v>0</v>
      </c>
      <c r="N48" s="39">
        <f>ctre!N$2</f>
        <v>3.0916905835491346</v>
      </c>
      <c r="O48" s="39">
        <f>ctre!O$2</f>
        <v>0</v>
      </c>
      <c r="P48" s="39">
        <f>ctre!P$2</f>
        <v>0</v>
      </c>
      <c r="Q48" s="39">
        <f>ctre!Q$2</f>
        <v>0</v>
      </c>
      <c r="R48" s="39">
        <f>ctre!R$2</f>
        <v>0</v>
      </c>
    </row>
    <row r="49" spans="1:18" ht="11.25" customHeight="1" x14ac:dyDescent="0.25">
      <c r="A49" s="38" t="s">
        <v>57</v>
      </c>
      <c r="B49" s="32" t="str">
        <f ca="1">HYPERLINK("#"&amp;CELL("address",cmae!$C$2),"cmae")</f>
        <v>cmae</v>
      </c>
      <c r="C49" s="39">
        <f>cmae!C$2</f>
        <v>7630.2251394741179</v>
      </c>
      <c r="D49" s="39">
        <f>cmae!D$2</f>
        <v>7803.7067549329258</v>
      </c>
      <c r="E49" s="39">
        <f>cmae!E$2</f>
        <v>7780.7473558499523</v>
      </c>
      <c r="F49" s="39">
        <f>cmae!F$2</f>
        <v>7721.7350732902796</v>
      </c>
      <c r="G49" s="39">
        <f>cmae!G$2</f>
        <v>7306.7144553954004</v>
      </c>
      <c r="H49" s="39">
        <f>cmae!H$2</f>
        <v>6976.6528803245064</v>
      </c>
      <c r="I49" s="39">
        <f>cmae!I$2</f>
        <v>6862.0131436301263</v>
      </c>
      <c r="J49" s="39">
        <f>cmae!J$2</f>
        <v>6781.9937581608119</v>
      </c>
      <c r="K49" s="39">
        <f>cmae!K$2</f>
        <v>6723.0638822502715</v>
      </c>
      <c r="L49" s="39">
        <f>cmae!L$2</f>
        <v>5217.7341851663778</v>
      </c>
      <c r="M49" s="39">
        <f>cmae!M$2</f>
        <v>5071.6136941010345</v>
      </c>
      <c r="N49" s="39">
        <f>cmae!N$2</f>
        <v>4430.0831524869873</v>
      </c>
      <c r="O49" s="39">
        <f>cmae!O$2</f>
        <v>4246.9523784128351</v>
      </c>
      <c r="P49" s="39">
        <f>cmae!P$2</f>
        <v>4027.1718824654349</v>
      </c>
      <c r="Q49" s="39">
        <f>cmae!Q$2</f>
        <v>3999.8653982897222</v>
      </c>
      <c r="R49" s="39">
        <f>cmae!R$2</f>
        <v>4007.9665195919802</v>
      </c>
    </row>
    <row r="50" spans="1:18" ht="11.25" customHeight="1" x14ac:dyDescent="0.25">
      <c r="A50" s="38" t="s">
        <v>56</v>
      </c>
      <c r="B50" s="32" t="str">
        <f ca="1">HYPERLINK("#"&amp;CELL("address",ctel!$C$2),"ctel")</f>
        <v>ctel</v>
      </c>
      <c r="C50" s="39">
        <f>ctel!C$2</f>
        <v>4385.3877244848436</v>
      </c>
      <c r="D50" s="39">
        <f>ctel!D$2</f>
        <v>4280.2969349497689</v>
      </c>
      <c r="E50" s="39">
        <f>ctel!E$2</f>
        <v>4511.8926466662251</v>
      </c>
      <c r="F50" s="39">
        <f>ctel!F$2</f>
        <v>4650.5216052856813</v>
      </c>
      <c r="G50" s="39">
        <f>ctel!G$2</f>
        <v>4119.0704677433532</v>
      </c>
      <c r="H50" s="39">
        <f>ctel!H$2</f>
        <v>3792.380717078996</v>
      </c>
      <c r="I50" s="39">
        <f>ctel!I$2</f>
        <v>3538.9750868874362</v>
      </c>
      <c r="J50" s="39">
        <f>ctel!J$2</f>
        <v>2844.7366083063844</v>
      </c>
      <c r="K50" s="39">
        <f>ctel!K$2</f>
        <v>2406.6129176858885</v>
      </c>
      <c r="L50" s="39">
        <f>ctel!L$2</f>
        <v>2046.122746342128</v>
      </c>
      <c r="M50" s="39">
        <f>ctel!M$2</f>
        <v>1856.4234645609567</v>
      </c>
      <c r="N50" s="39">
        <f>ctel!N$2</f>
        <v>1493.7807693617776</v>
      </c>
      <c r="O50" s="39">
        <f>ctel!O$2</f>
        <v>1671.3219151648134</v>
      </c>
      <c r="P50" s="39">
        <f>ctel!P$2</f>
        <v>1628.5231017222891</v>
      </c>
      <c r="Q50" s="39">
        <f>ctel!Q$2</f>
        <v>1564.5755573232577</v>
      </c>
      <c r="R50" s="39">
        <f>ctel!R$2</f>
        <v>1523.6150979323775</v>
      </c>
    </row>
    <row r="51" spans="1:18" ht="11.25" customHeight="1" x14ac:dyDescent="0.25">
      <c r="A51" s="38" t="s">
        <v>55</v>
      </c>
      <c r="B51" s="32" t="str">
        <f ca="1">HYPERLINK("#"&amp;CELL("address",cwwp!$C$2),"cwwp")</f>
        <v>cwwp</v>
      </c>
      <c r="C51" s="39">
        <f>cwwp!C$2</f>
        <v>0</v>
      </c>
      <c r="D51" s="39">
        <f>cwwp!D$2</f>
        <v>0</v>
      </c>
      <c r="E51" s="39">
        <f>cwwp!E$2</f>
        <v>0</v>
      </c>
      <c r="F51" s="39">
        <f>cwwp!F$2</f>
        <v>0</v>
      </c>
      <c r="G51" s="39">
        <f>cwwp!G$2</f>
        <v>0</v>
      </c>
      <c r="H51" s="39">
        <f>cwwp!H$2</f>
        <v>0</v>
      </c>
      <c r="I51" s="39">
        <f>cwwp!I$2</f>
        <v>0</v>
      </c>
      <c r="J51" s="39">
        <f>cwwp!J$2</f>
        <v>0</v>
      </c>
      <c r="K51" s="39">
        <f>cwwp!K$2</f>
        <v>0</v>
      </c>
      <c r="L51" s="39">
        <f>cwwp!L$2</f>
        <v>0</v>
      </c>
      <c r="M51" s="39">
        <f>cwwp!M$2</f>
        <v>0</v>
      </c>
      <c r="N51" s="39">
        <f>cwwp!N$2</f>
        <v>79.417497406993888</v>
      </c>
      <c r="O51" s="39">
        <f>cwwp!O$2</f>
        <v>73.633871176153761</v>
      </c>
      <c r="P51" s="39">
        <f>cwwp!P$2</f>
        <v>72.455774591854762</v>
      </c>
      <c r="Q51" s="39">
        <f>cwwp!Q$2</f>
        <v>70.798282042603077</v>
      </c>
      <c r="R51" s="39">
        <f>cwwp!R$2</f>
        <v>67.747159596479165</v>
      </c>
    </row>
    <row r="52" spans="1:18" ht="11.25" customHeight="1" x14ac:dyDescent="0.25">
      <c r="A52" s="38" t="s">
        <v>54</v>
      </c>
      <c r="B52" s="32" t="str">
        <f ca="1">HYPERLINK("#"&amp;CELL("address",cmiq!$C$2),"cmiq")</f>
        <v>cmiq</v>
      </c>
      <c r="C52" s="39">
        <f>cmiq!C$2</f>
        <v>223.07393253148055</v>
      </c>
      <c r="D52" s="39">
        <f>cmiq!D$2</f>
        <v>216.78359595498003</v>
      </c>
      <c r="E52" s="39">
        <f>cmiq!E$2</f>
        <v>209.39200604312401</v>
      </c>
      <c r="F52" s="39">
        <f>cmiq!F$2</f>
        <v>225.71890675635603</v>
      </c>
      <c r="G52" s="39">
        <f>cmiq!G$2</f>
        <v>217.94236549596002</v>
      </c>
      <c r="H52" s="39">
        <f>cmiq!H$2</f>
        <v>218.55072199021737</v>
      </c>
      <c r="I52" s="39">
        <f>cmiq!I$2</f>
        <v>216.66240099032404</v>
      </c>
      <c r="J52" s="39">
        <f>cmiq!J$2</f>
        <v>199.41075853725602</v>
      </c>
      <c r="K52" s="39">
        <f>cmiq!K$2</f>
        <v>211.72266894276004</v>
      </c>
      <c r="L52" s="39">
        <f>cmiq!L$2</f>
        <v>188.91550467108004</v>
      </c>
      <c r="M52" s="39">
        <f>cmiq!M$2</f>
        <v>202.35964765728937</v>
      </c>
      <c r="N52" s="39">
        <f>cmiq!N$2</f>
        <v>260.02921726955327</v>
      </c>
      <c r="O52" s="39">
        <f>cmiq!O$2</f>
        <v>158.81352548215591</v>
      </c>
      <c r="P52" s="39">
        <f>cmiq!P$2</f>
        <v>150.77394810743942</v>
      </c>
      <c r="Q52" s="39">
        <f>cmiq!Q$2</f>
        <v>164.71209240389118</v>
      </c>
      <c r="R52" s="39">
        <f>cmiq!R$2</f>
        <v>150.33099505692758</v>
      </c>
    </row>
    <row r="53" spans="1:18" ht="11.25" customHeight="1" x14ac:dyDescent="0.25">
      <c r="A53" s="38" t="s">
        <v>53</v>
      </c>
      <c r="B53" s="32" t="str">
        <f ca="1">HYPERLINK("#"&amp;CELL("address",ccon!$C$2),"ccon")</f>
        <v>ccon</v>
      </c>
      <c r="C53" s="39">
        <f>ccon!C$2</f>
        <v>307.85145289931347</v>
      </c>
      <c r="D53" s="39">
        <f>ccon!D$2</f>
        <v>241.57579148193605</v>
      </c>
      <c r="E53" s="39">
        <f>ccon!E$2</f>
        <v>157.91289975068401</v>
      </c>
      <c r="F53" s="39">
        <f>ccon!F$2</f>
        <v>192.60932781168</v>
      </c>
      <c r="G53" s="39">
        <f>ccon!G$2</f>
        <v>201.98133169203604</v>
      </c>
      <c r="H53" s="39">
        <f>ccon!H$2</f>
        <v>195.73707099641905</v>
      </c>
      <c r="I53" s="39">
        <f>ccon!I$2</f>
        <v>170.42830538338802</v>
      </c>
      <c r="J53" s="39">
        <f>ccon!J$2</f>
        <v>154.81212523264801</v>
      </c>
      <c r="K53" s="39">
        <f>ccon!K$2</f>
        <v>126.36247947382802</v>
      </c>
      <c r="L53" s="39">
        <f>ccon!L$2</f>
        <v>113.33735869960802</v>
      </c>
      <c r="M53" s="39">
        <f>ccon!M$2</f>
        <v>160.74364804974769</v>
      </c>
      <c r="N53" s="39">
        <f>ccon!N$2</f>
        <v>716.31702673483778</v>
      </c>
      <c r="O53" s="39">
        <f>ccon!O$2</f>
        <v>630.89368083761849</v>
      </c>
      <c r="P53" s="39">
        <f>ccon!P$2</f>
        <v>611.29906297704588</v>
      </c>
      <c r="Q53" s="39">
        <f>ccon!Q$2</f>
        <v>597.2916527447278</v>
      </c>
      <c r="R53" s="39">
        <f>ccon!R$2</f>
        <v>563.79261325761877</v>
      </c>
    </row>
    <row r="54" spans="1:18" ht="11.25" customHeight="1" x14ac:dyDescent="0.25">
      <c r="A54" s="38" t="s">
        <v>52</v>
      </c>
      <c r="B54" s="32" t="str">
        <f ca="1">HYPERLINK("#"&amp;CELL("address",cnsi!$C$2),"cnsi")</f>
        <v>cnsi</v>
      </c>
      <c r="C54" s="39">
        <f>cnsi!C$2</f>
        <v>3555.350203595096</v>
      </c>
      <c r="D54" s="39">
        <f>cnsi!D$2</f>
        <v>4097.0622397426923</v>
      </c>
      <c r="E54" s="39">
        <f>cnsi!E$2</f>
        <v>4375.4679422434447</v>
      </c>
      <c r="F54" s="39">
        <f>cnsi!F$2</f>
        <v>4317.6312840673809</v>
      </c>
      <c r="G54" s="39">
        <f>cnsi!G$2</f>
        <v>1211.3640951145921</v>
      </c>
      <c r="H54" s="39">
        <f>cnsi!H$2</f>
        <v>1390.4787136596613</v>
      </c>
      <c r="I54" s="39">
        <f>cnsi!I$2</f>
        <v>1241.6484966979322</v>
      </c>
      <c r="J54" s="39">
        <f>cnsi!J$2</f>
        <v>1183.8652185052802</v>
      </c>
      <c r="K54" s="39">
        <f>cnsi!K$2</f>
        <v>1002.5046655226281</v>
      </c>
      <c r="L54" s="39">
        <f>cnsi!L$2</f>
        <v>803.47647939415219</v>
      </c>
      <c r="M54" s="39">
        <f>cnsi!M$2</f>
        <v>256.24003943766155</v>
      </c>
      <c r="N54" s="39">
        <f>cnsi!N$2</f>
        <v>120.31197023840221</v>
      </c>
      <c r="O54" s="39">
        <f>cnsi!O$2</f>
        <v>133.58311293379896</v>
      </c>
      <c r="P54" s="39">
        <f>cnsi!P$2</f>
        <v>237.51229002288687</v>
      </c>
      <c r="Q54" s="39">
        <f>cnsi!Q$2</f>
        <v>267.97038401116436</v>
      </c>
      <c r="R54" s="39">
        <f>cnsi!R$2</f>
        <v>320.0751270153246</v>
      </c>
    </row>
    <row r="55" spans="1:18" ht="11.25" customHeight="1" x14ac:dyDescent="0.25">
      <c r="A55" s="36" t="s">
        <v>51</v>
      </c>
      <c r="B55" s="32" t="str">
        <f ca="1">HYPERLINK("#"&amp;CELL("address",CDM!$C$2),"CDM")</f>
        <v>CDM</v>
      </c>
      <c r="C55" s="37">
        <f>CDM!C$2</f>
        <v>77814.071613983731</v>
      </c>
      <c r="D55" s="37">
        <f>CDM!D$2</f>
        <v>81576.692723918357</v>
      </c>
      <c r="E55" s="37">
        <f>CDM!E$2</f>
        <v>77573.019405965635</v>
      </c>
      <c r="F55" s="37">
        <f>CDM!F$2</f>
        <v>82486.051831932418</v>
      </c>
      <c r="G55" s="37">
        <f>CDM!G$2</f>
        <v>84355.154524017809</v>
      </c>
      <c r="H55" s="37">
        <f>CDM!H$2</f>
        <v>89251.770612127089</v>
      </c>
      <c r="I55" s="37">
        <f>CDM!I$2</f>
        <v>83452.932982083235</v>
      </c>
      <c r="J55" s="37">
        <f>CDM!J$2</f>
        <v>76721.801668584594</v>
      </c>
      <c r="K55" s="37">
        <f>CDM!K$2</f>
        <v>80417.734530293965</v>
      </c>
      <c r="L55" s="37">
        <f>CDM!L$2</f>
        <v>81283.012677953826</v>
      </c>
      <c r="M55" s="37">
        <f>CDM!M$2</f>
        <v>83878.00264396322</v>
      </c>
      <c r="N55" s="37">
        <f>CDM!N$2</f>
        <v>77915.380241752326</v>
      </c>
      <c r="O55" s="37">
        <f>CDM!O$2</f>
        <v>76821.189932094712</v>
      </c>
      <c r="P55" s="37">
        <f>CDM!P$2</f>
        <v>76151.716717097355</v>
      </c>
      <c r="Q55" s="37">
        <f>CDM!Q$2</f>
        <v>64901.075196580663</v>
      </c>
      <c r="R55" s="37">
        <f>CDM!R$2</f>
        <v>70913.382585207233</v>
      </c>
    </row>
    <row r="56" spans="1:18" ht="11.25" customHeight="1" x14ac:dyDescent="0.25">
      <c r="A56" s="38" t="s">
        <v>50</v>
      </c>
      <c r="B56" s="32" t="str">
        <f ca="1">HYPERLINK("#"&amp;CELL("address",cres!$C$2),"cres")</f>
        <v>cres</v>
      </c>
      <c r="C56" s="39">
        <f>cres!C$2</f>
        <v>53422.637600773975</v>
      </c>
      <c r="D56" s="39">
        <f>cres!D$2</f>
        <v>56672.240620405733</v>
      </c>
      <c r="E56" s="39">
        <f>cres!E$2</f>
        <v>53481.624795305252</v>
      </c>
      <c r="F56" s="39">
        <f>cres!F$2</f>
        <v>56120.435081056014</v>
      </c>
      <c r="G56" s="39">
        <f>cres!G$2</f>
        <v>58057.221332784931</v>
      </c>
      <c r="H56" s="39">
        <f>cres!H$2</f>
        <v>59887.299954655296</v>
      </c>
      <c r="I56" s="39">
        <f>cres!I$2</f>
        <v>53982.076854929364</v>
      </c>
      <c r="J56" s="39">
        <f>cres!J$2</f>
        <v>49021.667509242456</v>
      </c>
      <c r="K56" s="39">
        <f>cres!K$2</f>
        <v>49195.950356206842</v>
      </c>
      <c r="L56" s="39">
        <f>cres!L$2</f>
        <v>50652.834905798642</v>
      </c>
      <c r="M56" s="39">
        <f>cres!M$2</f>
        <v>53620.924495797743</v>
      </c>
      <c r="N56" s="39">
        <f>cres!N$2</f>
        <v>51252.047667421473</v>
      </c>
      <c r="O56" s="39">
        <f>cres!O$2</f>
        <v>50722.675494051611</v>
      </c>
      <c r="P56" s="39">
        <f>cres!P$2</f>
        <v>50305.179947483681</v>
      </c>
      <c r="Q56" s="39">
        <f>cres!Q$2</f>
        <v>42047.208950262706</v>
      </c>
      <c r="R56" s="39">
        <f>cres!R$2</f>
        <v>46762.729920536709</v>
      </c>
    </row>
    <row r="57" spans="1:18" ht="11.25" customHeight="1" x14ac:dyDescent="0.25">
      <c r="A57" s="42" t="s">
        <v>49</v>
      </c>
      <c r="B57" s="32" t="str">
        <f ca="1">HYPERLINK("#"&amp;CELL("address",cressh!$C$2),"cressh")</f>
        <v>cressh</v>
      </c>
      <c r="C57" s="41">
        <f>cressh!C$2</f>
        <v>37714.883095228717</v>
      </c>
      <c r="D57" s="41">
        <f>cressh!D$2</f>
        <v>40391.618999591745</v>
      </c>
      <c r="E57" s="41">
        <f>cressh!E$2</f>
        <v>37170.472513080349</v>
      </c>
      <c r="F57" s="41">
        <f>cressh!F$2</f>
        <v>39705.801317986356</v>
      </c>
      <c r="G57" s="41">
        <f>cressh!G$2</f>
        <v>40661.563529414896</v>
      </c>
      <c r="H57" s="41">
        <f>cressh!H$2</f>
        <v>42751.215600029369</v>
      </c>
      <c r="I57" s="41">
        <f>cressh!I$2</f>
        <v>37623.524800571293</v>
      </c>
      <c r="J57" s="41">
        <f>cressh!J$2</f>
        <v>33565.498004854693</v>
      </c>
      <c r="K57" s="41">
        <f>cressh!K$2</f>
        <v>33790.097418341684</v>
      </c>
      <c r="L57" s="41">
        <f>cressh!L$2</f>
        <v>35128.519079539692</v>
      </c>
      <c r="M57" s="41">
        <f>cressh!M$2</f>
        <v>37809.511836139987</v>
      </c>
      <c r="N57" s="41">
        <f>cressh!N$2</f>
        <v>34671.994885093671</v>
      </c>
      <c r="O57" s="41">
        <f>cressh!O$2</f>
        <v>35138.516631541039</v>
      </c>
      <c r="P57" s="41">
        <f>cressh!P$2</f>
        <v>34909.145778494378</v>
      </c>
      <c r="Q57" s="41">
        <f>cressh!Q$2</f>
        <v>26887.579112743999</v>
      </c>
      <c r="R57" s="41">
        <f>cressh!R$2</f>
        <v>31580.770595516758</v>
      </c>
    </row>
    <row r="58" spans="1:18" ht="11.25" customHeight="1" x14ac:dyDescent="0.25">
      <c r="A58" s="42" t="s">
        <v>48</v>
      </c>
      <c r="B58" s="32" t="str">
        <f ca="1">HYPERLINK("#"&amp;CELL("address",cressc!$C$2),"cressc")</f>
        <v>cressc</v>
      </c>
      <c r="C58" s="41">
        <f>cressc!C$2</f>
        <v>0</v>
      </c>
      <c r="D58" s="41">
        <f>cressc!D$2</f>
        <v>0</v>
      </c>
      <c r="E58" s="41">
        <f>cressc!E$2</f>
        <v>0</v>
      </c>
      <c r="F58" s="41">
        <f>cressc!F$2</f>
        <v>0</v>
      </c>
      <c r="G58" s="41">
        <f>cressc!G$2</f>
        <v>0</v>
      </c>
      <c r="H58" s="41">
        <f>cressc!H$2</f>
        <v>0</v>
      </c>
      <c r="I58" s="41">
        <f>cressc!I$2</f>
        <v>0</v>
      </c>
      <c r="J58" s="41">
        <f>cressc!J$2</f>
        <v>0</v>
      </c>
      <c r="K58" s="41">
        <f>cressc!K$2</f>
        <v>0</v>
      </c>
      <c r="L58" s="41">
        <f>cressc!L$2</f>
        <v>0</v>
      </c>
      <c r="M58" s="41">
        <f>cressc!M$2</f>
        <v>0</v>
      </c>
      <c r="N58" s="41">
        <f>cressc!N$2</f>
        <v>0</v>
      </c>
      <c r="O58" s="41">
        <f>cressc!O$2</f>
        <v>0</v>
      </c>
      <c r="P58" s="41">
        <f>cressc!P$2</f>
        <v>0</v>
      </c>
      <c r="Q58" s="41">
        <f>cressc!Q$2</f>
        <v>0</v>
      </c>
      <c r="R58" s="41">
        <f>cressc!R$2</f>
        <v>0</v>
      </c>
    </row>
    <row r="59" spans="1:18" ht="11.25" customHeight="1" x14ac:dyDescent="0.25">
      <c r="A59" s="42" t="s">
        <v>47</v>
      </c>
      <c r="B59" s="32" t="str">
        <f ca="1">HYPERLINK("#"&amp;CELL("address",creswh!$C$2),"creswh")</f>
        <v>creswh</v>
      </c>
      <c r="C59" s="41">
        <f>creswh!C$2</f>
        <v>10714.719165967126</v>
      </c>
      <c r="D59" s="41">
        <f>creswh!D$2</f>
        <v>11309.51866222995</v>
      </c>
      <c r="E59" s="41">
        <f>creswh!E$2</f>
        <v>11266.669586765925</v>
      </c>
      <c r="F59" s="41">
        <f>creswh!F$2</f>
        <v>11071.286788469886</v>
      </c>
      <c r="G59" s="41">
        <f>creswh!G$2</f>
        <v>11712.307369641707</v>
      </c>
      <c r="H59" s="41">
        <f>creswh!H$2</f>
        <v>11384.55524323065</v>
      </c>
      <c r="I59" s="41">
        <f>creswh!I$2</f>
        <v>10969.595429712974</v>
      </c>
      <c r="J59" s="41">
        <f>creswh!J$2</f>
        <v>10318.201233086129</v>
      </c>
      <c r="K59" s="41">
        <f>creswh!K$2</f>
        <v>10035.93859546143</v>
      </c>
      <c r="L59" s="41">
        <f>creswh!L$2</f>
        <v>10112.852293321643</v>
      </c>
      <c r="M59" s="41">
        <f>creswh!M$2</f>
        <v>10067.811867579208</v>
      </c>
      <c r="N59" s="41">
        <f>creswh!N$2</f>
        <v>10621.474909819248</v>
      </c>
      <c r="O59" s="41">
        <f>creswh!O$2</f>
        <v>9846.0940337857919</v>
      </c>
      <c r="P59" s="41">
        <f>creswh!P$2</f>
        <v>9601.6992993653694</v>
      </c>
      <c r="Q59" s="41">
        <f>creswh!Q$2</f>
        <v>9323.5465432920246</v>
      </c>
      <c r="R59" s="41">
        <f>creswh!R$2</f>
        <v>9247.6598639912518</v>
      </c>
    </row>
    <row r="60" spans="1:18" ht="11.25" customHeight="1" x14ac:dyDescent="0.25">
      <c r="A60" s="42" t="s">
        <v>46</v>
      </c>
      <c r="B60" s="32" t="str">
        <f ca="1">HYPERLINK("#"&amp;CELL("address",cresco!$C$2),"cresco")</f>
        <v>cresco</v>
      </c>
      <c r="C60" s="41">
        <f>cresco!C$2</f>
        <v>4993.0353395781212</v>
      </c>
      <c r="D60" s="41">
        <f>cresco!D$2</f>
        <v>4971.1029585840333</v>
      </c>
      <c r="E60" s="41">
        <f>cresco!E$2</f>
        <v>5044.4826954589726</v>
      </c>
      <c r="F60" s="41">
        <f>cresco!F$2</f>
        <v>5343.3469745997763</v>
      </c>
      <c r="G60" s="41">
        <f>cresco!G$2</f>
        <v>5683.3504337283257</v>
      </c>
      <c r="H60" s="41">
        <f>cresco!H$2</f>
        <v>5751.5291113952753</v>
      </c>
      <c r="I60" s="41">
        <f>cresco!I$2</f>
        <v>5388.9566246450977</v>
      </c>
      <c r="J60" s="41">
        <f>cresco!J$2</f>
        <v>5137.9682713016364</v>
      </c>
      <c r="K60" s="41">
        <f>cresco!K$2</f>
        <v>5369.9143424037229</v>
      </c>
      <c r="L60" s="41">
        <f>cresco!L$2</f>
        <v>5411.4635329373077</v>
      </c>
      <c r="M60" s="41">
        <f>cresco!M$2</f>
        <v>5743.6007920785414</v>
      </c>
      <c r="N60" s="41">
        <f>cresco!N$2</f>
        <v>5958.5778725085474</v>
      </c>
      <c r="O60" s="41">
        <f>cresco!O$2</f>
        <v>5738.064828724785</v>
      </c>
      <c r="P60" s="41">
        <f>cresco!P$2</f>
        <v>5794.3348696239418</v>
      </c>
      <c r="Q60" s="41">
        <f>cresco!Q$2</f>
        <v>5836.0832942266843</v>
      </c>
      <c r="R60" s="41">
        <f>cresco!R$2</f>
        <v>5934.2994610287051</v>
      </c>
    </row>
    <row r="61" spans="1:18" ht="11.25" customHeight="1" x14ac:dyDescent="0.25">
      <c r="A61" s="42" t="s">
        <v>45</v>
      </c>
      <c r="B61" s="32" t="str">
        <f ca="1">HYPERLINK("#"&amp;CELL("address",cresrf!$C$2),"cresrf")</f>
        <v>cresrf</v>
      </c>
      <c r="C61" s="41">
        <f>cresrf!C$2</f>
        <v>0</v>
      </c>
      <c r="D61" s="41">
        <f>cresrf!D$2</f>
        <v>0</v>
      </c>
      <c r="E61" s="41">
        <f>cresrf!E$2</f>
        <v>0</v>
      </c>
      <c r="F61" s="41">
        <f>cresrf!F$2</f>
        <v>0</v>
      </c>
      <c r="G61" s="41">
        <f>cresrf!G$2</f>
        <v>0</v>
      </c>
      <c r="H61" s="41">
        <f>cresrf!H$2</f>
        <v>0</v>
      </c>
      <c r="I61" s="41">
        <f>cresrf!I$2</f>
        <v>0</v>
      </c>
      <c r="J61" s="41">
        <f>cresrf!J$2</f>
        <v>0</v>
      </c>
      <c r="K61" s="41">
        <f>cresrf!K$2</f>
        <v>0</v>
      </c>
      <c r="L61" s="41">
        <f>cresrf!L$2</f>
        <v>0</v>
      </c>
      <c r="M61" s="41">
        <f>cresrf!M$2</f>
        <v>0</v>
      </c>
      <c r="N61" s="41">
        <f>cresrf!N$2</f>
        <v>0</v>
      </c>
      <c r="O61" s="41">
        <f>cresrf!O$2</f>
        <v>0</v>
      </c>
      <c r="P61" s="41">
        <f>cresrf!P$2</f>
        <v>0</v>
      </c>
      <c r="Q61" s="41">
        <f>cresrf!Q$2</f>
        <v>0</v>
      </c>
      <c r="R61" s="41">
        <f>cresrf!R$2</f>
        <v>0</v>
      </c>
    </row>
    <row r="62" spans="1:18" ht="11.25" customHeight="1" x14ac:dyDescent="0.25">
      <c r="A62" s="42" t="s">
        <v>44</v>
      </c>
      <c r="B62" s="32" t="str">
        <f ca="1">HYPERLINK("#"&amp;CELL("address",creswm!$C$2),"creswm")</f>
        <v>creswm</v>
      </c>
      <c r="C62" s="41">
        <f>creswm!C$2</f>
        <v>0</v>
      </c>
      <c r="D62" s="41">
        <f>creswm!D$2</f>
        <v>0</v>
      </c>
      <c r="E62" s="41">
        <f>creswm!E$2</f>
        <v>0</v>
      </c>
      <c r="F62" s="41">
        <f>creswm!F$2</f>
        <v>0</v>
      </c>
      <c r="G62" s="41">
        <f>creswm!G$2</f>
        <v>0</v>
      </c>
      <c r="H62" s="41">
        <f>creswm!H$2</f>
        <v>0</v>
      </c>
      <c r="I62" s="41">
        <f>creswm!I$2</f>
        <v>0</v>
      </c>
      <c r="J62" s="41">
        <f>creswm!J$2</f>
        <v>0</v>
      </c>
      <c r="K62" s="41">
        <f>creswm!K$2</f>
        <v>0</v>
      </c>
      <c r="L62" s="41">
        <f>creswm!L$2</f>
        <v>0</v>
      </c>
      <c r="M62" s="41">
        <f>creswm!M$2</f>
        <v>0</v>
      </c>
      <c r="N62" s="41">
        <f>creswm!N$2</f>
        <v>0</v>
      </c>
      <c r="O62" s="41">
        <f>creswm!O$2</f>
        <v>0</v>
      </c>
      <c r="P62" s="41">
        <f>creswm!P$2</f>
        <v>0</v>
      </c>
      <c r="Q62" s="41">
        <f>creswm!Q$2</f>
        <v>0</v>
      </c>
      <c r="R62" s="41">
        <f>creswm!R$2</f>
        <v>0</v>
      </c>
    </row>
    <row r="63" spans="1:18" ht="11.25" customHeight="1" x14ac:dyDescent="0.25">
      <c r="A63" s="42" t="s">
        <v>43</v>
      </c>
      <c r="B63" s="32" t="str">
        <f ca="1">HYPERLINK("#"&amp;CELL("address",cresdr!$C$2),"cresdr")</f>
        <v>cresdr</v>
      </c>
      <c r="C63" s="41">
        <f>cresdr!C$2</f>
        <v>0</v>
      </c>
      <c r="D63" s="41">
        <f>cresdr!D$2</f>
        <v>0</v>
      </c>
      <c r="E63" s="41">
        <f>cresdr!E$2</f>
        <v>0</v>
      </c>
      <c r="F63" s="41">
        <f>cresdr!F$2</f>
        <v>0</v>
      </c>
      <c r="G63" s="41">
        <f>cresdr!G$2</f>
        <v>0</v>
      </c>
      <c r="H63" s="41">
        <f>cresdr!H$2</f>
        <v>0</v>
      </c>
      <c r="I63" s="41">
        <f>cresdr!I$2</f>
        <v>0</v>
      </c>
      <c r="J63" s="41">
        <f>cresdr!J$2</f>
        <v>0</v>
      </c>
      <c r="K63" s="41">
        <f>cresdr!K$2</f>
        <v>0</v>
      </c>
      <c r="L63" s="41">
        <f>cresdr!L$2</f>
        <v>0</v>
      </c>
      <c r="M63" s="41">
        <f>cresdr!M$2</f>
        <v>0</v>
      </c>
      <c r="N63" s="41">
        <f>cresdr!N$2</f>
        <v>0</v>
      </c>
      <c r="O63" s="41">
        <f>cresdr!O$2</f>
        <v>0</v>
      </c>
      <c r="P63" s="41">
        <f>cresdr!P$2</f>
        <v>0</v>
      </c>
      <c r="Q63" s="41">
        <f>cresdr!Q$2</f>
        <v>0</v>
      </c>
      <c r="R63" s="41">
        <f>cresdr!R$2</f>
        <v>0</v>
      </c>
    </row>
    <row r="64" spans="1:18" ht="11.25" customHeight="1" x14ac:dyDescent="0.25">
      <c r="A64" s="42" t="s">
        <v>42</v>
      </c>
      <c r="B64" s="32" t="str">
        <f ca="1">HYPERLINK("#"&amp;CELL("address",cresdw!$C$2),"cresdw")</f>
        <v>cresdw</v>
      </c>
      <c r="C64" s="41">
        <f>cresdw!C$2</f>
        <v>0</v>
      </c>
      <c r="D64" s="41">
        <f>cresdw!D$2</f>
        <v>0</v>
      </c>
      <c r="E64" s="41">
        <f>cresdw!E$2</f>
        <v>0</v>
      </c>
      <c r="F64" s="41">
        <f>cresdw!F$2</f>
        <v>0</v>
      </c>
      <c r="G64" s="41">
        <f>cresdw!G$2</f>
        <v>0</v>
      </c>
      <c r="H64" s="41">
        <f>cresdw!H$2</f>
        <v>0</v>
      </c>
      <c r="I64" s="41">
        <f>cresdw!I$2</f>
        <v>0</v>
      </c>
      <c r="J64" s="41">
        <f>cresdw!J$2</f>
        <v>0</v>
      </c>
      <c r="K64" s="41">
        <f>cresdw!K$2</f>
        <v>0</v>
      </c>
      <c r="L64" s="41">
        <f>cresdw!L$2</f>
        <v>0</v>
      </c>
      <c r="M64" s="41">
        <f>cresdw!M$2</f>
        <v>0</v>
      </c>
      <c r="N64" s="41">
        <f>cresdw!N$2</f>
        <v>0</v>
      </c>
      <c r="O64" s="41">
        <f>cresdw!O$2</f>
        <v>0</v>
      </c>
      <c r="P64" s="41">
        <f>cresdw!P$2</f>
        <v>0</v>
      </c>
      <c r="Q64" s="41">
        <f>cresdw!Q$2</f>
        <v>0</v>
      </c>
      <c r="R64" s="41">
        <f>cresdw!R$2</f>
        <v>0</v>
      </c>
    </row>
    <row r="65" spans="1:18" ht="11.25" customHeight="1" x14ac:dyDescent="0.25">
      <c r="A65" s="42" t="s">
        <v>41</v>
      </c>
      <c r="B65" s="32" t="str">
        <f ca="1">HYPERLINK("#"&amp;CELL("address",crestv!$C$2),"crestv")</f>
        <v>crestv</v>
      </c>
      <c r="C65" s="41">
        <f>crestv!C$2</f>
        <v>0</v>
      </c>
      <c r="D65" s="41">
        <f>crestv!D$2</f>
        <v>0</v>
      </c>
      <c r="E65" s="41">
        <f>crestv!E$2</f>
        <v>0</v>
      </c>
      <c r="F65" s="41">
        <f>crestv!F$2</f>
        <v>0</v>
      </c>
      <c r="G65" s="41">
        <f>crestv!G$2</f>
        <v>0</v>
      </c>
      <c r="H65" s="41">
        <f>crestv!H$2</f>
        <v>0</v>
      </c>
      <c r="I65" s="41">
        <f>crestv!I$2</f>
        <v>0</v>
      </c>
      <c r="J65" s="41">
        <f>crestv!J$2</f>
        <v>0</v>
      </c>
      <c r="K65" s="41">
        <f>crestv!K$2</f>
        <v>0</v>
      </c>
      <c r="L65" s="41">
        <f>crestv!L$2</f>
        <v>0</v>
      </c>
      <c r="M65" s="41">
        <f>crestv!M$2</f>
        <v>0</v>
      </c>
      <c r="N65" s="41">
        <f>crestv!N$2</f>
        <v>0</v>
      </c>
      <c r="O65" s="41">
        <f>crestv!O$2</f>
        <v>0</v>
      </c>
      <c r="P65" s="41">
        <f>crestv!P$2</f>
        <v>0</v>
      </c>
      <c r="Q65" s="41">
        <f>crestv!Q$2</f>
        <v>0</v>
      </c>
      <c r="R65" s="41">
        <f>crestv!R$2</f>
        <v>0</v>
      </c>
    </row>
    <row r="66" spans="1:18" ht="11.25" customHeight="1" x14ac:dyDescent="0.25">
      <c r="A66" s="42" t="s">
        <v>40</v>
      </c>
      <c r="B66" s="32" t="str">
        <f ca="1">HYPERLINK("#"&amp;CELL("address",cresit!$C$2),"cresit")</f>
        <v>cresit</v>
      </c>
      <c r="C66" s="41">
        <f>cresit!C$2</f>
        <v>0</v>
      </c>
      <c r="D66" s="41">
        <f>cresit!D$2</f>
        <v>0</v>
      </c>
      <c r="E66" s="41">
        <f>cresit!E$2</f>
        <v>0</v>
      </c>
      <c r="F66" s="41">
        <f>cresit!F$2</f>
        <v>0</v>
      </c>
      <c r="G66" s="41">
        <f>cresit!G$2</f>
        <v>0</v>
      </c>
      <c r="H66" s="41">
        <f>cresit!H$2</f>
        <v>0</v>
      </c>
      <c r="I66" s="41">
        <f>cresit!I$2</f>
        <v>0</v>
      </c>
      <c r="J66" s="41">
        <f>cresit!J$2</f>
        <v>0</v>
      </c>
      <c r="K66" s="41">
        <f>cresit!K$2</f>
        <v>0</v>
      </c>
      <c r="L66" s="41">
        <f>cresit!L$2</f>
        <v>0</v>
      </c>
      <c r="M66" s="41">
        <f>cresit!M$2</f>
        <v>0</v>
      </c>
      <c r="N66" s="41">
        <f>cresit!N$2</f>
        <v>0</v>
      </c>
      <c r="O66" s="41">
        <f>cresit!O$2</f>
        <v>0</v>
      </c>
      <c r="P66" s="41">
        <f>cresit!P$2</f>
        <v>0</v>
      </c>
      <c r="Q66" s="41">
        <f>cresit!Q$2</f>
        <v>0</v>
      </c>
      <c r="R66" s="41">
        <f>cresit!R$2</f>
        <v>0</v>
      </c>
    </row>
    <row r="67" spans="1:18" ht="11.25" customHeight="1" x14ac:dyDescent="0.25">
      <c r="A67" s="42" t="s">
        <v>39</v>
      </c>
      <c r="B67" s="32" t="str">
        <f ca="1">HYPERLINK("#"&amp;CELL("address",cresli!$C$2),"cresli")</f>
        <v>cresli</v>
      </c>
      <c r="C67" s="41">
        <f>cresli!C$2</f>
        <v>0</v>
      </c>
      <c r="D67" s="41">
        <f>cresli!D$2</f>
        <v>0</v>
      </c>
      <c r="E67" s="41">
        <f>cresli!E$2</f>
        <v>0</v>
      </c>
      <c r="F67" s="41">
        <f>cresli!F$2</f>
        <v>0</v>
      </c>
      <c r="G67" s="41">
        <f>cresli!G$2</f>
        <v>0</v>
      </c>
      <c r="H67" s="41">
        <f>cresli!H$2</f>
        <v>0</v>
      </c>
      <c r="I67" s="41">
        <f>cresli!I$2</f>
        <v>0</v>
      </c>
      <c r="J67" s="41">
        <f>cresli!J$2</f>
        <v>0</v>
      </c>
      <c r="K67" s="41">
        <f>cresli!K$2</f>
        <v>0</v>
      </c>
      <c r="L67" s="41">
        <f>cresli!L$2</f>
        <v>0</v>
      </c>
      <c r="M67" s="41">
        <f>cresli!M$2</f>
        <v>0</v>
      </c>
      <c r="N67" s="41">
        <f>cresli!N$2</f>
        <v>0</v>
      </c>
      <c r="O67" s="41">
        <f>cresli!O$2</f>
        <v>0</v>
      </c>
      <c r="P67" s="41">
        <f>cresli!P$2</f>
        <v>0</v>
      </c>
      <c r="Q67" s="41">
        <f>cresli!Q$2</f>
        <v>0</v>
      </c>
      <c r="R67" s="41">
        <f>cresli!R$2</f>
        <v>0</v>
      </c>
    </row>
    <row r="68" spans="1:18" ht="11.25" customHeight="1" x14ac:dyDescent="0.25">
      <c r="A68" s="42" t="s">
        <v>38</v>
      </c>
      <c r="B68" s="32" t="str">
        <f ca="1">HYPERLINK("#"&amp;CELL("address",cresoa!$C$2),"cresoa")</f>
        <v>cresoa</v>
      </c>
      <c r="C68" s="41">
        <f>cresoa!C$2</f>
        <v>0</v>
      </c>
      <c r="D68" s="41">
        <f>cresoa!D$2</f>
        <v>0</v>
      </c>
      <c r="E68" s="41">
        <f>cresoa!E$2</f>
        <v>0</v>
      </c>
      <c r="F68" s="41">
        <f>cresoa!F$2</f>
        <v>0</v>
      </c>
      <c r="G68" s="41">
        <f>cresoa!G$2</f>
        <v>0</v>
      </c>
      <c r="H68" s="41">
        <f>cresoa!H$2</f>
        <v>0</v>
      </c>
      <c r="I68" s="41">
        <f>cresoa!I$2</f>
        <v>0</v>
      </c>
      <c r="J68" s="41">
        <f>cresoa!J$2</f>
        <v>0</v>
      </c>
      <c r="K68" s="41">
        <f>cresoa!K$2</f>
        <v>0</v>
      </c>
      <c r="L68" s="41">
        <f>cresoa!L$2</f>
        <v>0</v>
      </c>
      <c r="M68" s="41">
        <f>cresoa!M$2</f>
        <v>0</v>
      </c>
      <c r="N68" s="41">
        <f>cresoa!N$2</f>
        <v>0</v>
      </c>
      <c r="O68" s="41">
        <f>cresoa!O$2</f>
        <v>0</v>
      </c>
      <c r="P68" s="41">
        <f>cresoa!P$2</f>
        <v>0</v>
      </c>
      <c r="Q68" s="41">
        <f>cresoa!Q$2</f>
        <v>0</v>
      </c>
      <c r="R68" s="41">
        <f>cresoa!R$2</f>
        <v>0</v>
      </c>
    </row>
    <row r="69" spans="1:18" ht="11.25" customHeight="1" x14ac:dyDescent="0.25">
      <c r="A69" s="38" t="s">
        <v>37</v>
      </c>
      <c r="B69" s="32" t="str">
        <f ca="1">HYPERLINK("#"&amp;CELL("address",cser!$C$2),"cser")</f>
        <v>cser</v>
      </c>
      <c r="C69" s="39">
        <f>cser!C$2</f>
        <v>16263.772628934646</v>
      </c>
      <c r="D69" s="39">
        <f>cser!D$2</f>
        <v>16476.080092711025</v>
      </c>
      <c r="E69" s="39">
        <f>cser!E$2</f>
        <v>15713.379244665433</v>
      </c>
      <c r="F69" s="39">
        <f>cser!F$2</f>
        <v>17940.252308846728</v>
      </c>
      <c r="G69" s="39">
        <f>cser!G$2</f>
        <v>17914.051113354722</v>
      </c>
      <c r="H69" s="39">
        <f>cser!H$2</f>
        <v>20905.902775853188</v>
      </c>
      <c r="I69" s="39">
        <f>cser!I$2</f>
        <v>21142.002097676737</v>
      </c>
      <c r="J69" s="39">
        <f>cser!J$2</f>
        <v>19765.371793188817</v>
      </c>
      <c r="K69" s="39">
        <f>cser!K$2</f>
        <v>23549.866384652283</v>
      </c>
      <c r="L69" s="39">
        <f>cser!L$2</f>
        <v>22879.782097210624</v>
      </c>
      <c r="M69" s="39">
        <f>cser!M$2</f>
        <v>22925.829700907696</v>
      </c>
      <c r="N69" s="39">
        <f>cser!N$2</f>
        <v>19476.446177676484</v>
      </c>
      <c r="O69" s="39">
        <f>cser!O$2</f>
        <v>19220.053459598501</v>
      </c>
      <c r="P69" s="39">
        <f>cser!P$2</f>
        <v>19037.718988701614</v>
      </c>
      <c r="Q69" s="39">
        <f>cser!Q$2</f>
        <v>16040.941223589716</v>
      </c>
      <c r="R69" s="39">
        <f>cser!R$2</f>
        <v>17204.563388411923</v>
      </c>
    </row>
    <row r="70" spans="1:18" ht="11.25" customHeight="1" x14ac:dyDescent="0.25">
      <c r="A70" s="42" t="s">
        <v>36</v>
      </c>
      <c r="B70" s="32" t="str">
        <f ca="1">HYPERLINK("#"&amp;CELL("address",csersh!$C$2),"csersh")</f>
        <v>csersh</v>
      </c>
      <c r="C70" s="41">
        <f>csersh!C$2</f>
        <v>9187.8064566422217</v>
      </c>
      <c r="D70" s="41">
        <f>csersh!D$2</f>
        <v>9530.3817140058236</v>
      </c>
      <c r="E70" s="41">
        <f>csersh!E$2</f>
        <v>8805.4429502805142</v>
      </c>
      <c r="F70" s="41">
        <f>csersh!F$2</f>
        <v>12149.751516351465</v>
      </c>
      <c r="G70" s="41">
        <f>csersh!G$2</f>
        <v>12178.385224346355</v>
      </c>
      <c r="H70" s="41">
        <f>csersh!H$2</f>
        <v>15109.588526225518</v>
      </c>
      <c r="I70" s="41">
        <f>csersh!I$2</f>
        <v>15414.974227139151</v>
      </c>
      <c r="J70" s="41">
        <f>csersh!J$2</f>
        <v>14034.08146700235</v>
      </c>
      <c r="K70" s="41">
        <f>csersh!K$2</f>
        <v>17813.688075000322</v>
      </c>
      <c r="L70" s="41">
        <f>csersh!L$2</f>
        <v>17075.933694164258</v>
      </c>
      <c r="M70" s="41">
        <f>csersh!M$2</f>
        <v>17165.075179516512</v>
      </c>
      <c r="N70" s="41">
        <f>csersh!N$2</f>
        <v>13691.692795520181</v>
      </c>
      <c r="O70" s="41">
        <f>csersh!O$2</f>
        <v>13508.588026663556</v>
      </c>
      <c r="P70" s="41">
        <f>csersh!P$2</f>
        <v>13252.740718089563</v>
      </c>
      <c r="Q70" s="41">
        <f>csersh!Q$2</f>
        <v>10173.014561592006</v>
      </c>
      <c r="R70" s="41">
        <f>csersh!R$2</f>
        <v>11270.695961714144</v>
      </c>
    </row>
    <row r="71" spans="1:18" ht="11.25" customHeight="1" x14ac:dyDescent="0.25">
      <c r="A71" s="42" t="s">
        <v>35</v>
      </c>
      <c r="B71" s="32" t="str">
        <f ca="1">HYPERLINK("#"&amp;CELL("address",csersc!$C$2),"csersc")</f>
        <v>csersc</v>
      </c>
      <c r="C71" s="41">
        <f>csersc!C$2</f>
        <v>1.0112558920605279</v>
      </c>
      <c r="D71" s="41">
        <f>csersc!D$2</f>
        <v>1.7405307139656441</v>
      </c>
      <c r="E71" s="41">
        <f>csersc!E$2</f>
        <v>2.0334798689476172</v>
      </c>
      <c r="F71" s="41">
        <f>csersc!F$2</f>
        <v>2.4683445342406065</v>
      </c>
      <c r="G71" s="41">
        <f>csersc!G$2</f>
        <v>2.9479154792096187</v>
      </c>
      <c r="H71" s="41">
        <f>csersc!H$2</f>
        <v>3.3180247492499251</v>
      </c>
      <c r="I71" s="41">
        <f>csersc!I$2</f>
        <v>4.4196539084999209</v>
      </c>
      <c r="J71" s="41">
        <f>csersc!J$2</f>
        <v>6.7597632254396345</v>
      </c>
      <c r="K71" s="41">
        <f>csersc!K$2</f>
        <v>7.5899839458585525</v>
      </c>
      <c r="L71" s="41">
        <f>csersc!L$2</f>
        <v>10.185207383127247</v>
      </c>
      <c r="M71" s="41">
        <f>csersc!M$2</f>
        <v>15.498471927869476</v>
      </c>
      <c r="N71" s="41">
        <f>csersc!N$2</f>
        <v>19.079053114737423</v>
      </c>
      <c r="O71" s="41">
        <f>csersc!O$2</f>
        <v>26.514312224669297</v>
      </c>
      <c r="P71" s="41">
        <f>csersc!P$2</f>
        <v>39.51711195175492</v>
      </c>
      <c r="Q71" s="41">
        <f>csersc!Q$2</f>
        <v>51.757679589594247</v>
      </c>
      <c r="R71" s="41">
        <f>csersc!R$2</f>
        <v>70.935306254703434</v>
      </c>
    </row>
    <row r="72" spans="1:18" ht="11.25" customHeight="1" x14ac:dyDescent="0.25">
      <c r="A72" s="42" t="s">
        <v>34</v>
      </c>
      <c r="B72" s="32" t="str">
        <f ca="1">HYPERLINK("#"&amp;CELL("address",cserhw!$C$2),"cserhw")</f>
        <v>cserhw</v>
      </c>
      <c r="C72" s="41">
        <f>cserhw!C$2</f>
        <v>2748.7289453440717</v>
      </c>
      <c r="D72" s="41">
        <f>cserhw!D$2</f>
        <v>2729.7563860840041</v>
      </c>
      <c r="E72" s="41">
        <f>cserhw!E$2</f>
        <v>2728.2874200495421</v>
      </c>
      <c r="F72" s="41">
        <f>cserhw!F$2</f>
        <v>2691.6513246278373</v>
      </c>
      <c r="G72" s="41">
        <f>cserhw!G$2</f>
        <v>2657.3179581396103</v>
      </c>
      <c r="H72" s="41">
        <f>cserhw!H$2</f>
        <v>2677.2010060043185</v>
      </c>
      <c r="I72" s="41">
        <f>cserhw!I$2</f>
        <v>2668.1655979159095</v>
      </c>
      <c r="J72" s="41">
        <f>cserhw!J$2</f>
        <v>2637.8317237090482</v>
      </c>
      <c r="K72" s="41">
        <f>cserhw!K$2</f>
        <v>2640.2300928468048</v>
      </c>
      <c r="L72" s="41">
        <f>cserhw!L$2</f>
        <v>2581.424079512708</v>
      </c>
      <c r="M72" s="41">
        <f>cserhw!M$2</f>
        <v>2539.1071532740798</v>
      </c>
      <c r="N72" s="41">
        <f>cserhw!N$2</f>
        <v>2553.8548986942346</v>
      </c>
      <c r="O72" s="41">
        <f>cserhw!O$2</f>
        <v>2533.1268544741879</v>
      </c>
      <c r="P72" s="41">
        <f>cserhw!P$2</f>
        <v>2534.745826140022</v>
      </c>
      <c r="Q72" s="41">
        <f>cserhw!Q$2</f>
        <v>2533.8715628870095</v>
      </c>
      <c r="R72" s="41">
        <f>cserhw!R$2</f>
        <v>2545.3755667391833</v>
      </c>
    </row>
    <row r="73" spans="1:18" ht="11.25" customHeight="1" x14ac:dyDescent="0.25">
      <c r="A73" s="42" t="s">
        <v>33</v>
      </c>
      <c r="B73" s="32" t="str">
        <f ca="1">HYPERLINK("#"&amp;CELL("address",cserca!$C$2),"cserca")</f>
        <v>cserca</v>
      </c>
      <c r="C73" s="41">
        <f>cserca!C$2</f>
        <v>4326.2259710562948</v>
      </c>
      <c r="D73" s="41">
        <f>cserca!D$2</f>
        <v>4214.2014619072279</v>
      </c>
      <c r="E73" s="41">
        <f>cserca!E$2</f>
        <v>4177.6153944664311</v>
      </c>
      <c r="F73" s="41">
        <f>cserca!F$2</f>
        <v>3096.3811233331844</v>
      </c>
      <c r="G73" s="41">
        <f>cserca!G$2</f>
        <v>3075.4000153895468</v>
      </c>
      <c r="H73" s="41">
        <f>cserca!H$2</f>
        <v>3115.7952188741069</v>
      </c>
      <c r="I73" s="41">
        <f>cserca!I$2</f>
        <v>3054.4426187131803</v>
      </c>
      <c r="J73" s="41">
        <f>cserca!J$2</f>
        <v>3086.6988392519797</v>
      </c>
      <c r="K73" s="41">
        <f>cserca!K$2</f>
        <v>3088.3582328592956</v>
      </c>
      <c r="L73" s="41">
        <f>cserca!L$2</f>
        <v>3212.2391161505302</v>
      </c>
      <c r="M73" s="41">
        <f>cserca!M$2</f>
        <v>3206.1488961892328</v>
      </c>
      <c r="N73" s="41">
        <f>cserca!N$2</f>
        <v>3211.8194303473338</v>
      </c>
      <c r="O73" s="41">
        <f>cserca!O$2</f>
        <v>3151.8242662360876</v>
      </c>
      <c r="P73" s="41">
        <f>cserca!P$2</f>
        <v>3210.7153325202726</v>
      </c>
      <c r="Q73" s="41">
        <f>cserca!Q$2</f>
        <v>3282.2974195211054</v>
      </c>
      <c r="R73" s="41">
        <f>cserca!R$2</f>
        <v>3317.5565537038929</v>
      </c>
    </row>
    <row r="74" spans="1:18" ht="11.25" customHeight="1" x14ac:dyDescent="0.25">
      <c r="A74" s="42" t="s">
        <v>32</v>
      </c>
      <c r="B74" s="32" t="str">
        <f ca="1">HYPERLINK("#"&amp;CELL("address",cserve!$C$2),"cserve")</f>
        <v>cserve</v>
      </c>
      <c r="C74" s="41">
        <f>cserve!C$2</f>
        <v>0</v>
      </c>
      <c r="D74" s="41">
        <f>cserve!D$2</f>
        <v>0</v>
      </c>
      <c r="E74" s="41">
        <f>cserve!E$2</f>
        <v>0</v>
      </c>
      <c r="F74" s="41">
        <f>cserve!F$2</f>
        <v>0</v>
      </c>
      <c r="G74" s="41">
        <f>cserve!G$2</f>
        <v>0</v>
      </c>
      <c r="H74" s="41">
        <f>cserve!H$2</f>
        <v>0</v>
      </c>
      <c r="I74" s="41">
        <f>cserve!I$2</f>
        <v>0</v>
      </c>
      <c r="J74" s="41">
        <f>cserve!J$2</f>
        <v>0</v>
      </c>
      <c r="K74" s="41">
        <f>cserve!K$2</f>
        <v>0</v>
      </c>
      <c r="L74" s="41">
        <f>cserve!L$2</f>
        <v>0</v>
      </c>
      <c r="M74" s="41">
        <f>cserve!M$2</f>
        <v>0</v>
      </c>
      <c r="N74" s="41">
        <f>cserve!N$2</f>
        <v>0</v>
      </c>
      <c r="O74" s="41">
        <f>cserve!O$2</f>
        <v>0</v>
      </c>
      <c r="P74" s="41">
        <f>cserve!P$2</f>
        <v>0</v>
      </c>
      <c r="Q74" s="41">
        <f>cserve!Q$2</f>
        <v>0</v>
      </c>
      <c r="R74" s="41">
        <f>cserve!R$2</f>
        <v>0</v>
      </c>
    </row>
    <row r="75" spans="1:18" ht="11.25" customHeight="1" x14ac:dyDescent="0.25">
      <c r="A75" s="42" t="s">
        <v>31</v>
      </c>
      <c r="B75" s="32" t="str">
        <f ca="1">HYPERLINK("#"&amp;CELL("address",csersl!$C$2),"csersl")</f>
        <v>csersl</v>
      </c>
      <c r="C75" s="41">
        <f>csersl!C$2</f>
        <v>0</v>
      </c>
      <c r="D75" s="41">
        <f>csersl!D$2</f>
        <v>0</v>
      </c>
      <c r="E75" s="41">
        <f>csersl!E$2</f>
        <v>0</v>
      </c>
      <c r="F75" s="41">
        <f>csersl!F$2</f>
        <v>0</v>
      </c>
      <c r="G75" s="41">
        <f>csersl!G$2</f>
        <v>0</v>
      </c>
      <c r="H75" s="41">
        <f>csersl!H$2</f>
        <v>0</v>
      </c>
      <c r="I75" s="41">
        <f>csersl!I$2</f>
        <v>0</v>
      </c>
      <c r="J75" s="41">
        <f>csersl!J$2</f>
        <v>0</v>
      </c>
      <c r="K75" s="41">
        <f>csersl!K$2</f>
        <v>0</v>
      </c>
      <c r="L75" s="41">
        <f>csersl!L$2</f>
        <v>0</v>
      </c>
      <c r="M75" s="41">
        <f>csersl!M$2</f>
        <v>0</v>
      </c>
      <c r="N75" s="41">
        <f>csersl!N$2</f>
        <v>0</v>
      </c>
      <c r="O75" s="41">
        <f>csersl!O$2</f>
        <v>0</v>
      </c>
      <c r="P75" s="41">
        <f>csersl!P$2</f>
        <v>0</v>
      </c>
      <c r="Q75" s="41">
        <f>csersl!Q$2</f>
        <v>0</v>
      </c>
      <c r="R75" s="41">
        <f>csersl!R$2</f>
        <v>0</v>
      </c>
    </row>
    <row r="76" spans="1:18" ht="11.25" customHeight="1" x14ac:dyDescent="0.25">
      <c r="A76" s="42" t="s">
        <v>30</v>
      </c>
      <c r="B76" s="32" t="str">
        <f ca="1">HYPERLINK("#"&amp;CELL("address",cserbl!$C$2),"cserbl")</f>
        <v>cserbl</v>
      </c>
      <c r="C76" s="41">
        <f>cserbl!C$2</f>
        <v>0</v>
      </c>
      <c r="D76" s="41">
        <f>cserbl!D$2</f>
        <v>0</v>
      </c>
      <c r="E76" s="41">
        <f>cserbl!E$2</f>
        <v>0</v>
      </c>
      <c r="F76" s="41">
        <f>cserbl!F$2</f>
        <v>0</v>
      </c>
      <c r="G76" s="41">
        <f>cserbl!G$2</f>
        <v>0</v>
      </c>
      <c r="H76" s="41">
        <f>cserbl!H$2</f>
        <v>0</v>
      </c>
      <c r="I76" s="41">
        <f>cserbl!I$2</f>
        <v>0</v>
      </c>
      <c r="J76" s="41">
        <f>cserbl!J$2</f>
        <v>0</v>
      </c>
      <c r="K76" s="41">
        <f>cserbl!K$2</f>
        <v>0</v>
      </c>
      <c r="L76" s="41">
        <f>cserbl!L$2</f>
        <v>0</v>
      </c>
      <c r="M76" s="41">
        <f>cserbl!M$2</f>
        <v>0</v>
      </c>
      <c r="N76" s="41">
        <f>cserbl!N$2</f>
        <v>0</v>
      </c>
      <c r="O76" s="41">
        <f>cserbl!O$2</f>
        <v>0</v>
      </c>
      <c r="P76" s="41">
        <f>cserbl!P$2</f>
        <v>0</v>
      </c>
      <c r="Q76" s="41">
        <f>cserbl!Q$2</f>
        <v>0</v>
      </c>
      <c r="R76" s="41">
        <f>cserbl!R$2</f>
        <v>0</v>
      </c>
    </row>
    <row r="77" spans="1:18" ht="11.25" customHeight="1" x14ac:dyDescent="0.25">
      <c r="A77" s="42" t="s">
        <v>29</v>
      </c>
      <c r="B77" s="32" t="str">
        <f ca="1">HYPERLINK("#"&amp;CELL("address",csercr!$C$2),"csercr")</f>
        <v>csercr</v>
      </c>
      <c r="C77" s="41">
        <f>csercr!C$2</f>
        <v>0</v>
      </c>
      <c r="D77" s="41">
        <f>csercr!D$2</f>
        <v>0</v>
      </c>
      <c r="E77" s="41">
        <f>csercr!E$2</f>
        <v>0</v>
      </c>
      <c r="F77" s="41">
        <f>csercr!F$2</f>
        <v>0</v>
      </c>
      <c r="G77" s="41">
        <f>csercr!G$2</f>
        <v>0</v>
      </c>
      <c r="H77" s="41">
        <f>csercr!H$2</f>
        <v>0</v>
      </c>
      <c r="I77" s="41">
        <f>csercr!I$2</f>
        <v>0</v>
      </c>
      <c r="J77" s="41">
        <f>csercr!J$2</f>
        <v>0</v>
      </c>
      <c r="K77" s="41">
        <f>csercr!K$2</f>
        <v>0</v>
      </c>
      <c r="L77" s="41">
        <f>csercr!L$2</f>
        <v>0</v>
      </c>
      <c r="M77" s="41">
        <f>csercr!M$2</f>
        <v>0</v>
      </c>
      <c r="N77" s="41">
        <f>csercr!N$2</f>
        <v>0</v>
      </c>
      <c r="O77" s="41">
        <f>csercr!O$2</f>
        <v>0</v>
      </c>
      <c r="P77" s="41">
        <f>csercr!P$2</f>
        <v>0</v>
      </c>
      <c r="Q77" s="41">
        <f>csercr!Q$2</f>
        <v>0</v>
      </c>
      <c r="R77" s="41">
        <f>csercr!R$2</f>
        <v>0</v>
      </c>
    </row>
    <row r="78" spans="1:18" ht="11.25" customHeight="1" x14ac:dyDescent="0.25">
      <c r="A78" s="42" t="s">
        <v>28</v>
      </c>
      <c r="B78" s="32" t="str">
        <f ca="1">HYPERLINK("#"&amp;CELL("address",cserbt!$C$2),"cserbt")</f>
        <v>cserbt</v>
      </c>
      <c r="C78" s="41">
        <f>cserbt!C$2</f>
        <v>0</v>
      </c>
      <c r="D78" s="41">
        <f>cserbt!D$2</f>
        <v>0</v>
      </c>
      <c r="E78" s="41">
        <f>cserbt!E$2</f>
        <v>0</v>
      </c>
      <c r="F78" s="41">
        <f>cserbt!F$2</f>
        <v>0</v>
      </c>
      <c r="G78" s="41">
        <f>cserbt!G$2</f>
        <v>0</v>
      </c>
      <c r="H78" s="41">
        <f>cserbt!H$2</f>
        <v>0</v>
      </c>
      <c r="I78" s="41">
        <f>cserbt!I$2</f>
        <v>0</v>
      </c>
      <c r="J78" s="41">
        <f>cserbt!J$2</f>
        <v>0</v>
      </c>
      <c r="K78" s="41">
        <f>cserbt!K$2</f>
        <v>0</v>
      </c>
      <c r="L78" s="41">
        <f>cserbt!L$2</f>
        <v>0</v>
      </c>
      <c r="M78" s="41">
        <f>cserbt!M$2</f>
        <v>0</v>
      </c>
      <c r="N78" s="41">
        <f>cserbt!N$2</f>
        <v>0</v>
      </c>
      <c r="O78" s="41">
        <f>cserbt!O$2</f>
        <v>0</v>
      </c>
      <c r="P78" s="41">
        <f>cserbt!P$2</f>
        <v>0</v>
      </c>
      <c r="Q78" s="41">
        <f>cserbt!Q$2</f>
        <v>0</v>
      </c>
      <c r="R78" s="41">
        <f>cserbt!R$2</f>
        <v>0</v>
      </c>
    </row>
    <row r="79" spans="1:18" ht="11.25" customHeight="1" x14ac:dyDescent="0.25">
      <c r="A79" s="42" t="s">
        <v>27</v>
      </c>
      <c r="B79" s="32" t="str">
        <f ca="1">HYPERLINK("#"&amp;CELL("address",cserit!$C$2),"cserit")</f>
        <v>cserit</v>
      </c>
      <c r="C79" s="41">
        <f>cserit!C$2</f>
        <v>0</v>
      </c>
      <c r="D79" s="41">
        <f>cserit!D$2</f>
        <v>0</v>
      </c>
      <c r="E79" s="41">
        <f>cserit!E$2</f>
        <v>0</v>
      </c>
      <c r="F79" s="41">
        <f>cserit!F$2</f>
        <v>0</v>
      </c>
      <c r="G79" s="41">
        <f>cserit!G$2</f>
        <v>0</v>
      </c>
      <c r="H79" s="41">
        <f>cserit!H$2</f>
        <v>0</v>
      </c>
      <c r="I79" s="41">
        <f>cserit!I$2</f>
        <v>0</v>
      </c>
      <c r="J79" s="41">
        <f>cserit!J$2</f>
        <v>0</v>
      </c>
      <c r="K79" s="41">
        <f>cserit!K$2</f>
        <v>0</v>
      </c>
      <c r="L79" s="41">
        <f>cserit!L$2</f>
        <v>0</v>
      </c>
      <c r="M79" s="41">
        <f>cserit!M$2</f>
        <v>0</v>
      </c>
      <c r="N79" s="41">
        <f>cserit!N$2</f>
        <v>0</v>
      </c>
      <c r="O79" s="41">
        <f>cserit!O$2</f>
        <v>0</v>
      </c>
      <c r="P79" s="41">
        <f>cserit!P$2</f>
        <v>0</v>
      </c>
      <c r="Q79" s="41">
        <f>cserit!Q$2</f>
        <v>0</v>
      </c>
      <c r="R79" s="41">
        <f>cserit!R$2</f>
        <v>0</v>
      </c>
    </row>
    <row r="80" spans="1:18" ht="11.25" customHeight="1" x14ac:dyDescent="0.25">
      <c r="A80" s="38" t="s">
        <v>26</v>
      </c>
      <c r="B80" s="32" t="str">
        <f ca="1">HYPERLINK("#"&amp;CELL("address",cagr!$C$2),"cagr")</f>
        <v>cagr</v>
      </c>
      <c r="C80" s="39">
        <f>cagr!C$2</f>
        <v>8127.6613842751067</v>
      </c>
      <c r="D80" s="39">
        <f>cagr!D$2</f>
        <v>8428.3720108016041</v>
      </c>
      <c r="E80" s="39">
        <f>cagr!E$2</f>
        <v>8378.015365994941</v>
      </c>
      <c r="F80" s="39">
        <f>cagr!F$2</f>
        <v>8425.3644420296769</v>
      </c>
      <c r="G80" s="39">
        <f>cagr!G$2</f>
        <v>8383.8820778781483</v>
      </c>
      <c r="H80" s="39">
        <f>cagr!H$2</f>
        <v>8458.56788161859</v>
      </c>
      <c r="I80" s="39">
        <f>cagr!I$2</f>
        <v>8328.854029477141</v>
      </c>
      <c r="J80" s="39">
        <f>cagr!J$2</f>
        <v>7934.7623661533153</v>
      </c>
      <c r="K80" s="39">
        <f>cagr!K$2</f>
        <v>7671.9177894348368</v>
      </c>
      <c r="L80" s="39">
        <f>cagr!L$2</f>
        <v>7750.3956749445597</v>
      </c>
      <c r="M80" s="39">
        <f>cagr!M$2</f>
        <v>7331.2484472577789</v>
      </c>
      <c r="N80" s="39">
        <f>cagr!N$2</f>
        <v>7186.8863966543713</v>
      </c>
      <c r="O80" s="39">
        <f>cagr!O$2</f>
        <v>6878.4609784446102</v>
      </c>
      <c r="P80" s="39">
        <f>cagr!P$2</f>
        <v>6808.8177809120689</v>
      </c>
      <c r="Q80" s="39">
        <f>cagr!Q$2</f>
        <v>6812.9250227282409</v>
      </c>
      <c r="R80" s="39">
        <f>cagr!R$2</f>
        <v>6946.0892762586018</v>
      </c>
    </row>
    <row r="81" spans="1:18" ht="11.25" customHeight="1" x14ac:dyDescent="0.25">
      <c r="A81" s="36" t="s">
        <v>25</v>
      </c>
      <c r="B81" s="32" t="str">
        <f ca="1">HYPERLINK("#"&amp;CELL("address",CTR!$C$2),"CTR")</f>
        <v>CTR</v>
      </c>
      <c r="C81" s="37">
        <f>CTR!C$2</f>
        <v>124884.70732323916</v>
      </c>
      <c r="D81" s="37">
        <f>CTR!D$2</f>
        <v>126262.87598238891</v>
      </c>
      <c r="E81" s="37">
        <f>CTR!E$2</f>
        <v>128522.22648909496</v>
      </c>
      <c r="F81" s="37">
        <f>CTR!F$2</f>
        <v>130550.89994876798</v>
      </c>
      <c r="G81" s="37">
        <f>CTR!G$2</f>
        <v>132706.51763875064</v>
      </c>
      <c r="H81" s="37">
        <f>CTR!H$2</f>
        <v>131991.2513039347</v>
      </c>
      <c r="I81" s="37">
        <f>CTR!I$2</f>
        <v>133937.25043131961</v>
      </c>
      <c r="J81" s="37">
        <f>CTR!J$2</f>
        <v>135018.94045358084</v>
      </c>
      <c r="K81" s="37">
        <f>CTR!K$2</f>
        <v>127853.43716557929</v>
      </c>
      <c r="L81" s="37">
        <f>CTR!L$2</f>
        <v>120874.28574632861</v>
      </c>
      <c r="M81" s="37">
        <f>CTR!M$2</f>
        <v>118733.76345628093</v>
      </c>
      <c r="N81" s="37">
        <f>CTR!N$2</f>
        <v>118944.85161417807</v>
      </c>
      <c r="O81" s="37">
        <f>CTR!O$2</f>
        <v>111856.29712264398</v>
      </c>
      <c r="P81" s="37">
        <f>CTR!P$2</f>
        <v>109768.64623622065</v>
      </c>
      <c r="Q81" s="37">
        <f>CTR!Q$2</f>
        <v>114663.25869289547</v>
      </c>
      <c r="R81" s="37">
        <f>CTR!R$2</f>
        <v>112551.73509923994</v>
      </c>
    </row>
    <row r="82" spans="1:18" ht="11.25" customHeight="1" x14ac:dyDescent="0.25">
      <c r="A82" s="38" t="s">
        <v>24</v>
      </c>
      <c r="B82" s="32" t="str">
        <f ca="1">HYPERLINK("#"&amp;CELL("address",ctro!$C$2),"ctro")</f>
        <v>ctro</v>
      </c>
      <c r="C82" s="39">
        <f>ctro!C$2</f>
        <v>109927.64576939885</v>
      </c>
      <c r="D82" s="39">
        <f>ctro!D$2</f>
        <v>112112.81005853944</v>
      </c>
      <c r="E82" s="39">
        <f>ctro!E$2</f>
        <v>114375.54723820669</v>
      </c>
      <c r="F82" s="39">
        <f>ctro!F$2</f>
        <v>114857.50174668015</v>
      </c>
      <c r="G82" s="39">
        <f>ctro!G$2</f>
        <v>117155.20494275349</v>
      </c>
      <c r="H82" s="39">
        <f>ctro!H$2</f>
        <v>116115.86410751411</v>
      </c>
      <c r="I82" s="39">
        <f>ctro!I$2</f>
        <v>117215.66389709976</v>
      </c>
      <c r="J82" s="39">
        <f>ctro!J$2</f>
        <v>117740.38810869241</v>
      </c>
      <c r="K82" s="39">
        <f>ctro!K$2</f>
        <v>110882.71937626906</v>
      </c>
      <c r="L82" s="39">
        <f>ctro!L$2</f>
        <v>105811.85912205707</v>
      </c>
      <c r="M82" s="39">
        <f>ctro!M$2</f>
        <v>103278.85024386962</v>
      </c>
      <c r="N82" s="39">
        <f>ctro!N$2</f>
        <v>103148.91089293131</v>
      </c>
      <c r="O82" s="39">
        <f>ctro!O$2</f>
        <v>96907.490046527833</v>
      </c>
      <c r="P82" s="39">
        <f>ctro!P$2</f>
        <v>94949.56403561357</v>
      </c>
      <c r="Q82" s="39">
        <f>ctro!Q$2</f>
        <v>99856.620770495341</v>
      </c>
      <c r="R82" s="39">
        <f>ctro!R$2</f>
        <v>97467.680705501582</v>
      </c>
    </row>
    <row r="83" spans="1:18" ht="11.25" customHeight="1" x14ac:dyDescent="0.25">
      <c r="A83" s="42" t="s">
        <v>23</v>
      </c>
      <c r="B83" s="32" t="str">
        <f ca="1">HYPERLINK("#"&amp;CELL("address",cp2w!$C$2),"cp2w")</f>
        <v>cp2w</v>
      </c>
      <c r="C83" s="41">
        <f>cp2w!C$2</f>
        <v>4162.2579605207748</v>
      </c>
      <c r="D83" s="41">
        <f>cp2w!D$2</f>
        <v>4224.2338271484014</v>
      </c>
      <c r="E83" s="41">
        <f>cp2w!E$2</f>
        <v>4162.5195806719357</v>
      </c>
      <c r="F83" s="41">
        <f>cp2w!F$2</f>
        <v>4213.5401706735947</v>
      </c>
      <c r="G83" s="41">
        <f>cp2w!G$2</f>
        <v>4352.1140831155199</v>
      </c>
      <c r="H83" s="41">
        <f>cp2w!H$2</f>
        <v>4341.0094870803423</v>
      </c>
      <c r="I83" s="41">
        <f>cp2w!I$2</f>
        <v>4088.0439599626784</v>
      </c>
      <c r="J83" s="41">
        <f>cp2w!J$2</f>
        <v>3593.5821764072371</v>
      </c>
      <c r="K83" s="41">
        <f>cp2w!K$2</f>
        <v>3721.8823875902508</v>
      </c>
      <c r="L83" s="41">
        <f>cp2w!L$2</f>
        <v>3409.0290258383138</v>
      </c>
      <c r="M83" s="41">
        <f>cp2w!M$2</f>
        <v>3437.3442463984175</v>
      </c>
      <c r="N83" s="41">
        <f>cp2w!N$2</f>
        <v>3514.3133632143531</v>
      </c>
      <c r="O83" s="41">
        <f>cp2w!O$2</f>
        <v>3363.8985096383826</v>
      </c>
      <c r="P83" s="41">
        <f>cp2w!P$2</f>
        <v>3221.2692486106048</v>
      </c>
      <c r="Q83" s="41">
        <f>cp2w!Q$2</f>
        <v>3293.0911085439839</v>
      </c>
      <c r="R83" s="41">
        <f>cp2w!R$2</f>
        <v>3232.8676218439064</v>
      </c>
    </row>
    <row r="84" spans="1:18" ht="11.25" customHeight="1" x14ac:dyDescent="0.25">
      <c r="A84" s="42" t="s">
        <v>22</v>
      </c>
      <c r="B84" s="32" t="str">
        <f ca="1">HYPERLINK("#"&amp;CELL("address",ccar!$C$2),"ccar")</f>
        <v>ccar</v>
      </c>
      <c r="C84" s="41">
        <f>ccar!C$2</f>
        <v>66815.975392811757</v>
      </c>
      <c r="D84" s="41">
        <f>ccar!D$2</f>
        <v>67866.901651113832</v>
      </c>
      <c r="E84" s="41">
        <f>ccar!E$2</f>
        <v>69854.40223956923</v>
      </c>
      <c r="F84" s="41">
        <f>ccar!F$2</f>
        <v>69205.799944563667</v>
      </c>
      <c r="G84" s="41">
        <f>ccar!G$2</f>
        <v>69780.113476709084</v>
      </c>
      <c r="H84" s="41">
        <f>ccar!H$2</f>
        <v>66812.296683086606</v>
      </c>
      <c r="I84" s="41">
        <f>ccar!I$2</f>
        <v>71201.49665393871</v>
      </c>
      <c r="J84" s="41">
        <f>ccar!J$2</f>
        <v>69978.205571672879</v>
      </c>
      <c r="K84" s="41">
        <f>ccar!K$2</f>
        <v>65015.352555384976</v>
      </c>
      <c r="L84" s="41">
        <f>ccar!L$2</f>
        <v>62706.615962561635</v>
      </c>
      <c r="M84" s="41">
        <f>ccar!M$2</f>
        <v>59388.402483827733</v>
      </c>
      <c r="N84" s="41">
        <f>ccar!N$2</f>
        <v>58300.543859160724</v>
      </c>
      <c r="O84" s="41">
        <f>ccar!O$2</f>
        <v>55612.761713140128</v>
      </c>
      <c r="P84" s="41">
        <f>ccar!P$2</f>
        <v>56330.698012207213</v>
      </c>
      <c r="Q84" s="41">
        <f>ccar!Q$2</f>
        <v>60585.963108766991</v>
      </c>
      <c r="R84" s="41">
        <f>ccar!R$2</f>
        <v>60685.629649698363</v>
      </c>
    </row>
    <row r="85" spans="1:18" ht="11.25" customHeight="1" x14ac:dyDescent="0.25">
      <c r="A85" s="42" t="s">
        <v>21</v>
      </c>
      <c r="B85" s="32" t="str">
        <f ca="1">HYPERLINK("#"&amp;CELL("address",cbus!$C$2),"cbus")</f>
        <v>cbus</v>
      </c>
      <c r="C85" s="41">
        <f>cbus!C$2</f>
        <v>6437.4551518322496</v>
      </c>
      <c r="D85" s="41">
        <f>cbus!D$2</f>
        <v>6535.8989506681319</v>
      </c>
      <c r="E85" s="41">
        <f>cbus!E$2</f>
        <v>6606.7185634075859</v>
      </c>
      <c r="F85" s="41">
        <f>cbus!F$2</f>
        <v>6658.6527422705221</v>
      </c>
      <c r="G85" s="41">
        <f>cbus!G$2</f>
        <v>6643.4121442490123</v>
      </c>
      <c r="H85" s="41">
        <f>cbus!H$2</f>
        <v>6714.8069993785139</v>
      </c>
      <c r="I85" s="41">
        <f>cbus!I$2</f>
        <v>6811.9986214424398</v>
      </c>
      <c r="J85" s="41">
        <f>cbus!J$2</f>
        <v>6781.5210080027819</v>
      </c>
      <c r="K85" s="41">
        <f>cbus!K$2</f>
        <v>6604.8165881055429</v>
      </c>
      <c r="L85" s="41">
        <f>cbus!L$2</f>
        <v>6490.0641506732109</v>
      </c>
      <c r="M85" s="41">
        <f>cbus!M$2</f>
        <v>6497.5083335557965</v>
      </c>
      <c r="N85" s="41">
        <f>cbus!N$2</f>
        <v>6593.4872991501561</v>
      </c>
      <c r="O85" s="41">
        <f>cbus!O$2</f>
        <v>6286.7156945572142</v>
      </c>
      <c r="P85" s="41">
        <f>cbus!P$2</f>
        <v>6255.3390291060641</v>
      </c>
      <c r="Q85" s="41">
        <f>cbus!Q$2</f>
        <v>6385.4537398503699</v>
      </c>
      <c r="R85" s="41">
        <f>cbus!R$2</f>
        <v>6455.2103869301991</v>
      </c>
    </row>
    <row r="86" spans="1:18" ht="11.25" customHeight="1" x14ac:dyDescent="0.25">
      <c r="A86" s="42" t="s">
        <v>20</v>
      </c>
      <c r="B86" s="32" t="str">
        <f ca="1">HYPERLINK("#"&amp;CELL("address",clcv!$C$2),"clcv")</f>
        <v>clcv</v>
      </c>
      <c r="C86" s="41">
        <f>clcv!C$2</f>
        <v>15555.028548409866</v>
      </c>
      <c r="D86" s="41">
        <f>clcv!D$2</f>
        <v>14558.693617328201</v>
      </c>
      <c r="E86" s="41">
        <f>clcv!E$2</f>
        <v>15033.845055420003</v>
      </c>
      <c r="F86" s="41">
        <f>clcv!F$2</f>
        <v>16320.483006569377</v>
      </c>
      <c r="G86" s="41">
        <f>clcv!G$2</f>
        <v>17334.204693794647</v>
      </c>
      <c r="H86" s="41">
        <f>clcv!H$2</f>
        <v>19089.249106085445</v>
      </c>
      <c r="I86" s="41">
        <f>clcv!I$2</f>
        <v>16822.292324370104</v>
      </c>
      <c r="J86" s="41">
        <f>clcv!J$2</f>
        <v>18081.855962292018</v>
      </c>
      <c r="K86" s="41">
        <f>clcv!K$2</f>
        <v>17491.035696884766</v>
      </c>
      <c r="L86" s="41">
        <f>clcv!L$2</f>
        <v>16888.73205021528</v>
      </c>
      <c r="M86" s="41">
        <f>clcv!M$2</f>
        <v>18014.761092571276</v>
      </c>
      <c r="N86" s="41">
        <f>clcv!N$2</f>
        <v>18541.751626563277</v>
      </c>
      <c r="O86" s="41">
        <f>clcv!O$2</f>
        <v>16228.576372956762</v>
      </c>
      <c r="P86" s="41">
        <f>clcv!P$2</f>
        <v>14288.105523870987</v>
      </c>
      <c r="Q86" s="41">
        <f>clcv!Q$2</f>
        <v>14826.711898906322</v>
      </c>
      <c r="R86" s="41">
        <f>clcv!R$2</f>
        <v>11894.208708900818</v>
      </c>
    </row>
    <row r="87" spans="1:18" ht="11.25" customHeight="1" x14ac:dyDescent="0.25">
      <c r="A87" s="42" t="s">
        <v>19</v>
      </c>
      <c r="B87" s="32" t="str">
        <f ca="1">HYPERLINK("#"&amp;CELL("address",chdv!$C$2),"chdv")</f>
        <v>chdv</v>
      </c>
      <c r="C87" s="41">
        <f>chdv!C$2</f>
        <v>16956.928715824215</v>
      </c>
      <c r="D87" s="41">
        <f>chdv!D$2</f>
        <v>18927.08201228088</v>
      </c>
      <c r="E87" s="41">
        <f>chdv!E$2</f>
        <v>18718.061799137962</v>
      </c>
      <c r="F87" s="41">
        <f>chdv!F$2</f>
        <v>18459.025882602982</v>
      </c>
      <c r="G87" s="41">
        <f>chdv!G$2</f>
        <v>19045.360544885236</v>
      </c>
      <c r="H87" s="41">
        <f>chdv!H$2</f>
        <v>19158.501831883204</v>
      </c>
      <c r="I87" s="41">
        <f>chdv!I$2</f>
        <v>18291.832337385847</v>
      </c>
      <c r="J87" s="41">
        <f>chdv!J$2</f>
        <v>19305.223390317497</v>
      </c>
      <c r="K87" s="41">
        <f>chdv!K$2</f>
        <v>18049.632148303528</v>
      </c>
      <c r="L87" s="41">
        <f>chdv!L$2</f>
        <v>16317.417932768607</v>
      </c>
      <c r="M87" s="41">
        <f>chdv!M$2</f>
        <v>15940.834087516412</v>
      </c>
      <c r="N87" s="41">
        <f>chdv!N$2</f>
        <v>16198.814744842808</v>
      </c>
      <c r="O87" s="41">
        <f>chdv!O$2</f>
        <v>15415.537756235353</v>
      </c>
      <c r="P87" s="41">
        <f>chdv!P$2</f>
        <v>14854.1522218187</v>
      </c>
      <c r="Q87" s="41">
        <f>chdv!Q$2</f>
        <v>14765.400914427659</v>
      </c>
      <c r="R87" s="41">
        <f>chdv!R$2</f>
        <v>15199.764338128292</v>
      </c>
    </row>
    <row r="88" spans="1:18" ht="11.25" customHeight="1" x14ac:dyDescent="0.25">
      <c r="A88" s="38" t="s">
        <v>18</v>
      </c>
      <c r="B88" s="32" t="str">
        <f ca="1">HYPERLINK("#"&amp;CELL("address",ctra!$C$2),"ctra")</f>
        <v>ctra</v>
      </c>
      <c r="C88" s="39">
        <f>ctra!C$2</f>
        <v>432.44794608837316</v>
      </c>
      <c r="D88" s="39">
        <f>ctra!D$2</f>
        <v>375.69996938214001</v>
      </c>
      <c r="E88" s="39">
        <f>ctra!E$2</f>
        <v>385.01265501504002</v>
      </c>
      <c r="F88" s="39">
        <f>ctra!F$2</f>
        <v>416.65549634794797</v>
      </c>
      <c r="G88" s="39">
        <f>ctra!G$2</f>
        <v>362.98352701119603</v>
      </c>
      <c r="H88" s="39">
        <f>ctra!H$2</f>
        <v>306.18097393554785</v>
      </c>
      <c r="I88" s="39">
        <f>ctra!I$2</f>
        <v>353.60345684196</v>
      </c>
      <c r="J88" s="39">
        <f>ctra!J$2</f>
        <v>331.406798222916</v>
      </c>
      <c r="K88" s="39">
        <f>ctra!K$2</f>
        <v>220.89349055170803</v>
      </c>
      <c r="L88" s="39">
        <f>ctra!L$2</f>
        <v>189.290887590636</v>
      </c>
      <c r="M88" s="39">
        <f>ctra!M$2</f>
        <v>198.87386245466047</v>
      </c>
      <c r="N88" s="39">
        <f>ctra!N$2</f>
        <v>142.04966264922038</v>
      </c>
      <c r="O88" s="39">
        <f>ctra!O$2</f>
        <v>170.42997363953393</v>
      </c>
      <c r="P88" s="39">
        <f>ctra!P$2</f>
        <v>119.9678140963818</v>
      </c>
      <c r="Q88" s="39">
        <f>ctra!Q$2</f>
        <v>56.834671546391597</v>
      </c>
      <c r="R88" s="39">
        <f>ctra!R$2</f>
        <v>69.431608315881348</v>
      </c>
    </row>
    <row r="89" spans="1:18" ht="11.25" customHeight="1" x14ac:dyDescent="0.25">
      <c r="A89" s="42" t="s">
        <v>17</v>
      </c>
      <c r="B89" s="32" t="str">
        <f ca="1">HYPERLINK("#"&amp;CELL("address",crtp!$C$2),"crtp")</f>
        <v>crtp</v>
      </c>
      <c r="C89" s="41">
        <f>crtp!C$2</f>
        <v>407.15975148873866</v>
      </c>
      <c r="D89" s="41">
        <f>crtp!D$2</f>
        <v>334.23610500062944</v>
      </c>
      <c r="E89" s="41">
        <f>crtp!E$2</f>
        <v>347.44182331135949</v>
      </c>
      <c r="F89" s="41">
        <f>crtp!F$2</f>
        <v>378.38691176216139</v>
      </c>
      <c r="G89" s="41">
        <f>crtp!G$2</f>
        <v>328.35139517068711</v>
      </c>
      <c r="H89" s="41">
        <f>crtp!H$2</f>
        <v>283.59085589841152</v>
      </c>
      <c r="I89" s="41">
        <f>crtp!I$2</f>
        <v>332.07921179587169</v>
      </c>
      <c r="J89" s="41">
        <f>crtp!J$2</f>
        <v>313.25177530710977</v>
      </c>
      <c r="K89" s="41">
        <f>crtp!K$2</f>
        <v>204.82147291734219</v>
      </c>
      <c r="L89" s="41">
        <f>crtp!L$2</f>
        <v>174.73755817512699</v>
      </c>
      <c r="M89" s="41">
        <f>crtp!M$2</f>
        <v>186.03331262617615</v>
      </c>
      <c r="N89" s="41">
        <f>crtp!N$2</f>
        <v>130.2433411046095</v>
      </c>
      <c r="O89" s="41">
        <f>crtp!O$2</f>
        <v>157.88390572786355</v>
      </c>
      <c r="P89" s="41">
        <f>crtp!P$2</f>
        <v>107.02231717343602</v>
      </c>
      <c r="Q89" s="41">
        <f>crtp!Q$2</f>
        <v>48.148580720652681</v>
      </c>
      <c r="R89" s="41">
        <f>crtp!R$2</f>
        <v>58.37748329065932</v>
      </c>
    </row>
    <row r="90" spans="1:18" ht="11.25" customHeight="1" x14ac:dyDescent="0.25">
      <c r="A90" s="42" t="s">
        <v>16</v>
      </c>
      <c r="B90" s="32" t="str">
        <f ca="1">HYPERLINK("#"&amp;CELL("address",crth!$C$2),"crth")</f>
        <v>crth</v>
      </c>
      <c r="C90" s="41">
        <f>crth!C$2</f>
        <v>0</v>
      </c>
      <c r="D90" s="41">
        <f>crth!D$2</f>
        <v>0</v>
      </c>
      <c r="E90" s="41">
        <f>crth!E$2</f>
        <v>0</v>
      </c>
      <c r="F90" s="41">
        <f>crth!F$2</f>
        <v>0</v>
      </c>
      <c r="G90" s="41">
        <f>crth!G$2</f>
        <v>0</v>
      </c>
      <c r="H90" s="41">
        <f>crth!H$2</f>
        <v>0</v>
      </c>
      <c r="I90" s="41">
        <f>crth!I$2</f>
        <v>0</v>
      </c>
      <c r="J90" s="41">
        <f>crth!J$2</f>
        <v>0</v>
      </c>
      <c r="K90" s="41">
        <f>crth!K$2</f>
        <v>0</v>
      </c>
      <c r="L90" s="41">
        <f>crth!L$2</f>
        <v>0</v>
      </c>
      <c r="M90" s="41">
        <f>crth!M$2</f>
        <v>0</v>
      </c>
      <c r="N90" s="41">
        <f>crth!N$2</f>
        <v>0</v>
      </c>
      <c r="O90" s="41">
        <f>crth!O$2</f>
        <v>0</v>
      </c>
      <c r="P90" s="41">
        <f>crth!P$2</f>
        <v>0</v>
      </c>
      <c r="Q90" s="41">
        <f>crth!Q$2</f>
        <v>0</v>
      </c>
      <c r="R90" s="41">
        <f>crth!R$2</f>
        <v>0</v>
      </c>
    </row>
    <row r="91" spans="1:18" ht="11.25" customHeight="1" x14ac:dyDescent="0.25">
      <c r="A91" s="42" t="s">
        <v>15</v>
      </c>
      <c r="B91" s="32" t="str">
        <f ca="1">HYPERLINK("#"&amp;CELL("address",crtm!$C$2),"crtm")</f>
        <v>crtm</v>
      </c>
      <c r="C91" s="41">
        <f>crtm!C$2</f>
        <v>0</v>
      </c>
      <c r="D91" s="41">
        <f>crtm!D$2</f>
        <v>0</v>
      </c>
      <c r="E91" s="41">
        <f>crtm!E$2</f>
        <v>0</v>
      </c>
      <c r="F91" s="41">
        <f>crtm!F$2</f>
        <v>0</v>
      </c>
      <c r="G91" s="41">
        <f>crtm!G$2</f>
        <v>0</v>
      </c>
      <c r="H91" s="41">
        <f>crtm!H$2</f>
        <v>0</v>
      </c>
      <c r="I91" s="41">
        <f>crtm!I$2</f>
        <v>0</v>
      </c>
      <c r="J91" s="41">
        <f>crtm!J$2</f>
        <v>0</v>
      </c>
      <c r="K91" s="41">
        <f>crtm!K$2</f>
        <v>0</v>
      </c>
      <c r="L91" s="41">
        <f>crtm!L$2</f>
        <v>0</v>
      </c>
      <c r="M91" s="41">
        <f>crtm!M$2</f>
        <v>0</v>
      </c>
      <c r="N91" s="41">
        <f>crtm!N$2</f>
        <v>0</v>
      </c>
      <c r="O91" s="41">
        <f>crtm!O$2</f>
        <v>0</v>
      </c>
      <c r="P91" s="41">
        <f>crtm!P$2</f>
        <v>0</v>
      </c>
      <c r="Q91" s="41">
        <f>crtm!Q$2</f>
        <v>0</v>
      </c>
      <c r="R91" s="41">
        <f>crtm!R$2</f>
        <v>0</v>
      </c>
    </row>
    <row r="92" spans="1:18" ht="11.25" customHeight="1" x14ac:dyDescent="0.25">
      <c r="A92" s="42" t="s">
        <v>14</v>
      </c>
      <c r="B92" s="32" t="str">
        <f ca="1">HYPERLINK("#"&amp;CELL("address",crtf!$C$2),"crtf")</f>
        <v>crtf</v>
      </c>
      <c r="C92" s="41">
        <f>crtf!C$2</f>
        <v>25.288194599634473</v>
      </c>
      <c r="D92" s="41">
        <f>crtf!D$2</f>
        <v>41.463864381510625</v>
      </c>
      <c r="E92" s="41">
        <f>crtf!E$2</f>
        <v>37.570831703680497</v>
      </c>
      <c r="F92" s="41">
        <f>crtf!F$2</f>
        <v>38.268584585786598</v>
      </c>
      <c r="G92" s="41">
        <f>crtf!G$2</f>
        <v>34.632131840508919</v>
      </c>
      <c r="H92" s="41">
        <f>crtf!H$2</f>
        <v>22.590118037136296</v>
      </c>
      <c r="I92" s="41">
        <f>crtf!I$2</f>
        <v>21.524245046088335</v>
      </c>
      <c r="J92" s="41">
        <f>crtf!J$2</f>
        <v>18.155022915806232</v>
      </c>
      <c r="K92" s="41">
        <f>crtf!K$2</f>
        <v>16.072017634365828</v>
      </c>
      <c r="L92" s="41">
        <f>crtf!L$2</f>
        <v>14.553329415508998</v>
      </c>
      <c r="M92" s="41">
        <f>crtf!M$2</f>
        <v>12.840549828484312</v>
      </c>
      <c r="N92" s="41">
        <f>crtf!N$2</f>
        <v>11.80632154461091</v>
      </c>
      <c r="O92" s="41">
        <f>crtf!O$2</f>
        <v>12.546067911670361</v>
      </c>
      <c r="P92" s="41">
        <f>crtf!P$2</f>
        <v>12.945496922945789</v>
      </c>
      <c r="Q92" s="41">
        <f>crtf!Q$2</f>
        <v>8.6860908257389138</v>
      </c>
      <c r="R92" s="41">
        <f>crtf!R$2</f>
        <v>11.054125025222033</v>
      </c>
    </row>
    <row r="93" spans="1:18" ht="11.25" customHeight="1" x14ac:dyDescent="0.25">
      <c r="A93" s="38" t="s">
        <v>13</v>
      </c>
      <c r="B93" s="32" t="str">
        <f ca="1">HYPERLINK("#"&amp;CELL("address",ctav!$C$2),"ctav")</f>
        <v>ctav</v>
      </c>
      <c r="C93" s="39">
        <f>ctav!C$2</f>
        <v>10527.166657152398</v>
      </c>
      <c r="D93" s="39">
        <f>ctav!D$2</f>
        <v>9618.1957665482423</v>
      </c>
      <c r="E93" s="39">
        <f>ctav!E$2</f>
        <v>9621.1657508771168</v>
      </c>
      <c r="F93" s="39">
        <f>ctav!F$2</f>
        <v>10827.113732764454</v>
      </c>
      <c r="G93" s="39">
        <f>ctav!G$2</f>
        <v>10734.201647552414</v>
      </c>
      <c r="H93" s="39">
        <f>ctav!H$2</f>
        <v>11182.51309793526</v>
      </c>
      <c r="I93" s="39">
        <f>ctav!I$2</f>
        <v>11983.02040048745</v>
      </c>
      <c r="J93" s="39">
        <f>ctav!J$2</f>
        <v>12725.140143982322</v>
      </c>
      <c r="K93" s="39">
        <f>ctav!K$2</f>
        <v>12264.757185628658</v>
      </c>
      <c r="L93" s="39">
        <f>ctav!L$2</f>
        <v>11096.107425840961</v>
      </c>
      <c r="M93" s="39">
        <f>ctav!M$2</f>
        <v>11686.410428764024</v>
      </c>
      <c r="N93" s="39">
        <f>ctav!N$2</f>
        <v>11949.343554806657</v>
      </c>
      <c r="O93" s="39">
        <f>ctav!O$2</f>
        <v>11399.044552086149</v>
      </c>
      <c r="P93" s="39">
        <f>ctav!P$2</f>
        <v>11089.905074893972</v>
      </c>
      <c r="Q93" s="39">
        <f>ctav!Q$2</f>
        <v>11204.297205069764</v>
      </c>
      <c r="R93" s="39">
        <f>ctav!R$2</f>
        <v>11630.946980461471</v>
      </c>
    </row>
    <row r="94" spans="1:18" ht="11.25" customHeight="1" x14ac:dyDescent="0.25">
      <c r="A94" s="42" t="s">
        <v>12</v>
      </c>
      <c r="B94" s="32" t="str">
        <f ca="1">HYPERLINK("#"&amp;CELL("address",capd!$C$2),"capd")</f>
        <v>capd</v>
      </c>
      <c r="C94" s="41">
        <f>capd!C$2</f>
        <v>2259.0436977837585</v>
      </c>
      <c r="D94" s="41">
        <f>capd!D$2</f>
        <v>2274.6679752960431</v>
      </c>
      <c r="E94" s="41">
        <f>capd!E$2</f>
        <v>2597.9302019025085</v>
      </c>
      <c r="F94" s="41">
        <f>capd!F$2</f>
        <v>3583.0537207158281</v>
      </c>
      <c r="G94" s="41">
        <f>capd!G$2</f>
        <v>3130.0807533228717</v>
      </c>
      <c r="H94" s="41">
        <f>capd!H$2</f>
        <v>3082.9364639127343</v>
      </c>
      <c r="I94" s="41">
        <f>capd!I$2</f>
        <v>3219.7714904849004</v>
      </c>
      <c r="J94" s="41">
        <f>capd!J$2</f>
        <v>3478.6781244853705</v>
      </c>
      <c r="K94" s="41">
        <f>capd!K$2</f>
        <v>3384.5846518248031</v>
      </c>
      <c r="L94" s="41">
        <f>capd!L$2</f>
        <v>3373.2869837032886</v>
      </c>
      <c r="M94" s="41">
        <f>capd!M$2</f>
        <v>3543.4717380606285</v>
      </c>
      <c r="N94" s="41">
        <f>capd!N$2</f>
        <v>3521.6505022559904</v>
      </c>
      <c r="O94" s="41">
        <f>capd!O$2</f>
        <v>3220.5535708892239</v>
      </c>
      <c r="P94" s="41">
        <f>capd!P$2</f>
        <v>3016.0665376437028</v>
      </c>
      <c r="Q94" s="41">
        <f>capd!Q$2</f>
        <v>2815.3624736756692</v>
      </c>
      <c r="R94" s="41">
        <f>capd!R$2</f>
        <v>2903.4190456049041</v>
      </c>
    </row>
    <row r="95" spans="1:18" ht="11.25" customHeight="1" x14ac:dyDescent="0.25">
      <c r="A95" s="42" t="s">
        <v>11</v>
      </c>
      <c r="B95" s="32" t="str">
        <f ca="1">HYPERLINK("#"&amp;CELL("address",capi!$C$2),"capi")</f>
        <v>capi</v>
      </c>
      <c r="C95" s="41">
        <f>capi!C$2</f>
        <v>4578.4082542605347</v>
      </c>
      <c r="D95" s="41">
        <f>capi!D$2</f>
        <v>4380.6339887714194</v>
      </c>
      <c r="E95" s="41">
        <f>capi!E$2</f>
        <v>4155.3194011976602</v>
      </c>
      <c r="F95" s="41">
        <f>capi!F$2</f>
        <v>3920.1658096417395</v>
      </c>
      <c r="G95" s="41">
        <f>capi!G$2</f>
        <v>3819.7202848892971</v>
      </c>
      <c r="H95" s="41">
        <f>capi!H$2</f>
        <v>3976.5292065031581</v>
      </c>
      <c r="I95" s="41">
        <f>capi!I$2</f>
        <v>4287.3248339648662</v>
      </c>
      <c r="J95" s="41">
        <f>capi!J$2</f>
        <v>4549.8064602769628</v>
      </c>
      <c r="K95" s="41">
        <f>capi!K$2</f>
        <v>4174.9088886733844</v>
      </c>
      <c r="L95" s="41">
        <f>capi!L$2</f>
        <v>3738.4012452860079</v>
      </c>
      <c r="M95" s="41">
        <f>capi!M$2</f>
        <v>3942.022057958377</v>
      </c>
      <c r="N95" s="41">
        <f>capi!N$2</f>
        <v>4305.1531981233948</v>
      </c>
      <c r="O95" s="41">
        <f>capi!O$2</f>
        <v>3866.0229202659657</v>
      </c>
      <c r="P95" s="41">
        <f>capi!P$2</f>
        <v>3688.9922766099507</v>
      </c>
      <c r="Q95" s="41">
        <f>capi!Q$2</f>
        <v>3842.7354664619324</v>
      </c>
      <c r="R95" s="41">
        <f>capi!R$2</f>
        <v>4161.916381215352</v>
      </c>
    </row>
    <row r="96" spans="1:18" ht="11.25" customHeight="1" x14ac:dyDescent="0.25">
      <c r="A96" s="42" t="s">
        <v>10</v>
      </c>
      <c r="B96" s="32" t="str">
        <f ca="1">HYPERLINK("#"&amp;CELL("address",cape!$C$2),"cape")</f>
        <v>cape</v>
      </c>
      <c r="C96" s="41">
        <f>cape!C$2</f>
        <v>3396.1808685312358</v>
      </c>
      <c r="D96" s="41">
        <f>cape!D$2</f>
        <v>2668.5275427817273</v>
      </c>
      <c r="E96" s="41">
        <f>cape!E$2</f>
        <v>2585.8726550300134</v>
      </c>
      <c r="F96" s="41">
        <f>cape!F$2</f>
        <v>3004.8295265360207</v>
      </c>
      <c r="G96" s="41">
        <f>cape!G$2</f>
        <v>3443.86460397682</v>
      </c>
      <c r="H96" s="41">
        <f>cape!H$2</f>
        <v>3779.7447861087535</v>
      </c>
      <c r="I96" s="41">
        <f>cape!I$2</f>
        <v>4097.0666727697171</v>
      </c>
      <c r="J96" s="41">
        <f>cape!J$2</f>
        <v>4282.8477763023157</v>
      </c>
      <c r="K96" s="41">
        <f>cape!K$2</f>
        <v>4361.6713874057305</v>
      </c>
      <c r="L96" s="41">
        <f>cape!L$2</f>
        <v>3717.8678975607418</v>
      </c>
      <c r="M96" s="41">
        <f>cape!M$2</f>
        <v>3883.187121116865</v>
      </c>
      <c r="N96" s="41">
        <f>cape!N$2</f>
        <v>3778.7614102204179</v>
      </c>
      <c r="O96" s="41">
        <f>cape!O$2</f>
        <v>4003.8908135132729</v>
      </c>
      <c r="P96" s="41">
        <f>cape!P$2</f>
        <v>4070.6821660697665</v>
      </c>
      <c r="Q96" s="41">
        <f>cape!Q$2</f>
        <v>4223.5306020788803</v>
      </c>
      <c r="R96" s="41">
        <f>cape!R$2</f>
        <v>4195.9387179484684</v>
      </c>
    </row>
    <row r="97" spans="1:18" ht="11.25" customHeight="1" x14ac:dyDescent="0.25">
      <c r="A97" s="42" t="s">
        <v>9</v>
      </c>
      <c r="B97" s="32" t="str">
        <f ca="1">HYPERLINK("#"&amp;CELL("address",cafi!$C$2),"cafi")</f>
        <v>cafi</v>
      </c>
      <c r="C97" s="41">
        <f>cafi!C$2</f>
        <v>89.121782970952907</v>
      </c>
      <c r="D97" s="41">
        <f>cafi!D$2</f>
        <v>99.757130310189581</v>
      </c>
      <c r="E97" s="41">
        <f>cafi!E$2</f>
        <v>104.47451118203951</v>
      </c>
      <c r="F97" s="41">
        <f>cafi!F$2</f>
        <v>111.7425918643734</v>
      </c>
      <c r="G97" s="41">
        <f>cafi!G$2</f>
        <v>128.42832310040819</v>
      </c>
      <c r="H97" s="41">
        <f>cafi!H$2</f>
        <v>116.34676970650685</v>
      </c>
      <c r="I97" s="41">
        <f>cafi!I$2</f>
        <v>123.52780385400374</v>
      </c>
      <c r="J97" s="41">
        <f>cafi!J$2</f>
        <v>128.91829250882839</v>
      </c>
      <c r="K97" s="41">
        <f>cafi!K$2</f>
        <v>111.27230396040733</v>
      </c>
      <c r="L97" s="41">
        <f>cafi!L$2</f>
        <v>96.419230147631808</v>
      </c>
      <c r="M97" s="41">
        <f>cafi!M$2</f>
        <v>89.431142060076908</v>
      </c>
      <c r="N97" s="41">
        <f>cafi!N$2</f>
        <v>71.29277301524364</v>
      </c>
      <c r="O97" s="41">
        <f>cafi!O$2</f>
        <v>62.986666614800683</v>
      </c>
      <c r="P97" s="41">
        <f>cafi!P$2</f>
        <v>58.049479453129891</v>
      </c>
      <c r="Q97" s="41">
        <f>cafi!Q$2</f>
        <v>56.370753712906222</v>
      </c>
      <c r="R97" s="41">
        <f>cafi!R$2</f>
        <v>62.163202455311385</v>
      </c>
    </row>
    <row r="98" spans="1:18" ht="11.25" customHeight="1" x14ac:dyDescent="0.25">
      <c r="A98" s="42" t="s">
        <v>8</v>
      </c>
      <c r="B98" s="32" t="str">
        <f ca="1">HYPERLINK("#"&amp;CELL("address",cafe!$C$2),"cafe")</f>
        <v>cafe</v>
      </c>
      <c r="C98" s="41">
        <f>cafe!C$2</f>
        <v>204.41205360591766</v>
      </c>
      <c r="D98" s="41">
        <f>cafe!D$2</f>
        <v>194.60912938886128</v>
      </c>
      <c r="E98" s="41">
        <f>cafe!E$2</f>
        <v>177.56898156489541</v>
      </c>
      <c r="F98" s="41">
        <f>cafe!F$2</f>
        <v>207.32208400649131</v>
      </c>
      <c r="G98" s="41">
        <f>cafe!G$2</f>
        <v>212.10768226301599</v>
      </c>
      <c r="H98" s="41">
        <f>cafe!H$2</f>
        <v>226.95587170410673</v>
      </c>
      <c r="I98" s="41">
        <f>cafe!I$2</f>
        <v>255.32959941396152</v>
      </c>
      <c r="J98" s="41">
        <f>cafe!J$2</f>
        <v>284.88949040884637</v>
      </c>
      <c r="K98" s="41">
        <f>cafe!K$2</f>
        <v>232.31995376433295</v>
      </c>
      <c r="L98" s="41">
        <f>cafe!L$2</f>
        <v>170.13206914329163</v>
      </c>
      <c r="M98" s="41">
        <f>cafe!M$2</f>
        <v>228.29836956807554</v>
      </c>
      <c r="N98" s="41">
        <f>cafe!N$2</f>
        <v>272.48567119160992</v>
      </c>
      <c r="O98" s="41">
        <f>cafe!O$2</f>
        <v>245.59058080288551</v>
      </c>
      <c r="P98" s="41">
        <f>cafe!P$2</f>
        <v>256.11461511742198</v>
      </c>
      <c r="Q98" s="41">
        <f>cafe!Q$2</f>
        <v>266.29790914037716</v>
      </c>
      <c r="R98" s="41">
        <f>cafe!R$2</f>
        <v>307.50963323743497</v>
      </c>
    </row>
    <row r="99" spans="1:18" ht="11.25" customHeight="1" x14ac:dyDescent="0.25">
      <c r="A99" s="38" t="s">
        <v>7</v>
      </c>
      <c r="B99" s="32" t="str">
        <f ca="1">HYPERLINK("#"&amp;CELL("address",ctdn!$C$2),"ctdn")</f>
        <v>ctdn</v>
      </c>
      <c r="C99" s="39">
        <f>ctdn!C$2</f>
        <v>3997.446950599538</v>
      </c>
      <c r="D99" s="39">
        <f>ctdn!D$2</f>
        <v>4156.1701879190769</v>
      </c>
      <c r="E99" s="39">
        <f>ctdn!E$2</f>
        <v>4140.5008449961078</v>
      </c>
      <c r="F99" s="39">
        <f>ctdn!F$2</f>
        <v>4449.628972975429</v>
      </c>
      <c r="G99" s="39">
        <f>ctdn!G$2</f>
        <v>4454.1275214335401</v>
      </c>
      <c r="H99" s="39">
        <f>ctdn!H$2</f>
        <v>4386.6931245497772</v>
      </c>
      <c r="I99" s="39">
        <f>ctdn!I$2</f>
        <v>4384.9626768904327</v>
      </c>
      <c r="J99" s="39">
        <f>ctdn!J$2</f>
        <v>4222.0054026831967</v>
      </c>
      <c r="K99" s="39">
        <f>ctdn!K$2</f>
        <v>4485.0671131298768</v>
      </c>
      <c r="L99" s="39">
        <f>ctdn!L$2</f>
        <v>3777.0283108399326</v>
      </c>
      <c r="M99" s="39">
        <f>ctdn!M$2</f>
        <v>3569.6289211926269</v>
      </c>
      <c r="N99" s="39">
        <f>ctdn!N$2</f>
        <v>3399.1503128532258</v>
      </c>
      <c r="O99" s="39">
        <f>ctdn!O$2</f>
        <v>3076.3925842148028</v>
      </c>
      <c r="P99" s="39">
        <f>ctdn!P$2</f>
        <v>3094.2109623909705</v>
      </c>
      <c r="Q99" s="39">
        <f>ctdn!Q$2</f>
        <v>3053.0041546450557</v>
      </c>
      <c r="R99" s="39">
        <f>ctdn!R$2</f>
        <v>2945.5905951485138</v>
      </c>
    </row>
    <row r="100" spans="1:18" ht="11.25" customHeight="1" x14ac:dyDescent="0.25">
      <c r="A100" s="42" t="s">
        <v>6</v>
      </c>
      <c r="B100" s="32" t="str">
        <f ca="1">HYPERLINK("#"&amp;CELL("address",cncs!$C$2),"cncs")</f>
        <v>cncs</v>
      </c>
      <c r="C100" s="41">
        <f>cncs!C$2</f>
        <v>3982.6475209779287</v>
      </c>
      <c r="D100" s="41">
        <f>cncs!D$2</f>
        <v>4140.7620883763848</v>
      </c>
      <c r="E100" s="41">
        <f>cncs!E$2</f>
        <v>4132.6784651965809</v>
      </c>
      <c r="F100" s="41">
        <f>cncs!F$2</f>
        <v>4441.9851694062481</v>
      </c>
      <c r="G100" s="41">
        <f>cncs!G$2</f>
        <v>4444.9862422086126</v>
      </c>
      <c r="H100" s="41">
        <f>cncs!H$2</f>
        <v>4380.2190777971809</v>
      </c>
      <c r="I100" s="41">
        <f>cncs!I$2</f>
        <v>4377.7943846422495</v>
      </c>
      <c r="J100" s="41">
        <f>cncs!J$2</f>
        <v>4214.210221431098</v>
      </c>
      <c r="K100" s="41">
        <f>cncs!K$2</f>
        <v>4479.961167259391</v>
      </c>
      <c r="L100" s="41">
        <f>cncs!L$2</f>
        <v>3773.5767875892261</v>
      </c>
      <c r="M100" s="41">
        <f>cncs!M$2</f>
        <v>3562.4349158321802</v>
      </c>
      <c r="N100" s="41">
        <f>cncs!N$2</f>
        <v>3390.1135282113864</v>
      </c>
      <c r="O100" s="41">
        <f>cncs!O$2</f>
        <v>3071.5848512918155</v>
      </c>
      <c r="P100" s="41">
        <f>cncs!P$2</f>
        <v>3088.6904249789004</v>
      </c>
      <c r="Q100" s="41">
        <f>cncs!Q$2</f>
        <v>3048.9728276688179</v>
      </c>
      <c r="R100" s="41">
        <f>cncs!R$2</f>
        <v>2941.9310728083401</v>
      </c>
    </row>
    <row r="101" spans="1:18" ht="11.25" customHeight="1" x14ac:dyDescent="0.25">
      <c r="A101" s="42" t="s">
        <v>5</v>
      </c>
      <c r="B101" s="32" t="str">
        <f ca="1">HYPERLINK("#"&amp;CELL("address",cniw!$C$2),"cniw")</f>
        <v>cniw</v>
      </c>
      <c r="C101" s="41">
        <f>cniw!C$2</f>
        <v>14.799429621609871</v>
      </c>
      <c r="D101" s="41">
        <f>cniw!D$2</f>
        <v>15.408099542691531</v>
      </c>
      <c r="E101" s="41">
        <f>cniw!E$2</f>
        <v>7.8223797995273667</v>
      </c>
      <c r="F101" s="41">
        <f>cniw!F$2</f>
        <v>7.6438035691797337</v>
      </c>
      <c r="G101" s="41">
        <f>cniw!G$2</f>
        <v>9.1412792249277466</v>
      </c>
      <c r="H101" s="41">
        <f>cniw!H$2</f>
        <v>6.4740467525964771</v>
      </c>
      <c r="I101" s="41">
        <f>cniw!I$2</f>
        <v>7.1682922481832918</v>
      </c>
      <c r="J101" s="41">
        <f>cniw!J$2</f>
        <v>7.7951812520985948</v>
      </c>
      <c r="K101" s="41">
        <f>cniw!K$2</f>
        <v>5.1059458704857725</v>
      </c>
      <c r="L101" s="41">
        <f>cniw!L$2</f>
        <v>3.4515232507060487</v>
      </c>
      <c r="M101" s="41">
        <f>cniw!M$2</f>
        <v>7.1940053604460221</v>
      </c>
      <c r="N101" s="41">
        <f>cniw!N$2</f>
        <v>9.0367846418395512</v>
      </c>
      <c r="O101" s="41">
        <f>cniw!O$2</f>
        <v>4.8077329229872277</v>
      </c>
      <c r="P101" s="41">
        <f>cniw!P$2</f>
        <v>5.5205374120701203</v>
      </c>
      <c r="Q101" s="41">
        <f>cniw!Q$2</f>
        <v>4.0313269762382191</v>
      </c>
      <c r="R101" s="41">
        <f>cniw!R$2</f>
        <v>3.6595223401739876</v>
      </c>
    </row>
    <row r="102" spans="1:18" ht="11.25" customHeight="1" x14ac:dyDescent="0.25">
      <c r="A102" s="38" t="s">
        <v>4</v>
      </c>
      <c r="B102" s="32" t="str">
        <f ca="1">HYPERLINK("#"&amp;CELL("address",ctpi!$C$2),"ctpi")</f>
        <v>ctpi</v>
      </c>
      <c r="C102" s="39">
        <f>ctpi!C$2</f>
        <v>0</v>
      </c>
      <c r="D102" s="39">
        <f>ctpi!D$2</f>
        <v>0</v>
      </c>
      <c r="E102" s="39">
        <f>ctpi!E$2</f>
        <v>0</v>
      </c>
      <c r="F102" s="39">
        <f>ctpi!F$2</f>
        <v>0</v>
      </c>
      <c r="G102" s="39">
        <f>ctpi!G$2</f>
        <v>0</v>
      </c>
      <c r="H102" s="39">
        <f>ctpi!H$2</f>
        <v>0</v>
      </c>
      <c r="I102" s="39">
        <f>ctpi!I$2</f>
        <v>0</v>
      </c>
      <c r="J102" s="39">
        <f>ctpi!J$2</f>
        <v>0</v>
      </c>
      <c r="K102" s="39">
        <f>ctpi!K$2</f>
        <v>0</v>
      </c>
      <c r="L102" s="39">
        <f>ctpi!L$2</f>
        <v>0</v>
      </c>
      <c r="M102" s="39">
        <f>ctpi!M$2</f>
        <v>0</v>
      </c>
      <c r="N102" s="39">
        <f>ctpi!N$2</f>
        <v>305.39719093765757</v>
      </c>
      <c r="O102" s="39">
        <f>ctpi!O$2</f>
        <v>302.93996617566876</v>
      </c>
      <c r="P102" s="39">
        <f>ctpi!P$2</f>
        <v>514.99834922576576</v>
      </c>
      <c r="Q102" s="39">
        <f>ctpi!Q$2</f>
        <v>492.50189113893077</v>
      </c>
      <c r="R102" s="39">
        <f>ctpi!R$2</f>
        <v>438.08520981248859</v>
      </c>
    </row>
    <row r="103" spans="1:18" ht="11.25" customHeight="1" x14ac:dyDescent="0.2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</row>
    <row r="104" spans="1:18" ht="11.25" customHeight="1" x14ac:dyDescent="0.25">
      <c r="A104" s="44" t="s">
        <v>3</v>
      </c>
      <c r="B104" s="32" t="str">
        <f ca="1">HYPERLINK("#"&amp;CELL("address",BUN!$C$2),"bun")</f>
        <v>bun</v>
      </c>
      <c r="C104" s="45">
        <f>BUN!C$2</f>
        <v>5302.0368000000135</v>
      </c>
      <c r="D104" s="45">
        <f>BUN!D$2</f>
        <v>5663.8059062400016</v>
      </c>
      <c r="E104" s="45">
        <f>BUN!E$2</f>
        <v>6167.6290897200006</v>
      </c>
      <c r="F104" s="45">
        <f>BUN!F$2</f>
        <v>6728.1026079600015</v>
      </c>
      <c r="G104" s="45">
        <f>BUN!G$2</f>
        <v>7059.6670230000018</v>
      </c>
      <c r="H104" s="45">
        <f>BUN!H$2</f>
        <v>7235.3810999999969</v>
      </c>
      <c r="I104" s="45">
        <f>BUN!I$2</f>
        <v>7523.0875864800009</v>
      </c>
      <c r="J104" s="45">
        <f>BUN!J$2</f>
        <v>7766.6492336400015</v>
      </c>
      <c r="K104" s="45">
        <f>BUN!K$2</f>
        <v>8142.0500250960858</v>
      </c>
      <c r="L104" s="45">
        <f>BUN!L$2</f>
        <v>7582.181367571884</v>
      </c>
      <c r="M104" s="45">
        <f>BUN!M$2</f>
        <v>9598.8120000000163</v>
      </c>
      <c r="N104" s="45">
        <f>BUN!N$2</f>
        <v>8052.6960000000036</v>
      </c>
      <c r="O104" s="45">
        <f>BUN!O$2</f>
        <v>7968.091800000012</v>
      </c>
      <c r="P104" s="45">
        <f>BUN!P$2</f>
        <v>7038.0623999999925</v>
      </c>
      <c r="Q104" s="45">
        <f>BUN!Q$2</f>
        <v>6176.6220000000058</v>
      </c>
      <c r="R104" s="45">
        <f>BUN!R$2</f>
        <v>6118.4058000000032</v>
      </c>
    </row>
    <row r="105" spans="1:18" ht="11.25" customHeight="1" x14ac:dyDescent="0.25">
      <c r="A105" s="46" t="s">
        <v>2</v>
      </c>
      <c r="B105" s="32" t="str">
        <f ca="1">HYPERLINK("#"&amp;CELL("address",buni!$C$2),"buni")</f>
        <v>buni</v>
      </c>
      <c r="C105" s="47">
        <f>buni!C$2</f>
        <v>2211.2950976105167</v>
      </c>
      <c r="D105" s="47">
        <f>buni!D$2</f>
        <v>2107.665880528536</v>
      </c>
      <c r="E105" s="47">
        <f>buni!E$2</f>
        <v>1934.4152074661758</v>
      </c>
      <c r="F105" s="47">
        <f>buni!F$2</f>
        <v>2060.0421329152941</v>
      </c>
      <c r="G105" s="47">
        <f>buni!G$2</f>
        <v>2172.2360501599742</v>
      </c>
      <c r="H105" s="47">
        <f>buni!H$2</f>
        <v>1954.2376485819159</v>
      </c>
      <c r="I105" s="47">
        <f>buni!I$2</f>
        <v>1745.6393053337852</v>
      </c>
      <c r="J105" s="47">
        <f>buni!J$2</f>
        <v>1935.6779386223914</v>
      </c>
      <c r="K105" s="47">
        <f>buni!K$2</f>
        <v>1758.6551834251254</v>
      </c>
      <c r="L105" s="47">
        <f>buni!L$2</f>
        <v>1366.0309548788955</v>
      </c>
      <c r="M105" s="47">
        <f>buni!M$2</f>
        <v>1520.6449423448266</v>
      </c>
      <c r="N105" s="47">
        <f>buni!N$2</f>
        <v>1507.0286401490589</v>
      </c>
      <c r="O105" s="47">
        <f>buni!O$2</f>
        <v>1401.9862214414113</v>
      </c>
      <c r="P105" s="47">
        <f>buni!P$2</f>
        <v>1367.3152551070348</v>
      </c>
      <c r="Q105" s="47">
        <f>buni!Q$2</f>
        <v>1366.1679545125623</v>
      </c>
      <c r="R105" s="47">
        <f>buni!R$2</f>
        <v>1302.1560602089294</v>
      </c>
    </row>
    <row r="106" spans="1:18" ht="11.25" customHeight="1" x14ac:dyDescent="0.25">
      <c r="A106" s="46" t="s">
        <v>1</v>
      </c>
      <c r="B106" s="32" t="str">
        <f ca="1">HYPERLINK("#"&amp;CELL("address",bune!$C$2),"bune")</f>
        <v>bune</v>
      </c>
      <c r="C106" s="47">
        <f>bune!C$2</f>
        <v>3090.7417023894968</v>
      </c>
      <c r="D106" s="47">
        <f>bune!D$2</f>
        <v>3556.1400257114647</v>
      </c>
      <c r="E106" s="47">
        <f>bune!E$2</f>
        <v>4233.2138822538245</v>
      </c>
      <c r="F106" s="47">
        <f>bune!F$2</f>
        <v>4668.0604750447064</v>
      </c>
      <c r="G106" s="47">
        <f>bune!G$2</f>
        <v>4887.4309728400276</v>
      </c>
      <c r="H106" s="47">
        <f>bune!H$2</f>
        <v>5281.143451418081</v>
      </c>
      <c r="I106" s="47">
        <f>bune!I$2</f>
        <v>5777.4482811462158</v>
      </c>
      <c r="J106" s="47">
        <f>bune!J$2</f>
        <v>5830.9712950176081</v>
      </c>
      <c r="K106" s="47">
        <f>bune!K$2</f>
        <v>6383.3948416709591</v>
      </c>
      <c r="L106" s="47">
        <f>bune!L$2</f>
        <v>6216.1504126929904</v>
      </c>
      <c r="M106" s="47">
        <f>bune!M$2</f>
        <v>8078.1670576551905</v>
      </c>
      <c r="N106" s="47">
        <f>bune!N$2</f>
        <v>6545.6673598509433</v>
      </c>
      <c r="O106" s="47">
        <f>bune!O$2</f>
        <v>6566.1055785586004</v>
      </c>
      <c r="P106" s="47">
        <f>bune!P$2</f>
        <v>5670.7471448929573</v>
      </c>
      <c r="Q106" s="47">
        <f>bune!Q$2</f>
        <v>4810.4540454874432</v>
      </c>
      <c r="R106" s="47">
        <f>bune!R$2</f>
        <v>4816.2497397910738</v>
      </c>
    </row>
    <row r="107" spans="1:18" ht="11.25" customHeight="1" x14ac:dyDescent="0.25">
      <c r="A107" s="44" t="s">
        <v>0</v>
      </c>
      <c r="B107" s="32" t="str">
        <f ca="1">HYPERLINK("#"&amp;CELL("address",TOTAL!$C$64),"TOTAL row 64")</f>
        <v>TOTAL row 64</v>
      </c>
      <c r="C107" s="45">
        <f>TOTAL!C$64</f>
        <v>8261.862552707802</v>
      </c>
      <c r="D107" s="45">
        <f>TOTAL!D$64</f>
        <v>8894.5612365836914</v>
      </c>
      <c r="E107" s="45">
        <f>TOTAL!E$64</f>
        <v>13580.063562735719</v>
      </c>
      <c r="F107" s="45">
        <f>TOTAL!F$64</f>
        <v>21590.450456272774</v>
      </c>
      <c r="G107" s="45">
        <f>TOTAL!G$64</f>
        <v>18385.33971537562</v>
      </c>
      <c r="H107" s="45">
        <f>TOTAL!H$64</f>
        <v>26596.064925620656</v>
      </c>
      <c r="I107" s="45">
        <f>TOTAL!I$64</f>
        <v>30689.571744797398</v>
      </c>
      <c r="J107" s="45">
        <f>TOTAL!J$64</f>
        <v>39234.357326535755</v>
      </c>
      <c r="K107" s="45">
        <f>TOTAL!K$64</f>
        <v>47382.449718322576</v>
      </c>
      <c r="L107" s="45">
        <f>TOTAL!L$64</f>
        <v>49159.894292562451</v>
      </c>
      <c r="M107" s="45">
        <f>TOTAL!M$64</f>
        <v>49574.761256697057</v>
      </c>
      <c r="N107" s="45">
        <f>TOTAL!N$64</f>
        <v>41384.380221862106</v>
      </c>
      <c r="O107" s="45">
        <f>TOTAL!O$64</f>
        <v>51682.58121674852</v>
      </c>
      <c r="P107" s="45">
        <f>TOTAL!P$64</f>
        <v>55397.528639621269</v>
      </c>
      <c r="Q107" s="45">
        <f>TOTAL!Q$64</f>
        <v>52048.868676245911</v>
      </c>
      <c r="R107" s="45">
        <f>TOTAL!R$64</f>
        <v>54798.778057204676</v>
      </c>
    </row>
  </sheetData>
  <pageMargins left="0.39370078740157483" right="0.39370078740157483" top="0.39370078740157483" bottom="0.39370078740157483" header="0.31496062992125984" footer="0.31496062992125984"/>
  <pageSetup paperSize="9" scale="41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115.32634141485602</v>
      </c>
      <c r="K2" s="78">
        <v>115.31523161545201</v>
      </c>
      <c r="L2" s="78">
        <v>115.350040754388</v>
      </c>
      <c r="M2" s="78">
        <v>150.12338092575331</v>
      </c>
      <c r="N2" s="78">
        <v>146.47738101799368</v>
      </c>
      <c r="O2" s="78">
        <v>105.80705097353469</v>
      </c>
      <c r="P2" s="78">
        <v>99.746198778567361</v>
      </c>
      <c r="Q2" s="78">
        <v>121.17643949593945</v>
      </c>
      <c r="R2" s="78">
        <v>113.1537000000002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115.32634141485602</v>
      </c>
      <c r="K52" s="79">
        <v>115.31523161545201</v>
      </c>
      <c r="L52" s="79">
        <v>115.350040754388</v>
      </c>
      <c r="M52" s="79">
        <v>150.12338092575331</v>
      </c>
      <c r="N52" s="79">
        <v>146.47738101799368</v>
      </c>
      <c r="O52" s="79">
        <v>105.80705097353469</v>
      </c>
      <c r="P52" s="79">
        <v>99.746198778567361</v>
      </c>
      <c r="Q52" s="79">
        <v>121.17643949593945</v>
      </c>
      <c r="R52" s="79">
        <v>113.1537000000002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115.32634141485602</v>
      </c>
      <c r="K53" s="8">
        <v>115.31523161545201</v>
      </c>
      <c r="L53" s="8">
        <v>115.350040754388</v>
      </c>
      <c r="M53" s="8">
        <v>150.12338092575331</v>
      </c>
      <c r="N53" s="8">
        <v>146.47738101799368</v>
      </c>
      <c r="O53" s="8">
        <v>105.80705097353469</v>
      </c>
      <c r="P53" s="8">
        <v>99.746198778567361</v>
      </c>
      <c r="Q53" s="8">
        <v>121.17643949593945</v>
      </c>
      <c r="R53" s="8">
        <v>113.1537000000002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117.42956971851601</v>
      </c>
      <c r="K2" s="78">
        <v>117.42893554392001</v>
      </c>
      <c r="L2" s="78">
        <v>63.665703722412005</v>
      </c>
      <c r="M2" s="78">
        <v>75.454389889812489</v>
      </c>
      <c r="N2" s="78">
        <v>73.603341208582108</v>
      </c>
      <c r="O2" s="78">
        <v>68.163078967574194</v>
      </c>
      <c r="P2" s="78">
        <v>64.290857030505066</v>
      </c>
      <c r="Q2" s="78">
        <v>60.814579983830832</v>
      </c>
      <c r="R2" s="78">
        <v>57.783000000000179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117.42956971851601</v>
      </c>
      <c r="K52" s="79">
        <v>117.42893554392001</v>
      </c>
      <c r="L52" s="79">
        <v>63.665703722412005</v>
      </c>
      <c r="M52" s="79">
        <v>75.454389889812489</v>
      </c>
      <c r="N52" s="79">
        <v>73.603341208582108</v>
      </c>
      <c r="O52" s="79">
        <v>68.163078967574194</v>
      </c>
      <c r="P52" s="79">
        <v>64.290857030505066</v>
      </c>
      <c r="Q52" s="79">
        <v>60.814579983830832</v>
      </c>
      <c r="R52" s="79">
        <v>57.783000000000179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117.42956971851601</v>
      </c>
      <c r="K53" s="8">
        <v>117.42893554392001</v>
      </c>
      <c r="L53" s="8">
        <v>63.665703722412005</v>
      </c>
      <c r="M53" s="8">
        <v>75.454389889812489</v>
      </c>
      <c r="N53" s="8">
        <v>73.603341208582108</v>
      </c>
      <c r="O53" s="8">
        <v>68.163078967574194</v>
      </c>
      <c r="P53" s="8">
        <v>64.290857030505066</v>
      </c>
      <c r="Q53" s="8">
        <v>60.814579983830832</v>
      </c>
      <c r="R53" s="8">
        <v>57.783000000000179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280964.43390745367</v>
      </c>
      <c r="D2" s="78">
        <v>283930.35522077745</v>
      </c>
      <c r="E2" s="78">
        <v>281146.65705652995</v>
      </c>
      <c r="F2" s="78">
        <v>294806.64463311539</v>
      </c>
      <c r="G2" s="78">
        <v>290524.60124094825</v>
      </c>
      <c r="H2" s="78">
        <v>293958.46898478002</v>
      </c>
      <c r="I2" s="78">
        <v>285630.93506424641</v>
      </c>
      <c r="J2" s="78">
        <v>278338.89414316532</v>
      </c>
      <c r="K2" s="78">
        <v>270895.8463976034</v>
      </c>
      <c r="L2" s="78">
        <v>248882.58068958909</v>
      </c>
      <c r="M2" s="78">
        <v>253076.08409469255</v>
      </c>
      <c r="N2" s="78">
        <v>247169.16971672507</v>
      </c>
      <c r="O2" s="78">
        <v>236783.37991014071</v>
      </c>
      <c r="P2" s="78">
        <v>227597.78762948973</v>
      </c>
      <c r="Q2" s="78">
        <v>219091.18129611408</v>
      </c>
      <c r="R2" s="78">
        <v>222337.44382171199</v>
      </c>
    </row>
    <row r="3" spans="1:18" ht="11.25" customHeight="1" x14ac:dyDescent="0.25">
      <c r="A3" s="53" t="s">
        <v>242</v>
      </c>
      <c r="B3" s="54" t="s">
        <v>241</v>
      </c>
      <c r="C3" s="79">
        <v>15461.741956712885</v>
      </c>
      <c r="D3" s="79">
        <v>16557.560852752511</v>
      </c>
      <c r="E3" s="79">
        <v>14359.667804588807</v>
      </c>
      <c r="F3" s="79">
        <v>16523.2215802098</v>
      </c>
      <c r="G3" s="79">
        <v>16523.590415267234</v>
      </c>
      <c r="H3" s="79">
        <v>17092.616400398296</v>
      </c>
      <c r="I3" s="79">
        <v>15797.740763387374</v>
      </c>
      <c r="J3" s="79">
        <v>15550.047370386503</v>
      </c>
      <c r="K3" s="79">
        <v>13833.432750125952</v>
      </c>
      <c r="L3" s="79">
        <v>7746.7098445726297</v>
      </c>
      <c r="M3" s="79">
        <v>12328.408138535884</v>
      </c>
      <c r="N3" s="79">
        <v>14428.878425990073</v>
      </c>
      <c r="O3" s="79">
        <v>13117.463706409273</v>
      </c>
      <c r="P3" s="79">
        <v>9334.2668860966478</v>
      </c>
      <c r="Q3" s="79">
        <v>9675.1112217968057</v>
      </c>
      <c r="R3" s="79">
        <v>7425.0462000000134</v>
      </c>
    </row>
    <row r="4" spans="1:18" ht="11.25" customHeight="1" x14ac:dyDescent="0.25">
      <c r="A4" s="56" t="s">
        <v>240</v>
      </c>
      <c r="B4" s="57" t="s">
        <v>239</v>
      </c>
      <c r="C4" s="8">
        <v>15434.269961619018</v>
      </c>
      <c r="D4" s="8">
        <v>16549.103516752511</v>
      </c>
      <c r="E4" s="8">
        <v>14349.096134588806</v>
      </c>
      <c r="F4" s="8">
        <v>16514.764244209797</v>
      </c>
      <c r="G4" s="8">
        <v>16513.864732587313</v>
      </c>
      <c r="H4" s="8">
        <v>17084.132350067433</v>
      </c>
      <c r="I4" s="8">
        <v>15789.283427387374</v>
      </c>
      <c r="J4" s="8">
        <v>15545.818702386503</v>
      </c>
      <c r="K4" s="8">
        <v>13829.204208985993</v>
      </c>
      <c r="L4" s="8">
        <v>7739.0986227527501</v>
      </c>
      <c r="M4" s="8">
        <v>12322.045188460421</v>
      </c>
      <c r="N4" s="8">
        <v>14423.626425990073</v>
      </c>
      <c r="O4" s="8">
        <v>13113.221706409275</v>
      </c>
      <c r="P4" s="8">
        <v>9329.0148860966492</v>
      </c>
      <c r="Q4" s="8">
        <v>9671.9802217968063</v>
      </c>
      <c r="R4" s="8">
        <v>7421.915200000014</v>
      </c>
    </row>
    <row r="5" spans="1:18" ht="11.25" customHeight="1" x14ac:dyDescent="0.25">
      <c r="A5" s="59" t="s">
        <v>238</v>
      </c>
      <c r="B5" s="60" t="s">
        <v>237</v>
      </c>
      <c r="C5" s="9">
        <v>4603.5178958473462</v>
      </c>
      <c r="D5" s="9">
        <v>4439.5595713069906</v>
      </c>
      <c r="E5" s="9">
        <v>3762.4944127114095</v>
      </c>
      <c r="F5" s="9">
        <v>5022.9718142115607</v>
      </c>
      <c r="G5" s="9">
        <v>5146.0224077322719</v>
      </c>
      <c r="H5" s="9">
        <v>5618.8003330239435</v>
      </c>
      <c r="I5" s="9">
        <v>5027.7277193204154</v>
      </c>
      <c r="J5" s="9">
        <v>4735.4299267865035</v>
      </c>
      <c r="K5" s="9">
        <v>4987.9770946956723</v>
      </c>
      <c r="L5" s="9">
        <v>2733.5431316128315</v>
      </c>
      <c r="M5" s="9">
        <v>3760.507363405417</v>
      </c>
      <c r="N5" s="9">
        <v>4516.3894259900753</v>
      </c>
      <c r="O5" s="9">
        <v>4602.7627064092994</v>
      </c>
      <c r="P5" s="9">
        <v>2891.3598860967058</v>
      </c>
      <c r="Q5" s="9">
        <v>3659.2222217968088</v>
      </c>
      <c r="R5" s="9">
        <v>2147.136199999999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4603.5178958473462</v>
      </c>
      <c r="D8" s="10">
        <v>4439.5595713069906</v>
      </c>
      <c r="E8" s="10">
        <v>3762.4944127114095</v>
      </c>
      <c r="F8" s="10">
        <v>5022.9718142115607</v>
      </c>
      <c r="G8" s="10">
        <v>5146.0224077322719</v>
      </c>
      <c r="H8" s="10">
        <v>5618.8003330239435</v>
      </c>
      <c r="I8" s="10">
        <v>5027.7277193204154</v>
      </c>
      <c r="J8" s="10">
        <v>4735.4299267865035</v>
      </c>
      <c r="K8" s="10">
        <v>4987.9770946956723</v>
      </c>
      <c r="L8" s="10">
        <v>2733.5431316128315</v>
      </c>
      <c r="M8" s="10">
        <v>3760.507363405417</v>
      </c>
      <c r="N8" s="10">
        <v>4516.3894259900753</v>
      </c>
      <c r="O8" s="10">
        <v>4602.7627064092994</v>
      </c>
      <c r="P8" s="10">
        <v>2891.3598860967058</v>
      </c>
      <c r="Q8" s="10">
        <v>3659.2222217968088</v>
      </c>
      <c r="R8" s="10">
        <v>2147.136199999999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10830.75206577167</v>
      </c>
      <c r="D11" s="9">
        <v>12109.543945445517</v>
      </c>
      <c r="E11" s="9">
        <v>10586.601721877396</v>
      </c>
      <c r="F11" s="9">
        <v>11491.792429998239</v>
      </c>
      <c r="G11" s="9">
        <v>11367.842324855041</v>
      </c>
      <c r="H11" s="9">
        <v>11465.332017043494</v>
      </c>
      <c r="I11" s="9">
        <v>10761.555708066959</v>
      </c>
      <c r="J11" s="9">
        <v>10810.3887756</v>
      </c>
      <c r="K11" s="9">
        <v>8841.2271142903192</v>
      </c>
      <c r="L11" s="9">
        <v>5005.5554911399195</v>
      </c>
      <c r="M11" s="9">
        <v>8561.5378250550057</v>
      </c>
      <c r="N11" s="9">
        <v>9907.237000000001</v>
      </c>
      <c r="O11" s="9">
        <v>8510.4589999999735</v>
      </c>
      <c r="P11" s="9">
        <v>6437.6549999999452</v>
      </c>
      <c r="Q11" s="9">
        <v>6012.7579999999953</v>
      </c>
      <c r="R11" s="9">
        <v>5274.779000000015</v>
      </c>
    </row>
    <row r="12" spans="1:18" ht="11.25" customHeight="1" x14ac:dyDescent="0.25">
      <c r="A12" s="61" t="s">
        <v>224</v>
      </c>
      <c r="B12" s="62" t="s">
        <v>223</v>
      </c>
      <c r="C12" s="10">
        <v>10830.75206577167</v>
      </c>
      <c r="D12" s="10">
        <v>12109.543945445517</v>
      </c>
      <c r="E12" s="10">
        <v>10586.601721877396</v>
      </c>
      <c r="F12" s="10">
        <v>11491.792429998239</v>
      </c>
      <c r="G12" s="10">
        <v>11367.842324855041</v>
      </c>
      <c r="H12" s="10">
        <v>11465.332017043494</v>
      </c>
      <c r="I12" s="10">
        <v>10761.555708066959</v>
      </c>
      <c r="J12" s="10">
        <v>10810.3887756</v>
      </c>
      <c r="K12" s="10">
        <v>8841.2271142903192</v>
      </c>
      <c r="L12" s="10">
        <v>5005.5554911399195</v>
      </c>
      <c r="M12" s="10">
        <v>8561.5378250550057</v>
      </c>
      <c r="N12" s="10">
        <v>9907.237000000001</v>
      </c>
      <c r="O12" s="10">
        <v>8510.4589999999735</v>
      </c>
      <c r="P12" s="10">
        <v>6437.6549999999452</v>
      </c>
      <c r="Q12" s="10">
        <v>6012.7579999999953</v>
      </c>
      <c r="R12" s="10">
        <v>5274.779000000015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27.471995093866894</v>
      </c>
      <c r="D15" s="8">
        <v>8.4573359999999997</v>
      </c>
      <c r="E15" s="8">
        <v>10.571669999999999</v>
      </c>
      <c r="F15" s="8">
        <v>8.4573359999999997</v>
      </c>
      <c r="G15" s="8">
        <v>9.7256826799199985</v>
      </c>
      <c r="H15" s="8">
        <v>8.4840503308600095</v>
      </c>
      <c r="I15" s="8">
        <v>8.4573359999999997</v>
      </c>
      <c r="J15" s="8">
        <v>4.2286679999999999</v>
      </c>
      <c r="K15" s="8">
        <v>4.2285411399599999</v>
      </c>
      <c r="L15" s="8">
        <v>7.611221819879999</v>
      </c>
      <c r="M15" s="8">
        <v>6.3629500754618791</v>
      </c>
      <c r="N15" s="8">
        <v>5.2519999999999989</v>
      </c>
      <c r="O15" s="8">
        <v>4.2420000000000044</v>
      </c>
      <c r="P15" s="8">
        <v>5.2520000000000042</v>
      </c>
      <c r="Q15" s="8">
        <v>3.1310000000000144</v>
      </c>
      <c r="R15" s="8">
        <v>3.1310000000000064</v>
      </c>
    </row>
    <row r="16" spans="1:18" ht="11.25" customHeight="1" x14ac:dyDescent="0.25">
      <c r="A16" s="59" t="s">
        <v>216</v>
      </c>
      <c r="B16" s="60" t="s">
        <v>215</v>
      </c>
      <c r="C16" s="9">
        <v>27.471995093866894</v>
      </c>
      <c r="D16" s="9">
        <v>8.4573359999999997</v>
      </c>
      <c r="E16" s="9">
        <v>10.571669999999999</v>
      </c>
      <c r="F16" s="9">
        <v>8.4573359999999997</v>
      </c>
      <c r="G16" s="9">
        <v>9.7256826799199985</v>
      </c>
      <c r="H16" s="9">
        <v>8.4840503308600095</v>
      </c>
      <c r="I16" s="9">
        <v>8.4573359999999997</v>
      </c>
      <c r="J16" s="9">
        <v>4.2286679999999999</v>
      </c>
      <c r="K16" s="9">
        <v>4.2285411399599999</v>
      </c>
      <c r="L16" s="9">
        <v>7.611221819879999</v>
      </c>
      <c r="M16" s="9">
        <v>6.3629500754618791</v>
      </c>
      <c r="N16" s="9">
        <v>5.2519999999999989</v>
      </c>
      <c r="O16" s="9">
        <v>4.2420000000000044</v>
      </c>
      <c r="P16" s="9">
        <v>5.2520000000000042</v>
      </c>
      <c r="Q16" s="9">
        <v>3.1310000000000144</v>
      </c>
      <c r="R16" s="9">
        <v>3.1310000000000064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174127.36198433663</v>
      </c>
      <c r="D21" s="79">
        <v>175349.15327031253</v>
      </c>
      <c r="E21" s="79">
        <v>177319.42370382108</v>
      </c>
      <c r="F21" s="79">
        <v>181515.53406653361</v>
      </c>
      <c r="G21" s="79">
        <v>182058.61715563646</v>
      </c>
      <c r="H21" s="79">
        <v>180947.36711042235</v>
      </c>
      <c r="I21" s="79">
        <v>179085.12517047732</v>
      </c>
      <c r="J21" s="79">
        <v>177328.89999381374</v>
      </c>
      <c r="K21" s="79">
        <v>170664.10007764574</v>
      </c>
      <c r="L21" s="79">
        <v>156041.09953781602</v>
      </c>
      <c r="M21" s="79">
        <v>148987.04338255676</v>
      </c>
      <c r="N21" s="79">
        <v>147787.32705750311</v>
      </c>
      <c r="O21" s="79">
        <v>138181.39974098417</v>
      </c>
      <c r="P21" s="79">
        <v>133451.27094339352</v>
      </c>
      <c r="Q21" s="79">
        <v>134765.20262235042</v>
      </c>
      <c r="R21" s="79">
        <v>135407.51612171202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174127.36198433663</v>
      </c>
      <c r="D30" s="8">
        <v>175349.15327031253</v>
      </c>
      <c r="E30" s="8">
        <v>177319.42370382108</v>
      </c>
      <c r="F30" s="8">
        <v>181515.53406653361</v>
      </c>
      <c r="G30" s="8">
        <v>182058.61715563646</v>
      </c>
      <c r="H30" s="8">
        <v>180947.36711042235</v>
      </c>
      <c r="I30" s="8">
        <v>179085.12517047732</v>
      </c>
      <c r="J30" s="8">
        <v>177328.89999381374</v>
      </c>
      <c r="K30" s="8">
        <v>170664.10007764574</v>
      </c>
      <c r="L30" s="8">
        <v>156041.09953781602</v>
      </c>
      <c r="M30" s="8">
        <v>148987.04338255676</v>
      </c>
      <c r="N30" s="8">
        <v>147787.32705750311</v>
      </c>
      <c r="O30" s="8">
        <v>138181.39974098417</v>
      </c>
      <c r="P30" s="8">
        <v>133451.27094339352</v>
      </c>
      <c r="Q30" s="8">
        <v>134765.20262235042</v>
      </c>
      <c r="R30" s="8">
        <v>135407.51612171202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322.18933248000002</v>
      </c>
      <c r="G31" s="9">
        <v>0</v>
      </c>
      <c r="H31" s="9">
        <v>0</v>
      </c>
      <c r="I31" s="9">
        <v>0</v>
      </c>
      <c r="J31" s="9">
        <v>764.1343417536001</v>
      </c>
      <c r="K31" s="9">
        <v>550.32248297318404</v>
      </c>
      <c r="L31" s="9">
        <v>0</v>
      </c>
      <c r="M31" s="9">
        <v>0</v>
      </c>
      <c r="N31" s="9">
        <v>51.321329710631304</v>
      </c>
      <c r="O31" s="9">
        <v>0</v>
      </c>
      <c r="P31" s="9">
        <v>2.8799756040831035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322.18933248000002</v>
      </c>
      <c r="G32" s="10">
        <v>0</v>
      </c>
      <c r="H32" s="10">
        <v>0</v>
      </c>
      <c r="I32" s="10">
        <v>0</v>
      </c>
      <c r="J32" s="10">
        <v>764.1343417536001</v>
      </c>
      <c r="K32" s="10">
        <v>550.32248297318404</v>
      </c>
      <c r="L32" s="10">
        <v>0</v>
      </c>
      <c r="M32" s="10">
        <v>0</v>
      </c>
      <c r="N32" s="10">
        <v>51.321329710631304</v>
      </c>
      <c r="O32" s="10">
        <v>0</v>
      </c>
      <c r="P32" s="10">
        <v>2.8799756040831035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11323.040654195318</v>
      </c>
      <c r="D34" s="9">
        <v>11247.478050249831</v>
      </c>
      <c r="E34" s="9">
        <v>10756.907608368889</v>
      </c>
      <c r="F34" s="9">
        <v>10760.049532473913</v>
      </c>
      <c r="G34" s="9">
        <v>10225.900295742529</v>
      </c>
      <c r="H34" s="9">
        <v>10176.513680886575</v>
      </c>
      <c r="I34" s="9">
        <v>9569.6526673210356</v>
      </c>
      <c r="J34" s="9">
        <v>9090.9398398265657</v>
      </c>
      <c r="K34" s="9">
        <v>9247.6091187564834</v>
      </c>
      <c r="L34" s="9">
        <v>9291.2186914017511</v>
      </c>
      <c r="M34" s="9">
        <v>9709.202716351032</v>
      </c>
      <c r="N34" s="9">
        <v>9352.1809984633146</v>
      </c>
      <c r="O34" s="9">
        <v>9134.486188462417</v>
      </c>
      <c r="P34" s="9">
        <v>9514.7273863781884</v>
      </c>
      <c r="Q34" s="9">
        <v>9032.8907384009908</v>
      </c>
      <c r="R34" s="9">
        <v>9436.3493099151729</v>
      </c>
    </row>
    <row r="35" spans="1:18" ht="11.25" customHeight="1" x14ac:dyDescent="0.25">
      <c r="A35" s="59" t="s">
        <v>179</v>
      </c>
      <c r="B35" s="60" t="s">
        <v>178</v>
      </c>
      <c r="C35" s="9">
        <v>51235.883465291045</v>
      </c>
      <c r="D35" s="9">
        <v>50208.43232455798</v>
      </c>
      <c r="E35" s="9">
        <v>49519.53505844075</v>
      </c>
      <c r="F35" s="9">
        <v>47961.114005260519</v>
      </c>
      <c r="G35" s="9">
        <v>45198.727258089391</v>
      </c>
      <c r="H35" s="9">
        <v>42100.727838992381</v>
      </c>
      <c r="I35" s="9">
        <v>39530.454672014966</v>
      </c>
      <c r="J35" s="9">
        <v>37219.122492626593</v>
      </c>
      <c r="K35" s="9">
        <v>33971.655018024358</v>
      </c>
      <c r="L35" s="9">
        <v>32566.216191442669</v>
      </c>
      <c r="M35" s="9">
        <v>30413.323871571894</v>
      </c>
      <c r="N35" s="9">
        <v>28918.833545156471</v>
      </c>
      <c r="O35" s="9">
        <v>26924.6018159798</v>
      </c>
      <c r="P35" s="9">
        <v>25332.812200281143</v>
      </c>
      <c r="Q35" s="9">
        <v>25619.435692407664</v>
      </c>
      <c r="R35" s="9">
        <v>23847.844938302387</v>
      </c>
    </row>
    <row r="36" spans="1:18" ht="11.25" customHeight="1" x14ac:dyDescent="0.25">
      <c r="A36" s="65" t="s">
        <v>177</v>
      </c>
      <c r="B36" s="62" t="s">
        <v>176</v>
      </c>
      <c r="C36" s="10">
        <v>51217.403589408088</v>
      </c>
      <c r="D36" s="10">
        <v>50174.435508557981</v>
      </c>
      <c r="E36" s="10">
        <v>49482.607482440748</v>
      </c>
      <c r="F36" s="10">
        <v>47914.807997260519</v>
      </c>
      <c r="G36" s="10">
        <v>45155.645086089389</v>
      </c>
      <c r="H36" s="10">
        <v>42057.607838992379</v>
      </c>
      <c r="I36" s="10">
        <v>39481.217904014964</v>
      </c>
      <c r="J36" s="10">
        <v>37172.816484626594</v>
      </c>
      <c r="K36" s="10">
        <v>33943.812798024359</v>
      </c>
      <c r="L36" s="10">
        <v>32513.755587442669</v>
      </c>
      <c r="M36" s="10">
        <v>30354.803871571894</v>
      </c>
      <c r="N36" s="10">
        <v>28897.273545156469</v>
      </c>
      <c r="O36" s="10">
        <v>26909.201815979799</v>
      </c>
      <c r="P36" s="10">
        <v>25326.652200281143</v>
      </c>
      <c r="Q36" s="10">
        <v>25613.275692407664</v>
      </c>
      <c r="R36" s="10">
        <v>23841.684938302387</v>
      </c>
    </row>
    <row r="37" spans="1:18" ht="11.25" customHeight="1" x14ac:dyDescent="0.25">
      <c r="A37" s="61" t="s">
        <v>175</v>
      </c>
      <c r="B37" s="62" t="s">
        <v>174</v>
      </c>
      <c r="C37" s="10">
        <v>18.47987588295835</v>
      </c>
      <c r="D37" s="10">
        <v>33.996816000000003</v>
      </c>
      <c r="E37" s="10">
        <v>36.927576000000002</v>
      </c>
      <c r="F37" s="10">
        <v>46.306008000000006</v>
      </c>
      <c r="G37" s="10">
        <v>43.082172</v>
      </c>
      <c r="H37" s="10">
        <v>43.119999999999855</v>
      </c>
      <c r="I37" s="10">
        <v>49.236768000000005</v>
      </c>
      <c r="J37" s="10">
        <v>46.306008000000006</v>
      </c>
      <c r="K37" s="10">
        <v>27.842220000000001</v>
      </c>
      <c r="L37" s="10">
        <v>52.460604000000004</v>
      </c>
      <c r="M37" s="10">
        <v>58.520000000000117</v>
      </c>
      <c r="N37" s="10">
        <v>21.559999999999988</v>
      </c>
      <c r="O37" s="10">
        <v>15.399999999999999</v>
      </c>
      <c r="P37" s="10">
        <v>6.1599999999999877</v>
      </c>
      <c r="Q37" s="10">
        <v>6.1599999999999877</v>
      </c>
      <c r="R37" s="10">
        <v>6.1599999999999877</v>
      </c>
    </row>
    <row r="38" spans="1:18" ht="11.25" customHeight="1" x14ac:dyDescent="0.25">
      <c r="A38" s="59" t="s">
        <v>173</v>
      </c>
      <c r="B38" s="60" t="s">
        <v>172</v>
      </c>
      <c r="C38" s="9">
        <v>11232.144185756188</v>
      </c>
      <c r="D38" s="9">
        <v>10060.431642070669</v>
      </c>
      <c r="E38" s="9">
        <v>10078.910394991777</v>
      </c>
      <c r="F38" s="9">
        <v>11359.084088270125</v>
      </c>
      <c r="G38" s="9">
        <v>11269.105163601735</v>
      </c>
      <c r="H38" s="9">
        <v>11760.824605377591</v>
      </c>
      <c r="I38" s="9">
        <v>12478.030858734479</v>
      </c>
      <c r="J38" s="9">
        <v>13118.038308468505</v>
      </c>
      <c r="K38" s="9">
        <v>12614.10405931656</v>
      </c>
      <c r="L38" s="9">
        <v>11442.213054353917</v>
      </c>
      <c r="M38" s="9">
        <v>12113.287731770435</v>
      </c>
      <c r="N38" s="9">
        <v>12348.254805294606</v>
      </c>
      <c r="O38" s="9">
        <v>11794.84058922962</v>
      </c>
      <c r="P38" s="9">
        <v>11448.565231651406</v>
      </c>
      <c r="Q38" s="9">
        <v>11550.591141190243</v>
      </c>
      <c r="R38" s="9">
        <v>12026.707876495122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11065.19238823428</v>
      </c>
      <c r="D40" s="10">
        <v>9874.995752464094</v>
      </c>
      <c r="E40" s="10">
        <v>9881.0538492136329</v>
      </c>
      <c r="F40" s="10">
        <v>11201.344127014861</v>
      </c>
      <c r="G40" s="10">
        <v>11164.044017882594</v>
      </c>
      <c r="H40" s="10">
        <v>11689.715491220166</v>
      </c>
      <c r="I40" s="10">
        <v>12409.996997824812</v>
      </c>
      <c r="J40" s="10">
        <v>13080.995972113034</v>
      </c>
      <c r="K40" s="10">
        <v>12580.087896490571</v>
      </c>
      <c r="L40" s="10">
        <v>11414.518119404642</v>
      </c>
      <c r="M40" s="10">
        <v>12082.370713567856</v>
      </c>
      <c r="N40" s="10">
        <v>12317.337877385333</v>
      </c>
      <c r="O40" s="10">
        <v>11794.84058922962</v>
      </c>
      <c r="P40" s="10">
        <v>11423.83174354999</v>
      </c>
      <c r="Q40" s="10">
        <v>11535.13270000002</v>
      </c>
      <c r="R40" s="10">
        <v>12008.157614923501</v>
      </c>
    </row>
    <row r="41" spans="1:18" ht="11.25" customHeight="1" x14ac:dyDescent="0.25">
      <c r="A41" s="61" t="s">
        <v>167</v>
      </c>
      <c r="B41" s="62" t="s">
        <v>166</v>
      </c>
      <c r="C41" s="10">
        <v>166.95179752190873</v>
      </c>
      <c r="D41" s="10">
        <v>185.43588960657604</v>
      </c>
      <c r="E41" s="10">
        <v>197.85654577814404</v>
      </c>
      <c r="F41" s="10">
        <v>157.73996125526403</v>
      </c>
      <c r="G41" s="10">
        <v>105.06114571914001</v>
      </c>
      <c r="H41" s="10">
        <v>71.109114157425282</v>
      </c>
      <c r="I41" s="10">
        <v>68.033860909668007</v>
      </c>
      <c r="J41" s="10">
        <v>37.04233635547201</v>
      </c>
      <c r="K41" s="10">
        <v>34.016162825988005</v>
      </c>
      <c r="L41" s="10">
        <v>27.694934949276004</v>
      </c>
      <c r="M41" s="10">
        <v>30.91701820257893</v>
      </c>
      <c r="N41" s="10">
        <v>30.91692790927263</v>
      </c>
      <c r="O41" s="10">
        <v>0</v>
      </c>
      <c r="P41" s="10">
        <v>24.733488101414729</v>
      </c>
      <c r="Q41" s="10">
        <v>15.458441190222441</v>
      </c>
      <c r="R41" s="10">
        <v>18.550261571621281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79513.130162405723</v>
      </c>
      <c r="D43" s="9">
        <v>84317.379674847703</v>
      </c>
      <c r="E43" s="9">
        <v>86220.980913051506</v>
      </c>
      <c r="F43" s="9">
        <v>87388.80478362451</v>
      </c>
      <c r="G43" s="9">
        <v>93632.983629016104</v>
      </c>
      <c r="H43" s="9">
        <v>95378.464738712792</v>
      </c>
      <c r="I43" s="9">
        <v>97474.593543173483</v>
      </c>
      <c r="J43" s="9">
        <v>97875.375792948937</v>
      </c>
      <c r="K43" s="9">
        <v>93191.078383708038</v>
      </c>
      <c r="L43" s="9">
        <v>87534.341483274053</v>
      </c>
      <c r="M43" s="9">
        <v>85352.950352058746</v>
      </c>
      <c r="N43" s="9">
        <v>86179.961802186066</v>
      </c>
      <c r="O43" s="9">
        <v>81123.011015506825</v>
      </c>
      <c r="P43" s="9">
        <v>79014.320448742103</v>
      </c>
      <c r="Q43" s="9">
        <v>82287.824022867921</v>
      </c>
      <c r="R43" s="9">
        <v>80706.2789277306</v>
      </c>
    </row>
    <row r="44" spans="1:18" ht="11.25" customHeight="1" x14ac:dyDescent="0.25">
      <c r="A44" s="59" t="s">
        <v>161</v>
      </c>
      <c r="B44" s="60" t="s">
        <v>160</v>
      </c>
      <c r="C44" s="9">
        <v>13244.684826044318</v>
      </c>
      <c r="D44" s="9">
        <v>12117.811023037732</v>
      </c>
      <c r="E44" s="9">
        <v>12863.988877279682</v>
      </c>
      <c r="F44" s="9">
        <v>13696.629833679122</v>
      </c>
      <c r="G44" s="9">
        <v>10297.289296101168</v>
      </c>
      <c r="H44" s="9">
        <v>9600.694373020171</v>
      </c>
      <c r="I44" s="9">
        <v>9096.0025438004432</v>
      </c>
      <c r="J44" s="9">
        <v>9148.8030509813034</v>
      </c>
      <c r="K44" s="9">
        <v>9826.7424541125874</v>
      </c>
      <c r="L44" s="9">
        <v>7204.4829119409133</v>
      </c>
      <c r="M44" s="9">
        <v>3907.1543003604256</v>
      </c>
      <c r="N44" s="9">
        <v>3470.6114990313577</v>
      </c>
      <c r="O44" s="9">
        <v>2758.537350523216</v>
      </c>
      <c r="P44" s="9">
        <v>2687.3255845318918</v>
      </c>
      <c r="Q44" s="9">
        <v>2798.781027483587</v>
      </c>
      <c r="R44" s="9">
        <v>3733.7775117486126</v>
      </c>
    </row>
    <row r="45" spans="1:18" ht="11.25" customHeight="1" x14ac:dyDescent="0.25">
      <c r="A45" s="59" t="s">
        <v>159</v>
      </c>
      <c r="B45" s="60" t="s">
        <v>158</v>
      </c>
      <c r="C45" s="9">
        <v>7578.4786906440322</v>
      </c>
      <c r="D45" s="9">
        <v>7397.6205555486004</v>
      </c>
      <c r="E45" s="9">
        <v>7879.1008516884722</v>
      </c>
      <c r="F45" s="9">
        <v>10027.662490745424</v>
      </c>
      <c r="G45" s="9">
        <v>11434.611513085525</v>
      </c>
      <c r="H45" s="9">
        <v>11930.141873432851</v>
      </c>
      <c r="I45" s="9">
        <v>10936.39088543292</v>
      </c>
      <c r="J45" s="9">
        <v>10112.486167208233</v>
      </c>
      <c r="K45" s="9">
        <v>11262.588560754552</v>
      </c>
      <c r="L45" s="9">
        <v>8002.6272054027004</v>
      </c>
      <c r="M45" s="9">
        <v>7491.1244104442148</v>
      </c>
      <c r="N45" s="9">
        <v>7466.1630776607008</v>
      </c>
      <c r="O45" s="9">
        <v>6445.9227812822728</v>
      </c>
      <c r="P45" s="9">
        <v>5450.6401162047196</v>
      </c>
      <c r="Q45" s="9">
        <v>3475.6800000000017</v>
      </c>
      <c r="R45" s="9">
        <v>5656.557557520101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7578.4786906440322</v>
      </c>
      <c r="D49" s="10">
        <v>7397.6205555486004</v>
      </c>
      <c r="E49" s="10">
        <v>7802.9911276083003</v>
      </c>
      <c r="F49" s="10">
        <v>9930.9914949024005</v>
      </c>
      <c r="G49" s="10">
        <v>10018.373610503701</v>
      </c>
      <c r="H49" s="10">
        <v>10604.877996200963</v>
      </c>
      <c r="I49" s="10">
        <v>9734.2485451029006</v>
      </c>
      <c r="J49" s="10">
        <v>8901.4915758249008</v>
      </c>
      <c r="K49" s="10">
        <v>9943.2569484494998</v>
      </c>
      <c r="L49" s="10">
        <v>8002.6272054027004</v>
      </c>
      <c r="M49" s="10">
        <v>7491.1244104442148</v>
      </c>
      <c r="N49" s="10">
        <v>7466.1630776607008</v>
      </c>
      <c r="O49" s="10">
        <v>6445.9227812822728</v>
      </c>
      <c r="P49" s="10">
        <v>5450.6401162047196</v>
      </c>
      <c r="Q49" s="10">
        <v>3475.6800000000017</v>
      </c>
      <c r="R49" s="10">
        <v>5656.557557520101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76.109724080172001</v>
      </c>
      <c r="F51" s="10">
        <v>96.670995843024016</v>
      </c>
      <c r="G51" s="10">
        <v>1416.2379025818241</v>
      </c>
      <c r="H51" s="10">
        <v>1325.263877231888</v>
      </c>
      <c r="I51" s="10">
        <v>1202.14234033002</v>
      </c>
      <c r="J51" s="10">
        <v>1210.9945913833324</v>
      </c>
      <c r="K51" s="10">
        <v>1319.3316123050522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91003.530032802679</v>
      </c>
      <c r="D52" s="79">
        <v>91651.840996668601</v>
      </c>
      <c r="E52" s="79">
        <v>89095.765147720056</v>
      </c>
      <c r="F52" s="79">
        <v>96396.088585971986</v>
      </c>
      <c r="G52" s="79">
        <v>91570.593449258289</v>
      </c>
      <c r="H52" s="79">
        <v>95546.685411488055</v>
      </c>
      <c r="I52" s="79">
        <v>90376.26878985294</v>
      </c>
      <c r="J52" s="79">
        <v>85088.146378565114</v>
      </c>
      <c r="K52" s="79">
        <v>86026.512989817988</v>
      </c>
      <c r="L52" s="79">
        <v>84722.970607444237</v>
      </c>
      <c r="M52" s="79">
        <v>90427.157335634358</v>
      </c>
      <c r="N52" s="79">
        <v>83463.333233231868</v>
      </c>
      <c r="O52" s="79">
        <v>83804.123462747288</v>
      </c>
      <c r="P52" s="79">
        <v>83130.569799999575</v>
      </c>
      <c r="Q52" s="79">
        <v>73022.812451966834</v>
      </c>
      <c r="R52" s="79">
        <v>77896.989499999981</v>
      </c>
    </row>
    <row r="53" spans="1:18" ht="11.25" customHeight="1" x14ac:dyDescent="0.25">
      <c r="A53" s="56" t="s">
        <v>143</v>
      </c>
      <c r="B53" s="57" t="s">
        <v>142</v>
      </c>
      <c r="C53" s="8">
        <v>88341.271610672513</v>
      </c>
      <c r="D53" s="8">
        <v>91014.326486810911</v>
      </c>
      <c r="E53" s="8">
        <v>88877.693083282502</v>
      </c>
      <c r="F53" s="8">
        <v>96214.626124644477</v>
      </c>
      <c r="G53" s="8">
        <v>91544.467817258294</v>
      </c>
      <c r="H53" s="8">
        <v>95338.42541148806</v>
      </c>
      <c r="I53" s="8">
        <v>90329.460365852938</v>
      </c>
      <c r="J53" s="8">
        <v>85088.146378565114</v>
      </c>
      <c r="K53" s="8">
        <v>86026.512989817988</v>
      </c>
      <c r="L53" s="8">
        <v>84722.970607444237</v>
      </c>
      <c r="M53" s="8">
        <v>90427.157335634358</v>
      </c>
      <c r="N53" s="8">
        <v>83463.333233231868</v>
      </c>
      <c r="O53" s="8">
        <v>83265.687848610352</v>
      </c>
      <c r="P53" s="8">
        <v>82729.884599999583</v>
      </c>
      <c r="Q53" s="8">
        <v>72584.143251966831</v>
      </c>
      <c r="R53" s="8">
        <v>77472.248699999982</v>
      </c>
    </row>
    <row r="54" spans="1:18" ht="11.25" customHeight="1" x14ac:dyDescent="0.25">
      <c r="A54" s="56" t="s">
        <v>141</v>
      </c>
      <c r="B54" s="57" t="s">
        <v>140</v>
      </c>
      <c r="C54" s="8">
        <v>2662.2584221301649</v>
      </c>
      <c r="D54" s="8">
        <v>637.51450985769611</v>
      </c>
      <c r="E54" s="8">
        <v>218.072064437568</v>
      </c>
      <c r="F54" s="8">
        <v>181.46246132750403</v>
      </c>
      <c r="G54" s="8">
        <v>26.125632</v>
      </c>
      <c r="H54" s="8">
        <v>208.25999999999996</v>
      </c>
      <c r="I54" s="8">
        <v>46.808424000000002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538.43561413694124</v>
      </c>
      <c r="P54" s="8">
        <v>400.6852000000012</v>
      </c>
      <c r="Q54" s="8">
        <v>438.66919999999891</v>
      </c>
      <c r="R54" s="8">
        <v>424.74080000000055</v>
      </c>
    </row>
    <row r="55" spans="1:18" ht="11.25" customHeight="1" x14ac:dyDescent="0.25">
      <c r="A55" s="59" t="s">
        <v>139</v>
      </c>
      <c r="B55" s="60" t="s">
        <v>138</v>
      </c>
      <c r="C55" s="9">
        <v>364.37595448781758</v>
      </c>
      <c r="D55" s="9">
        <v>59.484901857696002</v>
      </c>
      <c r="E55" s="9">
        <v>60.229704437567996</v>
      </c>
      <c r="F55" s="9">
        <v>12.734421327504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350.45561413694088</v>
      </c>
      <c r="P55" s="9">
        <v>287.84520000000123</v>
      </c>
      <c r="Q55" s="9">
        <v>310.48919999999964</v>
      </c>
      <c r="R55" s="9">
        <v>356.62080000000054</v>
      </c>
    </row>
    <row r="56" spans="1:18" ht="11.25" customHeight="1" x14ac:dyDescent="0.25">
      <c r="A56" s="59" t="s">
        <v>137</v>
      </c>
      <c r="B56" s="60" t="s">
        <v>136</v>
      </c>
      <c r="C56" s="9">
        <v>2289.9403254914259</v>
      </c>
      <c r="D56" s="9">
        <v>578.02960800000005</v>
      </c>
      <c r="E56" s="9">
        <v>157.84236000000001</v>
      </c>
      <c r="F56" s="9">
        <v>168.72804000000002</v>
      </c>
      <c r="G56" s="9">
        <v>26.125632</v>
      </c>
      <c r="H56" s="9">
        <v>208.25999999999996</v>
      </c>
      <c r="I56" s="9">
        <v>46.808424000000002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187.98000000000036</v>
      </c>
      <c r="P56" s="9">
        <v>112.83999999999996</v>
      </c>
      <c r="Q56" s="9">
        <v>128.17999999999927</v>
      </c>
      <c r="R56" s="9">
        <v>68.11999999999999</v>
      </c>
    </row>
    <row r="57" spans="1:18" ht="11.25" customHeight="1" x14ac:dyDescent="0.25">
      <c r="A57" s="64" t="s">
        <v>135</v>
      </c>
      <c r="B57" s="60" t="s">
        <v>134</v>
      </c>
      <c r="C57" s="9">
        <v>7.9421421509215202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371.7999336014754</v>
      </c>
      <c r="D59" s="79">
        <v>371.80010104380005</v>
      </c>
      <c r="E59" s="79">
        <v>371.80040040000006</v>
      </c>
      <c r="F59" s="79">
        <v>371.80040040000006</v>
      </c>
      <c r="G59" s="79">
        <v>371.80022078628002</v>
      </c>
      <c r="H59" s="79">
        <v>371.80006247130001</v>
      </c>
      <c r="I59" s="79">
        <v>371.80034052876005</v>
      </c>
      <c r="J59" s="79">
        <v>371.80040040000006</v>
      </c>
      <c r="K59" s="79">
        <v>371.80058001372004</v>
      </c>
      <c r="L59" s="79">
        <v>371.80069975620006</v>
      </c>
      <c r="M59" s="79">
        <v>1333.4752379655579</v>
      </c>
      <c r="N59" s="79">
        <v>1489.6310000000028</v>
      </c>
      <c r="O59" s="79">
        <v>1680.3929999999971</v>
      </c>
      <c r="P59" s="79">
        <v>1681.6799999999921</v>
      </c>
      <c r="Q59" s="79">
        <v>1628.0550000000019</v>
      </c>
      <c r="R59" s="79">
        <v>1607.8919999999976</v>
      </c>
    </row>
    <row r="60" spans="1:18" ht="11.25" customHeight="1" x14ac:dyDescent="0.25">
      <c r="A60" s="56" t="s">
        <v>130</v>
      </c>
      <c r="B60" s="57" t="s">
        <v>129</v>
      </c>
      <c r="C60" s="8">
        <v>371.7999336014754</v>
      </c>
      <c r="D60" s="8">
        <v>371.80010104380005</v>
      </c>
      <c r="E60" s="8">
        <v>371.80040040000006</v>
      </c>
      <c r="F60" s="8">
        <v>371.80040040000006</v>
      </c>
      <c r="G60" s="8">
        <v>371.80022078628002</v>
      </c>
      <c r="H60" s="8">
        <v>371.80006247130001</v>
      </c>
      <c r="I60" s="8">
        <v>371.80034052876005</v>
      </c>
      <c r="J60" s="8">
        <v>371.80040040000006</v>
      </c>
      <c r="K60" s="8">
        <v>371.80058001372004</v>
      </c>
      <c r="L60" s="8">
        <v>371.80069975620006</v>
      </c>
      <c r="M60" s="8">
        <v>1333.4752379655579</v>
      </c>
      <c r="N60" s="8">
        <v>1489.6310000000028</v>
      </c>
      <c r="O60" s="8">
        <v>1680.3929999999971</v>
      </c>
      <c r="P60" s="8">
        <v>1681.6799999999921</v>
      </c>
      <c r="Q60" s="8">
        <v>1628.0550000000019</v>
      </c>
      <c r="R60" s="8">
        <v>1607.8919999999976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7107.8545527078377</v>
      </c>
      <c r="D64" s="81">
        <v>7395.8015111097611</v>
      </c>
      <c r="E64" s="81">
        <v>11243.802124799999</v>
      </c>
      <c r="F64" s="81">
        <v>17453.70972523584</v>
      </c>
      <c r="G64" s="81">
        <v>12340.349643589776</v>
      </c>
      <c r="H64" s="81">
        <v>19873.155525620721</v>
      </c>
      <c r="I64" s="81">
        <v>23483.124010573054</v>
      </c>
      <c r="J64" s="81">
        <v>31781.341787749767</v>
      </c>
      <c r="K64" s="81">
        <v>39505.595253980828</v>
      </c>
      <c r="L64" s="81">
        <v>39911.787769112496</v>
      </c>
      <c r="M64" s="81">
        <v>38877.576684379535</v>
      </c>
      <c r="N64" s="81">
        <v>26987.098739467019</v>
      </c>
      <c r="O64" s="81">
        <v>36520.506987204899</v>
      </c>
      <c r="P64" s="81">
        <v>36235.34661087986</v>
      </c>
      <c r="Q64" s="81">
        <v>31641.760476245967</v>
      </c>
      <c r="R64" s="81">
        <v>35678.661490355546</v>
      </c>
    </row>
    <row r="65" spans="1:18" ht="11.25" customHeight="1" x14ac:dyDescent="0.25">
      <c r="A65" s="71" t="s">
        <v>123</v>
      </c>
      <c r="B65" s="72" t="s">
        <v>122</v>
      </c>
      <c r="C65" s="82">
        <v>6704.2066348981061</v>
      </c>
      <c r="D65" s="82">
        <v>7030.0441636588812</v>
      </c>
      <c r="E65" s="82">
        <v>10923.0597504</v>
      </c>
      <c r="F65" s="82">
        <v>17167.206693087359</v>
      </c>
      <c r="G65" s="82">
        <v>11315.125897326719</v>
      </c>
      <c r="H65" s="82">
        <v>19097.459388007432</v>
      </c>
      <c r="I65" s="82">
        <v>22602.058915080957</v>
      </c>
      <c r="J65" s="82">
        <v>30965.723189855991</v>
      </c>
      <c r="K65" s="82">
        <v>37068.782220731518</v>
      </c>
      <c r="L65" s="82">
        <v>36222.409634664968</v>
      </c>
      <c r="M65" s="82">
        <v>34398.32353578067</v>
      </c>
      <c r="N65" s="82">
        <v>22558.00590875162</v>
      </c>
      <c r="O65" s="82">
        <v>32125.968000000059</v>
      </c>
      <c r="P65" s="82">
        <v>32193.52235183771</v>
      </c>
      <c r="Q65" s="82">
        <v>28141.007999999943</v>
      </c>
      <c r="R65" s="82">
        <v>31887.537518407335</v>
      </c>
    </row>
    <row r="66" spans="1:18" ht="11.25" customHeight="1" x14ac:dyDescent="0.25">
      <c r="A66" s="71" t="s">
        <v>121</v>
      </c>
      <c r="B66" s="72" t="s">
        <v>120</v>
      </c>
      <c r="C66" s="82">
        <v>403.64791780973172</v>
      </c>
      <c r="D66" s="82">
        <v>365.75734745087999</v>
      </c>
      <c r="E66" s="82">
        <v>320.74237440000002</v>
      </c>
      <c r="F66" s="82">
        <v>286.50303214848003</v>
      </c>
      <c r="G66" s="82">
        <v>276.18455301695997</v>
      </c>
      <c r="H66" s="82">
        <v>251.77604466662802</v>
      </c>
      <c r="I66" s="82">
        <v>296.82169884863998</v>
      </c>
      <c r="J66" s="82">
        <v>286.50692419776004</v>
      </c>
      <c r="K66" s="82">
        <v>276.19177440959999</v>
      </c>
      <c r="L66" s="82">
        <v>296.82427791743999</v>
      </c>
      <c r="M66" s="82">
        <v>269.02477845629073</v>
      </c>
      <c r="N66" s="82">
        <v>269.02502454109197</v>
      </c>
      <c r="O66" s="82">
        <v>237.99999999999977</v>
      </c>
      <c r="P66" s="82">
        <v>227.69533765402554</v>
      </c>
      <c r="Q66" s="82">
        <v>241.47199999999958</v>
      </c>
      <c r="R66" s="82">
        <v>231.16731505980724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2.784608057605968</v>
      </c>
      <c r="N67" s="82">
        <v>7.2072274476350104</v>
      </c>
      <c r="O67" s="82">
        <v>101.61060000000022</v>
      </c>
      <c r="P67" s="82">
        <v>101.88330363031267</v>
      </c>
      <c r="Q67" s="82">
        <v>101.8835999999997</v>
      </c>
      <c r="R67" s="82">
        <v>101.88329812356095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749.03919324609603</v>
      </c>
      <c r="H69" s="82">
        <v>523.92009294666582</v>
      </c>
      <c r="I69" s="82">
        <v>584.24339664345598</v>
      </c>
      <c r="J69" s="82">
        <v>529.11167369601606</v>
      </c>
      <c r="K69" s="82">
        <v>2160.621258839712</v>
      </c>
      <c r="L69" s="82">
        <v>3392.5538565300963</v>
      </c>
      <c r="M69" s="82">
        <v>4207.4437620849603</v>
      </c>
      <c r="N69" s="82">
        <v>4152.8605787266733</v>
      </c>
      <c r="O69" s="82">
        <v>4054.9283872048404</v>
      </c>
      <c r="P69" s="82">
        <v>3712.2456177578124</v>
      </c>
      <c r="Q69" s="82">
        <v>3157.3968762460213</v>
      </c>
      <c r="R69" s="82">
        <v>3458.0733587648469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208.977652724112</v>
      </c>
      <c r="L70" s="83">
        <v>275.37638807577599</v>
      </c>
      <c r="M70" s="83">
        <v>361.85983984755291</v>
      </c>
      <c r="N70" s="83">
        <v>338.70847336875994</v>
      </c>
      <c r="O70" s="83">
        <v>311.51999041157671</v>
      </c>
      <c r="P70" s="83">
        <v>220.32896413753645</v>
      </c>
      <c r="Q70" s="83">
        <v>29.641674841408349</v>
      </c>
      <c r="R70" s="83">
        <v>73.548387686327828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749.03919324609603</v>
      </c>
      <c r="H71" s="83">
        <v>523.92009294666582</v>
      </c>
      <c r="I71" s="83">
        <v>584.24339664345598</v>
      </c>
      <c r="J71" s="83">
        <v>529.11167369601606</v>
      </c>
      <c r="K71" s="83">
        <v>1951.6436061156001</v>
      </c>
      <c r="L71" s="83">
        <v>3117.1774684543202</v>
      </c>
      <c r="M71" s="83">
        <v>3845.5839222374075</v>
      </c>
      <c r="N71" s="83">
        <v>3814.1521053579131</v>
      </c>
      <c r="O71" s="83">
        <v>3743.4083967932638</v>
      </c>
      <c r="P71" s="83">
        <v>3491.9166536202761</v>
      </c>
      <c r="Q71" s="83">
        <v>3127.7552014046128</v>
      </c>
      <c r="R71" s="83">
        <v>3384.5249710785192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78265.654970230782</v>
      </c>
      <c r="D2" s="78">
        <v>76090.786514470194</v>
      </c>
      <c r="E2" s="78">
        <v>75051.411161469354</v>
      </c>
      <c r="F2" s="78">
        <v>81769.692852414999</v>
      </c>
      <c r="G2" s="78">
        <v>73462.929078179804</v>
      </c>
      <c r="H2" s="78">
        <v>72715.447068718247</v>
      </c>
      <c r="I2" s="78">
        <v>68240.751650843536</v>
      </c>
      <c r="J2" s="78">
        <v>66598.1520209999</v>
      </c>
      <c r="K2" s="78">
        <v>62624.674701730146</v>
      </c>
      <c r="L2" s="78">
        <v>46725.282265306661</v>
      </c>
      <c r="M2" s="78">
        <v>50464.317994448393</v>
      </c>
      <c r="N2" s="78">
        <v>50308.937860794656</v>
      </c>
      <c r="O2" s="78">
        <v>48105.892855401995</v>
      </c>
      <c r="P2" s="78">
        <v>41677.424676171722</v>
      </c>
      <c r="Q2" s="78">
        <v>39526.847406637942</v>
      </c>
      <c r="R2" s="78">
        <v>38872.326137264819</v>
      </c>
    </row>
    <row r="3" spans="1:18" ht="11.25" customHeight="1" x14ac:dyDescent="0.25">
      <c r="A3" s="53" t="s">
        <v>242</v>
      </c>
      <c r="B3" s="54" t="s">
        <v>241</v>
      </c>
      <c r="C3" s="79">
        <v>15179.719008857237</v>
      </c>
      <c r="D3" s="79">
        <v>16232.86050162631</v>
      </c>
      <c r="E3" s="79">
        <v>14286.077917686072</v>
      </c>
      <c r="F3" s="79">
        <v>16449.747676710551</v>
      </c>
      <c r="G3" s="79">
        <v>16493.487453309241</v>
      </c>
      <c r="H3" s="79">
        <v>17064.99300753844</v>
      </c>
      <c r="I3" s="79">
        <v>15770.015694573118</v>
      </c>
      <c r="J3" s="79">
        <v>15528.263449986503</v>
      </c>
      <c r="K3" s="79">
        <v>13816.40212076436</v>
      </c>
      <c r="L3" s="79">
        <v>7732.0559993551897</v>
      </c>
      <c r="M3" s="79">
        <v>12314.028681426196</v>
      </c>
      <c r="N3" s="79">
        <v>14414.499226634953</v>
      </c>
      <c r="O3" s="79">
        <v>13107.909107018721</v>
      </c>
      <c r="P3" s="79">
        <v>9334.2668860966478</v>
      </c>
      <c r="Q3" s="79">
        <v>9675.1112217968057</v>
      </c>
      <c r="R3" s="79">
        <v>7425.0462000000134</v>
      </c>
    </row>
    <row r="4" spans="1:18" ht="11.25" customHeight="1" x14ac:dyDescent="0.25">
      <c r="A4" s="56" t="s">
        <v>240</v>
      </c>
      <c r="B4" s="57" t="s">
        <v>239</v>
      </c>
      <c r="C4" s="8">
        <v>15152.24701376337</v>
      </c>
      <c r="D4" s="8">
        <v>16224.403165626311</v>
      </c>
      <c r="E4" s="8">
        <v>14276.387206090511</v>
      </c>
      <c r="F4" s="8">
        <v>16442.49229730287</v>
      </c>
      <c r="G4" s="8">
        <v>16483.76177062932</v>
      </c>
      <c r="H4" s="8">
        <v>17056.508957207578</v>
      </c>
      <c r="I4" s="8">
        <v>15761.558358573118</v>
      </c>
      <c r="J4" s="8">
        <v>15524.034781986504</v>
      </c>
      <c r="K4" s="8">
        <v>13812.173579624401</v>
      </c>
      <c r="L4" s="8">
        <v>7724.4447775353101</v>
      </c>
      <c r="M4" s="8">
        <v>12307.665731350733</v>
      </c>
      <c r="N4" s="8">
        <v>14409.247226634952</v>
      </c>
      <c r="O4" s="8">
        <v>13103.667107018722</v>
      </c>
      <c r="P4" s="8">
        <v>9329.0148860966492</v>
      </c>
      <c r="Q4" s="8">
        <v>9671.9802217968063</v>
      </c>
      <c r="R4" s="8">
        <v>7421.915200000014</v>
      </c>
    </row>
    <row r="5" spans="1:18" ht="11.25" customHeight="1" x14ac:dyDescent="0.25">
      <c r="A5" s="59" t="s">
        <v>238</v>
      </c>
      <c r="B5" s="60" t="s">
        <v>237</v>
      </c>
      <c r="C5" s="9">
        <v>4595.9498989776957</v>
      </c>
      <c r="D5" s="9">
        <v>4432.0342169869909</v>
      </c>
      <c r="E5" s="9">
        <v>3760.1181038527934</v>
      </c>
      <c r="F5" s="9">
        <v>5020.6094074548728</v>
      </c>
      <c r="G5" s="9">
        <v>5115.9194457742797</v>
      </c>
      <c r="H5" s="9">
        <v>5591.1769401640868</v>
      </c>
      <c r="I5" s="9">
        <v>5000.0026505061596</v>
      </c>
      <c r="J5" s="9">
        <v>4713.6460063865034</v>
      </c>
      <c r="K5" s="9">
        <v>4970.9464653340801</v>
      </c>
      <c r="L5" s="9">
        <v>2718.8892863953915</v>
      </c>
      <c r="M5" s="9">
        <v>3746.1279062957296</v>
      </c>
      <c r="N5" s="9">
        <v>4502.010226634955</v>
      </c>
      <c r="O5" s="9">
        <v>4593.2081070187469</v>
      </c>
      <c r="P5" s="9">
        <v>2891.3598860967058</v>
      </c>
      <c r="Q5" s="9">
        <v>3659.2222217968088</v>
      </c>
      <c r="R5" s="9">
        <v>2147.136199999999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4595.9498989776957</v>
      </c>
      <c r="D8" s="10">
        <v>4432.0342169869909</v>
      </c>
      <c r="E8" s="10">
        <v>3760.1181038527934</v>
      </c>
      <c r="F8" s="10">
        <v>5020.6094074548728</v>
      </c>
      <c r="G8" s="10">
        <v>5115.9194457742797</v>
      </c>
      <c r="H8" s="10">
        <v>5591.1769401640868</v>
      </c>
      <c r="I8" s="10">
        <v>5000.0026505061596</v>
      </c>
      <c r="J8" s="10">
        <v>4713.6460063865034</v>
      </c>
      <c r="K8" s="10">
        <v>4970.9464653340801</v>
      </c>
      <c r="L8" s="10">
        <v>2718.8892863953915</v>
      </c>
      <c r="M8" s="10">
        <v>3746.1279062957296</v>
      </c>
      <c r="N8" s="10">
        <v>4502.010226634955</v>
      </c>
      <c r="O8" s="10">
        <v>4593.2081070187469</v>
      </c>
      <c r="P8" s="10">
        <v>2891.3598860967058</v>
      </c>
      <c r="Q8" s="10">
        <v>3659.2222217968088</v>
      </c>
      <c r="R8" s="10">
        <v>2147.136199999999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10556.297114785672</v>
      </c>
      <c r="D11" s="9">
        <v>11792.368948639318</v>
      </c>
      <c r="E11" s="9">
        <v>10516.269102237717</v>
      </c>
      <c r="F11" s="9">
        <v>11421.882889847999</v>
      </c>
      <c r="G11" s="9">
        <v>11367.842324855041</v>
      </c>
      <c r="H11" s="9">
        <v>11465.332017043494</v>
      </c>
      <c r="I11" s="9">
        <v>10761.555708066959</v>
      </c>
      <c r="J11" s="9">
        <v>10810.3887756</v>
      </c>
      <c r="K11" s="9">
        <v>8841.2271142903192</v>
      </c>
      <c r="L11" s="9">
        <v>5005.5554911399195</v>
      </c>
      <c r="M11" s="9">
        <v>8561.5378250550057</v>
      </c>
      <c r="N11" s="9">
        <v>9907.237000000001</v>
      </c>
      <c r="O11" s="9">
        <v>8510.4589999999735</v>
      </c>
      <c r="P11" s="9">
        <v>6437.6549999999452</v>
      </c>
      <c r="Q11" s="9">
        <v>6012.7579999999953</v>
      </c>
      <c r="R11" s="9">
        <v>5274.779000000015</v>
      </c>
    </row>
    <row r="12" spans="1:18" ht="11.25" customHeight="1" x14ac:dyDescent="0.25">
      <c r="A12" s="61" t="s">
        <v>224</v>
      </c>
      <c r="B12" s="62" t="s">
        <v>223</v>
      </c>
      <c r="C12" s="10">
        <v>10556.297114785672</v>
      </c>
      <c r="D12" s="10">
        <v>11792.368948639318</v>
      </c>
      <c r="E12" s="10">
        <v>10516.269102237717</v>
      </c>
      <c r="F12" s="10">
        <v>11421.882889847999</v>
      </c>
      <c r="G12" s="10">
        <v>11367.842324855041</v>
      </c>
      <c r="H12" s="10">
        <v>11465.332017043494</v>
      </c>
      <c r="I12" s="10">
        <v>10761.555708066959</v>
      </c>
      <c r="J12" s="10">
        <v>10810.3887756</v>
      </c>
      <c r="K12" s="10">
        <v>8841.2271142903192</v>
      </c>
      <c r="L12" s="10">
        <v>5005.5554911399195</v>
      </c>
      <c r="M12" s="10">
        <v>8561.5378250550057</v>
      </c>
      <c r="N12" s="10">
        <v>9907.237000000001</v>
      </c>
      <c r="O12" s="10">
        <v>8510.4589999999735</v>
      </c>
      <c r="P12" s="10">
        <v>6437.6549999999452</v>
      </c>
      <c r="Q12" s="10">
        <v>6012.7579999999953</v>
      </c>
      <c r="R12" s="10">
        <v>5274.779000000015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27.471995093866894</v>
      </c>
      <c r="D15" s="8">
        <v>8.4573359999999997</v>
      </c>
      <c r="E15" s="8">
        <v>9.6907115955599998</v>
      </c>
      <c r="F15" s="8">
        <v>7.2553794076799996</v>
      </c>
      <c r="G15" s="8">
        <v>9.7256826799199985</v>
      </c>
      <c r="H15" s="8">
        <v>8.4840503308600095</v>
      </c>
      <c r="I15" s="8">
        <v>8.4573359999999997</v>
      </c>
      <c r="J15" s="8">
        <v>4.2286679999999999</v>
      </c>
      <c r="K15" s="8">
        <v>4.2285411399599999</v>
      </c>
      <c r="L15" s="8">
        <v>7.611221819879999</v>
      </c>
      <c r="M15" s="8">
        <v>6.3629500754618791</v>
      </c>
      <c r="N15" s="8">
        <v>5.2519999999999989</v>
      </c>
      <c r="O15" s="8">
        <v>4.2420000000000044</v>
      </c>
      <c r="P15" s="8">
        <v>5.2520000000000042</v>
      </c>
      <c r="Q15" s="8">
        <v>3.1310000000000144</v>
      </c>
      <c r="R15" s="8">
        <v>3.1310000000000064</v>
      </c>
    </row>
    <row r="16" spans="1:18" ht="11.25" customHeight="1" x14ac:dyDescent="0.25">
      <c r="A16" s="59" t="s">
        <v>216</v>
      </c>
      <c r="B16" s="60" t="s">
        <v>215</v>
      </c>
      <c r="C16" s="9">
        <v>27.471995093866894</v>
      </c>
      <c r="D16" s="9">
        <v>8.4573359999999997</v>
      </c>
      <c r="E16" s="9">
        <v>9.6907115955599998</v>
      </c>
      <c r="F16" s="9">
        <v>7.2553794076799996</v>
      </c>
      <c r="G16" s="9">
        <v>9.7256826799199985</v>
      </c>
      <c r="H16" s="9">
        <v>8.4840503308600095</v>
      </c>
      <c r="I16" s="9">
        <v>8.4573359999999997</v>
      </c>
      <c r="J16" s="9">
        <v>4.2286679999999999</v>
      </c>
      <c r="K16" s="9">
        <v>4.2285411399599999</v>
      </c>
      <c r="L16" s="9">
        <v>7.611221819879999</v>
      </c>
      <c r="M16" s="9">
        <v>6.3629500754618791</v>
      </c>
      <c r="N16" s="9">
        <v>5.2519999999999989</v>
      </c>
      <c r="O16" s="9">
        <v>4.2420000000000044</v>
      </c>
      <c r="P16" s="9">
        <v>5.2520000000000042</v>
      </c>
      <c r="Q16" s="9">
        <v>3.1310000000000144</v>
      </c>
      <c r="R16" s="9">
        <v>3.1310000000000064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21010.798175109274</v>
      </c>
      <c r="D21" s="79">
        <v>19734.628320666659</v>
      </c>
      <c r="E21" s="79">
        <v>21211.586119904772</v>
      </c>
      <c r="F21" s="79">
        <v>24923.191729870879</v>
      </c>
      <c r="G21" s="79">
        <v>22893.103658078631</v>
      </c>
      <c r="H21" s="79">
        <v>22511.768514730975</v>
      </c>
      <c r="I21" s="79">
        <v>20827.308075291141</v>
      </c>
      <c r="J21" s="79">
        <v>21166.925583422377</v>
      </c>
      <c r="K21" s="79">
        <v>21892.08024019306</v>
      </c>
      <c r="L21" s="79">
        <v>15375.186190564204</v>
      </c>
      <c r="M21" s="79">
        <v>12505.824603293906</v>
      </c>
      <c r="N21" s="79">
        <v>12542.665853977594</v>
      </c>
      <c r="O21" s="79">
        <v>11538.91205837336</v>
      </c>
      <c r="P21" s="79">
        <v>9753.4236838137767</v>
      </c>
      <c r="Q21" s="79">
        <v>7711.0852384868294</v>
      </c>
      <c r="R21" s="79">
        <v>9982.4335829960328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21010.798175109274</v>
      </c>
      <c r="D30" s="8">
        <v>19734.628320666659</v>
      </c>
      <c r="E30" s="8">
        <v>21211.586119904772</v>
      </c>
      <c r="F30" s="8">
        <v>24923.191729870879</v>
      </c>
      <c r="G30" s="8">
        <v>22893.103658078631</v>
      </c>
      <c r="H30" s="8">
        <v>22511.768514730975</v>
      </c>
      <c r="I30" s="8">
        <v>20827.308075291141</v>
      </c>
      <c r="J30" s="8">
        <v>21166.925583422377</v>
      </c>
      <c r="K30" s="8">
        <v>21892.08024019306</v>
      </c>
      <c r="L30" s="8">
        <v>15375.186190564204</v>
      </c>
      <c r="M30" s="8">
        <v>12505.824603293906</v>
      </c>
      <c r="N30" s="8">
        <v>12542.665853977594</v>
      </c>
      <c r="O30" s="8">
        <v>11538.91205837336</v>
      </c>
      <c r="P30" s="8">
        <v>9753.4236838137767</v>
      </c>
      <c r="Q30" s="8">
        <v>7711.0852384868294</v>
      </c>
      <c r="R30" s="8">
        <v>9982.4335829960328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322.18933248000002</v>
      </c>
      <c r="G31" s="9">
        <v>0</v>
      </c>
      <c r="H31" s="9">
        <v>0</v>
      </c>
      <c r="I31" s="9">
        <v>0</v>
      </c>
      <c r="J31" s="9">
        <v>764.1343417536001</v>
      </c>
      <c r="K31" s="9">
        <v>550.32248297318404</v>
      </c>
      <c r="L31" s="9">
        <v>0</v>
      </c>
      <c r="M31" s="9">
        <v>0</v>
      </c>
      <c r="N31" s="9">
        <v>51.321329710631304</v>
      </c>
      <c r="O31" s="9">
        <v>0</v>
      </c>
      <c r="P31" s="9">
        <v>2.8799756040831035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322.18933248000002</v>
      </c>
      <c r="G32" s="10">
        <v>0</v>
      </c>
      <c r="H32" s="10">
        <v>0</v>
      </c>
      <c r="I32" s="10">
        <v>0</v>
      </c>
      <c r="J32" s="10">
        <v>764.1343417536001</v>
      </c>
      <c r="K32" s="10">
        <v>550.32248297318404</v>
      </c>
      <c r="L32" s="10">
        <v>0</v>
      </c>
      <c r="M32" s="10">
        <v>0</v>
      </c>
      <c r="N32" s="10">
        <v>51.321329710631304</v>
      </c>
      <c r="O32" s="10">
        <v>0</v>
      </c>
      <c r="P32" s="10">
        <v>2.8799756040831035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1178.455156183056</v>
      </c>
      <c r="D34" s="9">
        <v>1323.5665976419689</v>
      </c>
      <c r="E34" s="9">
        <v>1195.9520853962877</v>
      </c>
      <c r="F34" s="9">
        <v>1219.2263066765875</v>
      </c>
      <c r="G34" s="9">
        <v>1137.8478357694071</v>
      </c>
      <c r="H34" s="9">
        <v>1140.7204908685719</v>
      </c>
      <c r="I34" s="9">
        <v>1117.4695275852368</v>
      </c>
      <c r="J34" s="9">
        <v>1047.7440581710673</v>
      </c>
      <c r="K34" s="9">
        <v>821.37504164857125</v>
      </c>
      <c r="L34" s="9">
        <v>719.90730964144836</v>
      </c>
      <c r="M34" s="9">
        <v>830.14331142976573</v>
      </c>
      <c r="N34" s="9">
        <v>801.11734429295939</v>
      </c>
      <c r="O34" s="9">
        <v>696.62412324129571</v>
      </c>
      <c r="P34" s="9">
        <v>563.10007141874246</v>
      </c>
      <c r="Q34" s="9">
        <v>371.53289227067881</v>
      </c>
      <c r="R34" s="9">
        <v>528.27301581192478</v>
      </c>
    </row>
    <row r="35" spans="1:18" ht="11.25" customHeight="1" x14ac:dyDescent="0.25">
      <c r="A35" s="59" t="s">
        <v>179</v>
      </c>
      <c r="B35" s="60" t="s">
        <v>178</v>
      </c>
      <c r="C35" s="9">
        <v>121.96791088039274</v>
      </c>
      <c r="D35" s="9">
        <v>121.86120390167343</v>
      </c>
      <c r="E35" s="9">
        <v>585.51538646739937</v>
      </c>
      <c r="F35" s="9">
        <v>868.97837848853169</v>
      </c>
      <c r="G35" s="9">
        <v>908.73013329805963</v>
      </c>
      <c r="H35" s="9">
        <v>875.11926862058624</v>
      </c>
      <c r="I35" s="9">
        <v>841.69523817918162</v>
      </c>
      <c r="J35" s="9">
        <v>1085.3990186581107</v>
      </c>
      <c r="K35" s="9">
        <v>695.19878844292566</v>
      </c>
      <c r="L35" s="9">
        <v>689.1123537143983</v>
      </c>
      <c r="M35" s="9">
        <v>506.16711739448311</v>
      </c>
      <c r="N35" s="9">
        <v>73.1807551224679</v>
      </c>
      <c r="O35" s="9">
        <v>1399.5826132776517</v>
      </c>
      <c r="P35" s="9">
        <v>905.60471057349071</v>
      </c>
      <c r="Q35" s="9">
        <v>914.76037064184004</v>
      </c>
      <c r="R35" s="9">
        <v>48.787179820033934</v>
      </c>
    </row>
    <row r="36" spans="1:18" ht="11.25" customHeight="1" x14ac:dyDescent="0.25">
      <c r="A36" s="65" t="s">
        <v>177</v>
      </c>
      <c r="B36" s="62" t="s">
        <v>176</v>
      </c>
      <c r="C36" s="10">
        <v>121.96791088039274</v>
      </c>
      <c r="D36" s="10">
        <v>121.86120390167343</v>
      </c>
      <c r="E36" s="10">
        <v>585.51538646739937</v>
      </c>
      <c r="F36" s="10">
        <v>868.97837848853169</v>
      </c>
      <c r="G36" s="10">
        <v>908.73013329805963</v>
      </c>
      <c r="H36" s="10">
        <v>875.11926862058624</v>
      </c>
      <c r="I36" s="10">
        <v>841.69523817918162</v>
      </c>
      <c r="J36" s="10">
        <v>1085.3990186581107</v>
      </c>
      <c r="K36" s="10">
        <v>695.19878844292566</v>
      </c>
      <c r="L36" s="10">
        <v>689.1123537143983</v>
      </c>
      <c r="M36" s="10">
        <v>506.16711739448311</v>
      </c>
      <c r="N36" s="10">
        <v>73.1807551224679</v>
      </c>
      <c r="O36" s="10">
        <v>1399.5826132776517</v>
      </c>
      <c r="P36" s="10">
        <v>905.60471057349071</v>
      </c>
      <c r="Q36" s="10">
        <v>914.76037064184004</v>
      </c>
      <c r="R36" s="10">
        <v>48.787179820033934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77.292460375249604</v>
      </c>
      <c r="D38" s="9">
        <v>80.374894402896018</v>
      </c>
      <c r="E38" s="9">
        <v>95.984160388380175</v>
      </c>
      <c r="F38" s="9">
        <v>71.043387429275086</v>
      </c>
      <c r="G38" s="9">
        <v>61.71142890927613</v>
      </c>
      <c r="H38" s="9">
        <v>74.200710582697113</v>
      </c>
      <c r="I38" s="9">
        <v>77.3622371617179</v>
      </c>
      <c r="J38" s="9">
        <v>55.689034426847094</v>
      </c>
      <c r="K38" s="9">
        <v>49.369853560391064</v>
      </c>
      <c r="L38" s="9">
        <v>37.027766458944861</v>
      </c>
      <c r="M38" s="9">
        <v>64.925687022582792</v>
      </c>
      <c r="N38" s="9">
        <v>52.558871889872037</v>
      </c>
      <c r="O38" s="9">
        <v>37.100394328733437</v>
      </c>
      <c r="P38" s="9">
        <v>43.283415624480313</v>
      </c>
      <c r="Q38" s="9">
        <v>37.100407909905023</v>
      </c>
      <c r="R38" s="9">
        <v>18.550203587019578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55.650560696483588</v>
      </c>
      <c r="D40" s="10">
        <v>55.69044927217201</v>
      </c>
      <c r="E40" s="10">
        <v>55.69093092164416</v>
      </c>
      <c r="F40" s="10">
        <v>46.358701473815067</v>
      </c>
      <c r="G40" s="10">
        <v>49.369131086184126</v>
      </c>
      <c r="H40" s="10">
        <v>61.833918893770068</v>
      </c>
      <c r="I40" s="10">
        <v>65.019879132441901</v>
      </c>
      <c r="J40" s="10">
        <v>52.677521103167088</v>
      </c>
      <c r="K40" s="10">
        <v>46.359514257299068</v>
      </c>
      <c r="L40" s="10">
        <v>37.027766458944861</v>
      </c>
      <c r="M40" s="10">
        <v>61.833988526876361</v>
      </c>
      <c r="N40" s="10">
        <v>49.4671813063229</v>
      </c>
      <c r="O40" s="10">
        <v>37.100394328733437</v>
      </c>
      <c r="P40" s="10">
        <v>40.191753101008004</v>
      </c>
      <c r="Q40" s="10">
        <v>34.00871967186054</v>
      </c>
      <c r="R40" s="10">
        <v>15.458493325082705</v>
      </c>
    </row>
    <row r="41" spans="1:18" ht="11.25" customHeight="1" x14ac:dyDescent="0.25">
      <c r="A41" s="61" t="s">
        <v>167</v>
      </c>
      <c r="B41" s="62" t="s">
        <v>166</v>
      </c>
      <c r="C41" s="10">
        <v>21.641899678766013</v>
      </c>
      <c r="D41" s="10">
        <v>24.684445130724001</v>
      </c>
      <c r="E41" s="10">
        <v>40.293229466736015</v>
      </c>
      <c r="F41" s="10">
        <v>24.684685955460015</v>
      </c>
      <c r="G41" s="10">
        <v>12.342297823092006</v>
      </c>
      <c r="H41" s="10">
        <v>12.366791688927043</v>
      </c>
      <c r="I41" s="10">
        <v>12.342358029276003</v>
      </c>
      <c r="J41" s="10">
        <v>3.0115133236800031</v>
      </c>
      <c r="K41" s="10">
        <v>3.0103393030919992</v>
      </c>
      <c r="L41" s="10">
        <v>0</v>
      </c>
      <c r="M41" s="10">
        <v>3.0916984957064373</v>
      </c>
      <c r="N41" s="10">
        <v>3.0916905835491346</v>
      </c>
      <c r="O41" s="10">
        <v>0</v>
      </c>
      <c r="P41" s="10">
        <v>3.0916625234723067</v>
      </c>
      <c r="Q41" s="10">
        <v>3.0916882380444859</v>
      </c>
      <c r="R41" s="10">
        <v>3.0917102619368726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1224.7991921967853</v>
      </c>
      <c r="D43" s="9">
        <v>1287.8107242918845</v>
      </c>
      <c r="E43" s="9">
        <v>1287.8159053312852</v>
      </c>
      <c r="F43" s="9">
        <v>1562.6833236415494</v>
      </c>
      <c r="G43" s="9">
        <v>1714.0846806696582</v>
      </c>
      <c r="H43" s="9">
        <v>1572.0294925232502</v>
      </c>
      <c r="I43" s="9">
        <v>1275.3828999419004</v>
      </c>
      <c r="J43" s="9">
        <v>1401.6307450410718</v>
      </c>
      <c r="K43" s="9">
        <v>1240.6786227613397</v>
      </c>
      <c r="L43" s="9">
        <v>1010.173590573736</v>
      </c>
      <c r="M43" s="9">
        <v>1471.0315843779319</v>
      </c>
      <c r="N43" s="9">
        <v>2215.9595998709187</v>
      </c>
      <c r="O43" s="9">
        <v>1284.7457075082618</v>
      </c>
      <c r="P43" s="9">
        <v>1044.8742791960858</v>
      </c>
      <c r="Q43" s="9">
        <v>1218.500968924058</v>
      </c>
      <c r="R43" s="9">
        <v>1265.8486284527285</v>
      </c>
    </row>
    <row r="44" spans="1:18" ht="11.25" customHeight="1" x14ac:dyDescent="0.25">
      <c r="A44" s="59" t="s">
        <v>161</v>
      </c>
      <c r="B44" s="60" t="s">
        <v>160</v>
      </c>
      <c r="C44" s="9">
        <v>10829.80476482976</v>
      </c>
      <c r="D44" s="9">
        <v>9523.3943448796344</v>
      </c>
      <c r="E44" s="9">
        <v>10167.217730632945</v>
      </c>
      <c r="F44" s="9">
        <v>10851.408510409514</v>
      </c>
      <c r="G44" s="9">
        <v>7659.4457893206954</v>
      </c>
      <c r="H44" s="9">
        <v>6919.5566787030175</v>
      </c>
      <c r="I44" s="9">
        <v>6579.007286990186</v>
      </c>
      <c r="J44" s="9">
        <v>6699.8422181634478</v>
      </c>
      <c r="K44" s="9">
        <v>7272.5468900520982</v>
      </c>
      <c r="L44" s="9">
        <v>4916.3379647729771</v>
      </c>
      <c r="M44" s="9">
        <v>2142.432492624931</v>
      </c>
      <c r="N44" s="9">
        <v>1882.3648754300452</v>
      </c>
      <c r="O44" s="9">
        <v>1674.936438735145</v>
      </c>
      <c r="P44" s="9">
        <v>1743.0411151921749</v>
      </c>
      <c r="Q44" s="9">
        <v>1693.5105987403447</v>
      </c>
      <c r="R44" s="9">
        <v>2464.4169978042241</v>
      </c>
    </row>
    <row r="45" spans="1:18" ht="11.25" customHeight="1" x14ac:dyDescent="0.25">
      <c r="A45" s="59" t="s">
        <v>159</v>
      </c>
      <c r="B45" s="60" t="s">
        <v>158</v>
      </c>
      <c r="C45" s="9">
        <v>7578.4786906440322</v>
      </c>
      <c r="D45" s="9">
        <v>7397.6205555486004</v>
      </c>
      <c r="E45" s="9">
        <v>7879.1008516884722</v>
      </c>
      <c r="F45" s="9">
        <v>10027.662490745424</v>
      </c>
      <c r="G45" s="9">
        <v>11411.283790111536</v>
      </c>
      <c r="H45" s="9">
        <v>11930.141873432851</v>
      </c>
      <c r="I45" s="9">
        <v>10936.39088543292</v>
      </c>
      <c r="J45" s="9">
        <v>10112.486167208233</v>
      </c>
      <c r="K45" s="9">
        <v>11262.588560754552</v>
      </c>
      <c r="L45" s="9">
        <v>8002.6272054027004</v>
      </c>
      <c r="M45" s="9">
        <v>7491.1244104442148</v>
      </c>
      <c r="N45" s="9">
        <v>7466.1630776607008</v>
      </c>
      <c r="O45" s="9">
        <v>6445.9227812822728</v>
      </c>
      <c r="P45" s="9">
        <v>5450.6401162047196</v>
      </c>
      <c r="Q45" s="9">
        <v>3475.6800000000017</v>
      </c>
      <c r="R45" s="9">
        <v>5656.557557520101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7578.4786906440322</v>
      </c>
      <c r="D49" s="10">
        <v>7397.6205555486004</v>
      </c>
      <c r="E49" s="10">
        <v>7802.9911276083003</v>
      </c>
      <c r="F49" s="10">
        <v>9930.9914949024005</v>
      </c>
      <c r="G49" s="10">
        <v>10018.373610503701</v>
      </c>
      <c r="H49" s="10">
        <v>10604.877996200963</v>
      </c>
      <c r="I49" s="10">
        <v>9734.2485451029006</v>
      </c>
      <c r="J49" s="10">
        <v>8901.4915758249008</v>
      </c>
      <c r="K49" s="10">
        <v>9943.2569484494998</v>
      </c>
      <c r="L49" s="10">
        <v>8002.6272054027004</v>
      </c>
      <c r="M49" s="10">
        <v>7491.1244104442148</v>
      </c>
      <c r="N49" s="10">
        <v>7466.1630776607008</v>
      </c>
      <c r="O49" s="10">
        <v>6445.9227812822728</v>
      </c>
      <c r="P49" s="10">
        <v>5450.6401162047196</v>
      </c>
      <c r="Q49" s="10">
        <v>3475.6800000000017</v>
      </c>
      <c r="R49" s="10">
        <v>5656.557557520101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76.109724080172001</v>
      </c>
      <c r="F51" s="10">
        <v>96.670995843024016</v>
      </c>
      <c r="G51" s="10">
        <v>1392.910179607836</v>
      </c>
      <c r="H51" s="10">
        <v>1325.263877231888</v>
      </c>
      <c r="I51" s="10">
        <v>1202.14234033002</v>
      </c>
      <c r="J51" s="10">
        <v>1210.9945913833324</v>
      </c>
      <c r="K51" s="10">
        <v>1319.3316123050522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41703.337852662808</v>
      </c>
      <c r="D52" s="79">
        <v>39751.497591133397</v>
      </c>
      <c r="E52" s="79">
        <v>39181.946723478519</v>
      </c>
      <c r="F52" s="79">
        <v>40024.953045433562</v>
      </c>
      <c r="G52" s="79">
        <v>33704.537746005662</v>
      </c>
      <c r="H52" s="79">
        <v>32766.885483977534</v>
      </c>
      <c r="I52" s="79">
        <v>31271.627540450532</v>
      </c>
      <c r="J52" s="79">
        <v>29531.162587191026</v>
      </c>
      <c r="K52" s="79">
        <v>26544.391760759005</v>
      </c>
      <c r="L52" s="79">
        <v>23246.239375631056</v>
      </c>
      <c r="M52" s="79">
        <v>24310.989471762732</v>
      </c>
      <c r="N52" s="79">
        <v>21862.141780182108</v>
      </c>
      <c r="O52" s="79">
        <v>21778.678690009929</v>
      </c>
      <c r="P52" s="79">
        <v>20908.05410626129</v>
      </c>
      <c r="Q52" s="79">
        <v>20512.595946354304</v>
      </c>
      <c r="R52" s="79">
        <v>19856.954354268775</v>
      </c>
    </row>
    <row r="53" spans="1:18" ht="11.25" customHeight="1" x14ac:dyDescent="0.25">
      <c r="A53" s="56" t="s">
        <v>143</v>
      </c>
      <c r="B53" s="57" t="s">
        <v>142</v>
      </c>
      <c r="C53" s="8">
        <v>39049.021572683559</v>
      </c>
      <c r="D53" s="8">
        <v>39113.983081275699</v>
      </c>
      <c r="E53" s="8">
        <v>38963.87465904095</v>
      </c>
      <c r="F53" s="8">
        <v>39843.490584106061</v>
      </c>
      <c r="G53" s="8">
        <v>33678.41211400566</v>
      </c>
      <c r="H53" s="8">
        <v>32558.625483977532</v>
      </c>
      <c r="I53" s="8">
        <v>31224.81911645053</v>
      </c>
      <c r="J53" s="8">
        <v>29531.162587191026</v>
      </c>
      <c r="K53" s="8">
        <v>26544.391760759005</v>
      </c>
      <c r="L53" s="8">
        <v>23246.239375631056</v>
      </c>
      <c r="M53" s="8">
        <v>24310.989471762732</v>
      </c>
      <c r="N53" s="8">
        <v>21862.141780182108</v>
      </c>
      <c r="O53" s="8">
        <v>21240.24307587299</v>
      </c>
      <c r="P53" s="8">
        <v>20507.36890626129</v>
      </c>
      <c r="Q53" s="8">
        <v>20073.926746354304</v>
      </c>
      <c r="R53" s="8">
        <v>19432.213554268776</v>
      </c>
    </row>
    <row r="54" spans="1:18" ht="11.25" customHeight="1" x14ac:dyDescent="0.25">
      <c r="A54" s="56" t="s">
        <v>141</v>
      </c>
      <c r="B54" s="57" t="s">
        <v>140</v>
      </c>
      <c r="C54" s="8">
        <v>2654.3162799792435</v>
      </c>
      <c r="D54" s="8">
        <v>637.51450985769611</v>
      </c>
      <c r="E54" s="8">
        <v>218.072064437568</v>
      </c>
      <c r="F54" s="8">
        <v>181.46246132750403</v>
      </c>
      <c r="G54" s="8">
        <v>26.125632</v>
      </c>
      <c r="H54" s="8">
        <v>208.25999999999996</v>
      </c>
      <c r="I54" s="8">
        <v>46.808424000000002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538.43561413694124</v>
      </c>
      <c r="P54" s="8">
        <v>400.6852000000012</v>
      </c>
      <c r="Q54" s="8">
        <v>438.66919999999891</v>
      </c>
      <c r="R54" s="8">
        <v>424.74080000000055</v>
      </c>
    </row>
    <row r="55" spans="1:18" ht="11.25" customHeight="1" x14ac:dyDescent="0.25">
      <c r="A55" s="59" t="s">
        <v>139</v>
      </c>
      <c r="B55" s="60" t="s">
        <v>138</v>
      </c>
      <c r="C55" s="9">
        <v>364.37595448781758</v>
      </c>
      <c r="D55" s="9">
        <v>59.484901857696002</v>
      </c>
      <c r="E55" s="9">
        <v>60.229704437567996</v>
      </c>
      <c r="F55" s="9">
        <v>12.734421327504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350.45561413694088</v>
      </c>
      <c r="P55" s="9">
        <v>287.84520000000123</v>
      </c>
      <c r="Q55" s="9">
        <v>310.48919999999964</v>
      </c>
      <c r="R55" s="9">
        <v>356.62080000000054</v>
      </c>
    </row>
    <row r="56" spans="1:18" ht="11.25" customHeight="1" x14ac:dyDescent="0.25">
      <c r="A56" s="59" t="s">
        <v>137</v>
      </c>
      <c r="B56" s="60" t="s">
        <v>136</v>
      </c>
      <c r="C56" s="9">
        <v>2289.9403254914259</v>
      </c>
      <c r="D56" s="9">
        <v>578.02960800000005</v>
      </c>
      <c r="E56" s="9">
        <v>157.84236000000001</v>
      </c>
      <c r="F56" s="9">
        <v>168.72804000000002</v>
      </c>
      <c r="G56" s="9">
        <v>26.125632</v>
      </c>
      <c r="H56" s="9">
        <v>208.25999999999996</v>
      </c>
      <c r="I56" s="9">
        <v>46.808424000000002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187.98000000000036</v>
      </c>
      <c r="P56" s="9">
        <v>112.83999999999996</v>
      </c>
      <c r="Q56" s="9">
        <v>128.17999999999927</v>
      </c>
      <c r="R56" s="9">
        <v>68.11999999999999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371.7999336014754</v>
      </c>
      <c r="D59" s="79">
        <v>371.80010104380005</v>
      </c>
      <c r="E59" s="79">
        <v>371.80040040000006</v>
      </c>
      <c r="F59" s="79">
        <v>371.80040040000006</v>
      </c>
      <c r="G59" s="79">
        <v>371.80022078628002</v>
      </c>
      <c r="H59" s="79">
        <v>371.80006247130001</v>
      </c>
      <c r="I59" s="79">
        <v>371.80034052876005</v>
      </c>
      <c r="J59" s="79">
        <v>371.80040040000006</v>
      </c>
      <c r="K59" s="79">
        <v>371.80058001372004</v>
      </c>
      <c r="L59" s="79">
        <v>371.80069975620006</v>
      </c>
      <c r="M59" s="79">
        <v>1333.4752379655579</v>
      </c>
      <c r="N59" s="79">
        <v>1489.6310000000028</v>
      </c>
      <c r="O59" s="79">
        <v>1680.3929999999971</v>
      </c>
      <c r="P59" s="79">
        <v>1681.6799999999921</v>
      </c>
      <c r="Q59" s="79">
        <v>1628.0550000000019</v>
      </c>
      <c r="R59" s="79">
        <v>1607.8919999999976</v>
      </c>
    </row>
    <row r="60" spans="1:18" ht="11.25" customHeight="1" x14ac:dyDescent="0.25">
      <c r="A60" s="56" t="s">
        <v>130</v>
      </c>
      <c r="B60" s="57" t="s">
        <v>129</v>
      </c>
      <c r="C60" s="8">
        <v>371.7999336014754</v>
      </c>
      <c r="D60" s="8">
        <v>371.80010104380005</v>
      </c>
      <c r="E60" s="8">
        <v>371.80040040000006</v>
      </c>
      <c r="F60" s="8">
        <v>371.80040040000006</v>
      </c>
      <c r="G60" s="8">
        <v>371.80022078628002</v>
      </c>
      <c r="H60" s="8">
        <v>371.80006247130001</v>
      </c>
      <c r="I60" s="8">
        <v>371.80034052876005</v>
      </c>
      <c r="J60" s="8">
        <v>371.80040040000006</v>
      </c>
      <c r="K60" s="8">
        <v>371.80058001372004</v>
      </c>
      <c r="L60" s="8">
        <v>371.80069975620006</v>
      </c>
      <c r="M60" s="8">
        <v>1333.4752379655579</v>
      </c>
      <c r="N60" s="8">
        <v>1489.6310000000028</v>
      </c>
      <c r="O60" s="8">
        <v>1680.3929999999971</v>
      </c>
      <c r="P60" s="8">
        <v>1681.6799999999921</v>
      </c>
      <c r="Q60" s="8">
        <v>1628.0550000000019</v>
      </c>
      <c r="R60" s="8">
        <v>1607.8919999999976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1067.2745781311696</v>
      </c>
      <c r="D64" s="81">
        <v>1118.3877226771201</v>
      </c>
      <c r="E64" s="81">
        <v>1078.5174760684802</v>
      </c>
      <c r="F64" s="81">
        <v>1046.6012183155206</v>
      </c>
      <c r="G64" s="81">
        <v>1031.29238173248</v>
      </c>
      <c r="H64" s="81">
        <v>998.59119175562546</v>
      </c>
      <c r="I64" s="81">
        <v>1002.1711780684822</v>
      </c>
      <c r="J64" s="81">
        <v>853.06892719103814</v>
      </c>
      <c r="K64" s="81">
        <v>1316.0900398060787</v>
      </c>
      <c r="L64" s="81">
        <v>1845.8012761574364</v>
      </c>
      <c r="M64" s="81">
        <v>975.07369249949807</v>
      </c>
      <c r="N64" s="81">
        <v>1141.2834876150491</v>
      </c>
      <c r="O64" s="81">
        <v>1178.2007999852972</v>
      </c>
      <c r="P64" s="81">
        <v>1189.6213394947724</v>
      </c>
      <c r="Q64" s="81">
        <v>1435.1288000144341</v>
      </c>
      <c r="R64" s="81">
        <v>1786.0195080903477</v>
      </c>
    </row>
    <row r="65" spans="1:18" ht="11.25" customHeight="1" x14ac:dyDescent="0.25">
      <c r="A65" s="71" t="s">
        <v>123</v>
      </c>
      <c r="B65" s="72" t="s">
        <v>122</v>
      </c>
      <c r="C65" s="82">
        <v>970.70380234654863</v>
      </c>
      <c r="D65" s="82">
        <v>1008.0550656288002</v>
      </c>
      <c r="E65" s="82">
        <v>974.88599003712011</v>
      </c>
      <c r="F65" s="82">
        <v>963.60458040000049</v>
      </c>
      <c r="G65" s="82">
        <v>951.91051975487994</v>
      </c>
      <c r="H65" s="82">
        <v>929.59923233446011</v>
      </c>
      <c r="I65" s="82">
        <v>929.81779438464218</v>
      </c>
      <c r="J65" s="82">
        <v>784.02547351295823</v>
      </c>
      <c r="K65" s="82">
        <v>1139.9466745900786</v>
      </c>
      <c r="L65" s="82">
        <v>1756.0971836755166</v>
      </c>
      <c r="M65" s="82">
        <v>940.57762861156857</v>
      </c>
      <c r="N65" s="82">
        <v>1106.7873800985412</v>
      </c>
      <c r="O65" s="82">
        <v>1098.4960000000051</v>
      </c>
      <c r="P65" s="82">
        <v>1109.9167713484433</v>
      </c>
      <c r="Q65" s="82">
        <v>1355.4239999999984</v>
      </c>
      <c r="R65" s="82">
        <v>1706.314944252018</v>
      </c>
    </row>
    <row r="66" spans="1:18" ht="11.25" customHeight="1" x14ac:dyDescent="0.25">
      <c r="A66" s="71" t="s">
        <v>121</v>
      </c>
      <c r="B66" s="72" t="s">
        <v>120</v>
      </c>
      <c r="C66" s="82">
        <v>96.570775784620992</v>
      </c>
      <c r="D66" s="82">
        <v>110.33265704831999</v>
      </c>
      <c r="E66" s="82">
        <v>103.63148603136001</v>
      </c>
      <c r="F66" s="82">
        <v>82.996637915520026</v>
      </c>
      <c r="G66" s="82">
        <v>79.381861977600011</v>
      </c>
      <c r="H66" s="82">
        <v>68.991959421165262</v>
      </c>
      <c r="I66" s="82">
        <v>72.353383683839979</v>
      </c>
      <c r="J66" s="82">
        <v>69.043453678080013</v>
      </c>
      <c r="K66" s="82">
        <v>176.14336521599998</v>
      </c>
      <c r="L66" s="82">
        <v>89.704092481920014</v>
      </c>
      <c r="M66" s="82">
        <v>34.496063887929495</v>
      </c>
      <c r="N66" s="82">
        <v>34.496107516508019</v>
      </c>
      <c r="O66" s="82">
        <v>34.495999999999974</v>
      </c>
      <c r="P66" s="82">
        <v>34.49589965442199</v>
      </c>
      <c r="Q66" s="82">
        <v>34.495999999999974</v>
      </c>
      <c r="R66" s="82">
        <v>34.495897789932485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45.208799985292146</v>
      </c>
      <c r="P67" s="82">
        <v>45.208668491907311</v>
      </c>
      <c r="Q67" s="82">
        <v>45.208800014435752</v>
      </c>
      <c r="R67" s="82">
        <v>45.208666048397028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>
    <pageSetUpPr fitToPage="1"/>
  </sheetPr>
  <dimension ref="A1:V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22" ht="11.25" customHeight="1" x14ac:dyDescent="0.25">
      <c r="A1" s="77" t="s">
        <v>271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22" ht="11.25" customHeight="1" x14ac:dyDescent="0.25">
      <c r="A2" s="50" t="s">
        <v>244</v>
      </c>
      <c r="B2" s="51" t="s">
        <v>243</v>
      </c>
      <c r="C2" s="78">
        <v>20239.130013013557</v>
      </c>
      <c r="D2" s="78">
        <v>19385.497782912211</v>
      </c>
      <c r="E2" s="78">
        <v>17303.965567956984</v>
      </c>
      <c r="F2" s="78">
        <v>19448.687785935548</v>
      </c>
      <c r="G2" s="78">
        <v>20189.566937801312</v>
      </c>
      <c r="H2" s="78">
        <v>20638.881776454669</v>
      </c>
      <c r="I2" s="78">
        <v>20059.234868841591</v>
      </c>
      <c r="J2" s="78">
        <v>17792.110960765782</v>
      </c>
      <c r="K2" s="78">
        <v>16035.237339426389</v>
      </c>
      <c r="L2" s="78">
        <v>10184.013249821866</v>
      </c>
      <c r="M2" s="78">
        <v>15482.867224557322</v>
      </c>
      <c r="N2" s="78">
        <v>16339.99241547674</v>
      </c>
      <c r="O2" s="78">
        <v>15588.363291597852</v>
      </c>
      <c r="P2" s="78">
        <v>11800.984164074944</v>
      </c>
      <c r="Q2" s="78">
        <v>11871.554703503985</v>
      </c>
      <c r="R2" s="78">
        <v>10362.389800090737</v>
      </c>
    </row>
    <row r="3" spans="1:22" ht="11.25" customHeight="1" x14ac:dyDescent="0.25">
      <c r="A3" s="53" t="s">
        <v>242</v>
      </c>
      <c r="B3" s="54" t="s">
        <v>241</v>
      </c>
      <c r="C3" s="79">
        <v>12884.360738671896</v>
      </c>
      <c r="D3" s="79">
        <v>13971.227065057512</v>
      </c>
      <c r="E3" s="79">
        <v>12314.09059217395</v>
      </c>
      <c r="F3" s="79">
        <v>14339.659856503968</v>
      </c>
      <c r="G3" s="79">
        <v>15350.589113608079</v>
      </c>
      <c r="H3" s="79">
        <v>15557.671153439256</v>
      </c>
      <c r="I3" s="79">
        <v>15205.705376065918</v>
      </c>
      <c r="J3" s="79">
        <v>13177.453018456727</v>
      </c>
      <c r="K3" s="79">
        <v>11406.932147003256</v>
      </c>
      <c r="L3" s="79">
        <v>7232.4439387548464</v>
      </c>
      <c r="M3" s="79">
        <v>11992.946592799528</v>
      </c>
      <c r="N3" s="79">
        <v>13025.681026280685</v>
      </c>
      <c r="O3" s="79">
        <v>11857.307103714371</v>
      </c>
      <c r="P3" s="79">
        <v>8352.5703007879438</v>
      </c>
      <c r="Q3" s="79">
        <v>8419.700132396596</v>
      </c>
      <c r="R3" s="79">
        <v>6860.7752813210855</v>
      </c>
      <c r="S3" s="84"/>
      <c r="T3" s="84"/>
      <c r="U3" s="84"/>
      <c r="V3" s="84"/>
    </row>
    <row r="4" spans="1:22" ht="11.25" customHeight="1" x14ac:dyDescent="0.25">
      <c r="A4" s="56" t="s">
        <v>240</v>
      </c>
      <c r="B4" s="57" t="s">
        <v>239</v>
      </c>
      <c r="C4" s="8">
        <v>12884.360738671896</v>
      </c>
      <c r="D4" s="8">
        <v>13971.227065057512</v>
      </c>
      <c r="E4" s="8">
        <v>12314.09059217395</v>
      </c>
      <c r="F4" s="8">
        <v>14339.659856503968</v>
      </c>
      <c r="G4" s="8">
        <v>15350.589113608079</v>
      </c>
      <c r="H4" s="8">
        <v>15557.671153439256</v>
      </c>
      <c r="I4" s="8">
        <v>15205.705376065918</v>
      </c>
      <c r="J4" s="8">
        <v>13177.453018456727</v>
      </c>
      <c r="K4" s="8">
        <v>11406.932147003256</v>
      </c>
      <c r="L4" s="8">
        <v>7232.4439387548464</v>
      </c>
      <c r="M4" s="8">
        <v>11992.946592799528</v>
      </c>
      <c r="N4" s="8">
        <v>13025.681026280685</v>
      </c>
      <c r="O4" s="8">
        <v>11857.307103714371</v>
      </c>
      <c r="P4" s="8">
        <v>8352.5703007879438</v>
      </c>
      <c r="Q4" s="8">
        <v>8419.700132396596</v>
      </c>
      <c r="R4" s="8">
        <v>6860.7752813210855</v>
      </c>
    </row>
    <row r="5" spans="1:22" ht="11.25" customHeight="1" x14ac:dyDescent="0.25">
      <c r="A5" s="59" t="s">
        <v>238</v>
      </c>
      <c r="B5" s="60" t="s">
        <v>237</v>
      </c>
      <c r="C5" s="9">
        <v>3020.3468234706047</v>
      </c>
      <c r="D5" s="9">
        <v>2870.9893714835516</v>
      </c>
      <c r="E5" s="9">
        <v>2504.6804717478726</v>
      </c>
      <c r="F5" s="9">
        <v>3076.4044927511281</v>
      </c>
      <c r="G5" s="9">
        <v>4094.8512505757999</v>
      </c>
      <c r="H5" s="9">
        <v>4220.4181037163917</v>
      </c>
      <c r="I5" s="9">
        <v>4572.2739872026796</v>
      </c>
      <c r="J5" s="9">
        <v>2492.4268977014881</v>
      </c>
      <c r="K5" s="9">
        <v>2660.4645346326956</v>
      </c>
      <c r="L5" s="9">
        <v>2278.8450638902073</v>
      </c>
      <c r="M5" s="9">
        <v>3492.4343060277774</v>
      </c>
      <c r="N5" s="9">
        <v>3173.3751696501718</v>
      </c>
      <c r="O5" s="9">
        <v>3404.7744871793489</v>
      </c>
      <c r="P5" s="9">
        <v>1963.7075309752781</v>
      </c>
      <c r="Q5" s="9">
        <v>2446.6405285250735</v>
      </c>
      <c r="R5" s="9">
        <v>1610.2862572735812</v>
      </c>
    </row>
    <row r="6" spans="1:22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22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22" ht="11.25" customHeight="1" x14ac:dyDescent="0.25">
      <c r="A8" s="61" t="s">
        <v>232</v>
      </c>
      <c r="B8" s="62" t="s">
        <v>231</v>
      </c>
      <c r="C8" s="10">
        <v>3020.3468234706047</v>
      </c>
      <c r="D8" s="10">
        <v>2870.9893714835516</v>
      </c>
      <c r="E8" s="10">
        <v>2504.6804717478726</v>
      </c>
      <c r="F8" s="10">
        <v>3076.4044927511281</v>
      </c>
      <c r="G8" s="10">
        <v>4094.8512505757999</v>
      </c>
      <c r="H8" s="10">
        <v>4220.4181037163917</v>
      </c>
      <c r="I8" s="10">
        <v>4572.2739872026796</v>
      </c>
      <c r="J8" s="10">
        <v>2492.4268977014881</v>
      </c>
      <c r="K8" s="10">
        <v>2660.4645346326956</v>
      </c>
      <c r="L8" s="10">
        <v>2278.8450638902073</v>
      </c>
      <c r="M8" s="10">
        <v>3492.4343060277774</v>
      </c>
      <c r="N8" s="10">
        <v>3173.3751696501718</v>
      </c>
      <c r="O8" s="10">
        <v>3404.7744871793489</v>
      </c>
      <c r="P8" s="10">
        <v>1963.7075309752781</v>
      </c>
      <c r="Q8" s="10">
        <v>2446.6405285250735</v>
      </c>
      <c r="R8" s="10">
        <v>1610.2862572735812</v>
      </c>
    </row>
    <row r="9" spans="1:22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22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22" ht="11.25" customHeight="1" x14ac:dyDescent="0.25">
      <c r="A11" s="59" t="s">
        <v>226</v>
      </c>
      <c r="B11" s="60" t="s">
        <v>225</v>
      </c>
      <c r="C11" s="9">
        <v>9864.0139152012907</v>
      </c>
      <c r="D11" s="9">
        <v>11100.237693573959</v>
      </c>
      <c r="E11" s="9">
        <v>9809.4101204260787</v>
      </c>
      <c r="F11" s="9">
        <v>11263.25536375284</v>
      </c>
      <c r="G11" s="9">
        <v>11255.73786303228</v>
      </c>
      <c r="H11" s="9">
        <v>11337.253049722865</v>
      </c>
      <c r="I11" s="9">
        <v>10633.431388863239</v>
      </c>
      <c r="J11" s="9">
        <v>10685.026120755239</v>
      </c>
      <c r="K11" s="9">
        <v>8746.4676123705594</v>
      </c>
      <c r="L11" s="9">
        <v>4953.5988748646396</v>
      </c>
      <c r="M11" s="9">
        <v>8500.512286771751</v>
      </c>
      <c r="N11" s="9">
        <v>9852.3058566305135</v>
      </c>
      <c r="O11" s="9">
        <v>8452.5326165350216</v>
      </c>
      <c r="P11" s="9">
        <v>6388.8627698126656</v>
      </c>
      <c r="Q11" s="9">
        <v>5973.0596038715221</v>
      </c>
      <c r="R11" s="9">
        <v>5250.4890240475042</v>
      </c>
    </row>
    <row r="12" spans="1:22" ht="11.25" customHeight="1" x14ac:dyDescent="0.25">
      <c r="A12" s="61" t="s">
        <v>224</v>
      </c>
      <c r="B12" s="62" t="s">
        <v>223</v>
      </c>
      <c r="C12" s="10">
        <v>9864.0139152012907</v>
      </c>
      <c r="D12" s="10">
        <v>11100.237693573959</v>
      </c>
      <c r="E12" s="10">
        <v>9809.4101204260787</v>
      </c>
      <c r="F12" s="10">
        <v>11263.25536375284</v>
      </c>
      <c r="G12" s="10">
        <v>11255.73786303228</v>
      </c>
      <c r="H12" s="10">
        <v>11337.253049722865</v>
      </c>
      <c r="I12" s="10">
        <v>10633.431388863239</v>
      </c>
      <c r="J12" s="10">
        <v>10685.026120755239</v>
      </c>
      <c r="K12" s="10">
        <v>8746.4676123705594</v>
      </c>
      <c r="L12" s="10">
        <v>4953.5988748646396</v>
      </c>
      <c r="M12" s="10">
        <v>8500.512286771751</v>
      </c>
      <c r="N12" s="10">
        <v>9852.3058566305135</v>
      </c>
      <c r="O12" s="10">
        <v>8452.5326165350216</v>
      </c>
      <c r="P12" s="10">
        <v>6388.8627698126656</v>
      </c>
      <c r="Q12" s="10">
        <v>5973.0596038715221</v>
      </c>
      <c r="R12" s="10">
        <v>5250.4890240475042</v>
      </c>
    </row>
    <row r="13" spans="1:22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22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22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22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302.84459072178271</v>
      </c>
      <c r="D21" s="79">
        <v>371.37387429493441</v>
      </c>
      <c r="E21" s="79">
        <v>343.48377434321281</v>
      </c>
      <c r="F21" s="79">
        <v>358.71998166929365</v>
      </c>
      <c r="G21" s="79">
        <v>398.33250649635272</v>
      </c>
      <c r="H21" s="79">
        <v>348.70091469300121</v>
      </c>
      <c r="I21" s="79">
        <v>379.92914164032891</v>
      </c>
      <c r="J21" s="79">
        <v>289.84178345741753</v>
      </c>
      <c r="K21" s="79">
        <v>299.90634639922251</v>
      </c>
      <c r="L21" s="79">
        <v>402.44899693594084</v>
      </c>
      <c r="M21" s="79">
        <v>207.51382541735714</v>
      </c>
      <c r="N21" s="79">
        <v>233.03065029526272</v>
      </c>
      <c r="O21" s="79">
        <v>167.88217767125428</v>
      </c>
      <c r="P21" s="79">
        <v>205.72110225985631</v>
      </c>
      <c r="Q21" s="79">
        <v>225.18044030608957</v>
      </c>
      <c r="R21" s="79">
        <v>280.03853816493017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302.84459072178271</v>
      </c>
      <c r="D30" s="8">
        <v>371.37387429493441</v>
      </c>
      <c r="E30" s="8">
        <v>343.48377434321281</v>
      </c>
      <c r="F30" s="8">
        <v>358.71998166929365</v>
      </c>
      <c r="G30" s="8">
        <v>398.33250649635272</v>
      </c>
      <c r="H30" s="8">
        <v>348.70091469300121</v>
      </c>
      <c r="I30" s="8">
        <v>379.92914164032891</v>
      </c>
      <c r="J30" s="8">
        <v>289.84178345741753</v>
      </c>
      <c r="K30" s="8">
        <v>299.90634639922251</v>
      </c>
      <c r="L30" s="8">
        <v>402.44899693594084</v>
      </c>
      <c r="M30" s="8">
        <v>207.51382541735714</v>
      </c>
      <c r="N30" s="8">
        <v>233.03065029526272</v>
      </c>
      <c r="O30" s="8">
        <v>167.88217767125428</v>
      </c>
      <c r="P30" s="8">
        <v>205.72110225985631</v>
      </c>
      <c r="Q30" s="8">
        <v>225.18044030608957</v>
      </c>
      <c r="R30" s="8">
        <v>280.03853816493017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63.857010467145599</v>
      </c>
      <c r="D34" s="9">
        <v>58.122531372816447</v>
      </c>
      <c r="E34" s="9">
        <v>58.120285782635356</v>
      </c>
      <c r="F34" s="9">
        <v>60.962727413771198</v>
      </c>
      <c r="G34" s="9">
        <v>72.580750537390898</v>
      </c>
      <c r="H34" s="9">
        <v>72.565243702388685</v>
      </c>
      <c r="I34" s="9">
        <v>69.680742541524381</v>
      </c>
      <c r="J34" s="9">
        <v>72.680454741383159</v>
      </c>
      <c r="K34" s="9">
        <v>58.046894611811041</v>
      </c>
      <c r="L34" s="9">
        <v>52.247089969740344</v>
      </c>
      <c r="M34" s="9">
        <v>63.85722102026881</v>
      </c>
      <c r="N34" s="9">
        <v>49.344068582431888</v>
      </c>
      <c r="O34" s="9">
        <v>46.441526040403254</v>
      </c>
      <c r="P34" s="9">
        <v>37.733414118765154</v>
      </c>
      <c r="Q34" s="9">
        <v>26.123452073008327</v>
      </c>
      <c r="R34" s="9">
        <v>37.734157627972223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25.268054071404062</v>
      </c>
      <c r="D43" s="9">
        <v>25.130057642820308</v>
      </c>
      <c r="E43" s="9">
        <v>25.129219989749068</v>
      </c>
      <c r="F43" s="9">
        <v>31.625250618317263</v>
      </c>
      <c r="G43" s="9">
        <v>28.521497778225875</v>
      </c>
      <c r="H43" s="9">
        <v>28.382816456227761</v>
      </c>
      <c r="I43" s="9">
        <v>28.523017963436153</v>
      </c>
      <c r="J43" s="9">
        <v>25.155993863987547</v>
      </c>
      <c r="K43" s="9">
        <v>22.010327345911694</v>
      </c>
      <c r="L43" s="9">
        <v>18.907629328227806</v>
      </c>
      <c r="M43" s="9">
        <v>63.136418837712483</v>
      </c>
      <c r="N43" s="9">
        <v>50.534675767770061</v>
      </c>
      <c r="O43" s="9">
        <v>34.752997489408301</v>
      </c>
      <c r="P43" s="9">
        <v>41.051735033766626</v>
      </c>
      <c r="Q43" s="9">
        <v>47.352883957443147</v>
      </c>
      <c r="R43" s="9">
        <v>44.15867028904497</v>
      </c>
    </row>
    <row r="44" spans="1:18" ht="11.25" customHeight="1" x14ac:dyDescent="0.25">
      <c r="A44" s="59" t="s">
        <v>161</v>
      </c>
      <c r="B44" s="60" t="s">
        <v>160</v>
      </c>
      <c r="C44" s="9">
        <v>201.23957021291213</v>
      </c>
      <c r="D44" s="9">
        <v>275.46668227929706</v>
      </c>
      <c r="E44" s="9">
        <v>247.58068610332802</v>
      </c>
      <c r="F44" s="9">
        <v>256.75130971850507</v>
      </c>
      <c r="G44" s="9">
        <v>287.84878865733498</v>
      </c>
      <c r="H44" s="9">
        <v>238.39282648825682</v>
      </c>
      <c r="I44" s="9">
        <v>269.08098346036894</v>
      </c>
      <c r="J44" s="9">
        <v>185.87544515884704</v>
      </c>
      <c r="K44" s="9">
        <v>216.58680860940066</v>
      </c>
      <c r="L44" s="9">
        <v>328.03114537987199</v>
      </c>
      <c r="M44" s="9">
        <v>77.400183722456262</v>
      </c>
      <c r="N44" s="9">
        <v>130.03191736769668</v>
      </c>
      <c r="O44" s="9">
        <v>86.687654141442707</v>
      </c>
      <c r="P44" s="9">
        <v>126.93595310732455</v>
      </c>
      <c r="Q44" s="9">
        <v>151.70410427563809</v>
      </c>
      <c r="R44" s="9">
        <v>198.14571024791297</v>
      </c>
    </row>
    <row r="45" spans="1:18" ht="11.25" customHeight="1" x14ac:dyDescent="0.25">
      <c r="A45" s="59" t="s">
        <v>159</v>
      </c>
      <c r="B45" s="60" t="s">
        <v>158</v>
      </c>
      <c r="C45" s="9">
        <v>12.479955970320905</v>
      </c>
      <c r="D45" s="9">
        <v>12.654603000000558</v>
      </c>
      <c r="E45" s="9">
        <v>12.65358246750035</v>
      </c>
      <c r="F45" s="9">
        <v>9.3806939187001106</v>
      </c>
      <c r="G45" s="9">
        <v>9.3814695234009378</v>
      </c>
      <c r="H45" s="9">
        <v>9.3600280461279048</v>
      </c>
      <c r="I45" s="9">
        <v>12.644397674999407</v>
      </c>
      <c r="J45" s="9">
        <v>6.1298896931998046</v>
      </c>
      <c r="K45" s="9">
        <v>3.262315832099087</v>
      </c>
      <c r="L45" s="9">
        <v>3.2631322581007387</v>
      </c>
      <c r="M45" s="9">
        <v>3.1200018369195743</v>
      </c>
      <c r="N45" s="9">
        <v>3.1199885773641003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12.479955970320905</v>
      </c>
      <c r="D49" s="10">
        <v>12.654603000000558</v>
      </c>
      <c r="E49" s="10">
        <v>12.65358246750035</v>
      </c>
      <c r="F49" s="10">
        <v>9.3806939187001106</v>
      </c>
      <c r="G49" s="10">
        <v>9.3814695234009378</v>
      </c>
      <c r="H49" s="10">
        <v>9.3600280461279048</v>
      </c>
      <c r="I49" s="10">
        <v>12.644397674999407</v>
      </c>
      <c r="J49" s="10">
        <v>6.1298896931998046</v>
      </c>
      <c r="K49" s="10">
        <v>3.262315832099087</v>
      </c>
      <c r="L49" s="10">
        <v>3.2631322581007387</v>
      </c>
      <c r="M49" s="10">
        <v>3.1200018369195743</v>
      </c>
      <c r="N49" s="10">
        <v>3.1199885773641003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7051.9246836198772</v>
      </c>
      <c r="D52" s="79">
        <v>5042.8968435597644</v>
      </c>
      <c r="E52" s="79">
        <v>4646.3912014398193</v>
      </c>
      <c r="F52" s="79">
        <v>4750.3079477622878</v>
      </c>
      <c r="G52" s="79">
        <v>4440.6453176968789</v>
      </c>
      <c r="H52" s="79">
        <v>4732.5097083224118</v>
      </c>
      <c r="I52" s="79">
        <v>4473.6003511353438</v>
      </c>
      <c r="J52" s="79">
        <v>4324.8161588516377</v>
      </c>
      <c r="K52" s="79">
        <v>4328.3988460239098</v>
      </c>
      <c r="L52" s="79">
        <v>2549.120314131078</v>
      </c>
      <c r="M52" s="79">
        <v>3282.4068063404347</v>
      </c>
      <c r="N52" s="79">
        <v>3081.2807389007912</v>
      </c>
      <c r="O52" s="79">
        <v>3563.1740102122271</v>
      </c>
      <c r="P52" s="79">
        <v>3242.6927610271423</v>
      </c>
      <c r="Q52" s="79">
        <v>3226.6741308013015</v>
      </c>
      <c r="R52" s="79">
        <v>3221.5759806047217</v>
      </c>
    </row>
    <row r="53" spans="1:18" ht="11.25" customHeight="1" x14ac:dyDescent="0.25">
      <c r="A53" s="56" t="s">
        <v>143</v>
      </c>
      <c r="B53" s="57" t="s">
        <v>142</v>
      </c>
      <c r="C53" s="8">
        <v>4397.6084036406337</v>
      </c>
      <c r="D53" s="8">
        <v>4405.3823337020685</v>
      </c>
      <c r="E53" s="8">
        <v>4428.3191370022514</v>
      </c>
      <c r="F53" s="8">
        <v>4568.8454864347841</v>
      </c>
      <c r="G53" s="8">
        <v>4414.5196856968787</v>
      </c>
      <c r="H53" s="8">
        <v>4524.2497083224116</v>
      </c>
      <c r="I53" s="8">
        <v>4426.7919271353439</v>
      </c>
      <c r="J53" s="8">
        <v>4324.8161588516377</v>
      </c>
      <c r="K53" s="8">
        <v>4328.3988460239098</v>
      </c>
      <c r="L53" s="8">
        <v>2549.120314131078</v>
      </c>
      <c r="M53" s="8">
        <v>3282.4068063404347</v>
      </c>
      <c r="N53" s="8">
        <v>3081.2807389007912</v>
      </c>
      <c r="O53" s="8">
        <v>3024.7383960752859</v>
      </c>
      <c r="P53" s="8">
        <v>2842.007561027141</v>
      </c>
      <c r="Q53" s="8">
        <v>2788.0049308013026</v>
      </c>
      <c r="R53" s="8">
        <v>2796.8351806047212</v>
      </c>
    </row>
    <row r="54" spans="1:18" ht="11.25" customHeight="1" x14ac:dyDescent="0.25">
      <c r="A54" s="56" t="s">
        <v>141</v>
      </c>
      <c r="B54" s="57" t="s">
        <v>140</v>
      </c>
      <c r="C54" s="8">
        <v>2654.3162799792435</v>
      </c>
      <c r="D54" s="8">
        <v>637.51450985769611</v>
      </c>
      <c r="E54" s="8">
        <v>218.072064437568</v>
      </c>
      <c r="F54" s="8">
        <v>181.46246132750403</v>
      </c>
      <c r="G54" s="8">
        <v>26.125632</v>
      </c>
      <c r="H54" s="8">
        <v>208.25999999999996</v>
      </c>
      <c r="I54" s="8">
        <v>46.808424000000002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538.43561413694124</v>
      </c>
      <c r="P54" s="8">
        <v>400.6852000000012</v>
      </c>
      <c r="Q54" s="8">
        <v>438.66919999999891</v>
      </c>
      <c r="R54" s="8">
        <v>424.74080000000055</v>
      </c>
    </row>
    <row r="55" spans="1:18" ht="11.25" customHeight="1" x14ac:dyDescent="0.25">
      <c r="A55" s="59" t="s">
        <v>139</v>
      </c>
      <c r="B55" s="60" t="s">
        <v>138</v>
      </c>
      <c r="C55" s="9">
        <v>364.37595448781758</v>
      </c>
      <c r="D55" s="9">
        <v>59.484901857696002</v>
      </c>
      <c r="E55" s="9">
        <v>60.229704437567996</v>
      </c>
      <c r="F55" s="9">
        <v>12.734421327504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350.45561413694088</v>
      </c>
      <c r="P55" s="9">
        <v>287.84520000000123</v>
      </c>
      <c r="Q55" s="9">
        <v>310.48919999999964</v>
      </c>
      <c r="R55" s="9">
        <v>356.62080000000054</v>
      </c>
    </row>
    <row r="56" spans="1:18" ht="11.25" customHeight="1" x14ac:dyDescent="0.25">
      <c r="A56" s="59" t="s">
        <v>137</v>
      </c>
      <c r="B56" s="60" t="s">
        <v>136</v>
      </c>
      <c r="C56" s="9">
        <v>2289.9403254914259</v>
      </c>
      <c r="D56" s="9">
        <v>578.02960800000005</v>
      </c>
      <c r="E56" s="9">
        <v>157.84236000000001</v>
      </c>
      <c r="F56" s="9">
        <v>168.72804000000002</v>
      </c>
      <c r="G56" s="9">
        <v>26.125632</v>
      </c>
      <c r="H56" s="9">
        <v>208.25999999999996</v>
      </c>
      <c r="I56" s="9">
        <v>46.808424000000002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187.98000000000036</v>
      </c>
      <c r="P56" s="9">
        <v>112.83999999999996</v>
      </c>
      <c r="Q56" s="9">
        <v>128.17999999999927</v>
      </c>
      <c r="R56" s="9">
        <v>68.11999999999999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18493.747502764152</v>
      </c>
      <c r="D2" s="78">
        <v>17531.025058882919</v>
      </c>
      <c r="E2" s="78">
        <v>15457.664677690944</v>
      </c>
      <c r="F2" s="78">
        <v>17423.283234503713</v>
      </c>
      <c r="G2" s="78">
        <v>18115.572512582425</v>
      </c>
      <c r="H2" s="78">
        <v>18735.002939752358</v>
      </c>
      <c r="I2" s="78">
        <v>17975.695802483177</v>
      </c>
      <c r="J2" s="78">
        <v>15937.492434085194</v>
      </c>
      <c r="K2" s="78">
        <v>14297.945404294966</v>
      </c>
      <c r="L2" s="78">
        <v>8988.8707934229569</v>
      </c>
      <c r="M2" s="78">
        <v>13673.554517443648</v>
      </c>
      <c r="N2" s="78">
        <v>14576.659100138104</v>
      </c>
      <c r="O2" s="78">
        <v>13897.109791086707</v>
      </c>
      <c r="P2" s="78">
        <v>10160.703863268567</v>
      </c>
      <c r="Q2" s="78">
        <v>10157.181303579349</v>
      </c>
      <c r="R2" s="78">
        <v>8425.8170288495785</v>
      </c>
    </row>
    <row r="3" spans="1:18" ht="11.25" customHeight="1" x14ac:dyDescent="0.25">
      <c r="A3" s="53" t="s">
        <v>242</v>
      </c>
      <c r="B3" s="54" t="s">
        <v>241</v>
      </c>
      <c r="C3" s="79">
        <v>12700.486826488901</v>
      </c>
      <c r="D3" s="79">
        <v>13787.302057433695</v>
      </c>
      <c r="E3" s="79">
        <v>12153.162625154526</v>
      </c>
      <c r="F3" s="79">
        <v>14151.626922737581</v>
      </c>
      <c r="G3" s="79">
        <v>15138.888693515491</v>
      </c>
      <c r="H3" s="79">
        <v>15359.319887127258</v>
      </c>
      <c r="I3" s="79">
        <v>14950.357510068337</v>
      </c>
      <c r="J3" s="79">
        <v>13013.504597872379</v>
      </c>
      <c r="K3" s="79">
        <v>11238.134774803379</v>
      </c>
      <c r="L3" s="79">
        <v>7214.8710425963181</v>
      </c>
      <c r="M3" s="79">
        <v>11775.138056272212</v>
      </c>
      <c r="N3" s="79">
        <v>12803.959585675362</v>
      </c>
      <c r="O3" s="79">
        <v>11677.890697287237</v>
      </c>
      <c r="P3" s="79">
        <v>8215.9135679894553</v>
      </c>
      <c r="Q3" s="79">
        <v>8256.033025209339</v>
      </c>
      <c r="R3" s="79">
        <v>6768.8761868944575</v>
      </c>
    </row>
    <row r="4" spans="1:18" ht="11.25" customHeight="1" x14ac:dyDescent="0.25">
      <c r="A4" s="56" t="s">
        <v>240</v>
      </c>
      <c r="B4" s="57" t="s">
        <v>239</v>
      </c>
      <c r="C4" s="8">
        <v>12700.486826488901</v>
      </c>
      <c r="D4" s="8">
        <v>13787.302057433695</v>
      </c>
      <c r="E4" s="8">
        <v>12153.162625154526</v>
      </c>
      <c r="F4" s="8">
        <v>14151.626922737581</v>
      </c>
      <c r="G4" s="8">
        <v>15138.888693515491</v>
      </c>
      <c r="H4" s="8">
        <v>15359.319887127258</v>
      </c>
      <c r="I4" s="8">
        <v>14950.357510068337</v>
      </c>
      <c r="J4" s="8">
        <v>13013.504597872379</v>
      </c>
      <c r="K4" s="8">
        <v>11238.134774803379</v>
      </c>
      <c r="L4" s="8">
        <v>7214.8710425963181</v>
      </c>
      <c r="M4" s="8">
        <v>11775.138056272212</v>
      </c>
      <c r="N4" s="8">
        <v>12803.959585675362</v>
      </c>
      <c r="O4" s="8">
        <v>11677.890697287237</v>
      </c>
      <c r="P4" s="8">
        <v>8215.9135679894553</v>
      </c>
      <c r="Q4" s="8">
        <v>8256.033025209339</v>
      </c>
      <c r="R4" s="8">
        <v>6768.8761868944575</v>
      </c>
    </row>
    <row r="5" spans="1:18" ht="11.25" customHeight="1" x14ac:dyDescent="0.25">
      <c r="A5" s="59" t="s">
        <v>238</v>
      </c>
      <c r="B5" s="60" t="s">
        <v>237</v>
      </c>
      <c r="C5" s="9">
        <v>2836.4729112876098</v>
      </c>
      <c r="D5" s="9">
        <v>2687.0643638597348</v>
      </c>
      <c r="E5" s="9">
        <v>2343.7525047284475</v>
      </c>
      <c r="F5" s="9">
        <v>2888.3715589847425</v>
      </c>
      <c r="G5" s="9">
        <v>3883.1508304832114</v>
      </c>
      <c r="H5" s="9">
        <v>4022.0668374043935</v>
      </c>
      <c r="I5" s="9">
        <v>4316.9261212050988</v>
      </c>
      <c r="J5" s="9">
        <v>2328.4784771171394</v>
      </c>
      <c r="K5" s="9">
        <v>2491.6671624328196</v>
      </c>
      <c r="L5" s="9">
        <v>2261.272167731679</v>
      </c>
      <c r="M5" s="9">
        <v>3274.625769500461</v>
      </c>
      <c r="N5" s="9">
        <v>2951.6537290448491</v>
      </c>
      <c r="O5" s="9">
        <v>3225.3580807522153</v>
      </c>
      <c r="P5" s="9">
        <v>1827.0507981767901</v>
      </c>
      <c r="Q5" s="9">
        <v>2282.9734213378165</v>
      </c>
      <c r="R5" s="9">
        <v>1518.3871628469531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2836.4729112876098</v>
      </c>
      <c r="D8" s="10">
        <v>2687.0643638597348</v>
      </c>
      <c r="E8" s="10">
        <v>2343.7525047284475</v>
      </c>
      <c r="F8" s="10">
        <v>2888.3715589847425</v>
      </c>
      <c r="G8" s="10">
        <v>3883.1508304832114</v>
      </c>
      <c r="H8" s="10">
        <v>4022.0668374043935</v>
      </c>
      <c r="I8" s="10">
        <v>4316.9261212050988</v>
      </c>
      <c r="J8" s="10">
        <v>2328.4784771171394</v>
      </c>
      <c r="K8" s="10">
        <v>2491.6671624328196</v>
      </c>
      <c r="L8" s="10">
        <v>2261.272167731679</v>
      </c>
      <c r="M8" s="10">
        <v>3274.625769500461</v>
      </c>
      <c r="N8" s="10">
        <v>2951.6537290448491</v>
      </c>
      <c r="O8" s="10">
        <v>3225.3580807522153</v>
      </c>
      <c r="P8" s="10">
        <v>1827.0507981767901</v>
      </c>
      <c r="Q8" s="10">
        <v>2282.9734213378165</v>
      </c>
      <c r="R8" s="10">
        <v>1518.3871628469531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9864.0139152012907</v>
      </c>
      <c r="D11" s="9">
        <v>11100.237693573959</v>
      </c>
      <c r="E11" s="9">
        <v>9809.4101204260787</v>
      </c>
      <c r="F11" s="9">
        <v>11263.25536375284</v>
      </c>
      <c r="G11" s="9">
        <v>11255.73786303228</v>
      </c>
      <c r="H11" s="9">
        <v>11337.253049722865</v>
      </c>
      <c r="I11" s="9">
        <v>10633.431388863239</v>
      </c>
      <c r="J11" s="9">
        <v>10685.026120755239</v>
      </c>
      <c r="K11" s="9">
        <v>8746.4676123705594</v>
      </c>
      <c r="L11" s="9">
        <v>4953.5988748646396</v>
      </c>
      <c r="M11" s="9">
        <v>8500.512286771751</v>
      </c>
      <c r="N11" s="9">
        <v>9852.3058566305135</v>
      </c>
      <c r="O11" s="9">
        <v>8452.5326165350216</v>
      </c>
      <c r="P11" s="9">
        <v>6388.8627698126656</v>
      </c>
      <c r="Q11" s="9">
        <v>5973.0596038715221</v>
      </c>
      <c r="R11" s="9">
        <v>5250.4890240475042</v>
      </c>
    </row>
    <row r="12" spans="1:18" ht="11.25" customHeight="1" x14ac:dyDescent="0.25">
      <c r="A12" s="61" t="s">
        <v>224</v>
      </c>
      <c r="B12" s="62" t="s">
        <v>223</v>
      </c>
      <c r="C12" s="10">
        <v>9864.0139152012907</v>
      </c>
      <c r="D12" s="10">
        <v>11100.237693573959</v>
      </c>
      <c r="E12" s="10">
        <v>9809.4101204260787</v>
      </c>
      <c r="F12" s="10">
        <v>11263.25536375284</v>
      </c>
      <c r="G12" s="10">
        <v>11255.73786303228</v>
      </c>
      <c r="H12" s="10">
        <v>11337.253049722865</v>
      </c>
      <c r="I12" s="10">
        <v>10633.431388863239</v>
      </c>
      <c r="J12" s="10">
        <v>10685.026120755239</v>
      </c>
      <c r="K12" s="10">
        <v>8746.4676123705594</v>
      </c>
      <c r="L12" s="10">
        <v>4953.5988748646396</v>
      </c>
      <c r="M12" s="10">
        <v>8500.512286771751</v>
      </c>
      <c r="N12" s="10">
        <v>9852.3058566305135</v>
      </c>
      <c r="O12" s="10">
        <v>8452.5326165350216</v>
      </c>
      <c r="P12" s="10">
        <v>6388.8627698126656</v>
      </c>
      <c r="Q12" s="10">
        <v>5973.0596038715221</v>
      </c>
      <c r="R12" s="10">
        <v>5250.4890240475042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265.44694467628517</v>
      </c>
      <c r="D21" s="79">
        <v>334.31845507810579</v>
      </c>
      <c r="E21" s="79">
        <v>304.31364408093759</v>
      </c>
      <c r="F21" s="79">
        <v>318.06312953995302</v>
      </c>
      <c r="G21" s="79">
        <v>354.48932059623178</v>
      </c>
      <c r="H21" s="79">
        <v>307.43460512292216</v>
      </c>
      <c r="I21" s="79">
        <v>335.56741898108612</v>
      </c>
      <c r="J21" s="79">
        <v>246.75591610159179</v>
      </c>
      <c r="K21" s="79">
        <v>264.36791329171035</v>
      </c>
      <c r="L21" s="79">
        <v>365.76870206545055</v>
      </c>
      <c r="M21" s="79">
        <v>149.54548902708797</v>
      </c>
      <c r="N21" s="79">
        <v>187.98977560054047</v>
      </c>
      <c r="O21" s="79">
        <v>132.1849800581426</v>
      </c>
      <c r="P21" s="79">
        <v>165.8227768289299</v>
      </c>
      <c r="Q21" s="79">
        <v>187.41622593981845</v>
      </c>
      <c r="R21" s="79">
        <v>232.16380452072249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265.44694467628517</v>
      </c>
      <c r="D30" s="8">
        <v>334.31845507810579</v>
      </c>
      <c r="E30" s="8">
        <v>304.31364408093759</v>
      </c>
      <c r="F30" s="8">
        <v>318.06312953995302</v>
      </c>
      <c r="G30" s="8">
        <v>354.48932059623178</v>
      </c>
      <c r="H30" s="8">
        <v>307.43460512292216</v>
      </c>
      <c r="I30" s="8">
        <v>335.56741898108612</v>
      </c>
      <c r="J30" s="8">
        <v>246.75591610159179</v>
      </c>
      <c r="K30" s="8">
        <v>264.36791329171035</v>
      </c>
      <c r="L30" s="8">
        <v>365.76870206545055</v>
      </c>
      <c r="M30" s="8">
        <v>149.54548902708797</v>
      </c>
      <c r="N30" s="8">
        <v>187.98977560054047</v>
      </c>
      <c r="O30" s="8">
        <v>132.1849800581426</v>
      </c>
      <c r="P30" s="8">
        <v>165.8227768289299</v>
      </c>
      <c r="Q30" s="8">
        <v>187.41622593981845</v>
      </c>
      <c r="R30" s="8">
        <v>232.16380452072249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39.875587232825204</v>
      </c>
      <c r="D34" s="9">
        <v>35.194663424690873</v>
      </c>
      <c r="E34" s="9">
        <v>33.912512175207276</v>
      </c>
      <c r="F34" s="9">
        <v>36.267112961091563</v>
      </c>
      <c r="G34" s="9">
        <v>43.341971429760584</v>
      </c>
      <c r="H34" s="9">
        <v>44.991921472207942</v>
      </c>
      <c r="I34" s="9">
        <v>41.291745651539472</v>
      </c>
      <c r="J34" s="9">
        <v>42.204187998851751</v>
      </c>
      <c r="K34" s="9">
        <v>33.019273949592915</v>
      </c>
      <c r="L34" s="9">
        <v>26.252285797659766</v>
      </c>
      <c r="M34" s="9">
        <v>35.226067343463654</v>
      </c>
      <c r="N34" s="9">
        <v>27.584790183234521</v>
      </c>
      <c r="O34" s="9">
        <v>25.883428913679513</v>
      </c>
      <c r="P34" s="9">
        <v>18.52379211276061</v>
      </c>
      <c r="Q34" s="9">
        <v>12.621031444231065</v>
      </c>
      <c r="R34" s="9">
        <v>15.583578821802197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16.047354305382324</v>
      </c>
      <c r="D43" s="9">
        <v>15.488847351356021</v>
      </c>
      <c r="E43" s="9">
        <v>14.919082770369045</v>
      </c>
      <c r="F43" s="9">
        <v>19.084069195550711</v>
      </c>
      <c r="G43" s="9">
        <v>17.30793061097464</v>
      </c>
      <c r="H43" s="9">
        <v>17.86801385743642</v>
      </c>
      <c r="I43" s="9">
        <v>17.182405688309462</v>
      </c>
      <c r="J43" s="9">
        <v>14.868754077696943</v>
      </c>
      <c r="K43" s="9">
        <v>12.770836194126032</v>
      </c>
      <c r="L43" s="9">
        <v>9.6831077610745773</v>
      </c>
      <c r="M43" s="9">
        <v>35.064926442686527</v>
      </c>
      <c r="N43" s="9">
        <v>28.499215195264622</v>
      </c>
      <c r="O43" s="9">
        <v>19.61389700302038</v>
      </c>
      <c r="P43" s="9">
        <v>20.363031608844743</v>
      </c>
      <c r="Q43" s="9">
        <v>23.09109021994929</v>
      </c>
      <c r="R43" s="9">
        <v>18.434515451007318</v>
      </c>
    </row>
    <row r="44" spans="1:18" ht="11.25" customHeight="1" x14ac:dyDescent="0.25">
      <c r="A44" s="59" t="s">
        <v>161</v>
      </c>
      <c r="B44" s="60" t="s">
        <v>160</v>
      </c>
      <c r="C44" s="9">
        <v>201.23957021291213</v>
      </c>
      <c r="D44" s="9">
        <v>275.46668227929706</v>
      </c>
      <c r="E44" s="9">
        <v>247.58068610332802</v>
      </c>
      <c r="F44" s="9">
        <v>256.75130971850507</v>
      </c>
      <c r="G44" s="9">
        <v>287.84878865733498</v>
      </c>
      <c r="H44" s="9">
        <v>238.39282648825682</v>
      </c>
      <c r="I44" s="9">
        <v>269.08098346036894</v>
      </c>
      <c r="J44" s="9">
        <v>185.87544515884704</v>
      </c>
      <c r="K44" s="9">
        <v>216.58680860940066</v>
      </c>
      <c r="L44" s="9">
        <v>328.03114537987199</v>
      </c>
      <c r="M44" s="9">
        <v>77.400183722456262</v>
      </c>
      <c r="N44" s="9">
        <v>130.03191736769668</v>
      </c>
      <c r="O44" s="9">
        <v>86.687654141442707</v>
      </c>
      <c r="P44" s="9">
        <v>126.93595310732455</v>
      </c>
      <c r="Q44" s="9">
        <v>151.70410427563809</v>
      </c>
      <c r="R44" s="9">
        <v>198.14571024791297</v>
      </c>
    </row>
    <row r="45" spans="1:18" ht="11.25" customHeight="1" x14ac:dyDescent="0.25">
      <c r="A45" s="59" t="s">
        <v>159</v>
      </c>
      <c r="B45" s="60" t="s">
        <v>158</v>
      </c>
      <c r="C45" s="9">
        <v>8.2844329251655306</v>
      </c>
      <c r="D45" s="9">
        <v>8.1682620227618212</v>
      </c>
      <c r="E45" s="9">
        <v>7.9013630320332338</v>
      </c>
      <c r="F45" s="9">
        <v>5.9606376648056605</v>
      </c>
      <c r="G45" s="9">
        <v>5.9906298981615613</v>
      </c>
      <c r="H45" s="9">
        <v>6.1818433050210277</v>
      </c>
      <c r="I45" s="9">
        <v>8.0122841808682672</v>
      </c>
      <c r="J45" s="9">
        <v>3.8075288661960687</v>
      </c>
      <c r="K45" s="9">
        <v>1.9909945385907371</v>
      </c>
      <c r="L45" s="9">
        <v>1.802163126844216</v>
      </c>
      <c r="M45" s="9">
        <v>1.8543115184815138</v>
      </c>
      <c r="N45" s="9">
        <v>1.8738528543446376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8.2844329251655306</v>
      </c>
      <c r="D49" s="10">
        <v>8.1682620227618212</v>
      </c>
      <c r="E49" s="10">
        <v>7.9013630320332338</v>
      </c>
      <c r="F49" s="10">
        <v>5.9606376648056605</v>
      </c>
      <c r="G49" s="10">
        <v>5.9906298981615613</v>
      </c>
      <c r="H49" s="10">
        <v>6.1818433050210277</v>
      </c>
      <c r="I49" s="10">
        <v>8.0122841808682672</v>
      </c>
      <c r="J49" s="10">
        <v>3.8075288661960687</v>
      </c>
      <c r="K49" s="10">
        <v>1.9909945385907371</v>
      </c>
      <c r="L49" s="10">
        <v>1.802163126844216</v>
      </c>
      <c r="M49" s="10">
        <v>1.8543115184815138</v>
      </c>
      <c r="N49" s="10">
        <v>1.8738528543446376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5527.813731598967</v>
      </c>
      <c r="D52" s="79">
        <v>3409.4045463711172</v>
      </c>
      <c r="E52" s="79">
        <v>3000.1884084554795</v>
      </c>
      <c r="F52" s="79">
        <v>2953.5931822261796</v>
      </c>
      <c r="G52" s="79">
        <v>2622.194498470702</v>
      </c>
      <c r="H52" s="79">
        <v>3068.2484475021765</v>
      </c>
      <c r="I52" s="79">
        <v>2689.770873433753</v>
      </c>
      <c r="J52" s="79">
        <v>2677.2319201112214</v>
      </c>
      <c r="K52" s="79">
        <v>2795.4427161998774</v>
      </c>
      <c r="L52" s="79">
        <v>1408.2310487611892</v>
      </c>
      <c r="M52" s="79">
        <v>1748.8709721443486</v>
      </c>
      <c r="N52" s="79">
        <v>1584.7097388621999</v>
      </c>
      <c r="O52" s="79">
        <v>2087.0341137413279</v>
      </c>
      <c r="P52" s="79">
        <v>1778.9675184501809</v>
      </c>
      <c r="Q52" s="79">
        <v>1713.7320524301917</v>
      </c>
      <c r="R52" s="79">
        <v>1424.7770374343984</v>
      </c>
    </row>
    <row r="53" spans="1:18" ht="11.25" customHeight="1" x14ac:dyDescent="0.25">
      <c r="A53" s="56" t="s">
        <v>143</v>
      </c>
      <c r="B53" s="57" t="s">
        <v>142</v>
      </c>
      <c r="C53" s="8">
        <v>2873.4974516197235</v>
      </c>
      <c r="D53" s="8">
        <v>2771.8900365134209</v>
      </c>
      <c r="E53" s="8">
        <v>2782.1163440179116</v>
      </c>
      <c r="F53" s="8">
        <v>2772.1307208986755</v>
      </c>
      <c r="G53" s="8">
        <v>2596.0688664707018</v>
      </c>
      <c r="H53" s="8">
        <v>2859.9884475021768</v>
      </c>
      <c r="I53" s="8">
        <v>2642.9624494337531</v>
      </c>
      <c r="J53" s="8">
        <v>2677.2319201112214</v>
      </c>
      <c r="K53" s="8">
        <v>2795.4427161998774</v>
      </c>
      <c r="L53" s="8">
        <v>1408.2310487611892</v>
      </c>
      <c r="M53" s="8">
        <v>1748.8709721443486</v>
      </c>
      <c r="N53" s="8">
        <v>1584.7097388621999</v>
      </c>
      <c r="O53" s="8">
        <v>1548.5984996043867</v>
      </c>
      <c r="P53" s="8">
        <v>1378.2823184501797</v>
      </c>
      <c r="Q53" s="8">
        <v>1275.0628524301928</v>
      </c>
      <c r="R53" s="8">
        <v>1000.0362374343978</v>
      </c>
    </row>
    <row r="54" spans="1:18" ht="11.25" customHeight="1" x14ac:dyDescent="0.25">
      <c r="A54" s="56" t="s">
        <v>141</v>
      </c>
      <c r="B54" s="57" t="s">
        <v>140</v>
      </c>
      <c r="C54" s="8">
        <v>2654.3162799792435</v>
      </c>
      <c r="D54" s="8">
        <v>637.51450985769611</v>
      </c>
      <c r="E54" s="8">
        <v>218.072064437568</v>
      </c>
      <c r="F54" s="8">
        <v>181.46246132750403</v>
      </c>
      <c r="G54" s="8">
        <v>26.125632</v>
      </c>
      <c r="H54" s="8">
        <v>208.25999999999996</v>
      </c>
      <c r="I54" s="8">
        <v>46.808424000000002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538.43561413694124</v>
      </c>
      <c r="P54" s="8">
        <v>400.6852000000012</v>
      </c>
      <c r="Q54" s="8">
        <v>438.66919999999891</v>
      </c>
      <c r="R54" s="8">
        <v>424.74080000000055</v>
      </c>
    </row>
    <row r="55" spans="1:18" ht="11.25" customHeight="1" x14ac:dyDescent="0.25">
      <c r="A55" s="59" t="s">
        <v>139</v>
      </c>
      <c r="B55" s="60" t="s">
        <v>138</v>
      </c>
      <c r="C55" s="9">
        <v>364.37595448781758</v>
      </c>
      <c r="D55" s="9">
        <v>59.484901857696002</v>
      </c>
      <c r="E55" s="9">
        <v>60.229704437567996</v>
      </c>
      <c r="F55" s="9">
        <v>12.734421327504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350.45561413694088</v>
      </c>
      <c r="P55" s="9">
        <v>287.84520000000123</v>
      </c>
      <c r="Q55" s="9">
        <v>310.48919999999964</v>
      </c>
      <c r="R55" s="9">
        <v>356.62080000000054</v>
      </c>
    </row>
    <row r="56" spans="1:18" ht="11.25" customHeight="1" x14ac:dyDescent="0.25">
      <c r="A56" s="59" t="s">
        <v>137</v>
      </c>
      <c r="B56" s="60" t="s">
        <v>136</v>
      </c>
      <c r="C56" s="9">
        <v>2289.9403254914259</v>
      </c>
      <c r="D56" s="9">
        <v>578.02960800000005</v>
      </c>
      <c r="E56" s="9">
        <v>157.84236000000001</v>
      </c>
      <c r="F56" s="9">
        <v>168.72804000000002</v>
      </c>
      <c r="G56" s="9">
        <v>26.125632</v>
      </c>
      <c r="H56" s="9">
        <v>208.25999999999996</v>
      </c>
      <c r="I56" s="9">
        <v>46.808424000000002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187.98000000000036</v>
      </c>
      <c r="P56" s="9">
        <v>112.83999999999996</v>
      </c>
      <c r="Q56" s="9">
        <v>128.17999999999927</v>
      </c>
      <c r="R56" s="9">
        <v>68.11999999999999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9" customWidth="1"/>
    <col min="2" max="2" width="8" style="49" customWidth="1"/>
    <col min="3" max="18" width="5.7109375" style="49" customWidth="1"/>
    <col min="19" max="16384" width="9.140625" style="49"/>
  </cols>
  <sheetData>
    <row r="1" spans="1:18" ht="11.25" customHeight="1" x14ac:dyDescent="0.25">
      <c r="A1" s="48" t="s">
        <v>245</v>
      </c>
      <c r="B1" s="48"/>
      <c r="C1" s="48">
        <v>2000</v>
      </c>
      <c r="D1" s="48">
        <v>2001</v>
      </c>
      <c r="E1" s="48">
        <v>2002</v>
      </c>
      <c r="F1" s="48">
        <v>2003</v>
      </c>
      <c r="G1" s="48">
        <v>2004</v>
      </c>
      <c r="H1" s="48">
        <v>2005</v>
      </c>
      <c r="I1" s="48">
        <v>2006</v>
      </c>
      <c r="J1" s="48">
        <v>2007</v>
      </c>
      <c r="K1" s="48">
        <v>2008</v>
      </c>
      <c r="L1" s="48">
        <v>2009</v>
      </c>
      <c r="M1" s="48">
        <v>2010</v>
      </c>
      <c r="N1" s="48">
        <v>2011</v>
      </c>
      <c r="O1" s="48">
        <v>2012</v>
      </c>
      <c r="P1" s="48">
        <v>2013</v>
      </c>
      <c r="Q1" s="48">
        <v>2014</v>
      </c>
      <c r="R1" s="48">
        <v>2015</v>
      </c>
    </row>
    <row r="2" spans="1:18" ht="11.25" customHeight="1" x14ac:dyDescent="0.25">
      <c r="A2" s="50" t="s">
        <v>244</v>
      </c>
      <c r="B2" s="51" t="s">
        <v>243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</row>
    <row r="3" spans="1:18" ht="11.25" customHeight="1" x14ac:dyDescent="0.25">
      <c r="A3" s="53" t="s">
        <v>242</v>
      </c>
      <c r="B3" s="54" t="s">
        <v>241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1:18" ht="11.25" customHeight="1" x14ac:dyDescent="0.25">
      <c r="A4" s="56" t="s">
        <v>240</v>
      </c>
      <c r="B4" s="57" t="s">
        <v>239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</row>
    <row r="5" spans="1:18" ht="11.25" customHeight="1" x14ac:dyDescent="0.25">
      <c r="A5" s="59" t="s">
        <v>238</v>
      </c>
      <c r="B5" s="60" t="s">
        <v>237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1.25" customHeight="1" x14ac:dyDescent="0.25">
      <c r="A6" s="61" t="s">
        <v>236</v>
      </c>
      <c r="B6" s="62" t="s">
        <v>235</v>
      </c>
      <c r="C6" s="6">
        <v>4.1156243999999997</v>
      </c>
      <c r="D6" s="6">
        <v>4.1156243999999997</v>
      </c>
      <c r="E6" s="6">
        <v>4.1156243999999997</v>
      </c>
      <c r="F6" s="6">
        <v>4.1156243999999997</v>
      </c>
      <c r="G6" s="6">
        <v>4.1156243999999997</v>
      </c>
      <c r="H6" s="6">
        <v>4.1156243999999997</v>
      </c>
      <c r="I6" s="6">
        <v>4.1156243999999997</v>
      </c>
      <c r="J6" s="6">
        <v>4.1156243999999997</v>
      </c>
      <c r="K6" s="6">
        <v>4.1156243999999997</v>
      </c>
      <c r="L6" s="6">
        <v>4.1156243999999997</v>
      </c>
      <c r="M6" s="6">
        <v>4.1156243999999997</v>
      </c>
      <c r="N6" s="6">
        <v>4.1156243999999997</v>
      </c>
      <c r="O6" s="6">
        <v>4.1156243999999997</v>
      </c>
      <c r="P6" s="6">
        <v>4.1156243999999997</v>
      </c>
      <c r="Q6" s="6">
        <v>4.1156243999999997</v>
      </c>
      <c r="R6" s="6">
        <v>4.1156243999999997</v>
      </c>
    </row>
    <row r="7" spans="1:18" ht="11.25" customHeight="1" x14ac:dyDescent="0.25">
      <c r="A7" s="61" t="s">
        <v>234</v>
      </c>
      <c r="B7" s="62" t="s">
        <v>233</v>
      </c>
      <c r="C7" s="6">
        <v>3.9607128</v>
      </c>
      <c r="D7" s="6">
        <v>3.9607128</v>
      </c>
      <c r="E7" s="6">
        <v>3.9607128</v>
      </c>
      <c r="F7" s="6">
        <v>3.9607128</v>
      </c>
      <c r="G7" s="6">
        <v>3.9607128</v>
      </c>
      <c r="H7" s="6">
        <v>3.9607128</v>
      </c>
      <c r="I7" s="6">
        <v>3.9607128</v>
      </c>
      <c r="J7" s="6">
        <v>3.9607128</v>
      </c>
      <c r="K7" s="6">
        <v>3.9607128</v>
      </c>
      <c r="L7" s="6">
        <v>3.9607128</v>
      </c>
      <c r="M7" s="6">
        <v>3.9607128</v>
      </c>
      <c r="N7" s="6">
        <v>3.9607128</v>
      </c>
      <c r="O7" s="6">
        <v>3.9607128</v>
      </c>
      <c r="P7" s="6">
        <v>3.9607128</v>
      </c>
      <c r="Q7" s="6">
        <v>3.9607128</v>
      </c>
      <c r="R7" s="6">
        <v>3.9607128</v>
      </c>
    </row>
    <row r="8" spans="1:18" ht="11.25" customHeight="1" x14ac:dyDescent="0.25">
      <c r="A8" s="61" t="s">
        <v>232</v>
      </c>
      <c r="B8" s="62" t="s">
        <v>231</v>
      </c>
      <c r="C8" s="6">
        <v>3.9607128</v>
      </c>
      <c r="D8" s="6">
        <v>3.9607128</v>
      </c>
      <c r="E8" s="6">
        <v>3.9607128</v>
      </c>
      <c r="F8" s="6">
        <v>3.9607128</v>
      </c>
      <c r="G8" s="6">
        <v>3.9607128</v>
      </c>
      <c r="H8" s="6">
        <v>3.9607128</v>
      </c>
      <c r="I8" s="6">
        <v>3.9607128</v>
      </c>
      <c r="J8" s="6">
        <v>3.9607128</v>
      </c>
      <c r="K8" s="6">
        <v>3.9607128</v>
      </c>
      <c r="L8" s="6">
        <v>3.9607128</v>
      </c>
      <c r="M8" s="6">
        <v>3.9607128</v>
      </c>
      <c r="N8" s="6">
        <v>3.9607128</v>
      </c>
      <c r="O8" s="6">
        <v>3.9607128</v>
      </c>
      <c r="P8" s="6">
        <v>3.9607128</v>
      </c>
      <c r="Q8" s="6">
        <v>3.9607128</v>
      </c>
      <c r="R8" s="6">
        <v>3.9607128</v>
      </c>
    </row>
    <row r="9" spans="1:18" ht="11.25" customHeight="1" x14ac:dyDescent="0.25">
      <c r="A9" s="61" t="s">
        <v>230</v>
      </c>
      <c r="B9" s="62" t="s">
        <v>229</v>
      </c>
      <c r="C9" s="6">
        <v>4.0235148000000001</v>
      </c>
      <c r="D9" s="6">
        <v>4.0235148000000001</v>
      </c>
      <c r="E9" s="6">
        <v>4.0235148000000001</v>
      </c>
      <c r="F9" s="6">
        <v>4.0235148000000001</v>
      </c>
      <c r="G9" s="6">
        <v>4.0235148000000001</v>
      </c>
      <c r="H9" s="6">
        <v>4.0235148000000001</v>
      </c>
      <c r="I9" s="6">
        <v>4.0235148000000001</v>
      </c>
      <c r="J9" s="6">
        <v>4.0235148000000001</v>
      </c>
      <c r="K9" s="6">
        <v>4.0235148000000001</v>
      </c>
      <c r="L9" s="6">
        <v>4.0235148000000001</v>
      </c>
      <c r="M9" s="6">
        <v>4.0235148000000001</v>
      </c>
      <c r="N9" s="6">
        <v>4.0235148000000001</v>
      </c>
      <c r="O9" s="6">
        <v>4.0235148000000001</v>
      </c>
      <c r="P9" s="6">
        <v>4.0235148000000001</v>
      </c>
      <c r="Q9" s="6">
        <v>4.0235148000000001</v>
      </c>
      <c r="R9" s="6">
        <v>4.0235148000000001</v>
      </c>
    </row>
    <row r="10" spans="1:18" ht="11.25" customHeight="1" x14ac:dyDescent="0.25">
      <c r="A10" s="59" t="s">
        <v>228</v>
      </c>
      <c r="B10" s="60" t="s">
        <v>227</v>
      </c>
      <c r="C10" s="7">
        <v>4.0821300000000003</v>
      </c>
      <c r="D10" s="7">
        <v>4.0821300000000003</v>
      </c>
      <c r="E10" s="7">
        <v>4.0821300000000003</v>
      </c>
      <c r="F10" s="7">
        <v>4.0821300000000003</v>
      </c>
      <c r="G10" s="7">
        <v>4.0821300000000003</v>
      </c>
      <c r="H10" s="7">
        <v>4.0821300000000003</v>
      </c>
      <c r="I10" s="7">
        <v>4.0821300000000003</v>
      </c>
      <c r="J10" s="7">
        <v>4.0821300000000003</v>
      </c>
      <c r="K10" s="7">
        <v>4.0821300000000003</v>
      </c>
      <c r="L10" s="7">
        <v>4.0821300000000003</v>
      </c>
      <c r="M10" s="7">
        <v>4.0821300000000003</v>
      </c>
      <c r="N10" s="7">
        <v>4.0821300000000003</v>
      </c>
      <c r="O10" s="7">
        <v>4.0821300000000003</v>
      </c>
      <c r="P10" s="7">
        <v>4.0821300000000003</v>
      </c>
      <c r="Q10" s="7">
        <v>4.0821300000000003</v>
      </c>
      <c r="R10" s="7">
        <v>4.0821300000000003</v>
      </c>
    </row>
    <row r="11" spans="1:18" ht="11.25" customHeight="1" x14ac:dyDescent="0.25">
      <c r="A11" s="59" t="s">
        <v>226</v>
      </c>
      <c r="B11" s="60" t="s">
        <v>225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11.25" customHeight="1" x14ac:dyDescent="0.25">
      <c r="A12" s="61" t="s">
        <v>224</v>
      </c>
      <c r="B12" s="62" t="s">
        <v>223</v>
      </c>
      <c r="C12" s="6">
        <v>4.479876</v>
      </c>
      <c r="D12" s="6">
        <v>4.479876</v>
      </c>
      <c r="E12" s="6">
        <v>4.479876</v>
      </c>
      <c r="F12" s="6">
        <v>4.479876</v>
      </c>
      <c r="G12" s="6">
        <v>4.479876</v>
      </c>
      <c r="H12" s="6">
        <v>4.479876</v>
      </c>
      <c r="I12" s="6">
        <v>4.479876</v>
      </c>
      <c r="J12" s="6">
        <v>4.479876</v>
      </c>
      <c r="K12" s="6">
        <v>4.479876</v>
      </c>
      <c r="L12" s="6">
        <v>4.479876</v>
      </c>
      <c r="M12" s="6">
        <v>4.479876</v>
      </c>
      <c r="N12" s="6">
        <v>4.479876</v>
      </c>
      <c r="O12" s="6">
        <v>4.479876</v>
      </c>
      <c r="P12" s="6">
        <v>4.479876</v>
      </c>
      <c r="Q12" s="6">
        <v>4.479876</v>
      </c>
      <c r="R12" s="6">
        <v>4.479876</v>
      </c>
    </row>
    <row r="13" spans="1:18" ht="11.25" customHeight="1" x14ac:dyDescent="0.25">
      <c r="A13" s="61" t="s">
        <v>222</v>
      </c>
      <c r="B13" s="62" t="s">
        <v>221</v>
      </c>
      <c r="C13" s="6">
        <v>4.479876</v>
      </c>
      <c r="D13" s="6">
        <v>4.479876</v>
      </c>
      <c r="E13" s="6">
        <v>4.479876</v>
      </c>
      <c r="F13" s="6">
        <v>4.479876</v>
      </c>
      <c r="G13" s="6">
        <v>4.479876</v>
      </c>
      <c r="H13" s="6">
        <v>4.479876</v>
      </c>
      <c r="I13" s="6">
        <v>4.479876</v>
      </c>
      <c r="J13" s="6">
        <v>4.479876</v>
      </c>
      <c r="K13" s="6">
        <v>4.479876</v>
      </c>
      <c r="L13" s="6">
        <v>4.479876</v>
      </c>
      <c r="M13" s="6">
        <v>4.479876</v>
      </c>
      <c r="N13" s="6">
        <v>4.479876</v>
      </c>
      <c r="O13" s="6">
        <v>4.479876</v>
      </c>
      <c r="P13" s="6">
        <v>4.479876</v>
      </c>
      <c r="Q13" s="6">
        <v>4.479876</v>
      </c>
      <c r="R13" s="6">
        <v>4.479876</v>
      </c>
    </row>
    <row r="14" spans="1:18" ht="11.25" customHeight="1" x14ac:dyDescent="0.25">
      <c r="A14" s="59" t="s">
        <v>220</v>
      </c>
      <c r="B14" s="60" t="s">
        <v>219</v>
      </c>
      <c r="C14" s="7">
        <v>3.3787476000000005</v>
      </c>
      <c r="D14" s="7">
        <v>3.3787476000000005</v>
      </c>
      <c r="E14" s="7">
        <v>3.3787476000000005</v>
      </c>
      <c r="F14" s="7">
        <v>3.3787476000000005</v>
      </c>
      <c r="G14" s="7">
        <v>3.3787476000000005</v>
      </c>
      <c r="H14" s="7">
        <v>3.3787476000000005</v>
      </c>
      <c r="I14" s="7">
        <v>3.3787476000000005</v>
      </c>
      <c r="J14" s="7">
        <v>3.3787476000000005</v>
      </c>
      <c r="K14" s="7">
        <v>3.3787476000000005</v>
      </c>
      <c r="L14" s="7">
        <v>3.3787476000000005</v>
      </c>
      <c r="M14" s="7">
        <v>3.3787476000000005</v>
      </c>
      <c r="N14" s="7">
        <v>3.3787476000000005</v>
      </c>
      <c r="O14" s="7">
        <v>3.3787476000000005</v>
      </c>
      <c r="P14" s="7">
        <v>3.3787476000000005</v>
      </c>
      <c r="Q14" s="7">
        <v>3.3787476000000005</v>
      </c>
      <c r="R14" s="7">
        <v>3.3787476000000005</v>
      </c>
    </row>
    <row r="15" spans="1:18" ht="11.25" customHeight="1" x14ac:dyDescent="0.25">
      <c r="A15" s="63" t="s">
        <v>218</v>
      </c>
      <c r="B15" s="57" t="s">
        <v>217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</row>
    <row r="16" spans="1:18" ht="11.25" customHeight="1" x14ac:dyDescent="0.25">
      <c r="A16" s="59" t="s">
        <v>216</v>
      </c>
      <c r="B16" s="60" t="s">
        <v>215</v>
      </c>
      <c r="C16" s="7">
        <v>4.2286679999999999</v>
      </c>
      <c r="D16" s="7">
        <v>4.2286679999999999</v>
      </c>
      <c r="E16" s="7">
        <v>4.2286679999999999</v>
      </c>
      <c r="F16" s="7">
        <v>4.2286679999999999</v>
      </c>
      <c r="G16" s="7">
        <v>4.2286679999999999</v>
      </c>
      <c r="H16" s="7">
        <v>4.2286679999999999</v>
      </c>
      <c r="I16" s="7">
        <v>4.2286679999999999</v>
      </c>
      <c r="J16" s="7">
        <v>4.2286679999999999</v>
      </c>
      <c r="K16" s="7">
        <v>4.2286679999999999</v>
      </c>
      <c r="L16" s="7">
        <v>4.2286679999999999</v>
      </c>
      <c r="M16" s="7">
        <v>4.2286679999999999</v>
      </c>
      <c r="N16" s="7">
        <v>4.2286679999999999</v>
      </c>
      <c r="O16" s="7">
        <v>4.2286679999999999</v>
      </c>
      <c r="P16" s="7">
        <v>4.2286679999999999</v>
      </c>
      <c r="Q16" s="7">
        <v>4.2286679999999999</v>
      </c>
      <c r="R16" s="7">
        <v>4.2286679999999999</v>
      </c>
    </row>
    <row r="17" spans="1:18" ht="11.25" customHeight="1" x14ac:dyDescent="0.25">
      <c r="A17" s="64" t="s">
        <v>214</v>
      </c>
      <c r="B17" s="60" t="s">
        <v>213</v>
      </c>
      <c r="C17" s="7">
        <v>4.438008</v>
      </c>
      <c r="D17" s="7">
        <v>4.438008</v>
      </c>
      <c r="E17" s="7">
        <v>4.438008</v>
      </c>
      <c r="F17" s="7">
        <v>4.438008</v>
      </c>
      <c r="G17" s="7">
        <v>4.438008</v>
      </c>
      <c r="H17" s="7">
        <v>4.438008</v>
      </c>
      <c r="I17" s="7">
        <v>4.438008</v>
      </c>
      <c r="J17" s="7">
        <v>4.438008</v>
      </c>
      <c r="K17" s="7">
        <v>4.438008</v>
      </c>
      <c r="L17" s="7">
        <v>4.438008</v>
      </c>
      <c r="M17" s="7">
        <v>4.438008</v>
      </c>
      <c r="N17" s="7">
        <v>4.438008</v>
      </c>
      <c r="O17" s="7">
        <v>4.438008</v>
      </c>
      <c r="P17" s="7">
        <v>4.438008</v>
      </c>
      <c r="Q17" s="7">
        <v>4.438008</v>
      </c>
      <c r="R17" s="7">
        <v>4.438008</v>
      </c>
    </row>
    <row r="18" spans="1:18" ht="11.25" customHeight="1" x14ac:dyDescent="0.25">
      <c r="A18" s="64" t="s">
        <v>357</v>
      </c>
      <c r="B18" s="60" t="s">
        <v>212</v>
      </c>
      <c r="C18" s="7">
        <v>4.0821300000000003</v>
      </c>
      <c r="D18" s="7">
        <v>4.0821300000000003</v>
      </c>
      <c r="E18" s="7">
        <v>4.0821300000000003</v>
      </c>
      <c r="F18" s="7">
        <v>4.0821300000000003</v>
      </c>
      <c r="G18" s="7">
        <v>4.0821300000000003</v>
      </c>
      <c r="H18" s="7">
        <v>4.0821300000000003</v>
      </c>
      <c r="I18" s="7">
        <v>4.0821300000000003</v>
      </c>
      <c r="J18" s="7">
        <v>4.0821300000000003</v>
      </c>
      <c r="K18" s="7">
        <v>4.0821300000000003</v>
      </c>
      <c r="L18" s="7">
        <v>4.0821300000000003</v>
      </c>
      <c r="M18" s="7">
        <v>4.0821300000000003</v>
      </c>
      <c r="N18" s="7">
        <v>4.0821300000000003</v>
      </c>
      <c r="O18" s="7">
        <v>4.0821300000000003</v>
      </c>
      <c r="P18" s="7">
        <v>4.0821300000000003</v>
      </c>
      <c r="Q18" s="7">
        <v>4.0821300000000003</v>
      </c>
      <c r="R18" s="7">
        <v>4.0821300000000003</v>
      </c>
    </row>
    <row r="19" spans="1:18" ht="11.25" customHeight="1" x14ac:dyDescent="0.25">
      <c r="A19" s="64" t="s">
        <v>211</v>
      </c>
      <c r="B19" s="60" t="s">
        <v>210</v>
      </c>
      <c r="C19" s="7">
        <v>4.438008</v>
      </c>
      <c r="D19" s="7">
        <v>4.438008</v>
      </c>
      <c r="E19" s="7">
        <v>4.438008</v>
      </c>
      <c r="F19" s="7">
        <v>4.438008</v>
      </c>
      <c r="G19" s="7">
        <v>4.438008</v>
      </c>
      <c r="H19" s="7">
        <v>4.438008</v>
      </c>
      <c r="I19" s="7">
        <v>4.438008</v>
      </c>
      <c r="J19" s="7">
        <v>4.438008</v>
      </c>
      <c r="K19" s="7">
        <v>4.438008</v>
      </c>
      <c r="L19" s="7">
        <v>4.438008</v>
      </c>
      <c r="M19" s="7">
        <v>4.438008</v>
      </c>
      <c r="N19" s="7">
        <v>4.438008</v>
      </c>
      <c r="O19" s="7">
        <v>4.438008</v>
      </c>
      <c r="P19" s="7">
        <v>4.438008</v>
      </c>
      <c r="Q19" s="7">
        <v>4.438008</v>
      </c>
      <c r="R19" s="7">
        <v>4.438008</v>
      </c>
    </row>
    <row r="20" spans="1:18" ht="11.25" customHeight="1" x14ac:dyDescent="0.25">
      <c r="A20" s="56" t="s">
        <v>209</v>
      </c>
      <c r="B20" s="57" t="s">
        <v>208</v>
      </c>
      <c r="C20" s="58">
        <v>4.479876</v>
      </c>
      <c r="D20" s="58">
        <v>4.479876</v>
      </c>
      <c r="E20" s="58">
        <v>4.479876</v>
      </c>
      <c r="F20" s="58">
        <v>4.479876</v>
      </c>
      <c r="G20" s="58">
        <v>4.479876</v>
      </c>
      <c r="H20" s="58">
        <v>4.479876</v>
      </c>
      <c r="I20" s="58">
        <v>4.479876</v>
      </c>
      <c r="J20" s="58">
        <v>4.479876</v>
      </c>
      <c r="K20" s="58">
        <v>4.479876</v>
      </c>
      <c r="L20" s="58">
        <v>4.479876</v>
      </c>
      <c r="M20" s="58">
        <v>4.479876</v>
      </c>
      <c r="N20" s="58">
        <v>4.479876</v>
      </c>
      <c r="O20" s="58">
        <v>4.479876</v>
      </c>
      <c r="P20" s="58">
        <v>4.479876</v>
      </c>
      <c r="Q20" s="58">
        <v>4.479876</v>
      </c>
      <c r="R20" s="58">
        <v>4.479876</v>
      </c>
    </row>
    <row r="21" spans="1:18" ht="11.25" customHeight="1" x14ac:dyDescent="0.25">
      <c r="A21" s="53" t="s">
        <v>207</v>
      </c>
      <c r="B21" s="54" t="s">
        <v>206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</row>
    <row r="22" spans="1:18" ht="11.25" customHeight="1" x14ac:dyDescent="0.25">
      <c r="A22" s="56" t="s">
        <v>205</v>
      </c>
      <c r="B22" s="57" t="s">
        <v>204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</row>
    <row r="23" spans="1:18" ht="11.25" customHeight="1" x14ac:dyDescent="0.25">
      <c r="A23" s="59" t="s">
        <v>203</v>
      </c>
      <c r="B23" s="60" t="s">
        <v>202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</row>
    <row r="24" spans="1:18" ht="11.25" customHeight="1" x14ac:dyDescent="0.25">
      <c r="A24" s="61" t="s">
        <v>201</v>
      </c>
      <c r="B24" s="62" t="s">
        <v>200</v>
      </c>
      <c r="C24" s="6">
        <v>3.0689244000000002</v>
      </c>
      <c r="D24" s="6">
        <v>3.0689244000000002</v>
      </c>
      <c r="E24" s="6">
        <v>3.0689244000000002</v>
      </c>
      <c r="F24" s="6">
        <v>3.0689244000000002</v>
      </c>
      <c r="G24" s="6">
        <v>3.0689244000000002</v>
      </c>
      <c r="H24" s="6">
        <v>3.0689244000000002</v>
      </c>
      <c r="I24" s="6">
        <v>3.0689244000000002</v>
      </c>
      <c r="J24" s="6">
        <v>3.0689244000000002</v>
      </c>
      <c r="K24" s="6">
        <v>3.0689244000000002</v>
      </c>
      <c r="L24" s="6">
        <v>3.0689244000000002</v>
      </c>
      <c r="M24" s="6">
        <v>3.0689244000000002</v>
      </c>
      <c r="N24" s="6">
        <v>3.0689244000000002</v>
      </c>
      <c r="O24" s="6">
        <v>3.0689244000000002</v>
      </c>
      <c r="P24" s="6">
        <v>3.0689244000000002</v>
      </c>
      <c r="Q24" s="6">
        <v>3.0689244000000002</v>
      </c>
      <c r="R24" s="6">
        <v>3.0689244000000002</v>
      </c>
    </row>
    <row r="25" spans="1:18" ht="11.25" customHeight="1" x14ac:dyDescent="0.25">
      <c r="A25" s="61" t="s">
        <v>199</v>
      </c>
      <c r="B25" s="62" t="s">
        <v>198</v>
      </c>
      <c r="C25" s="6">
        <v>2.6879256000000002</v>
      </c>
      <c r="D25" s="6">
        <v>2.6879256000000002</v>
      </c>
      <c r="E25" s="6">
        <v>2.6879256000000002</v>
      </c>
      <c r="F25" s="6">
        <v>2.6879256000000002</v>
      </c>
      <c r="G25" s="6">
        <v>2.6879256000000002</v>
      </c>
      <c r="H25" s="6">
        <v>2.6879256000000002</v>
      </c>
      <c r="I25" s="6">
        <v>2.6879256000000002</v>
      </c>
      <c r="J25" s="6">
        <v>2.6879256000000002</v>
      </c>
      <c r="K25" s="6">
        <v>2.6879256000000002</v>
      </c>
      <c r="L25" s="6">
        <v>2.6879256000000002</v>
      </c>
      <c r="M25" s="6">
        <v>2.6879256000000002</v>
      </c>
      <c r="N25" s="6">
        <v>2.6879256000000002</v>
      </c>
      <c r="O25" s="6">
        <v>2.6879256000000002</v>
      </c>
      <c r="P25" s="6">
        <v>2.6879256000000002</v>
      </c>
      <c r="Q25" s="6">
        <v>2.6879256000000002</v>
      </c>
      <c r="R25" s="6">
        <v>2.6879256000000002</v>
      </c>
    </row>
    <row r="26" spans="1:18" ht="11.25" customHeight="1" x14ac:dyDescent="0.25">
      <c r="A26" s="59" t="s">
        <v>197</v>
      </c>
      <c r="B26" s="60" t="s">
        <v>196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</row>
    <row r="27" spans="1:18" ht="11.25" customHeight="1" x14ac:dyDescent="0.25">
      <c r="A27" s="61" t="s">
        <v>195</v>
      </c>
      <c r="B27" s="62" t="s">
        <v>194</v>
      </c>
      <c r="C27" s="6">
        <v>3.0689244000000002</v>
      </c>
      <c r="D27" s="6">
        <v>3.0689244000000002</v>
      </c>
      <c r="E27" s="6">
        <v>3.0689244000000002</v>
      </c>
      <c r="F27" s="6">
        <v>3.0689244000000002</v>
      </c>
      <c r="G27" s="6">
        <v>3.0689244000000002</v>
      </c>
      <c r="H27" s="6">
        <v>3.0689244000000002</v>
      </c>
      <c r="I27" s="6">
        <v>3.0689244000000002</v>
      </c>
      <c r="J27" s="6">
        <v>3.0689244000000002</v>
      </c>
      <c r="K27" s="6">
        <v>3.0689244000000002</v>
      </c>
      <c r="L27" s="6">
        <v>3.0689244000000002</v>
      </c>
      <c r="M27" s="6">
        <v>3.0689244000000002</v>
      </c>
      <c r="N27" s="6">
        <v>3.0689244000000002</v>
      </c>
      <c r="O27" s="6">
        <v>3.0689244000000002</v>
      </c>
      <c r="P27" s="6">
        <v>3.0689244000000002</v>
      </c>
      <c r="Q27" s="6">
        <v>3.0689244000000002</v>
      </c>
      <c r="R27" s="6">
        <v>3.0689244000000002</v>
      </c>
    </row>
    <row r="28" spans="1:18" ht="11.25" customHeight="1" x14ac:dyDescent="0.25">
      <c r="A28" s="61" t="s">
        <v>193</v>
      </c>
      <c r="B28" s="62" t="s">
        <v>192</v>
      </c>
      <c r="C28" s="6">
        <v>3.0689244000000002</v>
      </c>
      <c r="D28" s="6">
        <v>3.0689244000000002</v>
      </c>
      <c r="E28" s="6">
        <v>3.0689244000000002</v>
      </c>
      <c r="F28" s="6">
        <v>3.0689244000000002</v>
      </c>
      <c r="G28" s="6">
        <v>3.0689244000000002</v>
      </c>
      <c r="H28" s="6">
        <v>3.0689244000000002</v>
      </c>
      <c r="I28" s="6">
        <v>3.0689244000000002</v>
      </c>
      <c r="J28" s="6">
        <v>3.0689244000000002</v>
      </c>
      <c r="K28" s="6">
        <v>3.0689244000000002</v>
      </c>
      <c r="L28" s="6">
        <v>3.0689244000000002</v>
      </c>
      <c r="M28" s="6">
        <v>3.0689244000000002</v>
      </c>
      <c r="N28" s="6">
        <v>3.0689244000000002</v>
      </c>
      <c r="O28" s="6">
        <v>3.0689244000000002</v>
      </c>
      <c r="P28" s="6">
        <v>3.0689244000000002</v>
      </c>
      <c r="Q28" s="6">
        <v>3.0689244000000002</v>
      </c>
      <c r="R28" s="6">
        <v>3.0689244000000002</v>
      </c>
    </row>
    <row r="29" spans="1:18" ht="11.25" customHeight="1" x14ac:dyDescent="0.25">
      <c r="A29" s="65" t="s">
        <v>191</v>
      </c>
      <c r="B29" s="62" t="s">
        <v>190</v>
      </c>
      <c r="C29" s="6">
        <v>3.0689244000000002</v>
      </c>
      <c r="D29" s="6">
        <v>3.0689244000000002</v>
      </c>
      <c r="E29" s="6">
        <v>3.0689244000000002</v>
      </c>
      <c r="F29" s="6">
        <v>3.0689244000000002</v>
      </c>
      <c r="G29" s="6">
        <v>3.0689244000000002</v>
      </c>
      <c r="H29" s="6">
        <v>3.0689244000000002</v>
      </c>
      <c r="I29" s="6">
        <v>3.0689244000000002</v>
      </c>
      <c r="J29" s="6">
        <v>3.0689244000000002</v>
      </c>
      <c r="K29" s="6">
        <v>3.0689244000000002</v>
      </c>
      <c r="L29" s="6">
        <v>3.0689244000000002</v>
      </c>
      <c r="M29" s="6">
        <v>3.0689244000000002</v>
      </c>
      <c r="N29" s="6">
        <v>3.0689244000000002</v>
      </c>
      <c r="O29" s="6">
        <v>3.0689244000000002</v>
      </c>
      <c r="P29" s="6">
        <v>3.0689244000000002</v>
      </c>
      <c r="Q29" s="6">
        <v>3.0689244000000002</v>
      </c>
      <c r="R29" s="6">
        <v>3.0689244000000002</v>
      </c>
    </row>
    <row r="30" spans="1:18" ht="11.25" customHeight="1" x14ac:dyDescent="0.25">
      <c r="A30" s="56" t="s">
        <v>189</v>
      </c>
      <c r="B30" s="57" t="s">
        <v>188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</row>
    <row r="31" spans="1:18" ht="11.25" customHeight="1" x14ac:dyDescent="0.25">
      <c r="A31" s="59" t="s">
        <v>187</v>
      </c>
      <c r="B31" s="60" t="s">
        <v>186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</row>
    <row r="32" spans="1:18" ht="11.25" customHeight="1" x14ac:dyDescent="0.25">
      <c r="A32" s="61" t="s">
        <v>185</v>
      </c>
      <c r="B32" s="62" t="s">
        <v>184</v>
      </c>
      <c r="C32" s="6">
        <v>2.4115968000000003</v>
      </c>
      <c r="D32" s="6">
        <v>2.4115968000000003</v>
      </c>
      <c r="E32" s="6">
        <v>2.4115968000000003</v>
      </c>
      <c r="F32" s="6">
        <v>2.4115968000000003</v>
      </c>
      <c r="G32" s="6">
        <v>2.4115968000000003</v>
      </c>
      <c r="H32" s="6">
        <v>2.4115968000000003</v>
      </c>
      <c r="I32" s="6">
        <v>2.4115968000000003</v>
      </c>
      <c r="J32" s="6">
        <v>2.4115968000000003</v>
      </c>
      <c r="K32" s="6">
        <v>2.4115968000000003</v>
      </c>
      <c r="L32" s="6">
        <v>2.4115968000000003</v>
      </c>
      <c r="M32" s="6">
        <v>2.4115968000000003</v>
      </c>
      <c r="N32" s="6">
        <v>2.4115968000000003</v>
      </c>
      <c r="O32" s="6">
        <v>2.4115968000000003</v>
      </c>
      <c r="P32" s="6">
        <v>2.4115968000000003</v>
      </c>
      <c r="Q32" s="6">
        <v>2.4115968000000003</v>
      </c>
      <c r="R32" s="6">
        <v>2.4115968000000003</v>
      </c>
    </row>
    <row r="33" spans="1:18" ht="11.25" customHeight="1" x14ac:dyDescent="0.25">
      <c r="A33" s="61" t="s">
        <v>183</v>
      </c>
      <c r="B33" s="62" t="s">
        <v>182</v>
      </c>
      <c r="C33" s="6">
        <v>2.5790688000000004</v>
      </c>
      <c r="D33" s="6">
        <v>2.5790688000000004</v>
      </c>
      <c r="E33" s="6">
        <v>2.5790688000000004</v>
      </c>
      <c r="F33" s="6">
        <v>2.5790688000000004</v>
      </c>
      <c r="G33" s="6">
        <v>2.5790688000000004</v>
      </c>
      <c r="H33" s="6">
        <v>2.5790688000000004</v>
      </c>
      <c r="I33" s="6">
        <v>2.5790688000000004</v>
      </c>
      <c r="J33" s="6">
        <v>2.5790688000000004</v>
      </c>
      <c r="K33" s="6">
        <v>2.5790688000000004</v>
      </c>
      <c r="L33" s="6">
        <v>2.5790688000000004</v>
      </c>
      <c r="M33" s="6">
        <v>2.5790688000000004</v>
      </c>
      <c r="N33" s="6">
        <v>2.5790688000000004</v>
      </c>
      <c r="O33" s="6">
        <v>2.5790688000000004</v>
      </c>
      <c r="P33" s="6">
        <v>2.5790688000000004</v>
      </c>
      <c r="Q33" s="6">
        <v>2.5790688000000004</v>
      </c>
      <c r="R33" s="6">
        <v>2.5790688000000004</v>
      </c>
    </row>
    <row r="34" spans="1:18" ht="11.25" customHeight="1" x14ac:dyDescent="0.25">
      <c r="A34" s="64" t="s">
        <v>181</v>
      </c>
      <c r="B34" s="60" t="s">
        <v>180</v>
      </c>
      <c r="C34" s="7">
        <v>2.6418708000000004</v>
      </c>
      <c r="D34" s="7">
        <v>2.6418708000000004</v>
      </c>
      <c r="E34" s="7">
        <v>2.6418708000000004</v>
      </c>
      <c r="F34" s="7">
        <v>2.6418708000000004</v>
      </c>
      <c r="G34" s="7">
        <v>2.6418708000000004</v>
      </c>
      <c r="H34" s="7">
        <v>2.6418708000000004</v>
      </c>
      <c r="I34" s="7">
        <v>2.6418708000000004</v>
      </c>
      <c r="J34" s="7">
        <v>2.6418708000000004</v>
      </c>
      <c r="K34" s="7">
        <v>2.6418708000000004</v>
      </c>
      <c r="L34" s="7">
        <v>2.6418708000000004</v>
      </c>
      <c r="M34" s="7">
        <v>2.6418708000000004</v>
      </c>
      <c r="N34" s="7">
        <v>2.6418708000000004</v>
      </c>
      <c r="O34" s="7">
        <v>2.6418708000000004</v>
      </c>
      <c r="P34" s="7">
        <v>2.6418708000000004</v>
      </c>
      <c r="Q34" s="7">
        <v>2.6418708000000004</v>
      </c>
      <c r="R34" s="7">
        <v>2.6418708000000004</v>
      </c>
    </row>
    <row r="35" spans="1:18" ht="11.25" customHeight="1" x14ac:dyDescent="0.25">
      <c r="A35" s="59" t="s">
        <v>179</v>
      </c>
      <c r="B35" s="60" t="s">
        <v>178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</row>
    <row r="36" spans="1:18" ht="11.25" customHeight="1" x14ac:dyDescent="0.25">
      <c r="A36" s="65" t="s">
        <v>177</v>
      </c>
      <c r="B36" s="62" t="s">
        <v>176</v>
      </c>
      <c r="C36" s="6">
        <v>2.9014524000000002</v>
      </c>
      <c r="D36" s="6">
        <v>2.9014524000000002</v>
      </c>
      <c r="E36" s="6">
        <v>2.9014524000000002</v>
      </c>
      <c r="F36" s="6">
        <v>2.9014524000000002</v>
      </c>
      <c r="G36" s="6">
        <v>2.9014524000000002</v>
      </c>
      <c r="H36" s="6">
        <v>2.9014524000000002</v>
      </c>
      <c r="I36" s="6">
        <v>2.9014524000000002</v>
      </c>
      <c r="J36" s="6">
        <v>2.9014524000000002</v>
      </c>
      <c r="K36" s="6">
        <v>2.9014524000000002</v>
      </c>
      <c r="L36" s="6">
        <v>2.9014524000000002</v>
      </c>
      <c r="M36" s="6">
        <v>2.9014524000000002</v>
      </c>
      <c r="N36" s="6">
        <v>2.9014524000000002</v>
      </c>
      <c r="O36" s="6">
        <v>2.9014524000000002</v>
      </c>
      <c r="P36" s="6">
        <v>2.9014524000000002</v>
      </c>
      <c r="Q36" s="6">
        <v>2.9014524000000002</v>
      </c>
      <c r="R36" s="6">
        <v>2.9014524000000002</v>
      </c>
    </row>
    <row r="37" spans="1:18" ht="11.25" customHeight="1" x14ac:dyDescent="0.25">
      <c r="A37" s="61" t="s">
        <v>175</v>
      </c>
      <c r="B37" s="62" t="s">
        <v>174</v>
      </c>
      <c r="C37" s="6">
        <v>2.9307600000000003</v>
      </c>
      <c r="D37" s="6">
        <v>2.9307600000000003</v>
      </c>
      <c r="E37" s="6">
        <v>2.9307600000000003</v>
      </c>
      <c r="F37" s="6">
        <v>2.9307600000000003</v>
      </c>
      <c r="G37" s="6">
        <v>2.9307600000000003</v>
      </c>
      <c r="H37" s="6">
        <v>2.9307600000000003</v>
      </c>
      <c r="I37" s="6">
        <v>2.9307600000000003</v>
      </c>
      <c r="J37" s="6">
        <v>2.9307600000000003</v>
      </c>
      <c r="K37" s="6">
        <v>2.9307600000000003</v>
      </c>
      <c r="L37" s="6">
        <v>2.9307600000000003</v>
      </c>
      <c r="M37" s="6">
        <v>2.9307600000000003</v>
      </c>
      <c r="N37" s="6">
        <v>2.9307600000000003</v>
      </c>
      <c r="O37" s="6">
        <v>2.9307600000000003</v>
      </c>
      <c r="P37" s="6">
        <v>2.9307600000000003</v>
      </c>
      <c r="Q37" s="6">
        <v>2.9307600000000003</v>
      </c>
      <c r="R37" s="6">
        <v>2.9307600000000003</v>
      </c>
    </row>
    <row r="38" spans="1:18" ht="11.25" customHeight="1" x14ac:dyDescent="0.25">
      <c r="A38" s="59" t="s">
        <v>173</v>
      </c>
      <c r="B38" s="60" t="s">
        <v>172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</row>
    <row r="39" spans="1:18" ht="11.25" customHeight="1" x14ac:dyDescent="0.25">
      <c r="A39" s="61" t="s">
        <v>171</v>
      </c>
      <c r="B39" s="62" t="s">
        <v>170</v>
      </c>
      <c r="C39" s="6">
        <v>3.0103092000000005</v>
      </c>
      <c r="D39" s="6">
        <v>3.0103092000000005</v>
      </c>
      <c r="E39" s="6">
        <v>3.0103092000000005</v>
      </c>
      <c r="F39" s="6">
        <v>3.0103092000000005</v>
      </c>
      <c r="G39" s="6">
        <v>3.0103092000000005</v>
      </c>
      <c r="H39" s="6">
        <v>3.0103092000000005</v>
      </c>
      <c r="I39" s="6">
        <v>3.0103092000000005</v>
      </c>
      <c r="J39" s="6">
        <v>3.0103092000000005</v>
      </c>
      <c r="K39" s="6">
        <v>3.0103092000000005</v>
      </c>
      <c r="L39" s="6">
        <v>3.0103092000000005</v>
      </c>
      <c r="M39" s="6">
        <v>3.0103092000000005</v>
      </c>
      <c r="N39" s="6">
        <v>3.0103092000000005</v>
      </c>
      <c r="O39" s="6">
        <v>3.0103092000000005</v>
      </c>
      <c r="P39" s="6">
        <v>3.0103092000000005</v>
      </c>
      <c r="Q39" s="6">
        <v>3.0103092000000005</v>
      </c>
      <c r="R39" s="6">
        <v>3.0103092000000005</v>
      </c>
    </row>
    <row r="40" spans="1:18" ht="11.25" customHeight="1" x14ac:dyDescent="0.25">
      <c r="A40" s="61" t="s">
        <v>169</v>
      </c>
      <c r="B40" s="62" t="s">
        <v>168</v>
      </c>
      <c r="C40" s="6">
        <v>3.0103092000000005</v>
      </c>
      <c r="D40" s="6">
        <v>3.0103092000000005</v>
      </c>
      <c r="E40" s="6">
        <v>3.0103092000000005</v>
      </c>
      <c r="F40" s="6">
        <v>3.0103092000000005</v>
      </c>
      <c r="G40" s="6">
        <v>3.0103092000000005</v>
      </c>
      <c r="H40" s="6">
        <v>3.0103092000000005</v>
      </c>
      <c r="I40" s="6">
        <v>3.0103092000000005</v>
      </c>
      <c r="J40" s="6">
        <v>3.0103092000000005</v>
      </c>
      <c r="K40" s="6">
        <v>3.0103092000000005</v>
      </c>
      <c r="L40" s="6">
        <v>3.0103092000000005</v>
      </c>
      <c r="M40" s="6">
        <v>3.0103092000000005</v>
      </c>
      <c r="N40" s="6">
        <v>3.0103092000000005</v>
      </c>
      <c r="O40" s="6">
        <v>3.0103092000000005</v>
      </c>
      <c r="P40" s="6">
        <v>3.0103092000000005</v>
      </c>
      <c r="Q40" s="6">
        <v>3.0103092000000005</v>
      </c>
      <c r="R40" s="6">
        <v>3.0103092000000005</v>
      </c>
    </row>
    <row r="41" spans="1:18" ht="11.25" customHeight="1" x14ac:dyDescent="0.25">
      <c r="A41" s="61" t="s">
        <v>167</v>
      </c>
      <c r="B41" s="62" t="s">
        <v>166</v>
      </c>
      <c r="C41" s="6">
        <v>3.0103092000000005</v>
      </c>
      <c r="D41" s="6">
        <v>3.0103092000000005</v>
      </c>
      <c r="E41" s="6">
        <v>3.0103092000000005</v>
      </c>
      <c r="F41" s="6">
        <v>3.0103092000000005</v>
      </c>
      <c r="G41" s="6">
        <v>3.0103092000000005</v>
      </c>
      <c r="H41" s="6">
        <v>3.0103092000000005</v>
      </c>
      <c r="I41" s="6">
        <v>3.0103092000000005</v>
      </c>
      <c r="J41" s="6">
        <v>3.0103092000000005</v>
      </c>
      <c r="K41" s="6">
        <v>3.0103092000000005</v>
      </c>
      <c r="L41" s="6">
        <v>3.0103092000000005</v>
      </c>
      <c r="M41" s="6">
        <v>3.0103092000000005</v>
      </c>
      <c r="N41" s="6">
        <v>3.0103092000000005</v>
      </c>
      <c r="O41" s="6">
        <v>3.0103092000000005</v>
      </c>
      <c r="P41" s="6">
        <v>3.0103092000000005</v>
      </c>
      <c r="Q41" s="6">
        <v>3.0103092000000005</v>
      </c>
      <c r="R41" s="6">
        <v>3.0103092000000005</v>
      </c>
    </row>
    <row r="42" spans="1:18" ht="11.25" customHeight="1" x14ac:dyDescent="0.25">
      <c r="A42" s="64" t="s">
        <v>165</v>
      </c>
      <c r="B42" s="60" t="s">
        <v>164</v>
      </c>
      <c r="C42" s="7">
        <v>3.0689244000000002</v>
      </c>
      <c r="D42" s="7">
        <v>3.0689244000000002</v>
      </c>
      <c r="E42" s="7">
        <v>3.0689244000000002</v>
      </c>
      <c r="F42" s="7">
        <v>3.0689244000000002</v>
      </c>
      <c r="G42" s="7">
        <v>3.0689244000000002</v>
      </c>
      <c r="H42" s="7">
        <v>3.0689244000000002</v>
      </c>
      <c r="I42" s="7">
        <v>3.0689244000000002</v>
      </c>
      <c r="J42" s="7">
        <v>3.0689244000000002</v>
      </c>
      <c r="K42" s="7">
        <v>3.0689244000000002</v>
      </c>
      <c r="L42" s="7">
        <v>3.0689244000000002</v>
      </c>
      <c r="M42" s="7">
        <v>3.0689244000000002</v>
      </c>
      <c r="N42" s="7">
        <v>3.0689244000000002</v>
      </c>
      <c r="O42" s="7">
        <v>3.0689244000000002</v>
      </c>
      <c r="P42" s="7">
        <v>3.0689244000000002</v>
      </c>
      <c r="Q42" s="7">
        <v>3.0689244000000002</v>
      </c>
      <c r="R42" s="7">
        <v>3.0689244000000002</v>
      </c>
    </row>
    <row r="43" spans="1:18" ht="11.25" customHeight="1" x14ac:dyDescent="0.25">
      <c r="A43" s="59" t="s">
        <v>163</v>
      </c>
      <c r="B43" s="60" t="s">
        <v>162</v>
      </c>
      <c r="C43" s="7">
        <v>3.1024188000000001</v>
      </c>
      <c r="D43" s="7">
        <v>3.1024188000000001</v>
      </c>
      <c r="E43" s="7">
        <v>3.1024188000000001</v>
      </c>
      <c r="F43" s="7">
        <v>3.1024188000000001</v>
      </c>
      <c r="G43" s="7">
        <v>3.1024188000000001</v>
      </c>
      <c r="H43" s="7">
        <v>3.1024188000000001</v>
      </c>
      <c r="I43" s="7">
        <v>3.1024188000000001</v>
      </c>
      <c r="J43" s="7">
        <v>3.1024188000000001</v>
      </c>
      <c r="K43" s="7">
        <v>3.1024188000000001</v>
      </c>
      <c r="L43" s="7">
        <v>3.1024188000000001</v>
      </c>
      <c r="M43" s="7">
        <v>3.1024188000000001</v>
      </c>
      <c r="N43" s="7">
        <v>3.1024188000000001</v>
      </c>
      <c r="O43" s="7">
        <v>3.1024188000000001</v>
      </c>
      <c r="P43" s="7">
        <v>3.1024188000000001</v>
      </c>
      <c r="Q43" s="7">
        <v>3.1024188000000001</v>
      </c>
      <c r="R43" s="7">
        <v>3.1024188000000001</v>
      </c>
    </row>
    <row r="44" spans="1:18" ht="11.25" customHeight="1" x14ac:dyDescent="0.25">
      <c r="A44" s="59" t="s">
        <v>161</v>
      </c>
      <c r="B44" s="60" t="s">
        <v>160</v>
      </c>
      <c r="C44" s="7">
        <v>3.2405832000000006</v>
      </c>
      <c r="D44" s="7">
        <v>3.2405832000000006</v>
      </c>
      <c r="E44" s="7">
        <v>3.2405832000000006</v>
      </c>
      <c r="F44" s="7">
        <v>3.2405832000000006</v>
      </c>
      <c r="G44" s="7">
        <v>3.2405832000000006</v>
      </c>
      <c r="H44" s="7">
        <v>3.2405832000000006</v>
      </c>
      <c r="I44" s="7">
        <v>3.2405832000000006</v>
      </c>
      <c r="J44" s="7">
        <v>3.2405832000000006</v>
      </c>
      <c r="K44" s="7">
        <v>3.2405832000000006</v>
      </c>
      <c r="L44" s="7">
        <v>3.2405832000000006</v>
      </c>
      <c r="M44" s="7">
        <v>3.2405832000000006</v>
      </c>
      <c r="N44" s="7">
        <v>3.2405832000000006</v>
      </c>
      <c r="O44" s="7">
        <v>3.2405832000000006</v>
      </c>
      <c r="P44" s="7">
        <v>3.2405832000000006</v>
      </c>
      <c r="Q44" s="7">
        <v>3.2405832000000006</v>
      </c>
      <c r="R44" s="7">
        <v>3.2405832000000006</v>
      </c>
    </row>
    <row r="45" spans="1:18" ht="11.25" customHeight="1" x14ac:dyDescent="0.25">
      <c r="A45" s="59" t="s">
        <v>159</v>
      </c>
      <c r="B45" s="60" t="s">
        <v>158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</row>
    <row r="46" spans="1:18" ht="11.25" customHeight="1" x14ac:dyDescent="0.25">
      <c r="A46" s="61" t="s">
        <v>157</v>
      </c>
      <c r="B46" s="62" t="s">
        <v>156</v>
      </c>
      <c r="C46" s="6">
        <v>3.0689244000000002</v>
      </c>
      <c r="D46" s="6">
        <v>3.0689244000000002</v>
      </c>
      <c r="E46" s="6">
        <v>3.0689244000000002</v>
      </c>
      <c r="F46" s="6">
        <v>3.0689244000000002</v>
      </c>
      <c r="G46" s="6">
        <v>3.0689244000000002</v>
      </c>
      <c r="H46" s="6">
        <v>3.0689244000000002</v>
      </c>
      <c r="I46" s="6">
        <v>3.0689244000000002</v>
      </c>
      <c r="J46" s="6">
        <v>3.0689244000000002</v>
      </c>
      <c r="K46" s="6">
        <v>3.0689244000000002</v>
      </c>
      <c r="L46" s="6">
        <v>3.0689244000000002</v>
      </c>
      <c r="M46" s="6">
        <v>3.0689244000000002</v>
      </c>
      <c r="N46" s="6">
        <v>3.0689244000000002</v>
      </c>
      <c r="O46" s="6">
        <v>3.0689244000000002</v>
      </c>
      <c r="P46" s="6">
        <v>3.0689244000000002</v>
      </c>
      <c r="Q46" s="6">
        <v>3.0689244000000002</v>
      </c>
      <c r="R46" s="6">
        <v>3.0689244000000002</v>
      </c>
    </row>
    <row r="47" spans="1:18" ht="11.25" customHeight="1" x14ac:dyDescent="0.25">
      <c r="A47" s="61" t="s">
        <v>155</v>
      </c>
      <c r="B47" s="62" t="s">
        <v>154</v>
      </c>
      <c r="C47" s="6">
        <v>3.0689244000000002</v>
      </c>
      <c r="D47" s="6">
        <v>3.0689244000000002</v>
      </c>
      <c r="E47" s="6">
        <v>3.0689244000000002</v>
      </c>
      <c r="F47" s="6">
        <v>3.0689244000000002</v>
      </c>
      <c r="G47" s="6">
        <v>3.0689244000000002</v>
      </c>
      <c r="H47" s="6">
        <v>3.0689244000000002</v>
      </c>
      <c r="I47" s="6">
        <v>3.0689244000000002</v>
      </c>
      <c r="J47" s="6">
        <v>3.0689244000000002</v>
      </c>
      <c r="K47" s="6">
        <v>3.0689244000000002</v>
      </c>
      <c r="L47" s="6">
        <v>3.0689244000000002</v>
      </c>
      <c r="M47" s="6">
        <v>3.0689244000000002</v>
      </c>
      <c r="N47" s="6">
        <v>3.0689244000000002</v>
      </c>
      <c r="O47" s="6">
        <v>3.0689244000000002</v>
      </c>
      <c r="P47" s="6">
        <v>3.0689244000000002</v>
      </c>
      <c r="Q47" s="6">
        <v>3.0689244000000002</v>
      </c>
      <c r="R47" s="6">
        <v>3.0689244000000002</v>
      </c>
    </row>
    <row r="48" spans="1:18" ht="11.25" customHeight="1" x14ac:dyDescent="0.25">
      <c r="A48" s="61" t="s">
        <v>153</v>
      </c>
      <c r="B48" s="62" t="s">
        <v>152</v>
      </c>
      <c r="C48" s="6">
        <v>3.3787476000000005</v>
      </c>
      <c r="D48" s="6">
        <v>3.3787476000000005</v>
      </c>
      <c r="E48" s="6">
        <v>3.3787476000000005</v>
      </c>
      <c r="F48" s="6">
        <v>3.3787476000000005</v>
      </c>
      <c r="G48" s="6">
        <v>3.3787476000000005</v>
      </c>
      <c r="H48" s="6">
        <v>3.3787476000000005</v>
      </c>
      <c r="I48" s="6">
        <v>3.3787476000000005</v>
      </c>
      <c r="J48" s="6">
        <v>3.3787476000000005</v>
      </c>
      <c r="K48" s="6">
        <v>3.3787476000000005</v>
      </c>
      <c r="L48" s="6">
        <v>3.3787476000000005</v>
      </c>
      <c r="M48" s="6">
        <v>3.3787476000000005</v>
      </c>
      <c r="N48" s="6">
        <v>3.3787476000000005</v>
      </c>
      <c r="O48" s="6">
        <v>3.3787476000000005</v>
      </c>
      <c r="P48" s="6">
        <v>3.3787476000000005</v>
      </c>
      <c r="Q48" s="6">
        <v>3.3787476000000005</v>
      </c>
      <c r="R48" s="6">
        <v>3.3787476000000005</v>
      </c>
    </row>
    <row r="49" spans="1:18" ht="11.25" customHeight="1" x14ac:dyDescent="0.25">
      <c r="A49" s="61" t="s">
        <v>151</v>
      </c>
      <c r="B49" s="62" t="s">
        <v>150</v>
      </c>
      <c r="C49" s="6">
        <v>4.0821300000000003</v>
      </c>
      <c r="D49" s="6">
        <v>4.0821300000000003</v>
      </c>
      <c r="E49" s="6">
        <v>4.0821300000000003</v>
      </c>
      <c r="F49" s="6">
        <v>4.0821300000000003</v>
      </c>
      <c r="G49" s="6">
        <v>4.0821300000000003</v>
      </c>
      <c r="H49" s="6">
        <v>4.0821300000000003</v>
      </c>
      <c r="I49" s="6">
        <v>4.0821300000000003</v>
      </c>
      <c r="J49" s="6">
        <v>4.0821300000000003</v>
      </c>
      <c r="K49" s="6">
        <v>4.0821300000000003</v>
      </c>
      <c r="L49" s="6">
        <v>4.0821300000000003</v>
      </c>
      <c r="M49" s="6">
        <v>4.0821300000000003</v>
      </c>
      <c r="N49" s="6">
        <v>4.0821300000000003</v>
      </c>
      <c r="O49" s="6">
        <v>4.0821300000000003</v>
      </c>
      <c r="P49" s="6">
        <v>4.0821300000000003</v>
      </c>
      <c r="Q49" s="6">
        <v>4.0821300000000003</v>
      </c>
      <c r="R49" s="6">
        <v>4.0821300000000003</v>
      </c>
    </row>
    <row r="50" spans="1:18" ht="11.25" customHeight="1" x14ac:dyDescent="0.25">
      <c r="A50" s="61" t="s">
        <v>149</v>
      </c>
      <c r="B50" s="62" t="s">
        <v>148</v>
      </c>
      <c r="C50" s="6">
        <v>3.0689244000000002</v>
      </c>
      <c r="D50" s="6">
        <v>3.0689244000000002</v>
      </c>
      <c r="E50" s="6">
        <v>3.0689244000000002</v>
      </c>
      <c r="F50" s="6">
        <v>3.0689244000000002</v>
      </c>
      <c r="G50" s="6">
        <v>3.0689244000000002</v>
      </c>
      <c r="H50" s="6">
        <v>3.0689244000000002</v>
      </c>
      <c r="I50" s="6">
        <v>3.0689244000000002</v>
      </c>
      <c r="J50" s="6">
        <v>3.0689244000000002</v>
      </c>
      <c r="K50" s="6">
        <v>3.0689244000000002</v>
      </c>
      <c r="L50" s="6">
        <v>3.0689244000000002</v>
      </c>
      <c r="M50" s="6">
        <v>3.0689244000000002</v>
      </c>
      <c r="N50" s="6">
        <v>3.0689244000000002</v>
      </c>
      <c r="O50" s="6">
        <v>3.0689244000000002</v>
      </c>
      <c r="P50" s="6">
        <v>3.0689244000000002</v>
      </c>
      <c r="Q50" s="6">
        <v>3.0689244000000002</v>
      </c>
      <c r="R50" s="6">
        <v>3.0689244000000002</v>
      </c>
    </row>
    <row r="51" spans="1:18" ht="11.25" customHeight="1" x14ac:dyDescent="0.25">
      <c r="A51" s="61" t="s">
        <v>147</v>
      </c>
      <c r="B51" s="62" t="s">
        <v>146</v>
      </c>
      <c r="C51" s="6">
        <v>3.0689244000000002</v>
      </c>
      <c r="D51" s="6">
        <v>3.0689244000000002</v>
      </c>
      <c r="E51" s="6">
        <v>3.0689244000000002</v>
      </c>
      <c r="F51" s="6">
        <v>3.0689244000000002</v>
      </c>
      <c r="G51" s="6">
        <v>3.0689244000000002</v>
      </c>
      <c r="H51" s="6">
        <v>3.0689244000000002</v>
      </c>
      <c r="I51" s="6">
        <v>3.0689244000000002</v>
      </c>
      <c r="J51" s="6">
        <v>3.0689244000000002</v>
      </c>
      <c r="K51" s="6">
        <v>3.0689244000000002</v>
      </c>
      <c r="L51" s="6">
        <v>3.0689244000000002</v>
      </c>
      <c r="M51" s="6">
        <v>3.0689244000000002</v>
      </c>
      <c r="N51" s="6">
        <v>3.0689244000000002</v>
      </c>
      <c r="O51" s="6">
        <v>3.0689244000000002</v>
      </c>
      <c r="P51" s="6">
        <v>3.0689244000000002</v>
      </c>
      <c r="Q51" s="6">
        <v>3.0689244000000002</v>
      </c>
      <c r="R51" s="6">
        <v>3.0689244000000002</v>
      </c>
    </row>
    <row r="52" spans="1:18" ht="11.25" customHeight="1" x14ac:dyDescent="0.25">
      <c r="A52" s="53" t="s">
        <v>145</v>
      </c>
      <c r="B52" s="54" t="s">
        <v>144</v>
      </c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</row>
    <row r="53" spans="1:18" ht="11.25" customHeight="1" x14ac:dyDescent="0.25">
      <c r="A53" s="56" t="s">
        <v>143</v>
      </c>
      <c r="B53" s="57" t="s">
        <v>142</v>
      </c>
      <c r="C53" s="58">
        <v>2.3487948000000003</v>
      </c>
      <c r="D53" s="58">
        <v>2.3487948000000003</v>
      </c>
      <c r="E53" s="58">
        <v>2.3487948000000003</v>
      </c>
      <c r="F53" s="58">
        <v>2.3487948000000003</v>
      </c>
      <c r="G53" s="58">
        <v>2.3487948000000003</v>
      </c>
      <c r="H53" s="58">
        <v>2.3487948000000003</v>
      </c>
      <c r="I53" s="58">
        <v>2.3487948000000003</v>
      </c>
      <c r="J53" s="58">
        <v>2.3487948000000003</v>
      </c>
      <c r="K53" s="58">
        <v>2.3487948000000003</v>
      </c>
      <c r="L53" s="58">
        <v>2.3487948000000003</v>
      </c>
      <c r="M53" s="58">
        <v>2.3487948000000003</v>
      </c>
      <c r="N53" s="58">
        <v>2.3487948000000003</v>
      </c>
      <c r="O53" s="58">
        <v>2.3487948000000003</v>
      </c>
      <c r="P53" s="58">
        <v>2.3487948000000003</v>
      </c>
      <c r="Q53" s="58">
        <v>2.3487948000000003</v>
      </c>
      <c r="R53" s="58">
        <v>2.3487948000000003</v>
      </c>
    </row>
    <row r="54" spans="1:18" ht="11.25" customHeight="1" x14ac:dyDescent="0.25">
      <c r="A54" s="56" t="s">
        <v>141</v>
      </c>
      <c r="B54" s="57" t="s">
        <v>140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</row>
    <row r="55" spans="1:18" ht="11.25" customHeight="1" x14ac:dyDescent="0.25">
      <c r="A55" s="59" t="s">
        <v>139</v>
      </c>
      <c r="B55" s="60" t="s">
        <v>138</v>
      </c>
      <c r="C55" s="7">
        <v>1.8589392</v>
      </c>
      <c r="D55" s="7">
        <v>1.8589392</v>
      </c>
      <c r="E55" s="7">
        <v>1.8589392</v>
      </c>
      <c r="F55" s="7">
        <v>1.8589392</v>
      </c>
      <c r="G55" s="7">
        <v>1.8589392</v>
      </c>
      <c r="H55" s="7">
        <v>1.8589392</v>
      </c>
      <c r="I55" s="7">
        <v>1.8589392</v>
      </c>
      <c r="J55" s="7">
        <v>1.8589392</v>
      </c>
      <c r="K55" s="7">
        <v>1.8589392</v>
      </c>
      <c r="L55" s="7">
        <v>1.8589392</v>
      </c>
      <c r="M55" s="7">
        <v>1.8589392</v>
      </c>
      <c r="N55" s="7">
        <v>1.8589392</v>
      </c>
      <c r="O55" s="7">
        <v>1.8589392</v>
      </c>
      <c r="P55" s="7">
        <v>1.8589392</v>
      </c>
      <c r="Q55" s="7">
        <v>1.8589392</v>
      </c>
      <c r="R55" s="7">
        <v>1.8589392</v>
      </c>
    </row>
    <row r="56" spans="1:18" ht="11.25" customHeight="1" x14ac:dyDescent="0.25">
      <c r="A56" s="59" t="s">
        <v>137</v>
      </c>
      <c r="B56" s="60" t="s">
        <v>136</v>
      </c>
      <c r="C56" s="7">
        <v>10.885680000000001</v>
      </c>
      <c r="D56" s="7">
        <v>10.885680000000001</v>
      </c>
      <c r="E56" s="7">
        <v>10.885680000000001</v>
      </c>
      <c r="F56" s="7">
        <v>10.885680000000001</v>
      </c>
      <c r="G56" s="7">
        <v>10.885680000000001</v>
      </c>
      <c r="H56" s="7">
        <v>10.885680000000001</v>
      </c>
      <c r="I56" s="7">
        <v>10.885680000000001</v>
      </c>
      <c r="J56" s="7">
        <v>10.885680000000001</v>
      </c>
      <c r="K56" s="7">
        <v>10.885680000000001</v>
      </c>
      <c r="L56" s="7">
        <v>10.885680000000001</v>
      </c>
      <c r="M56" s="7">
        <v>10.885680000000001</v>
      </c>
      <c r="N56" s="7">
        <v>10.885680000000001</v>
      </c>
      <c r="O56" s="7">
        <v>10.885680000000001</v>
      </c>
      <c r="P56" s="7">
        <v>10.885680000000001</v>
      </c>
      <c r="Q56" s="7">
        <v>10.885680000000001</v>
      </c>
      <c r="R56" s="7">
        <v>10.885680000000001</v>
      </c>
    </row>
    <row r="57" spans="1:18" ht="11.25" customHeight="1" x14ac:dyDescent="0.25">
      <c r="A57" s="64" t="s">
        <v>135</v>
      </c>
      <c r="B57" s="60" t="s">
        <v>134</v>
      </c>
      <c r="C57" s="7">
        <v>1.8589392</v>
      </c>
      <c r="D57" s="7">
        <v>1.8589392</v>
      </c>
      <c r="E57" s="7">
        <v>1.8589392</v>
      </c>
      <c r="F57" s="7">
        <v>1.8589392</v>
      </c>
      <c r="G57" s="7">
        <v>1.8589392</v>
      </c>
      <c r="H57" s="7">
        <v>1.8589392</v>
      </c>
      <c r="I57" s="7">
        <v>1.8589392</v>
      </c>
      <c r="J57" s="7">
        <v>1.8589392</v>
      </c>
      <c r="K57" s="7">
        <v>1.8589392</v>
      </c>
      <c r="L57" s="7">
        <v>1.8589392</v>
      </c>
      <c r="M57" s="7">
        <v>1.8589392</v>
      </c>
      <c r="N57" s="7">
        <v>1.8589392</v>
      </c>
      <c r="O57" s="7">
        <v>1.8589392</v>
      </c>
      <c r="P57" s="7">
        <v>1.8589392</v>
      </c>
      <c r="Q57" s="7">
        <v>1.8589392</v>
      </c>
      <c r="R57" s="7">
        <v>1.8589392</v>
      </c>
    </row>
    <row r="58" spans="1:18" ht="11.25" customHeight="1" x14ac:dyDescent="0.25">
      <c r="A58" s="64" t="s">
        <v>133</v>
      </c>
      <c r="B58" s="60" t="s">
        <v>132</v>
      </c>
      <c r="C58" s="7">
        <v>7.6199760000000003</v>
      </c>
      <c r="D58" s="7">
        <v>7.6199760000000003</v>
      </c>
      <c r="E58" s="7">
        <v>7.6199760000000003</v>
      </c>
      <c r="F58" s="7">
        <v>7.6199760000000003</v>
      </c>
      <c r="G58" s="7">
        <v>7.6199760000000003</v>
      </c>
      <c r="H58" s="7">
        <v>7.6199760000000003</v>
      </c>
      <c r="I58" s="7">
        <v>7.6199760000000003</v>
      </c>
      <c r="J58" s="7">
        <v>7.6199760000000003</v>
      </c>
      <c r="K58" s="7">
        <v>7.6199760000000003</v>
      </c>
      <c r="L58" s="7">
        <v>7.6199760000000003</v>
      </c>
      <c r="M58" s="7">
        <v>7.6199760000000003</v>
      </c>
      <c r="N58" s="7">
        <v>7.6199760000000003</v>
      </c>
      <c r="O58" s="7">
        <v>7.6199760000000003</v>
      </c>
      <c r="P58" s="7">
        <v>7.6199760000000003</v>
      </c>
      <c r="Q58" s="7">
        <v>7.6199760000000003</v>
      </c>
      <c r="R58" s="7">
        <v>7.6199760000000003</v>
      </c>
    </row>
    <row r="59" spans="1:18" s="29" customFormat="1" ht="11.25" customHeight="1" x14ac:dyDescent="0.25">
      <c r="A59" s="5" t="s">
        <v>131</v>
      </c>
      <c r="B59" s="4">
        <v>7200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 s="29" customFormat="1" ht="11.25" customHeight="1" x14ac:dyDescent="0.25">
      <c r="A60" s="66" t="s">
        <v>130</v>
      </c>
      <c r="B60" s="67">
        <v>7100</v>
      </c>
      <c r="C60" s="58">
        <v>5.9871240000000006</v>
      </c>
      <c r="D60" s="58">
        <v>5.9871240000000006</v>
      </c>
      <c r="E60" s="58">
        <v>5.9871240000000006</v>
      </c>
      <c r="F60" s="58">
        <v>5.9871240000000006</v>
      </c>
      <c r="G60" s="58">
        <v>5.9871240000000006</v>
      </c>
      <c r="H60" s="58">
        <v>5.9871240000000006</v>
      </c>
      <c r="I60" s="58">
        <v>5.9871240000000006</v>
      </c>
      <c r="J60" s="58">
        <v>5.9871240000000006</v>
      </c>
      <c r="K60" s="58">
        <v>5.9871240000000006</v>
      </c>
      <c r="L60" s="58">
        <v>5.9871240000000006</v>
      </c>
      <c r="M60" s="58">
        <v>5.9871240000000006</v>
      </c>
      <c r="N60" s="58">
        <v>5.9871240000000006</v>
      </c>
      <c r="O60" s="58">
        <v>5.9871240000000006</v>
      </c>
      <c r="P60" s="58">
        <v>5.9871240000000006</v>
      </c>
      <c r="Q60" s="58">
        <v>5.9871240000000006</v>
      </c>
      <c r="R60" s="58">
        <v>5.9871240000000006</v>
      </c>
    </row>
    <row r="61" spans="1:18" ht="11.25" customHeight="1" x14ac:dyDescent="0.25">
      <c r="A61" s="66" t="s">
        <v>128</v>
      </c>
      <c r="B61" s="67">
        <v>55432</v>
      </c>
      <c r="C61" s="58">
        <v>3.8392956000000003</v>
      </c>
      <c r="D61" s="58">
        <v>3.8392956000000003</v>
      </c>
      <c r="E61" s="58">
        <v>3.8392956000000003</v>
      </c>
      <c r="F61" s="58">
        <v>3.8392956000000003</v>
      </c>
      <c r="G61" s="58">
        <v>3.8392956000000003</v>
      </c>
      <c r="H61" s="58">
        <v>3.8392956000000003</v>
      </c>
      <c r="I61" s="58">
        <v>3.8392956000000003</v>
      </c>
      <c r="J61" s="58">
        <v>3.8392956000000003</v>
      </c>
      <c r="K61" s="58">
        <v>3.8392956000000003</v>
      </c>
      <c r="L61" s="58">
        <v>3.8392956000000003</v>
      </c>
      <c r="M61" s="58">
        <v>3.8392956000000003</v>
      </c>
      <c r="N61" s="58">
        <v>3.8392956000000003</v>
      </c>
      <c r="O61" s="58">
        <v>3.8392956000000003</v>
      </c>
      <c r="P61" s="58">
        <v>3.8392956000000003</v>
      </c>
      <c r="Q61" s="58">
        <v>3.8392956000000003</v>
      </c>
      <c r="R61" s="58">
        <v>3.8392956000000003</v>
      </c>
    </row>
    <row r="63" spans="1:18" ht="11.25" customHeight="1" x14ac:dyDescent="0.25">
      <c r="A63" s="50" t="s">
        <v>126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</row>
    <row r="64" spans="1:18" s="29" customFormat="1" ht="11.25" customHeight="1" x14ac:dyDescent="0.25">
      <c r="A64" s="68" t="s">
        <v>125</v>
      </c>
      <c r="B64" s="69" t="s">
        <v>124</v>
      </c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</row>
    <row r="65" spans="1:18" s="29" customFormat="1" ht="11.25" customHeight="1" x14ac:dyDescent="0.25">
      <c r="A65" s="71" t="s">
        <v>123</v>
      </c>
      <c r="B65" s="72" t="s">
        <v>122</v>
      </c>
      <c r="C65" s="73">
        <v>4.6892160000000001</v>
      </c>
      <c r="D65" s="73">
        <v>4.6892160000000001</v>
      </c>
      <c r="E65" s="73">
        <v>4.6892160000000001</v>
      </c>
      <c r="F65" s="73">
        <v>4.6892160000000001</v>
      </c>
      <c r="G65" s="73">
        <v>4.6892160000000001</v>
      </c>
      <c r="H65" s="73">
        <v>4.6892160000000001</v>
      </c>
      <c r="I65" s="73">
        <v>4.6892160000000001</v>
      </c>
      <c r="J65" s="73">
        <v>4.6892160000000001</v>
      </c>
      <c r="K65" s="73">
        <v>4.6892160000000001</v>
      </c>
      <c r="L65" s="73">
        <v>4.6892160000000001</v>
      </c>
      <c r="M65" s="73">
        <v>4.6892160000000001</v>
      </c>
      <c r="N65" s="73">
        <v>4.6892160000000001</v>
      </c>
      <c r="O65" s="73">
        <v>4.6892160000000001</v>
      </c>
      <c r="P65" s="73">
        <v>4.6892160000000001</v>
      </c>
      <c r="Q65" s="73">
        <v>4.6892160000000001</v>
      </c>
      <c r="R65" s="73">
        <v>4.6892160000000001</v>
      </c>
    </row>
    <row r="66" spans="1:18" s="29" customFormat="1" ht="11.25" customHeight="1" x14ac:dyDescent="0.25">
      <c r="A66" s="71" t="s">
        <v>121</v>
      </c>
      <c r="B66" s="72" t="s">
        <v>120</v>
      </c>
      <c r="C66" s="73">
        <v>4.6892160000000001</v>
      </c>
      <c r="D66" s="73">
        <v>4.6892160000000001</v>
      </c>
      <c r="E66" s="73">
        <v>4.6892160000000001</v>
      </c>
      <c r="F66" s="73">
        <v>4.6892160000000001</v>
      </c>
      <c r="G66" s="73">
        <v>4.6892160000000001</v>
      </c>
      <c r="H66" s="73">
        <v>4.6892160000000001</v>
      </c>
      <c r="I66" s="73">
        <v>4.6892160000000001</v>
      </c>
      <c r="J66" s="73">
        <v>4.6892160000000001</v>
      </c>
      <c r="K66" s="73">
        <v>4.6892160000000001</v>
      </c>
      <c r="L66" s="73">
        <v>4.6892160000000001</v>
      </c>
      <c r="M66" s="73">
        <v>4.6892160000000001</v>
      </c>
      <c r="N66" s="73">
        <v>4.6892160000000001</v>
      </c>
      <c r="O66" s="73">
        <v>4.6892160000000001</v>
      </c>
      <c r="P66" s="73">
        <v>4.6892160000000001</v>
      </c>
      <c r="Q66" s="73">
        <v>4.6892160000000001</v>
      </c>
      <c r="R66" s="73">
        <v>4.6892160000000001</v>
      </c>
    </row>
    <row r="67" spans="1:18" s="29" customFormat="1" ht="11.25" customHeight="1" x14ac:dyDescent="0.25">
      <c r="A67" s="71" t="s">
        <v>119</v>
      </c>
      <c r="B67" s="72" t="s">
        <v>118</v>
      </c>
      <c r="C67" s="73">
        <v>2.2859928000000003</v>
      </c>
      <c r="D67" s="73">
        <v>2.2859928000000003</v>
      </c>
      <c r="E67" s="73">
        <v>2.2859928000000003</v>
      </c>
      <c r="F67" s="73">
        <v>2.2859928000000003</v>
      </c>
      <c r="G67" s="73">
        <v>2.2859928000000003</v>
      </c>
      <c r="H67" s="73">
        <v>2.2859928000000003</v>
      </c>
      <c r="I67" s="73">
        <v>2.2859928000000003</v>
      </c>
      <c r="J67" s="73">
        <v>2.2859928000000003</v>
      </c>
      <c r="K67" s="73">
        <v>2.2859928000000003</v>
      </c>
      <c r="L67" s="73">
        <v>2.2859928000000003</v>
      </c>
      <c r="M67" s="73">
        <v>2.2859928000000003</v>
      </c>
      <c r="N67" s="73">
        <v>2.2859928000000003</v>
      </c>
      <c r="O67" s="73">
        <v>2.2859928000000003</v>
      </c>
      <c r="P67" s="73">
        <v>2.2859928000000003</v>
      </c>
      <c r="Q67" s="73">
        <v>2.2859928000000003</v>
      </c>
      <c r="R67" s="73">
        <v>2.2859928000000003</v>
      </c>
    </row>
    <row r="68" spans="1:18" s="29" customFormat="1" ht="11.25" customHeight="1" x14ac:dyDescent="0.25">
      <c r="A68" s="71" t="s">
        <v>117</v>
      </c>
      <c r="B68" s="72" t="s">
        <v>116</v>
      </c>
      <c r="C68" s="73">
        <v>4.1867999999999999</v>
      </c>
      <c r="D68" s="73">
        <v>4.1867999999999999</v>
      </c>
      <c r="E68" s="73">
        <v>4.1867999999999999</v>
      </c>
      <c r="F68" s="73">
        <v>4.1867999999999999</v>
      </c>
      <c r="G68" s="73">
        <v>4.1867999999999999</v>
      </c>
      <c r="H68" s="73">
        <v>4.1867999999999999</v>
      </c>
      <c r="I68" s="73">
        <v>4.1867999999999999</v>
      </c>
      <c r="J68" s="73">
        <v>4.1867999999999999</v>
      </c>
      <c r="K68" s="73">
        <v>4.1867999999999999</v>
      </c>
      <c r="L68" s="73">
        <v>4.1867999999999999</v>
      </c>
      <c r="M68" s="73">
        <v>4.1867999999999999</v>
      </c>
      <c r="N68" s="73">
        <v>4.1867999999999999</v>
      </c>
      <c r="O68" s="73">
        <v>4.1867999999999999</v>
      </c>
      <c r="P68" s="73">
        <v>4.1867999999999999</v>
      </c>
      <c r="Q68" s="73">
        <v>4.1867999999999999</v>
      </c>
      <c r="R68" s="73">
        <v>4.1867999999999999</v>
      </c>
    </row>
    <row r="69" spans="1:18" s="29" customFormat="1" ht="11.25" customHeight="1" x14ac:dyDescent="0.25">
      <c r="A69" s="71" t="s">
        <v>115</v>
      </c>
      <c r="B69" s="72" t="s">
        <v>114</v>
      </c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</row>
    <row r="70" spans="1:18" s="29" customFormat="1" ht="11.25" customHeight="1" x14ac:dyDescent="0.25">
      <c r="A70" s="74" t="s">
        <v>113</v>
      </c>
      <c r="B70" s="75" t="s">
        <v>112</v>
      </c>
      <c r="C70" s="76">
        <v>2.9642544000000002</v>
      </c>
      <c r="D70" s="76">
        <v>2.9642544000000002</v>
      </c>
      <c r="E70" s="76">
        <v>2.9642544000000002</v>
      </c>
      <c r="F70" s="76">
        <v>2.9642544000000002</v>
      </c>
      <c r="G70" s="76">
        <v>2.9642544000000002</v>
      </c>
      <c r="H70" s="76">
        <v>2.9642544000000002</v>
      </c>
      <c r="I70" s="76">
        <v>2.9642544000000002</v>
      </c>
      <c r="J70" s="76">
        <v>2.9642544000000002</v>
      </c>
      <c r="K70" s="76">
        <v>2.9642544000000002</v>
      </c>
      <c r="L70" s="76">
        <v>2.9642544000000002</v>
      </c>
      <c r="M70" s="76">
        <v>2.9642544000000002</v>
      </c>
      <c r="N70" s="76">
        <v>2.9642544000000002</v>
      </c>
      <c r="O70" s="76">
        <v>2.9642544000000002</v>
      </c>
      <c r="P70" s="76">
        <v>2.9642544000000002</v>
      </c>
      <c r="Q70" s="76">
        <v>2.9642544000000002</v>
      </c>
      <c r="R70" s="76">
        <v>2.9642544000000002</v>
      </c>
    </row>
    <row r="71" spans="1:18" s="29" customFormat="1" ht="11.25" customHeight="1" x14ac:dyDescent="0.25">
      <c r="A71" s="74" t="s">
        <v>111</v>
      </c>
      <c r="B71" s="75" t="s">
        <v>110</v>
      </c>
      <c r="C71" s="76">
        <v>2.9642544000000002</v>
      </c>
      <c r="D71" s="76">
        <v>2.9642544000000002</v>
      </c>
      <c r="E71" s="76">
        <v>2.9642544000000002</v>
      </c>
      <c r="F71" s="76">
        <v>2.9642544000000002</v>
      </c>
      <c r="G71" s="76">
        <v>2.9642544000000002</v>
      </c>
      <c r="H71" s="76">
        <v>2.9642544000000002</v>
      </c>
      <c r="I71" s="76">
        <v>2.9642544000000002</v>
      </c>
      <c r="J71" s="76">
        <v>2.9642544000000002</v>
      </c>
      <c r="K71" s="76">
        <v>2.9642544000000002</v>
      </c>
      <c r="L71" s="76">
        <v>2.9642544000000002</v>
      </c>
      <c r="M71" s="76">
        <v>2.9642544000000002</v>
      </c>
      <c r="N71" s="76">
        <v>2.9642544000000002</v>
      </c>
      <c r="O71" s="76">
        <v>2.9642544000000002</v>
      </c>
      <c r="P71" s="76">
        <v>2.9642544000000002</v>
      </c>
      <c r="Q71" s="76">
        <v>2.9642544000000002</v>
      </c>
      <c r="R71" s="76">
        <v>2.9642544000000002</v>
      </c>
    </row>
    <row r="72" spans="1:18" s="29" customFormat="1" ht="11.25" customHeight="1" x14ac:dyDescent="0.25">
      <c r="A72" s="74" t="s">
        <v>109</v>
      </c>
      <c r="B72" s="75" t="s">
        <v>108</v>
      </c>
      <c r="C72" s="76">
        <v>2.9642544000000002</v>
      </c>
      <c r="D72" s="76">
        <v>2.9642544000000002</v>
      </c>
      <c r="E72" s="76">
        <v>2.9642544000000002</v>
      </c>
      <c r="F72" s="76">
        <v>2.9642544000000002</v>
      </c>
      <c r="G72" s="76">
        <v>2.9642544000000002</v>
      </c>
      <c r="H72" s="76">
        <v>2.9642544000000002</v>
      </c>
      <c r="I72" s="76">
        <v>2.9642544000000002</v>
      </c>
      <c r="J72" s="76">
        <v>2.9642544000000002</v>
      </c>
      <c r="K72" s="76">
        <v>2.9642544000000002</v>
      </c>
      <c r="L72" s="76">
        <v>2.9642544000000002</v>
      </c>
      <c r="M72" s="76">
        <v>2.9642544000000002</v>
      </c>
      <c r="N72" s="76">
        <v>2.9642544000000002</v>
      </c>
      <c r="O72" s="76">
        <v>2.9642544000000002</v>
      </c>
      <c r="P72" s="76">
        <v>2.9642544000000002</v>
      </c>
      <c r="Q72" s="76">
        <v>2.9642544000000002</v>
      </c>
      <c r="R72" s="76">
        <v>2.9642544000000002</v>
      </c>
    </row>
    <row r="73" spans="1:18" s="29" customFormat="1" ht="11.25" customHeight="1" x14ac:dyDescent="0.25">
      <c r="A73" s="74" t="s">
        <v>107</v>
      </c>
      <c r="B73" s="75" t="s">
        <v>106</v>
      </c>
      <c r="C73" s="76">
        <v>3.3326927999999998</v>
      </c>
      <c r="D73" s="76">
        <v>3.3326927999999998</v>
      </c>
      <c r="E73" s="76">
        <v>3.3326927999999998</v>
      </c>
      <c r="F73" s="76">
        <v>3.3326927999999998</v>
      </c>
      <c r="G73" s="76">
        <v>3.3326927999999998</v>
      </c>
      <c r="H73" s="76">
        <v>3.3326927999999998</v>
      </c>
      <c r="I73" s="76">
        <v>3.3326927999999998</v>
      </c>
      <c r="J73" s="76">
        <v>3.3326927999999998</v>
      </c>
      <c r="K73" s="76">
        <v>3.3326927999999998</v>
      </c>
      <c r="L73" s="76">
        <v>3.3326927999999998</v>
      </c>
      <c r="M73" s="76">
        <v>3.3326927999999998</v>
      </c>
      <c r="N73" s="76">
        <v>3.3326927999999998</v>
      </c>
      <c r="O73" s="76">
        <v>3.3326927999999998</v>
      </c>
      <c r="P73" s="76">
        <v>3.3326927999999998</v>
      </c>
      <c r="Q73" s="76">
        <v>3.3326927999999998</v>
      </c>
      <c r="R73" s="76">
        <v>3.3326927999999998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1745.3825102494029</v>
      </c>
      <c r="D2" s="78">
        <v>1854.4727240292927</v>
      </c>
      <c r="E2" s="78">
        <v>1846.3008902660406</v>
      </c>
      <c r="F2" s="78">
        <v>2025.4045514318348</v>
      </c>
      <c r="G2" s="78">
        <v>2073.9944252188866</v>
      </c>
      <c r="H2" s="78">
        <v>1903.8788367023119</v>
      </c>
      <c r="I2" s="78">
        <v>2083.5390663584149</v>
      </c>
      <c r="J2" s="78">
        <v>1854.618526680591</v>
      </c>
      <c r="K2" s="78">
        <v>1737.2919351314204</v>
      </c>
      <c r="L2" s="78">
        <v>1195.1424563989078</v>
      </c>
      <c r="M2" s="78">
        <v>1809.3127071136714</v>
      </c>
      <c r="N2" s="78">
        <v>1763.3333153386361</v>
      </c>
      <c r="O2" s="78">
        <v>1691.2535005111442</v>
      </c>
      <c r="P2" s="78">
        <v>1640.2803008063756</v>
      </c>
      <c r="Q2" s="78">
        <v>1714.3733999246374</v>
      </c>
      <c r="R2" s="78">
        <v>1936.572771241159</v>
      </c>
    </row>
    <row r="3" spans="1:18" ht="11.25" customHeight="1" x14ac:dyDescent="0.25">
      <c r="A3" s="53" t="s">
        <v>242</v>
      </c>
      <c r="B3" s="54" t="s">
        <v>241</v>
      </c>
      <c r="C3" s="79">
        <v>183.87391218299493</v>
      </c>
      <c r="D3" s="79">
        <v>183.92500762381692</v>
      </c>
      <c r="E3" s="79">
        <v>160.92796701942521</v>
      </c>
      <c r="F3" s="79">
        <v>188.03293376638533</v>
      </c>
      <c r="G3" s="79">
        <v>211.70042009258887</v>
      </c>
      <c r="H3" s="79">
        <v>198.3512663119981</v>
      </c>
      <c r="I3" s="79">
        <v>255.34786599758093</v>
      </c>
      <c r="J3" s="79">
        <v>163.94842058434881</v>
      </c>
      <c r="K3" s="79">
        <v>168.79737219987612</v>
      </c>
      <c r="L3" s="79">
        <v>17.572896158528497</v>
      </c>
      <c r="M3" s="79">
        <v>217.80853652731619</v>
      </c>
      <c r="N3" s="79">
        <v>221.72144060532267</v>
      </c>
      <c r="O3" s="79">
        <v>179.41640642713324</v>
      </c>
      <c r="P3" s="79">
        <v>136.65673279848789</v>
      </c>
      <c r="Q3" s="79">
        <v>163.6671071872567</v>
      </c>
      <c r="R3" s="79">
        <v>91.899094426628167</v>
      </c>
    </row>
    <row r="4" spans="1:18" ht="11.25" customHeight="1" x14ac:dyDescent="0.25">
      <c r="A4" s="56" t="s">
        <v>240</v>
      </c>
      <c r="B4" s="57" t="s">
        <v>239</v>
      </c>
      <c r="C4" s="8">
        <v>183.87391218299493</v>
      </c>
      <c r="D4" s="8">
        <v>183.92500762381692</v>
      </c>
      <c r="E4" s="8">
        <v>160.92796701942521</v>
      </c>
      <c r="F4" s="8">
        <v>188.03293376638533</v>
      </c>
      <c r="G4" s="8">
        <v>211.70042009258887</v>
      </c>
      <c r="H4" s="8">
        <v>198.3512663119981</v>
      </c>
      <c r="I4" s="8">
        <v>255.34786599758093</v>
      </c>
      <c r="J4" s="8">
        <v>163.94842058434881</v>
      </c>
      <c r="K4" s="8">
        <v>168.79737219987612</v>
      </c>
      <c r="L4" s="8">
        <v>17.572896158528497</v>
      </c>
      <c r="M4" s="8">
        <v>217.80853652731619</v>
      </c>
      <c r="N4" s="8">
        <v>221.72144060532267</v>
      </c>
      <c r="O4" s="8">
        <v>179.41640642713324</v>
      </c>
      <c r="P4" s="8">
        <v>136.65673279848789</v>
      </c>
      <c r="Q4" s="8">
        <v>163.6671071872567</v>
      </c>
      <c r="R4" s="8">
        <v>91.899094426628167</v>
      </c>
    </row>
    <row r="5" spans="1:18" ht="11.25" customHeight="1" x14ac:dyDescent="0.25">
      <c r="A5" s="59" t="s">
        <v>238</v>
      </c>
      <c r="B5" s="60" t="s">
        <v>237</v>
      </c>
      <c r="C5" s="9">
        <v>183.87391218299493</v>
      </c>
      <c r="D5" s="9">
        <v>183.92500762381692</v>
      </c>
      <c r="E5" s="9">
        <v>160.92796701942521</v>
      </c>
      <c r="F5" s="9">
        <v>188.03293376638533</v>
      </c>
      <c r="G5" s="9">
        <v>211.70042009258887</v>
      </c>
      <c r="H5" s="9">
        <v>198.3512663119981</v>
      </c>
      <c r="I5" s="9">
        <v>255.34786599758093</v>
      </c>
      <c r="J5" s="9">
        <v>163.94842058434881</v>
      </c>
      <c r="K5" s="9">
        <v>168.79737219987612</v>
      </c>
      <c r="L5" s="9">
        <v>17.572896158528497</v>
      </c>
      <c r="M5" s="9">
        <v>217.80853652731619</v>
      </c>
      <c r="N5" s="9">
        <v>221.72144060532267</v>
      </c>
      <c r="O5" s="9">
        <v>179.41640642713324</v>
      </c>
      <c r="P5" s="9">
        <v>136.65673279848789</v>
      </c>
      <c r="Q5" s="9">
        <v>163.6671071872567</v>
      </c>
      <c r="R5" s="9">
        <v>91.899094426628167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183.87391218299493</v>
      </c>
      <c r="D8" s="10">
        <v>183.92500762381692</v>
      </c>
      <c r="E8" s="10">
        <v>160.92796701942521</v>
      </c>
      <c r="F8" s="10">
        <v>188.03293376638533</v>
      </c>
      <c r="G8" s="10">
        <v>211.70042009258887</v>
      </c>
      <c r="H8" s="10">
        <v>198.3512663119981</v>
      </c>
      <c r="I8" s="10">
        <v>255.34786599758093</v>
      </c>
      <c r="J8" s="10">
        <v>163.94842058434881</v>
      </c>
      <c r="K8" s="10">
        <v>168.79737219987612</v>
      </c>
      <c r="L8" s="10">
        <v>17.572896158528497</v>
      </c>
      <c r="M8" s="10">
        <v>217.80853652731619</v>
      </c>
      <c r="N8" s="10">
        <v>221.72144060532267</v>
      </c>
      <c r="O8" s="10">
        <v>179.41640642713324</v>
      </c>
      <c r="P8" s="10">
        <v>136.65673279848789</v>
      </c>
      <c r="Q8" s="10">
        <v>163.6671071872567</v>
      </c>
      <c r="R8" s="10">
        <v>91.899094426628167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37.397646045497503</v>
      </c>
      <c r="D21" s="79">
        <v>37.055419216828597</v>
      </c>
      <c r="E21" s="79">
        <v>39.170130262275222</v>
      </c>
      <c r="F21" s="79">
        <v>40.656852129340642</v>
      </c>
      <c r="G21" s="79">
        <v>43.843185900120929</v>
      </c>
      <c r="H21" s="79">
        <v>41.266309570078967</v>
      </c>
      <c r="I21" s="79">
        <v>44.361722659242737</v>
      </c>
      <c r="J21" s="79">
        <v>43.085867355825741</v>
      </c>
      <c r="K21" s="79">
        <v>35.538433107512134</v>
      </c>
      <c r="L21" s="79">
        <v>36.680294870490336</v>
      </c>
      <c r="M21" s="79">
        <v>57.968336390269172</v>
      </c>
      <c r="N21" s="79">
        <v>45.040874694722262</v>
      </c>
      <c r="O21" s="79">
        <v>35.697197613111662</v>
      </c>
      <c r="P21" s="79">
        <v>39.898325430926434</v>
      </c>
      <c r="Q21" s="79">
        <v>37.764214366271119</v>
      </c>
      <c r="R21" s="79">
        <v>47.87473364420768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37.397646045497503</v>
      </c>
      <c r="D30" s="8">
        <v>37.055419216828597</v>
      </c>
      <c r="E30" s="8">
        <v>39.170130262275222</v>
      </c>
      <c r="F30" s="8">
        <v>40.656852129340642</v>
      </c>
      <c r="G30" s="8">
        <v>43.843185900120929</v>
      </c>
      <c r="H30" s="8">
        <v>41.266309570078967</v>
      </c>
      <c r="I30" s="8">
        <v>44.361722659242737</v>
      </c>
      <c r="J30" s="8">
        <v>43.085867355825741</v>
      </c>
      <c r="K30" s="8">
        <v>35.538433107512134</v>
      </c>
      <c r="L30" s="8">
        <v>36.680294870490336</v>
      </c>
      <c r="M30" s="8">
        <v>57.968336390269172</v>
      </c>
      <c r="N30" s="8">
        <v>45.040874694722262</v>
      </c>
      <c r="O30" s="8">
        <v>35.697197613111662</v>
      </c>
      <c r="P30" s="8">
        <v>39.898325430926434</v>
      </c>
      <c r="Q30" s="8">
        <v>37.764214366271119</v>
      </c>
      <c r="R30" s="8">
        <v>47.87473364420768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23.981423234320392</v>
      </c>
      <c r="D34" s="9">
        <v>22.92786794812557</v>
      </c>
      <c r="E34" s="9">
        <v>24.207773607428081</v>
      </c>
      <c r="F34" s="9">
        <v>24.695614452679632</v>
      </c>
      <c r="G34" s="9">
        <v>29.238779107630315</v>
      </c>
      <c r="H34" s="9">
        <v>27.573322230180747</v>
      </c>
      <c r="I34" s="9">
        <v>28.388996889984909</v>
      </c>
      <c r="J34" s="9">
        <v>30.476266742531404</v>
      </c>
      <c r="K34" s="9">
        <v>25.027620662218119</v>
      </c>
      <c r="L34" s="9">
        <v>25.994804172080581</v>
      </c>
      <c r="M34" s="9">
        <v>28.631153676805155</v>
      </c>
      <c r="N34" s="9">
        <v>21.759278399197363</v>
      </c>
      <c r="O34" s="9">
        <v>20.558097126723741</v>
      </c>
      <c r="P34" s="9">
        <v>19.209622006004548</v>
      </c>
      <c r="Q34" s="9">
        <v>13.502420628777262</v>
      </c>
      <c r="R34" s="9">
        <v>22.150578806170028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9.2206997660217365</v>
      </c>
      <c r="D43" s="9">
        <v>9.6412102914642865</v>
      </c>
      <c r="E43" s="9">
        <v>10.210137219380023</v>
      </c>
      <c r="F43" s="9">
        <v>12.541181422766556</v>
      </c>
      <c r="G43" s="9">
        <v>11.213567167251233</v>
      </c>
      <c r="H43" s="9">
        <v>10.514802598791343</v>
      </c>
      <c r="I43" s="9">
        <v>11.34061227512669</v>
      </c>
      <c r="J43" s="9">
        <v>10.287239786290602</v>
      </c>
      <c r="K43" s="9">
        <v>9.2394911517856624</v>
      </c>
      <c r="L43" s="9">
        <v>9.2245215671532286</v>
      </c>
      <c r="M43" s="9">
        <v>28.07149239502596</v>
      </c>
      <c r="N43" s="9">
        <v>22.035460572505436</v>
      </c>
      <c r="O43" s="9">
        <v>15.139100486387921</v>
      </c>
      <c r="P43" s="9">
        <v>20.688703424921883</v>
      </c>
      <c r="Q43" s="9">
        <v>24.261793737493857</v>
      </c>
      <c r="R43" s="9">
        <v>25.724154838037652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4.1955230451553742</v>
      </c>
      <c r="D45" s="9">
        <v>4.4863409772387364</v>
      </c>
      <c r="E45" s="9">
        <v>4.7522194354671159</v>
      </c>
      <c r="F45" s="9">
        <v>3.4200562538944506</v>
      </c>
      <c r="G45" s="9">
        <v>3.3908396252393764</v>
      </c>
      <c r="H45" s="9">
        <v>3.1781847411068771</v>
      </c>
      <c r="I45" s="9">
        <v>4.632113494131139</v>
      </c>
      <c r="J45" s="9">
        <v>2.3223608270037364</v>
      </c>
      <c r="K45" s="9">
        <v>1.2713212935083502</v>
      </c>
      <c r="L45" s="9">
        <v>1.4609691312565227</v>
      </c>
      <c r="M45" s="9">
        <v>1.2656903184380603</v>
      </c>
      <c r="N45" s="9">
        <v>1.2461357230194627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4.1955230451553742</v>
      </c>
      <c r="D49" s="10">
        <v>4.4863409772387364</v>
      </c>
      <c r="E49" s="10">
        <v>4.7522194354671159</v>
      </c>
      <c r="F49" s="10">
        <v>3.4200562538944506</v>
      </c>
      <c r="G49" s="10">
        <v>3.3908396252393764</v>
      </c>
      <c r="H49" s="10">
        <v>3.1781847411068771</v>
      </c>
      <c r="I49" s="10">
        <v>4.632113494131139</v>
      </c>
      <c r="J49" s="10">
        <v>2.3223608270037364</v>
      </c>
      <c r="K49" s="10">
        <v>1.2713212935083502</v>
      </c>
      <c r="L49" s="10">
        <v>1.4609691312565227</v>
      </c>
      <c r="M49" s="10">
        <v>1.2656903184380603</v>
      </c>
      <c r="N49" s="10">
        <v>1.2461357230194627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1524.1109520209104</v>
      </c>
      <c r="D52" s="79">
        <v>1633.4922971886472</v>
      </c>
      <c r="E52" s="79">
        <v>1646.2027929843402</v>
      </c>
      <c r="F52" s="79">
        <v>1796.7147655361089</v>
      </c>
      <c r="G52" s="79">
        <v>1818.4508192261767</v>
      </c>
      <c r="H52" s="79">
        <v>1664.2612608202348</v>
      </c>
      <c r="I52" s="79">
        <v>1783.8294777015913</v>
      </c>
      <c r="J52" s="79">
        <v>1647.5842387404164</v>
      </c>
      <c r="K52" s="79">
        <v>1532.9561298240321</v>
      </c>
      <c r="L52" s="79">
        <v>1140.889265369889</v>
      </c>
      <c r="M52" s="79">
        <v>1533.5358341960862</v>
      </c>
      <c r="N52" s="79">
        <v>1496.5710000385911</v>
      </c>
      <c r="O52" s="79">
        <v>1476.1398964708994</v>
      </c>
      <c r="P52" s="79">
        <v>1463.7252425769614</v>
      </c>
      <c r="Q52" s="79">
        <v>1512.9420783711096</v>
      </c>
      <c r="R52" s="79">
        <v>1796.7989431703231</v>
      </c>
    </row>
    <row r="53" spans="1:18" ht="11.25" customHeight="1" x14ac:dyDescent="0.25">
      <c r="A53" s="56" t="s">
        <v>143</v>
      </c>
      <c r="B53" s="57" t="s">
        <v>142</v>
      </c>
      <c r="C53" s="8">
        <v>1524.1109520209104</v>
      </c>
      <c r="D53" s="8">
        <v>1633.4922971886472</v>
      </c>
      <c r="E53" s="8">
        <v>1646.2027929843402</v>
      </c>
      <c r="F53" s="8">
        <v>1796.7147655361089</v>
      </c>
      <c r="G53" s="8">
        <v>1818.4508192261767</v>
      </c>
      <c r="H53" s="8">
        <v>1664.2612608202348</v>
      </c>
      <c r="I53" s="8">
        <v>1783.8294777015913</v>
      </c>
      <c r="J53" s="8">
        <v>1647.5842387404164</v>
      </c>
      <c r="K53" s="8">
        <v>1532.9561298240321</v>
      </c>
      <c r="L53" s="8">
        <v>1140.889265369889</v>
      </c>
      <c r="M53" s="8">
        <v>1533.5358341960862</v>
      </c>
      <c r="N53" s="8">
        <v>1496.5710000385911</v>
      </c>
      <c r="O53" s="8">
        <v>1476.1398964708994</v>
      </c>
      <c r="P53" s="8">
        <v>1463.7252425769614</v>
      </c>
      <c r="Q53" s="8">
        <v>1512.9420783711096</v>
      </c>
      <c r="R53" s="8">
        <v>1796.7989431703231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1259.9498260608573</v>
      </c>
      <c r="D2" s="78">
        <v>1249.8643950981482</v>
      </c>
      <c r="E2" s="78">
        <v>1182.9033303872761</v>
      </c>
      <c r="F2" s="78">
        <v>1234.1562921205561</v>
      </c>
      <c r="G2" s="78">
        <v>1222.4216209389483</v>
      </c>
      <c r="H2" s="78">
        <v>1190.0043014533653</v>
      </c>
      <c r="I2" s="78">
        <v>1223.2391304827881</v>
      </c>
      <c r="J2" s="78">
        <v>1169.1400858584122</v>
      </c>
      <c r="K2" s="78">
        <v>1124.9115381246602</v>
      </c>
      <c r="L2" s="78">
        <v>1042.8673432412882</v>
      </c>
      <c r="M2" s="78">
        <v>1091.314430532294</v>
      </c>
      <c r="N2" s="78">
        <v>1326.000755355718</v>
      </c>
      <c r="O2" s="78">
        <v>1048.2578064230593</v>
      </c>
      <c r="P2" s="78">
        <v>1030.1470372224417</v>
      </c>
      <c r="Q2" s="78">
        <v>1021.2549541459748</v>
      </c>
      <c r="R2" s="78">
        <v>990.8889065064526</v>
      </c>
    </row>
    <row r="3" spans="1:18" ht="11.25" customHeight="1" x14ac:dyDescent="0.25">
      <c r="A3" s="53" t="s">
        <v>242</v>
      </c>
      <c r="B3" s="54" t="s">
        <v>241</v>
      </c>
      <c r="C3" s="79">
        <v>110.10547638540015</v>
      </c>
      <c r="D3" s="79">
        <v>95.096936144663999</v>
      </c>
      <c r="E3" s="79">
        <v>29.343479285015999</v>
      </c>
      <c r="F3" s="79">
        <v>30.146193682487997</v>
      </c>
      <c r="G3" s="79">
        <v>26.219722877496004</v>
      </c>
      <c r="H3" s="79">
        <v>29.409885875467399</v>
      </c>
      <c r="I3" s="79">
        <v>53.979935356007999</v>
      </c>
      <c r="J3" s="79">
        <v>50.126931586656006</v>
      </c>
      <c r="K3" s="79">
        <v>48.619772598023999</v>
      </c>
      <c r="L3" s="79">
        <v>45.115251013944004</v>
      </c>
      <c r="M3" s="79">
        <v>50.973112361582409</v>
      </c>
      <c r="N3" s="79">
        <v>42.415617591736506</v>
      </c>
      <c r="O3" s="79">
        <v>27.85158739401146</v>
      </c>
      <c r="P3" s="79">
        <v>6.0990287734098327</v>
      </c>
      <c r="Q3" s="79">
        <v>6.0989985744348738</v>
      </c>
      <c r="R3" s="79">
        <v>12.197718073272458</v>
      </c>
    </row>
    <row r="4" spans="1:18" ht="11.25" customHeight="1" x14ac:dyDescent="0.25">
      <c r="A4" s="56" t="s">
        <v>240</v>
      </c>
      <c r="B4" s="57" t="s">
        <v>239</v>
      </c>
      <c r="C4" s="8">
        <v>110.10547638540015</v>
      </c>
      <c r="D4" s="8">
        <v>95.096936144663999</v>
      </c>
      <c r="E4" s="8">
        <v>29.343479285015999</v>
      </c>
      <c r="F4" s="8">
        <v>30.146193682487997</v>
      </c>
      <c r="G4" s="8">
        <v>26.219722877496004</v>
      </c>
      <c r="H4" s="8">
        <v>29.409885875467399</v>
      </c>
      <c r="I4" s="8">
        <v>53.979935356007999</v>
      </c>
      <c r="J4" s="8">
        <v>50.126931586656006</v>
      </c>
      <c r="K4" s="8">
        <v>48.619772598023999</v>
      </c>
      <c r="L4" s="8">
        <v>45.115251013944004</v>
      </c>
      <c r="M4" s="8">
        <v>50.973112361582409</v>
      </c>
      <c r="N4" s="8">
        <v>42.415617591736506</v>
      </c>
      <c r="O4" s="8">
        <v>27.85158739401146</v>
      </c>
      <c r="P4" s="8">
        <v>6.0990287734098327</v>
      </c>
      <c r="Q4" s="8">
        <v>6.0989985744348738</v>
      </c>
      <c r="R4" s="8">
        <v>12.197718073272458</v>
      </c>
    </row>
    <row r="5" spans="1:18" ht="11.25" customHeight="1" x14ac:dyDescent="0.25">
      <c r="A5" s="59" t="s">
        <v>238</v>
      </c>
      <c r="B5" s="60" t="s">
        <v>237</v>
      </c>
      <c r="C5" s="9">
        <v>85.709382044058785</v>
      </c>
      <c r="D5" s="9">
        <v>70.798850299584004</v>
      </c>
      <c r="E5" s="9">
        <v>5.148609782976</v>
      </c>
      <c r="F5" s="9">
        <v>2.4123117379680004</v>
      </c>
      <c r="G5" s="9">
        <v>5.0654348141760002</v>
      </c>
      <c r="H5" s="9">
        <v>5.0138175683697241</v>
      </c>
      <c r="I5" s="9">
        <v>5.1485701758479996</v>
      </c>
      <c r="J5" s="9">
        <v>7.1923375877759996</v>
      </c>
      <c r="K5" s="9">
        <v>11.883445435223999</v>
      </c>
      <c r="L5" s="9">
        <v>14.654558145744</v>
      </c>
      <c r="M5" s="9">
        <v>14.379554528163789</v>
      </c>
      <c r="N5" s="9">
        <v>11.919969958188899</v>
      </c>
      <c r="O5" s="9">
        <v>9.5546726460813591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85.709382044058785</v>
      </c>
      <c r="D8" s="10">
        <v>70.798850299584004</v>
      </c>
      <c r="E8" s="10">
        <v>5.148609782976</v>
      </c>
      <c r="F8" s="10">
        <v>2.4123117379680004</v>
      </c>
      <c r="G8" s="10">
        <v>5.0654348141760002</v>
      </c>
      <c r="H8" s="10">
        <v>5.0138175683697241</v>
      </c>
      <c r="I8" s="10">
        <v>5.1485701758479996</v>
      </c>
      <c r="J8" s="10">
        <v>7.1923375877759996</v>
      </c>
      <c r="K8" s="10">
        <v>11.883445435223999</v>
      </c>
      <c r="L8" s="10">
        <v>14.654558145744</v>
      </c>
      <c r="M8" s="10">
        <v>14.379554528163789</v>
      </c>
      <c r="N8" s="10">
        <v>11.919969958188899</v>
      </c>
      <c r="O8" s="10">
        <v>9.5546726460813591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24.396094341341367</v>
      </c>
      <c r="D11" s="9">
        <v>24.298085845079999</v>
      </c>
      <c r="E11" s="9">
        <v>24.19486950204</v>
      </c>
      <c r="F11" s="9">
        <v>27.733881944519997</v>
      </c>
      <c r="G11" s="9">
        <v>21.154288063320003</v>
      </c>
      <c r="H11" s="9">
        <v>24.396068307097675</v>
      </c>
      <c r="I11" s="9">
        <v>48.831365180159999</v>
      </c>
      <c r="J11" s="9">
        <v>42.934593998880004</v>
      </c>
      <c r="K11" s="9">
        <v>36.736327162800002</v>
      </c>
      <c r="L11" s="9">
        <v>30.460692868200002</v>
      </c>
      <c r="M11" s="9">
        <v>36.593557833418622</v>
      </c>
      <c r="N11" s="9">
        <v>30.495647633547609</v>
      </c>
      <c r="O11" s="9">
        <v>18.296914747930099</v>
      </c>
      <c r="P11" s="9">
        <v>6.0990287734098327</v>
      </c>
      <c r="Q11" s="9">
        <v>6.0989985744348738</v>
      </c>
      <c r="R11" s="9">
        <v>12.197718073272458</v>
      </c>
    </row>
    <row r="12" spans="1:18" ht="11.25" customHeight="1" x14ac:dyDescent="0.25">
      <c r="A12" s="61" t="s">
        <v>224</v>
      </c>
      <c r="B12" s="62" t="s">
        <v>223</v>
      </c>
      <c r="C12" s="10">
        <v>24.396094341341367</v>
      </c>
      <c r="D12" s="10">
        <v>24.298085845079999</v>
      </c>
      <c r="E12" s="10">
        <v>24.19486950204</v>
      </c>
      <c r="F12" s="10">
        <v>27.733881944519997</v>
      </c>
      <c r="G12" s="10">
        <v>21.154288063320003</v>
      </c>
      <c r="H12" s="10">
        <v>24.396068307097675</v>
      </c>
      <c r="I12" s="10">
        <v>48.831365180159999</v>
      </c>
      <c r="J12" s="10">
        <v>42.934593998880004</v>
      </c>
      <c r="K12" s="10">
        <v>36.736327162800002</v>
      </c>
      <c r="L12" s="10">
        <v>30.460692868200002</v>
      </c>
      <c r="M12" s="10">
        <v>36.593557833418622</v>
      </c>
      <c r="N12" s="10">
        <v>30.495647633547609</v>
      </c>
      <c r="O12" s="10">
        <v>18.296914747930099</v>
      </c>
      <c r="P12" s="10">
        <v>6.0990287734098327</v>
      </c>
      <c r="Q12" s="10">
        <v>6.0989985744348738</v>
      </c>
      <c r="R12" s="10">
        <v>12.197718073272458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268.68158591007023</v>
      </c>
      <c r="D21" s="79">
        <v>271.76668570209608</v>
      </c>
      <c r="E21" s="79">
        <v>256.93731287211608</v>
      </c>
      <c r="F21" s="79">
        <v>274.83300591249605</v>
      </c>
      <c r="G21" s="79">
        <v>244.13262933690004</v>
      </c>
      <c r="H21" s="79">
        <v>222.54743108369331</v>
      </c>
      <c r="I21" s="79">
        <v>235.15224068343605</v>
      </c>
      <c r="J21" s="79">
        <v>194.98793174845201</v>
      </c>
      <c r="K21" s="79">
        <v>204.80083840958403</v>
      </c>
      <c r="L21" s="79">
        <v>161.82476042400003</v>
      </c>
      <c r="M21" s="79">
        <v>80.134944946938788</v>
      </c>
      <c r="N21" s="79">
        <v>124.53422457374995</v>
      </c>
      <c r="O21" s="79">
        <v>81.574365284962411</v>
      </c>
      <c r="P21" s="79">
        <v>75.679153153992118</v>
      </c>
      <c r="Q21" s="79">
        <v>82.155774390454681</v>
      </c>
      <c r="R21" s="79">
        <v>91.33417633515603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268.68158591007023</v>
      </c>
      <c r="D30" s="8">
        <v>271.76668570209608</v>
      </c>
      <c r="E30" s="8">
        <v>256.93731287211608</v>
      </c>
      <c r="F30" s="8">
        <v>274.83300591249605</v>
      </c>
      <c r="G30" s="8">
        <v>244.13262933690004</v>
      </c>
      <c r="H30" s="8">
        <v>222.54743108369331</v>
      </c>
      <c r="I30" s="8">
        <v>235.15224068343605</v>
      </c>
      <c r="J30" s="8">
        <v>194.98793174845201</v>
      </c>
      <c r="K30" s="8">
        <v>204.80083840958403</v>
      </c>
      <c r="L30" s="8">
        <v>161.82476042400003</v>
      </c>
      <c r="M30" s="8">
        <v>80.134944946938788</v>
      </c>
      <c r="N30" s="8">
        <v>124.53422457374995</v>
      </c>
      <c r="O30" s="8">
        <v>81.574365284962411</v>
      </c>
      <c r="P30" s="8">
        <v>75.679153153992118</v>
      </c>
      <c r="Q30" s="8">
        <v>82.155774390454681</v>
      </c>
      <c r="R30" s="8">
        <v>91.33417633515603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60.95462442455738</v>
      </c>
      <c r="D34" s="9">
        <v>58.062745836612002</v>
      </c>
      <c r="E34" s="9">
        <v>52.251818918472011</v>
      </c>
      <c r="F34" s="9">
        <v>61.01582901685201</v>
      </c>
      <c r="G34" s="9">
        <v>58.116851350596015</v>
      </c>
      <c r="H34" s="9">
        <v>58.052009055680564</v>
      </c>
      <c r="I34" s="9">
        <v>55.20846862429201</v>
      </c>
      <c r="J34" s="9">
        <v>52.275305149884012</v>
      </c>
      <c r="K34" s="9">
        <v>43.584289941708001</v>
      </c>
      <c r="L34" s="9">
        <v>37.763456008068005</v>
      </c>
      <c r="M34" s="9">
        <v>58.052019109335149</v>
      </c>
      <c r="N34" s="9">
        <v>40.637320358366935</v>
      </c>
      <c r="O34" s="9">
        <v>34.831144530302332</v>
      </c>
      <c r="P34" s="9">
        <v>29.025841149375786</v>
      </c>
      <c r="Q34" s="9">
        <v>26.123452073008323</v>
      </c>
      <c r="R34" s="9">
        <v>29.02501810845294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6.1834079461452056</v>
      </c>
      <c r="D38" s="9">
        <v>6.240611796336001</v>
      </c>
      <c r="E38" s="9">
        <v>6.3087651966240115</v>
      </c>
      <c r="F38" s="9">
        <v>3.0474564155280137</v>
      </c>
      <c r="G38" s="9">
        <v>0</v>
      </c>
      <c r="H38" s="9">
        <v>3.091697922231754</v>
      </c>
      <c r="I38" s="9">
        <v>3.0103393030920005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6.1834079461452056</v>
      </c>
      <c r="D41" s="10">
        <v>6.240611796336001</v>
      </c>
      <c r="E41" s="10">
        <v>6.3087651966240115</v>
      </c>
      <c r="F41" s="10">
        <v>3.0474564155280137</v>
      </c>
      <c r="G41" s="10">
        <v>0</v>
      </c>
      <c r="H41" s="10">
        <v>3.091697922231754</v>
      </c>
      <c r="I41" s="10">
        <v>3.0103393030920005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15.78332448189818</v>
      </c>
      <c r="D43" s="9">
        <v>15.806358423180001</v>
      </c>
      <c r="E43" s="9">
        <v>15.804993358908</v>
      </c>
      <c r="F43" s="9">
        <v>18.929625477516002</v>
      </c>
      <c r="G43" s="9">
        <v>22.030958430936</v>
      </c>
      <c r="H43" s="9">
        <v>22.083687252793698</v>
      </c>
      <c r="I43" s="9">
        <v>22.030120777860002</v>
      </c>
      <c r="J43" s="9">
        <v>18.924940825128001</v>
      </c>
      <c r="K43" s="9">
        <v>18.931548977172003</v>
      </c>
      <c r="L43" s="9">
        <v>15.820381356156002</v>
      </c>
      <c r="M43" s="9">
        <v>22.082925837603639</v>
      </c>
      <c r="N43" s="9">
        <v>15.783223451163174</v>
      </c>
      <c r="O43" s="9">
        <v>15.783344275573326</v>
      </c>
      <c r="P43" s="9">
        <v>12.597162691741808</v>
      </c>
      <c r="Q43" s="9">
        <v>15.784294652481119</v>
      </c>
      <c r="R43" s="9">
        <v>18.966661148761077</v>
      </c>
    </row>
    <row r="44" spans="1:18" ht="11.25" customHeight="1" x14ac:dyDescent="0.25">
      <c r="A44" s="59" t="s">
        <v>161</v>
      </c>
      <c r="B44" s="60" t="s">
        <v>160</v>
      </c>
      <c r="C44" s="9">
        <v>185.76022905746945</v>
      </c>
      <c r="D44" s="9">
        <v>191.65696964596805</v>
      </c>
      <c r="E44" s="9">
        <v>182.57173539811203</v>
      </c>
      <c r="F44" s="9">
        <v>191.84009500260004</v>
      </c>
      <c r="G44" s="9">
        <v>163.98481955536803</v>
      </c>
      <c r="H44" s="9">
        <v>139.3200368529873</v>
      </c>
      <c r="I44" s="9">
        <v>154.90331197819202</v>
      </c>
      <c r="J44" s="9">
        <v>123.78768577344002</v>
      </c>
      <c r="K44" s="9">
        <v>142.28499949070402</v>
      </c>
      <c r="L44" s="9">
        <v>108.24092305977601</v>
      </c>
      <c r="M44" s="9">
        <v>0</v>
      </c>
      <c r="N44" s="9">
        <v>68.113680764219851</v>
      </c>
      <c r="O44" s="9">
        <v>30.959876479086748</v>
      </c>
      <c r="P44" s="9">
        <v>34.056149312874524</v>
      </c>
      <c r="Q44" s="9">
        <v>40.248027664965235</v>
      </c>
      <c r="R44" s="9">
        <v>43.342497077942014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881.1627637653869</v>
      </c>
      <c r="D52" s="79">
        <v>883.00077325138818</v>
      </c>
      <c r="E52" s="79">
        <v>896.62253823014407</v>
      </c>
      <c r="F52" s="79">
        <v>929.17709252557211</v>
      </c>
      <c r="G52" s="79">
        <v>952.06926872455222</v>
      </c>
      <c r="H52" s="79">
        <v>938.04698449420471</v>
      </c>
      <c r="I52" s="79">
        <v>934.10695444334408</v>
      </c>
      <c r="J52" s="79">
        <v>924.02522252330414</v>
      </c>
      <c r="K52" s="79">
        <v>871.49092711705214</v>
      </c>
      <c r="L52" s="79">
        <v>835.92733180334403</v>
      </c>
      <c r="M52" s="79">
        <v>960.20637322377286</v>
      </c>
      <c r="N52" s="79">
        <v>1159.0509131902315</v>
      </c>
      <c r="O52" s="79">
        <v>938.83185374408538</v>
      </c>
      <c r="P52" s="79">
        <v>948.36885529503979</v>
      </c>
      <c r="Q52" s="79">
        <v>933.00018118108528</v>
      </c>
      <c r="R52" s="79">
        <v>887.35701209802414</v>
      </c>
    </row>
    <row r="53" spans="1:18" ht="11.25" customHeight="1" x14ac:dyDescent="0.25">
      <c r="A53" s="56" t="s">
        <v>143</v>
      </c>
      <c r="B53" s="57" t="s">
        <v>142</v>
      </c>
      <c r="C53" s="8">
        <v>881.1627637653869</v>
      </c>
      <c r="D53" s="8">
        <v>883.00077325138818</v>
      </c>
      <c r="E53" s="8">
        <v>896.62253823014407</v>
      </c>
      <c r="F53" s="8">
        <v>929.17709252557211</v>
      </c>
      <c r="G53" s="8">
        <v>952.06926872455222</v>
      </c>
      <c r="H53" s="8">
        <v>938.04698449420471</v>
      </c>
      <c r="I53" s="8">
        <v>934.10695444334408</v>
      </c>
      <c r="J53" s="8">
        <v>924.02522252330414</v>
      </c>
      <c r="K53" s="8">
        <v>871.49092711705214</v>
      </c>
      <c r="L53" s="8">
        <v>835.92733180334403</v>
      </c>
      <c r="M53" s="8">
        <v>960.20637322377286</v>
      </c>
      <c r="N53" s="8">
        <v>1159.0509131902315</v>
      </c>
      <c r="O53" s="8">
        <v>938.83185374408538</v>
      </c>
      <c r="P53" s="8">
        <v>948.36885529503979</v>
      </c>
      <c r="Q53" s="8">
        <v>933.00018118108528</v>
      </c>
      <c r="R53" s="8">
        <v>887.35701209802414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611.94044830813402</v>
      </c>
      <c r="D2" s="78">
        <v>397.44096927162218</v>
      </c>
      <c r="E2" s="78">
        <v>615.68377068539576</v>
      </c>
      <c r="F2" s="78">
        <v>673.32148455119102</v>
      </c>
      <c r="G2" s="78">
        <v>683.0864637385705</v>
      </c>
      <c r="H2" s="78">
        <v>641.35047055315363</v>
      </c>
      <c r="I2" s="78">
        <v>655.03804163956568</v>
      </c>
      <c r="J2" s="78">
        <v>620.33166002847486</v>
      </c>
      <c r="K2" s="78">
        <v>618.55714245279216</v>
      </c>
      <c r="L2" s="78">
        <v>93.229539882784707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76.398092949339997</v>
      </c>
      <c r="D3" s="79">
        <v>52.572852202165862</v>
      </c>
      <c r="E3" s="79">
        <v>20.938134323579487</v>
      </c>
      <c r="F3" s="79">
        <v>22.330010192354941</v>
      </c>
      <c r="G3" s="79">
        <v>19.581657739478683</v>
      </c>
      <c r="H3" s="79">
        <v>21.168322466737987</v>
      </c>
      <c r="I3" s="79">
        <v>38.489691773543512</v>
      </c>
      <c r="J3" s="79">
        <v>35.474795463248348</v>
      </c>
      <c r="K3" s="79">
        <v>34.586325708537679</v>
      </c>
      <c r="L3" s="79">
        <v>10.072117254223917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76.398092949339997</v>
      </c>
      <c r="D4" s="8">
        <v>52.572852202165862</v>
      </c>
      <c r="E4" s="8">
        <v>20.938134323579487</v>
      </c>
      <c r="F4" s="8">
        <v>22.330010192354941</v>
      </c>
      <c r="G4" s="8">
        <v>19.581657739478683</v>
      </c>
      <c r="H4" s="8">
        <v>21.168322466737987</v>
      </c>
      <c r="I4" s="8">
        <v>38.489691773543512</v>
      </c>
      <c r="J4" s="8">
        <v>35.474795463248348</v>
      </c>
      <c r="K4" s="8">
        <v>34.586325708537679</v>
      </c>
      <c r="L4" s="8">
        <v>10.072117254223917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59.470550884431361</v>
      </c>
      <c r="D5" s="9">
        <v>39.140035881083925</v>
      </c>
      <c r="E5" s="9">
        <v>3.6738071231619513</v>
      </c>
      <c r="F5" s="9">
        <v>1.7868572816625388</v>
      </c>
      <c r="G5" s="9">
        <v>3.783015224694354</v>
      </c>
      <c r="H5" s="9">
        <v>3.6087901709669494</v>
      </c>
      <c r="I5" s="9">
        <v>3.6711210903810794</v>
      </c>
      <c r="J5" s="9">
        <v>5.0900124295042177</v>
      </c>
      <c r="K5" s="9">
        <v>8.4534478957846169</v>
      </c>
      <c r="L5" s="9">
        <v>3.2716747582132606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59.470550884431361</v>
      </c>
      <c r="D8" s="10">
        <v>39.140035881083925</v>
      </c>
      <c r="E8" s="10">
        <v>3.6738071231619513</v>
      </c>
      <c r="F8" s="10">
        <v>1.7868572816625388</v>
      </c>
      <c r="G8" s="10">
        <v>3.783015224694354</v>
      </c>
      <c r="H8" s="10">
        <v>3.6087901709669494</v>
      </c>
      <c r="I8" s="10">
        <v>3.6711210903810794</v>
      </c>
      <c r="J8" s="10">
        <v>5.0900124295042177</v>
      </c>
      <c r="K8" s="10">
        <v>8.4534478957846169</v>
      </c>
      <c r="L8" s="10">
        <v>3.2716747582132606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16.927542064908632</v>
      </c>
      <c r="D11" s="9">
        <v>13.432816321081937</v>
      </c>
      <c r="E11" s="9">
        <v>17.264327200417537</v>
      </c>
      <c r="F11" s="9">
        <v>20.543152910692402</v>
      </c>
      <c r="G11" s="9">
        <v>15.798642514784328</v>
      </c>
      <c r="H11" s="9">
        <v>17.559532295771039</v>
      </c>
      <c r="I11" s="9">
        <v>34.818570683162434</v>
      </c>
      <c r="J11" s="9">
        <v>30.384783033744132</v>
      </c>
      <c r="K11" s="9">
        <v>26.132877812753062</v>
      </c>
      <c r="L11" s="9">
        <v>6.800442496010656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16.927542064908632</v>
      </c>
      <c r="D12" s="10">
        <v>13.432816321081937</v>
      </c>
      <c r="E12" s="10">
        <v>17.264327200417537</v>
      </c>
      <c r="F12" s="10">
        <v>20.543152910692402</v>
      </c>
      <c r="G12" s="10">
        <v>15.798642514784328</v>
      </c>
      <c r="H12" s="10">
        <v>17.559532295771039</v>
      </c>
      <c r="I12" s="10">
        <v>34.818570683162434</v>
      </c>
      <c r="J12" s="10">
        <v>30.384783033744132</v>
      </c>
      <c r="K12" s="10">
        <v>26.132877812753062</v>
      </c>
      <c r="L12" s="10">
        <v>6.800442496010656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135.64620849423866</v>
      </c>
      <c r="D21" s="79">
        <v>110.62187875402665</v>
      </c>
      <c r="E21" s="79">
        <v>137.97069557569546</v>
      </c>
      <c r="F21" s="79">
        <v>148.41826616648635</v>
      </c>
      <c r="G21" s="79">
        <v>127.61470640804029</v>
      </c>
      <c r="H21" s="79">
        <v>107.60783842144323</v>
      </c>
      <c r="I21" s="79">
        <v>117.37296736156414</v>
      </c>
      <c r="J21" s="79">
        <v>91.902441061914743</v>
      </c>
      <c r="K21" s="79">
        <v>105.49956030313682</v>
      </c>
      <c r="L21" s="79">
        <v>24.522255662581919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135.64620849423866</v>
      </c>
      <c r="D30" s="8">
        <v>110.62187875402665</v>
      </c>
      <c r="E30" s="8">
        <v>137.97069557569546</v>
      </c>
      <c r="F30" s="8">
        <v>148.41826616648635</v>
      </c>
      <c r="G30" s="8">
        <v>127.61470640804029</v>
      </c>
      <c r="H30" s="8">
        <v>107.60783842144323</v>
      </c>
      <c r="I30" s="8">
        <v>117.37296736156414</v>
      </c>
      <c r="J30" s="8">
        <v>91.902441061914743</v>
      </c>
      <c r="K30" s="8">
        <v>105.49956030313682</v>
      </c>
      <c r="L30" s="8">
        <v>24.522255662581919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4.2904366841823007</v>
      </c>
      <c r="D38" s="9">
        <v>3.4500245215131962</v>
      </c>
      <c r="E38" s="9">
        <v>4.5016397619313491</v>
      </c>
      <c r="F38" s="9">
        <v>2.2573242093587509</v>
      </c>
      <c r="G38" s="9">
        <v>0</v>
      </c>
      <c r="H38" s="9">
        <v>2.2253081451818275</v>
      </c>
      <c r="I38" s="9">
        <v>2.1464833395155005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4.2904366841823007</v>
      </c>
      <c r="D41" s="10">
        <v>3.4500245215131962</v>
      </c>
      <c r="E41" s="10">
        <v>4.5016397619313491</v>
      </c>
      <c r="F41" s="10">
        <v>2.2573242093587509</v>
      </c>
      <c r="G41" s="10">
        <v>0</v>
      </c>
      <c r="H41" s="10">
        <v>2.2253081451818275</v>
      </c>
      <c r="I41" s="10">
        <v>2.1464833395155005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2.463661156557194</v>
      </c>
      <c r="D43" s="9">
        <v>1.2172993624737349</v>
      </c>
      <c r="E43" s="9">
        <v>3.194404933944353</v>
      </c>
      <c r="F43" s="9">
        <v>4.0603729158404898</v>
      </c>
      <c r="G43" s="9">
        <v>5.1460355526582902</v>
      </c>
      <c r="H43" s="9">
        <v>5.1042946289092042</v>
      </c>
      <c r="I43" s="9">
        <v>4.7746894168876555</v>
      </c>
      <c r="J43" s="9">
        <v>4.2979798534685552</v>
      </c>
      <c r="K43" s="9">
        <v>4.2832223224731205</v>
      </c>
      <c r="L43" s="9">
        <v>0.35713978133513474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128.89211065349917</v>
      </c>
      <c r="D44" s="9">
        <v>105.95455487003973</v>
      </c>
      <c r="E44" s="9">
        <v>130.27465087981975</v>
      </c>
      <c r="F44" s="9">
        <v>142.10056904128712</v>
      </c>
      <c r="G44" s="9">
        <v>122.468670855382</v>
      </c>
      <c r="H44" s="9">
        <v>100.2782356473522</v>
      </c>
      <c r="I44" s="9">
        <v>110.45179460516098</v>
      </c>
      <c r="J44" s="9">
        <v>87.604461208446182</v>
      </c>
      <c r="K44" s="9">
        <v>101.2163379806637</v>
      </c>
      <c r="L44" s="9">
        <v>24.165115881246784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399.89614686455536</v>
      </c>
      <c r="D52" s="79">
        <v>234.24623831542968</v>
      </c>
      <c r="E52" s="79">
        <v>456.77494078612085</v>
      </c>
      <c r="F52" s="79">
        <v>502.57320819234974</v>
      </c>
      <c r="G52" s="79">
        <v>535.89009959105147</v>
      </c>
      <c r="H52" s="79">
        <v>512.57430966497236</v>
      </c>
      <c r="I52" s="79">
        <v>499.17538250445801</v>
      </c>
      <c r="J52" s="79">
        <v>492.95442350331177</v>
      </c>
      <c r="K52" s="79">
        <v>478.4712564411177</v>
      </c>
      <c r="L52" s="79">
        <v>58.635166965978875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399.89614686455536</v>
      </c>
      <c r="D53" s="8">
        <v>234.24623831542968</v>
      </c>
      <c r="E53" s="8">
        <v>456.77494078612085</v>
      </c>
      <c r="F53" s="8">
        <v>502.57320819234974</v>
      </c>
      <c r="G53" s="8">
        <v>535.89009959105147</v>
      </c>
      <c r="H53" s="8">
        <v>512.57430966497236</v>
      </c>
      <c r="I53" s="8">
        <v>499.17538250445801</v>
      </c>
      <c r="J53" s="8">
        <v>492.95442350331177</v>
      </c>
      <c r="K53" s="8">
        <v>478.4712564411177</v>
      </c>
      <c r="L53" s="8">
        <v>58.635166965978875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74.828027677850471</v>
      </c>
      <c r="D2" s="78">
        <v>104.91778524508757</v>
      </c>
      <c r="E2" s="78">
        <v>65.667724990252736</v>
      </c>
      <c r="F2" s="78">
        <v>73.481952982690842</v>
      </c>
      <c r="G2" s="78">
        <v>71.603807248249723</v>
      </c>
      <c r="H2" s="78">
        <v>64.717003590045493</v>
      </c>
      <c r="I2" s="78">
        <v>68.323082800700035</v>
      </c>
      <c r="J2" s="78">
        <v>61.965021960154061</v>
      </c>
      <c r="K2" s="78">
        <v>55.425252139077813</v>
      </c>
      <c r="L2" s="78">
        <v>154.18227094518301</v>
      </c>
      <c r="M2" s="78">
        <v>151.20147774928046</v>
      </c>
      <c r="N2" s="78">
        <v>170.15530433706988</v>
      </c>
      <c r="O2" s="78">
        <v>110.48813517623746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6.0853283044839559</v>
      </c>
      <c r="D3" s="79">
        <v>7.8639330829111334</v>
      </c>
      <c r="E3" s="79">
        <v>1.5778221145970479</v>
      </c>
      <c r="F3" s="79">
        <v>1.6056974354023936</v>
      </c>
      <c r="G3" s="79">
        <v>1.3840533307959524</v>
      </c>
      <c r="H3" s="79">
        <v>1.5054367348433397</v>
      </c>
      <c r="I3" s="79">
        <v>2.8114257532186859</v>
      </c>
      <c r="J3" s="79">
        <v>2.513493138670019</v>
      </c>
      <c r="K3" s="79">
        <v>2.4715483681947883</v>
      </c>
      <c r="L3" s="79">
        <v>7.7506393812442003</v>
      </c>
      <c r="M3" s="79">
        <v>9.5240954328269432</v>
      </c>
      <c r="N3" s="79">
        <v>7.3502404731820539</v>
      </c>
      <c r="O3" s="79">
        <v>4.0421934397509753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6.0853283044839559</v>
      </c>
      <c r="D4" s="8">
        <v>7.8639330829111334</v>
      </c>
      <c r="E4" s="8">
        <v>1.5778221145970479</v>
      </c>
      <c r="F4" s="8">
        <v>1.6056974354023936</v>
      </c>
      <c r="G4" s="8">
        <v>1.3840533307959524</v>
      </c>
      <c r="H4" s="8">
        <v>1.5054367348433397</v>
      </c>
      <c r="I4" s="8">
        <v>2.8114257532186859</v>
      </c>
      <c r="J4" s="8">
        <v>2.513493138670019</v>
      </c>
      <c r="K4" s="8">
        <v>2.4715483681947883</v>
      </c>
      <c r="L4" s="8">
        <v>7.7506393812442003</v>
      </c>
      <c r="M4" s="8">
        <v>9.5240954328269432</v>
      </c>
      <c r="N4" s="8">
        <v>7.3502404731820539</v>
      </c>
      <c r="O4" s="8">
        <v>4.0421934397509753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4.7370007890152444</v>
      </c>
      <c r="D5" s="9">
        <v>5.8546304820590347</v>
      </c>
      <c r="E5" s="9">
        <v>0.27684482457260901</v>
      </c>
      <c r="F5" s="9">
        <v>0.12848861822633356</v>
      </c>
      <c r="G5" s="9">
        <v>0.26738772027630248</v>
      </c>
      <c r="H5" s="9">
        <v>0.2566478898009914</v>
      </c>
      <c r="I5" s="9">
        <v>0.26815191031942703</v>
      </c>
      <c r="J5" s="9">
        <v>0.36064228560692241</v>
      </c>
      <c r="K5" s="9">
        <v>0.60408571666485655</v>
      </c>
      <c r="L5" s="9">
        <v>2.51760087612127</v>
      </c>
      <c r="M5" s="9">
        <v>2.6867547077817711</v>
      </c>
      <c r="N5" s="9">
        <v>2.0656223014153046</v>
      </c>
      <c r="O5" s="9">
        <v>1.3867013948821632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4.7370007890152444</v>
      </c>
      <c r="D8" s="10">
        <v>5.8546304820590347</v>
      </c>
      <c r="E8" s="10">
        <v>0.27684482457260901</v>
      </c>
      <c r="F8" s="10">
        <v>0.12848861822633356</v>
      </c>
      <c r="G8" s="10">
        <v>0.26738772027630248</v>
      </c>
      <c r="H8" s="10">
        <v>0.2566478898009914</v>
      </c>
      <c r="I8" s="10">
        <v>0.26815191031942703</v>
      </c>
      <c r="J8" s="10">
        <v>0.36064228560692241</v>
      </c>
      <c r="K8" s="10">
        <v>0.60408571666485655</v>
      </c>
      <c r="L8" s="10">
        <v>2.51760087612127</v>
      </c>
      <c r="M8" s="10">
        <v>2.6867547077817711</v>
      </c>
      <c r="N8" s="10">
        <v>2.0656223014153046</v>
      </c>
      <c r="O8" s="10">
        <v>1.3867013948821632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1.3483275154687115</v>
      </c>
      <c r="D11" s="9">
        <v>2.0093026008520991</v>
      </c>
      <c r="E11" s="9">
        <v>1.300977290024439</v>
      </c>
      <c r="F11" s="9">
        <v>1.47720881717606</v>
      </c>
      <c r="G11" s="9">
        <v>1.11666561051965</v>
      </c>
      <c r="H11" s="9">
        <v>1.2487888450423483</v>
      </c>
      <c r="I11" s="9">
        <v>2.543273842899259</v>
      </c>
      <c r="J11" s="9">
        <v>2.1528508530630965</v>
      </c>
      <c r="K11" s="9">
        <v>1.8674626515299317</v>
      </c>
      <c r="L11" s="9">
        <v>5.2330385051229298</v>
      </c>
      <c r="M11" s="9">
        <v>6.8373407250451717</v>
      </c>
      <c r="N11" s="9">
        <v>5.2846181717667493</v>
      </c>
      <c r="O11" s="9">
        <v>2.655492044868812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1.3483275154687115</v>
      </c>
      <c r="D12" s="10">
        <v>2.0093026008520991</v>
      </c>
      <c r="E12" s="10">
        <v>1.300977290024439</v>
      </c>
      <c r="F12" s="10">
        <v>1.47720881717606</v>
      </c>
      <c r="G12" s="10">
        <v>1.11666561051965</v>
      </c>
      <c r="H12" s="10">
        <v>1.2487888450423483</v>
      </c>
      <c r="I12" s="10">
        <v>2.543273842899259</v>
      </c>
      <c r="J12" s="10">
        <v>2.1528508530630965</v>
      </c>
      <c r="K12" s="10">
        <v>1.8674626515299317</v>
      </c>
      <c r="L12" s="10">
        <v>5.2330385051229298</v>
      </c>
      <c r="M12" s="10">
        <v>6.8373407250451717</v>
      </c>
      <c r="N12" s="10">
        <v>5.2846181717667493</v>
      </c>
      <c r="O12" s="10">
        <v>2.655492044868812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17.704188971485763</v>
      </c>
      <c r="D21" s="79">
        <v>23.563875181111104</v>
      </c>
      <c r="E21" s="79">
        <v>16.549109003934348</v>
      </c>
      <c r="F21" s="79">
        <v>18.785948402588218</v>
      </c>
      <c r="G21" s="79">
        <v>17.169236119159336</v>
      </c>
      <c r="H21" s="79">
        <v>14.918816922234008</v>
      </c>
      <c r="I21" s="79">
        <v>15.693843346111061</v>
      </c>
      <c r="J21" s="79">
        <v>12.705646094193085</v>
      </c>
      <c r="K21" s="79">
        <v>12.931107160972083</v>
      </c>
      <c r="L21" s="79">
        <v>25.734799205757174</v>
      </c>
      <c r="M21" s="79">
        <v>9.2758888383124116</v>
      </c>
      <c r="N21" s="79">
        <v>17.755717757902403</v>
      </c>
      <c r="O21" s="79">
        <v>8.9408918351218283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17.704188971485763</v>
      </c>
      <c r="D30" s="8">
        <v>23.563875181111104</v>
      </c>
      <c r="E30" s="8">
        <v>16.549109003934348</v>
      </c>
      <c r="F30" s="8">
        <v>18.785948402588218</v>
      </c>
      <c r="G30" s="8">
        <v>17.169236119159336</v>
      </c>
      <c r="H30" s="8">
        <v>14.918816922234008</v>
      </c>
      <c r="I30" s="8">
        <v>15.693843346111061</v>
      </c>
      <c r="J30" s="8">
        <v>12.705646094193085</v>
      </c>
      <c r="K30" s="8">
        <v>12.931107160972083</v>
      </c>
      <c r="L30" s="8">
        <v>25.734799205757174</v>
      </c>
      <c r="M30" s="8">
        <v>9.2758888383124116</v>
      </c>
      <c r="N30" s="8">
        <v>17.755717757902403</v>
      </c>
      <c r="O30" s="8">
        <v>8.9408918351218283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5.6658961453708372</v>
      </c>
      <c r="D34" s="9">
        <v>5.4895731603475291</v>
      </c>
      <c r="E34" s="9">
        <v>5.0376403193910981</v>
      </c>
      <c r="F34" s="9">
        <v>6.5848333264844934</v>
      </c>
      <c r="G34" s="9">
        <v>6.4235963707626835</v>
      </c>
      <c r="H34" s="9">
        <v>5.7570443061203953</v>
      </c>
      <c r="I34" s="9">
        <v>5.5352364535501595</v>
      </c>
      <c r="J34" s="9">
        <v>4.9422486416128457</v>
      </c>
      <c r="K34" s="9">
        <v>4.2562684098583849</v>
      </c>
      <c r="L34" s="9">
        <v>4.660304448764891</v>
      </c>
      <c r="M34" s="9">
        <v>6.15660662808755</v>
      </c>
      <c r="N34" s="9">
        <v>3.8955725117462618</v>
      </c>
      <c r="O34" s="9">
        <v>2.7502950794878926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0.34174564815595182</v>
      </c>
      <c r="D38" s="9">
        <v>0.51606030175521955</v>
      </c>
      <c r="E38" s="9">
        <v>0.33922729974684845</v>
      </c>
      <c r="F38" s="9">
        <v>0.1623187657603497</v>
      </c>
      <c r="G38" s="9">
        <v>0</v>
      </c>
      <c r="H38" s="9">
        <v>0.15825820082657963</v>
      </c>
      <c r="I38" s="9">
        <v>0.15678687621283463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0.34174564815595182</v>
      </c>
      <c r="D41" s="10">
        <v>0.51606030175521955</v>
      </c>
      <c r="E41" s="10">
        <v>0.33922729974684845</v>
      </c>
      <c r="F41" s="10">
        <v>0.1623187657603497</v>
      </c>
      <c r="G41" s="10">
        <v>0</v>
      </c>
      <c r="H41" s="10">
        <v>0.15825820082657963</v>
      </c>
      <c r="I41" s="10">
        <v>0.15678687621283463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1.4299190606246335</v>
      </c>
      <c r="D43" s="9">
        <v>1.70938637968739</v>
      </c>
      <c r="E43" s="9">
        <v>1.3552146166516932</v>
      </c>
      <c r="F43" s="9">
        <v>1.820685466984536</v>
      </c>
      <c r="G43" s="9">
        <v>2.0894179886930084</v>
      </c>
      <c r="H43" s="9">
        <v>1.8719838045827615</v>
      </c>
      <c r="I43" s="9">
        <v>1.9340230158115279</v>
      </c>
      <c r="J43" s="9">
        <v>1.5563648456570518</v>
      </c>
      <c r="K43" s="9">
        <v>1.4418913406575191</v>
      </c>
      <c r="L43" s="9">
        <v>2.4790898312825878</v>
      </c>
      <c r="M43" s="9">
        <v>3.1192822102248612</v>
      </c>
      <c r="N43" s="9">
        <v>2.0566643219951155</v>
      </c>
      <c r="O43" s="9">
        <v>1.6972869909569921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10.266628117334342</v>
      </c>
      <c r="D44" s="9">
        <v>15.848855339320965</v>
      </c>
      <c r="E44" s="9">
        <v>9.817026768144709</v>
      </c>
      <c r="F44" s="9">
        <v>10.21811084335884</v>
      </c>
      <c r="G44" s="9">
        <v>8.6562217597036462</v>
      </c>
      <c r="H44" s="9">
        <v>7.1315306107042709</v>
      </c>
      <c r="I44" s="9">
        <v>8.0677970005365385</v>
      </c>
      <c r="J44" s="9">
        <v>6.207032606923188</v>
      </c>
      <c r="K44" s="9">
        <v>7.2329474104561777</v>
      </c>
      <c r="L44" s="9">
        <v>18.595404925709694</v>
      </c>
      <c r="M44" s="9">
        <v>0</v>
      </c>
      <c r="N44" s="9">
        <v>11.803480924161024</v>
      </c>
      <c r="O44" s="9">
        <v>4.4933097646769449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51.03851040188075</v>
      </c>
      <c r="D52" s="79">
        <v>73.489976981065325</v>
      </c>
      <c r="E52" s="79">
        <v>47.540793871721334</v>
      </c>
      <c r="F52" s="79">
        <v>53.090307144700226</v>
      </c>
      <c r="G52" s="79">
        <v>53.050517798294429</v>
      </c>
      <c r="H52" s="79">
        <v>48.292749932968142</v>
      </c>
      <c r="I52" s="79">
        <v>49.817813701370291</v>
      </c>
      <c r="J52" s="79">
        <v>46.745882727290962</v>
      </c>
      <c r="K52" s="79">
        <v>40.022596609910941</v>
      </c>
      <c r="L52" s="79">
        <v>120.69683235818164</v>
      </c>
      <c r="M52" s="79">
        <v>132.40149347814111</v>
      </c>
      <c r="N52" s="79">
        <v>145.04934610598542</v>
      </c>
      <c r="O52" s="79">
        <v>97.505049901364657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51.03851040188075</v>
      </c>
      <c r="D53" s="8">
        <v>73.489976981065325</v>
      </c>
      <c r="E53" s="8">
        <v>47.540793871721334</v>
      </c>
      <c r="F53" s="8">
        <v>53.090307144700226</v>
      </c>
      <c r="G53" s="8">
        <v>53.050517798294429</v>
      </c>
      <c r="H53" s="8">
        <v>48.292749932968142</v>
      </c>
      <c r="I53" s="8">
        <v>49.817813701370291</v>
      </c>
      <c r="J53" s="8">
        <v>46.745882727290962</v>
      </c>
      <c r="K53" s="8">
        <v>40.022596609910941</v>
      </c>
      <c r="L53" s="8">
        <v>120.69683235818164</v>
      </c>
      <c r="M53" s="8">
        <v>132.40149347814111</v>
      </c>
      <c r="N53" s="8">
        <v>145.04934610598542</v>
      </c>
      <c r="O53" s="8">
        <v>97.505049901364657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109.88890155267998</v>
      </c>
      <c r="D2" s="78">
        <v>137.10619155232433</v>
      </c>
      <c r="E2" s="78">
        <v>85.803314111489556</v>
      </c>
      <c r="F2" s="78">
        <v>96.615999370431652</v>
      </c>
      <c r="G2" s="78">
        <v>98.134822218805525</v>
      </c>
      <c r="H2" s="78">
        <v>136.87530707979553</v>
      </c>
      <c r="I2" s="78">
        <v>160.8084144741793</v>
      </c>
      <c r="J2" s="78">
        <v>158.79606371255755</v>
      </c>
      <c r="K2" s="78">
        <v>148.23570179375201</v>
      </c>
      <c r="L2" s="78">
        <v>269.66507806368548</v>
      </c>
      <c r="M2" s="78">
        <v>397.94639481734578</v>
      </c>
      <c r="N2" s="78">
        <v>448.57131825615721</v>
      </c>
      <c r="O2" s="78">
        <v>356.82956282162809</v>
      </c>
      <c r="P2" s="78">
        <v>372.79781198910769</v>
      </c>
      <c r="Q2" s="78">
        <v>384.09674578216362</v>
      </c>
      <c r="R2" s="78">
        <v>383.23517689380287</v>
      </c>
    </row>
    <row r="3" spans="1:18" ht="11.25" customHeight="1" x14ac:dyDescent="0.25">
      <c r="A3" s="53" t="s">
        <v>242</v>
      </c>
      <c r="B3" s="54" t="s">
        <v>241</v>
      </c>
      <c r="C3" s="79">
        <v>7.5359054229528466</v>
      </c>
      <c r="D3" s="79">
        <v>8.6151851051445298</v>
      </c>
      <c r="E3" s="79">
        <v>1.7470496858369229</v>
      </c>
      <c r="F3" s="79">
        <v>1.7767016593245841</v>
      </c>
      <c r="G3" s="79">
        <v>1.5983839300074691</v>
      </c>
      <c r="H3" s="79">
        <v>2.6851752989477733</v>
      </c>
      <c r="I3" s="79">
        <v>5.5892024563082705</v>
      </c>
      <c r="J3" s="79">
        <v>5.437814852083096</v>
      </c>
      <c r="K3" s="79">
        <v>5.2754841017525163</v>
      </c>
      <c r="L3" s="79">
        <v>11.248691303278823</v>
      </c>
      <c r="M3" s="79">
        <v>20.583027092406418</v>
      </c>
      <c r="N3" s="79">
        <v>15.932878069612833</v>
      </c>
      <c r="O3" s="79">
        <v>10.7359206402487</v>
      </c>
      <c r="P3" s="79">
        <v>2.6790012904738179</v>
      </c>
      <c r="Q3" s="79">
        <v>2.7819046026022307</v>
      </c>
      <c r="R3" s="79">
        <v>5.7092673108368484</v>
      </c>
    </row>
    <row r="4" spans="1:18" ht="11.25" customHeight="1" x14ac:dyDescent="0.25">
      <c r="A4" s="56" t="s">
        <v>240</v>
      </c>
      <c r="B4" s="57" t="s">
        <v>239</v>
      </c>
      <c r="C4" s="8">
        <v>7.5359054229528466</v>
      </c>
      <c r="D4" s="8">
        <v>8.6151851051445298</v>
      </c>
      <c r="E4" s="8">
        <v>1.7470496858369229</v>
      </c>
      <c r="F4" s="8">
        <v>1.7767016593245841</v>
      </c>
      <c r="G4" s="8">
        <v>1.5983839300074691</v>
      </c>
      <c r="H4" s="8">
        <v>2.6851752989477733</v>
      </c>
      <c r="I4" s="8">
        <v>5.5892024563082705</v>
      </c>
      <c r="J4" s="8">
        <v>5.437814852083096</v>
      </c>
      <c r="K4" s="8">
        <v>5.2754841017525163</v>
      </c>
      <c r="L4" s="8">
        <v>11.248691303278823</v>
      </c>
      <c r="M4" s="8">
        <v>20.583027092406418</v>
      </c>
      <c r="N4" s="8">
        <v>15.932878069612833</v>
      </c>
      <c r="O4" s="8">
        <v>10.7359206402487</v>
      </c>
      <c r="P4" s="8">
        <v>2.6790012904738179</v>
      </c>
      <c r="Q4" s="8">
        <v>2.7819046026022307</v>
      </c>
      <c r="R4" s="8">
        <v>5.7092673108368484</v>
      </c>
    </row>
    <row r="5" spans="1:18" ht="11.25" customHeight="1" x14ac:dyDescent="0.25">
      <c r="A5" s="59" t="s">
        <v>238</v>
      </c>
      <c r="B5" s="60" t="s">
        <v>237</v>
      </c>
      <c r="C5" s="9">
        <v>5.866173219967151</v>
      </c>
      <c r="D5" s="9">
        <v>6.4139311453154342</v>
      </c>
      <c r="E5" s="9">
        <v>0.30653751099101212</v>
      </c>
      <c r="F5" s="9">
        <v>0.142172451779398</v>
      </c>
      <c r="G5" s="9">
        <v>0.30879462926850398</v>
      </c>
      <c r="H5" s="9">
        <v>0.45777053148128916</v>
      </c>
      <c r="I5" s="9">
        <v>0.53309439671498815</v>
      </c>
      <c r="J5" s="9">
        <v>0.7802312832253081</v>
      </c>
      <c r="K5" s="9">
        <v>1.2894121900955908</v>
      </c>
      <c r="L5" s="9">
        <v>3.6538553385522561</v>
      </c>
      <c r="M5" s="9">
        <v>5.8064879054354535</v>
      </c>
      <c r="N5" s="9">
        <v>4.477582520789988</v>
      </c>
      <c r="O5" s="9">
        <v>3.6830291150277663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5.866173219967151</v>
      </c>
      <c r="D8" s="10">
        <v>6.4139311453154342</v>
      </c>
      <c r="E8" s="10">
        <v>0.30653751099101212</v>
      </c>
      <c r="F8" s="10">
        <v>0.142172451779398</v>
      </c>
      <c r="G8" s="10">
        <v>0.30879462926850398</v>
      </c>
      <c r="H8" s="10">
        <v>0.45777053148128916</v>
      </c>
      <c r="I8" s="10">
        <v>0.53309439671498815</v>
      </c>
      <c r="J8" s="10">
        <v>0.7802312832253081</v>
      </c>
      <c r="K8" s="10">
        <v>1.2894121900955908</v>
      </c>
      <c r="L8" s="10">
        <v>3.6538553385522561</v>
      </c>
      <c r="M8" s="10">
        <v>5.8064879054354535</v>
      </c>
      <c r="N8" s="10">
        <v>4.477582520789988</v>
      </c>
      <c r="O8" s="10">
        <v>3.6830291150277663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1.6697322029856954</v>
      </c>
      <c r="D11" s="9">
        <v>2.2012539598290966</v>
      </c>
      <c r="E11" s="9">
        <v>1.4405121748459107</v>
      </c>
      <c r="F11" s="9">
        <v>1.634529207545186</v>
      </c>
      <c r="G11" s="9">
        <v>1.2895893007389652</v>
      </c>
      <c r="H11" s="9">
        <v>2.2274047674664841</v>
      </c>
      <c r="I11" s="9">
        <v>5.0561080595932824</v>
      </c>
      <c r="J11" s="9">
        <v>4.6575835688577882</v>
      </c>
      <c r="K11" s="9">
        <v>3.9860719116569254</v>
      </c>
      <c r="L11" s="9">
        <v>7.5948359647265669</v>
      </c>
      <c r="M11" s="9">
        <v>14.776539186970965</v>
      </c>
      <c r="N11" s="9">
        <v>11.455295548822845</v>
      </c>
      <c r="O11" s="9">
        <v>7.0528915252209332</v>
      </c>
      <c r="P11" s="9">
        <v>2.6790012904738179</v>
      </c>
      <c r="Q11" s="9">
        <v>2.7819046026022307</v>
      </c>
      <c r="R11" s="9">
        <v>5.7092673108368484</v>
      </c>
    </row>
    <row r="12" spans="1:18" ht="11.25" customHeight="1" x14ac:dyDescent="0.25">
      <c r="A12" s="61" t="s">
        <v>224</v>
      </c>
      <c r="B12" s="62" t="s">
        <v>223</v>
      </c>
      <c r="C12" s="10">
        <v>1.6697322029856954</v>
      </c>
      <c r="D12" s="10">
        <v>2.2012539598290966</v>
      </c>
      <c r="E12" s="10">
        <v>1.4405121748459107</v>
      </c>
      <c r="F12" s="10">
        <v>1.634529207545186</v>
      </c>
      <c r="G12" s="10">
        <v>1.2895893007389652</v>
      </c>
      <c r="H12" s="10">
        <v>2.2274047674664841</v>
      </c>
      <c r="I12" s="10">
        <v>5.0561080595932824</v>
      </c>
      <c r="J12" s="10">
        <v>4.6575835688577882</v>
      </c>
      <c r="K12" s="10">
        <v>3.9860719116569254</v>
      </c>
      <c r="L12" s="10">
        <v>7.5948359647265669</v>
      </c>
      <c r="M12" s="10">
        <v>14.776539186970965</v>
      </c>
      <c r="N12" s="10">
        <v>11.455295548822845</v>
      </c>
      <c r="O12" s="10">
        <v>7.0528915252209332</v>
      </c>
      <c r="P12" s="10">
        <v>2.6790012904738179</v>
      </c>
      <c r="Q12" s="10">
        <v>2.7819046026022307</v>
      </c>
      <c r="R12" s="10">
        <v>5.7092673108368484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25.460263466728186</v>
      </c>
      <c r="D21" s="79">
        <v>28.92481508996741</v>
      </c>
      <c r="E21" s="79">
        <v>21.13016068323364</v>
      </c>
      <c r="F21" s="79">
        <v>24.491709073773762</v>
      </c>
      <c r="G21" s="79">
        <v>23.669210249836006</v>
      </c>
      <c r="H21" s="79">
        <v>31.917443678898938</v>
      </c>
      <c r="I21" s="79">
        <v>36.952590359889868</v>
      </c>
      <c r="J21" s="79">
        <v>32.979884171723057</v>
      </c>
      <c r="K21" s="79">
        <v>32.659225291761224</v>
      </c>
      <c r="L21" s="79">
        <v>41.154108940071865</v>
      </c>
      <c r="M21" s="79">
        <v>27.424662458539611</v>
      </c>
      <c r="N21" s="79">
        <v>43.182079912620111</v>
      </c>
      <c r="O21" s="79">
        <v>27.92238437819563</v>
      </c>
      <c r="P21" s="79">
        <v>28.844070969401329</v>
      </c>
      <c r="Q21" s="79">
        <v>33.062385614193843</v>
      </c>
      <c r="R21" s="79">
        <v>37.653479939558721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25.460263466728186</v>
      </c>
      <c r="D30" s="8">
        <v>28.92481508996741</v>
      </c>
      <c r="E30" s="8">
        <v>21.13016068323364</v>
      </c>
      <c r="F30" s="8">
        <v>24.491709073773762</v>
      </c>
      <c r="G30" s="8">
        <v>23.669210249836006</v>
      </c>
      <c r="H30" s="8">
        <v>31.917443678898938</v>
      </c>
      <c r="I30" s="8">
        <v>36.952590359889868</v>
      </c>
      <c r="J30" s="8">
        <v>32.979884171723057</v>
      </c>
      <c r="K30" s="8">
        <v>32.659225291761224</v>
      </c>
      <c r="L30" s="8">
        <v>41.154108940071865</v>
      </c>
      <c r="M30" s="8">
        <v>27.424662458539611</v>
      </c>
      <c r="N30" s="8">
        <v>43.182079912620111</v>
      </c>
      <c r="O30" s="8">
        <v>27.92238437819563</v>
      </c>
      <c r="P30" s="8">
        <v>28.844070969401329</v>
      </c>
      <c r="Q30" s="8">
        <v>33.062385614193843</v>
      </c>
      <c r="R30" s="8">
        <v>37.653479939558721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10.228677407414533</v>
      </c>
      <c r="D34" s="9">
        <v>8.7672386318318516</v>
      </c>
      <c r="E34" s="9">
        <v>8.1315590529450006</v>
      </c>
      <c r="F34" s="9">
        <v>10.621724367083965</v>
      </c>
      <c r="G34" s="9">
        <v>10.814488177462149</v>
      </c>
      <c r="H34" s="9">
        <v>14.969564035139998</v>
      </c>
      <c r="I34" s="9">
        <v>16.042012361468139</v>
      </c>
      <c r="J34" s="9">
        <v>15.587294814849132</v>
      </c>
      <c r="K34" s="9">
        <v>13.244075830793467</v>
      </c>
      <c r="L34" s="9">
        <v>9.8600292574419299</v>
      </c>
      <c r="M34" s="9">
        <v>19.396633469761056</v>
      </c>
      <c r="N34" s="9">
        <v>12.310152237838219</v>
      </c>
      <c r="O34" s="9">
        <v>10.64880655781816</v>
      </c>
      <c r="P34" s="9">
        <v>9.3332842993378211</v>
      </c>
      <c r="Q34" s="9">
        <v>8.7936223935863964</v>
      </c>
      <c r="R34" s="9">
        <v>10.083983432458991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0.42320853606391695</v>
      </c>
      <c r="D38" s="9">
        <v>0.56536023109089328</v>
      </c>
      <c r="E38" s="9">
        <v>0.37561074975894365</v>
      </c>
      <c r="F38" s="9">
        <v>0.1796054562381858</v>
      </c>
      <c r="G38" s="9">
        <v>0</v>
      </c>
      <c r="H38" s="9">
        <v>0.28227756230464868</v>
      </c>
      <c r="I38" s="9">
        <v>0.3116972207579804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0.42320853606391695</v>
      </c>
      <c r="D41" s="10">
        <v>0.56536023109089328</v>
      </c>
      <c r="E41" s="10">
        <v>0.37561074975894365</v>
      </c>
      <c r="F41" s="10">
        <v>0.1796054562381858</v>
      </c>
      <c r="G41" s="10">
        <v>0</v>
      </c>
      <c r="H41" s="10">
        <v>0.28227756230464868</v>
      </c>
      <c r="I41" s="10">
        <v>0.3116972207579804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2.0944638880804671</v>
      </c>
      <c r="D43" s="9">
        <v>2.2292985860463044</v>
      </c>
      <c r="E43" s="9">
        <v>1.7530497303386687</v>
      </c>
      <c r="F43" s="9">
        <v>2.3840558483664673</v>
      </c>
      <c r="G43" s="9">
        <v>2.8580222000254505</v>
      </c>
      <c r="H43" s="9">
        <v>3.9454329794655703</v>
      </c>
      <c r="I43" s="9">
        <v>4.5598476426891859</v>
      </c>
      <c r="J43" s="9">
        <v>3.9639893030258544</v>
      </c>
      <c r="K43" s="9">
        <v>3.9765282453353992</v>
      </c>
      <c r="L43" s="9">
        <v>4.3061165766493312</v>
      </c>
      <c r="M43" s="9">
        <v>8.028028988778555</v>
      </c>
      <c r="N43" s="9">
        <v>5.2859045986902791</v>
      </c>
      <c r="O43" s="9">
        <v>5.3395084185434731</v>
      </c>
      <c r="P43" s="9">
        <v>4.5516068813851875</v>
      </c>
      <c r="Q43" s="9">
        <v>5.9106390072068278</v>
      </c>
      <c r="R43" s="9">
        <v>7.2825952809306411</v>
      </c>
    </row>
    <row r="44" spans="1:18" ht="11.25" customHeight="1" x14ac:dyDescent="0.25">
      <c r="A44" s="59" t="s">
        <v>161</v>
      </c>
      <c r="B44" s="60" t="s">
        <v>160</v>
      </c>
      <c r="C44" s="9">
        <v>12.713913635169268</v>
      </c>
      <c r="D44" s="9">
        <v>17.362917640998358</v>
      </c>
      <c r="E44" s="9">
        <v>10.869941150191028</v>
      </c>
      <c r="F44" s="9">
        <v>11.306323402085143</v>
      </c>
      <c r="G44" s="9">
        <v>9.9966998723484064</v>
      </c>
      <c r="H44" s="9">
        <v>12.72016910198872</v>
      </c>
      <c r="I44" s="9">
        <v>16.039033134974567</v>
      </c>
      <c r="J44" s="9">
        <v>13.428600053848072</v>
      </c>
      <c r="K44" s="9">
        <v>15.438621215632359</v>
      </c>
      <c r="L44" s="9">
        <v>26.987963105980604</v>
      </c>
      <c r="M44" s="9">
        <v>0</v>
      </c>
      <c r="N44" s="9">
        <v>25.586023076091617</v>
      </c>
      <c r="O44" s="9">
        <v>11.934069401834</v>
      </c>
      <c r="P44" s="9">
        <v>14.959179788678318</v>
      </c>
      <c r="Q44" s="9">
        <v>18.358124213400618</v>
      </c>
      <c r="R44" s="9">
        <v>20.286901226169093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76.892732662998952</v>
      </c>
      <c r="D52" s="79">
        <v>99.566191357212375</v>
      </c>
      <c r="E52" s="79">
        <v>62.926103742418988</v>
      </c>
      <c r="F52" s="79">
        <v>70.347588637333303</v>
      </c>
      <c r="G52" s="79">
        <v>72.867228038962054</v>
      </c>
      <c r="H52" s="79">
        <v>102.27268810194883</v>
      </c>
      <c r="I52" s="79">
        <v>118.26662165798118</v>
      </c>
      <c r="J52" s="79">
        <v>120.37836468875139</v>
      </c>
      <c r="K52" s="79">
        <v>110.30099240023829</v>
      </c>
      <c r="L52" s="79">
        <v>217.26227782033479</v>
      </c>
      <c r="M52" s="79">
        <v>349.93870526639978</v>
      </c>
      <c r="N52" s="79">
        <v>389.45636027392425</v>
      </c>
      <c r="O52" s="79">
        <v>318.17125780318378</v>
      </c>
      <c r="P52" s="79">
        <v>341.27473972923252</v>
      </c>
      <c r="Q52" s="79">
        <v>348.25245556536754</v>
      </c>
      <c r="R52" s="79">
        <v>339.87242964340732</v>
      </c>
    </row>
    <row r="53" spans="1:18" ht="11.25" customHeight="1" x14ac:dyDescent="0.25">
      <c r="A53" s="56" t="s">
        <v>143</v>
      </c>
      <c r="B53" s="57" t="s">
        <v>142</v>
      </c>
      <c r="C53" s="8">
        <v>76.892732662998952</v>
      </c>
      <c r="D53" s="8">
        <v>99.566191357212375</v>
      </c>
      <c r="E53" s="8">
        <v>62.926103742418988</v>
      </c>
      <c r="F53" s="8">
        <v>70.347588637333303</v>
      </c>
      <c r="G53" s="8">
        <v>72.867228038962054</v>
      </c>
      <c r="H53" s="8">
        <v>102.27268810194883</v>
      </c>
      <c r="I53" s="8">
        <v>118.26662165798118</v>
      </c>
      <c r="J53" s="8">
        <v>120.37836468875139</v>
      </c>
      <c r="K53" s="8">
        <v>110.30099240023829</v>
      </c>
      <c r="L53" s="8">
        <v>217.26227782033479</v>
      </c>
      <c r="M53" s="8">
        <v>349.93870526639978</v>
      </c>
      <c r="N53" s="8">
        <v>389.45636027392425</v>
      </c>
      <c r="O53" s="8">
        <v>318.17125780318378</v>
      </c>
      <c r="P53" s="8">
        <v>341.27473972923252</v>
      </c>
      <c r="Q53" s="8">
        <v>348.25245556536754</v>
      </c>
      <c r="R53" s="8">
        <v>339.87242964340732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463.29244852219273</v>
      </c>
      <c r="D2" s="78">
        <v>610.39944902911395</v>
      </c>
      <c r="E2" s="78">
        <v>415.74852060013814</v>
      </c>
      <c r="F2" s="78">
        <v>390.7368552162427</v>
      </c>
      <c r="G2" s="78">
        <v>369.59652773332249</v>
      </c>
      <c r="H2" s="78">
        <v>347.06152023037077</v>
      </c>
      <c r="I2" s="78">
        <v>339.06959156834318</v>
      </c>
      <c r="J2" s="78">
        <v>328.04734015722568</v>
      </c>
      <c r="K2" s="78">
        <v>302.69344173903818</v>
      </c>
      <c r="L2" s="78">
        <v>525.79045434963484</v>
      </c>
      <c r="M2" s="78">
        <v>542.16655796566783</v>
      </c>
      <c r="N2" s="78">
        <v>707.27413276249092</v>
      </c>
      <c r="O2" s="78">
        <v>580.94010842519378</v>
      </c>
      <c r="P2" s="78">
        <v>657.3492252333341</v>
      </c>
      <c r="Q2" s="78">
        <v>637.15820836381135</v>
      </c>
      <c r="R2" s="78">
        <v>607.65372961264973</v>
      </c>
    </row>
    <row r="3" spans="1:18" ht="11.25" customHeight="1" x14ac:dyDescent="0.25">
      <c r="A3" s="53" t="s">
        <v>242</v>
      </c>
      <c r="B3" s="54" t="s">
        <v>241</v>
      </c>
      <c r="C3" s="79">
        <v>20.086149708623367</v>
      </c>
      <c r="D3" s="79">
        <v>26.044965754442465</v>
      </c>
      <c r="E3" s="79">
        <v>5.0804731610025389</v>
      </c>
      <c r="F3" s="79">
        <v>4.4337843954060814</v>
      </c>
      <c r="G3" s="79">
        <v>3.6556278772139001</v>
      </c>
      <c r="H3" s="79">
        <v>4.0509513749383004</v>
      </c>
      <c r="I3" s="79">
        <v>7.0896153729375246</v>
      </c>
      <c r="J3" s="79">
        <v>6.7008281326545402</v>
      </c>
      <c r="K3" s="79">
        <v>6.2864144195390139</v>
      </c>
      <c r="L3" s="79">
        <v>16.043803075197058</v>
      </c>
      <c r="M3" s="79">
        <v>20.865989836349055</v>
      </c>
      <c r="N3" s="79">
        <v>19.132499048941625</v>
      </c>
      <c r="O3" s="79">
        <v>13.07347331401178</v>
      </c>
      <c r="P3" s="79">
        <v>3.4200274829360153</v>
      </c>
      <c r="Q3" s="79">
        <v>3.3170939718326431</v>
      </c>
      <c r="R3" s="79">
        <v>6.4884507624356109</v>
      </c>
    </row>
    <row r="4" spans="1:18" ht="11.25" customHeight="1" x14ac:dyDescent="0.25">
      <c r="A4" s="56" t="s">
        <v>240</v>
      </c>
      <c r="B4" s="57" t="s">
        <v>239</v>
      </c>
      <c r="C4" s="8">
        <v>20.086149708623367</v>
      </c>
      <c r="D4" s="8">
        <v>26.044965754442465</v>
      </c>
      <c r="E4" s="8">
        <v>5.0804731610025389</v>
      </c>
      <c r="F4" s="8">
        <v>4.4337843954060814</v>
      </c>
      <c r="G4" s="8">
        <v>3.6556278772139001</v>
      </c>
      <c r="H4" s="8">
        <v>4.0509513749383004</v>
      </c>
      <c r="I4" s="8">
        <v>7.0896153729375246</v>
      </c>
      <c r="J4" s="8">
        <v>6.7008281326545402</v>
      </c>
      <c r="K4" s="8">
        <v>6.2864144195390139</v>
      </c>
      <c r="L4" s="8">
        <v>16.043803075197058</v>
      </c>
      <c r="M4" s="8">
        <v>20.865989836349055</v>
      </c>
      <c r="N4" s="8">
        <v>19.132499048941625</v>
      </c>
      <c r="O4" s="8">
        <v>13.07347331401178</v>
      </c>
      <c r="P4" s="8">
        <v>3.4200274829360153</v>
      </c>
      <c r="Q4" s="8">
        <v>3.3170939718326431</v>
      </c>
      <c r="R4" s="8">
        <v>6.4884507624356109</v>
      </c>
    </row>
    <row r="5" spans="1:18" ht="11.25" customHeight="1" x14ac:dyDescent="0.25">
      <c r="A5" s="59" t="s">
        <v>238</v>
      </c>
      <c r="B5" s="60" t="s">
        <v>237</v>
      </c>
      <c r="C5" s="9">
        <v>15.635657150645036</v>
      </c>
      <c r="D5" s="9">
        <v>19.390252791125597</v>
      </c>
      <c r="E5" s="9">
        <v>0.89142032425042783</v>
      </c>
      <c r="F5" s="9">
        <v>0.35479338629973001</v>
      </c>
      <c r="G5" s="9">
        <v>0.70623723993684007</v>
      </c>
      <c r="H5" s="9">
        <v>0.69060897612049477</v>
      </c>
      <c r="I5" s="9">
        <v>0.67620277843250531</v>
      </c>
      <c r="J5" s="9">
        <v>0.96145158943955233</v>
      </c>
      <c r="K5" s="9">
        <v>1.5364996326789349</v>
      </c>
      <c r="L5" s="9">
        <v>5.2114271728572126</v>
      </c>
      <c r="M5" s="9">
        <v>5.8863119149465657</v>
      </c>
      <c r="N5" s="9">
        <v>5.3767651359836073</v>
      </c>
      <c r="O5" s="9">
        <v>4.4849421361714281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15.635657150645036</v>
      </c>
      <c r="D8" s="10">
        <v>19.390252791125597</v>
      </c>
      <c r="E8" s="10">
        <v>0.89142032425042783</v>
      </c>
      <c r="F8" s="10">
        <v>0.35479338629973001</v>
      </c>
      <c r="G8" s="10">
        <v>0.70623723993684007</v>
      </c>
      <c r="H8" s="10">
        <v>0.69060897612049477</v>
      </c>
      <c r="I8" s="10">
        <v>0.67620277843250531</v>
      </c>
      <c r="J8" s="10">
        <v>0.96145158943955233</v>
      </c>
      <c r="K8" s="10">
        <v>1.5364996326789349</v>
      </c>
      <c r="L8" s="10">
        <v>5.2114271728572126</v>
      </c>
      <c r="M8" s="10">
        <v>5.8863119149465657</v>
      </c>
      <c r="N8" s="10">
        <v>5.3767651359836073</v>
      </c>
      <c r="O8" s="10">
        <v>4.4849421361714281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4.450492557978329</v>
      </c>
      <c r="D11" s="9">
        <v>6.6547129633168662</v>
      </c>
      <c r="E11" s="9">
        <v>4.1890528367521114</v>
      </c>
      <c r="F11" s="9">
        <v>4.0789910091063515</v>
      </c>
      <c r="G11" s="9">
        <v>2.9493906372770602</v>
      </c>
      <c r="H11" s="9">
        <v>3.3603423988178056</v>
      </c>
      <c r="I11" s="9">
        <v>6.4134125945050195</v>
      </c>
      <c r="J11" s="9">
        <v>5.7393765432149877</v>
      </c>
      <c r="K11" s="9">
        <v>4.7499147868600788</v>
      </c>
      <c r="L11" s="9">
        <v>10.832375902339844</v>
      </c>
      <c r="M11" s="9">
        <v>14.979677921402489</v>
      </c>
      <c r="N11" s="9">
        <v>13.755733912958016</v>
      </c>
      <c r="O11" s="9">
        <v>8.5885311778403519</v>
      </c>
      <c r="P11" s="9">
        <v>3.4200274829360153</v>
      </c>
      <c r="Q11" s="9">
        <v>3.3170939718326431</v>
      </c>
      <c r="R11" s="9">
        <v>6.4884507624356109</v>
      </c>
    </row>
    <row r="12" spans="1:18" ht="11.25" customHeight="1" x14ac:dyDescent="0.25">
      <c r="A12" s="61" t="s">
        <v>224</v>
      </c>
      <c r="B12" s="62" t="s">
        <v>223</v>
      </c>
      <c r="C12" s="10">
        <v>4.450492557978329</v>
      </c>
      <c r="D12" s="10">
        <v>6.6547129633168662</v>
      </c>
      <c r="E12" s="10">
        <v>4.1890528367521114</v>
      </c>
      <c r="F12" s="10">
        <v>4.0789910091063515</v>
      </c>
      <c r="G12" s="10">
        <v>2.9493906372770602</v>
      </c>
      <c r="H12" s="10">
        <v>3.3603423988178056</v>
      </c>
      <c r="I12" s="10">
        <v>6.4134125945050195</v>
      </c>
      <c r="J12" s="10">
        <v>5.7393765432149877</v>
      </c>
      <c r="K12" s="10">
        <v>4.7499147868600788</v>
      </c>
      <c r="L12" s="10">
        <v>10.832375902339844</v>
      </c>
      <c r="M12" s="10">
        <v>14.979677921402489</v>
      </c>
      <c r="N12" s="10">
        <v>13.755733912958016</v>
      </c>
      <c r="O12" s="10">
        <v>8.5885311778403519</v>
      </c>
      <c r="P12" s="10">
        <v>3.4200274829360153</v>
      </c>
      <c r="Q12" s="10">
        <v>3.3170939718326431</v>
      </c>
      <c r="R12" s="10">
        <v>6.4884507624356109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89.870924977617591</v>
      </c>
      <c r="D21" s="79">
        <v>108.65611667699085</v>
      </c>
      <c r="E21" s="79">
        <v>81.287347609252606</v>
      </c>
      <c r="F21" s="79">
        <v>83.137082269647749</v>
      </c>
      <c r="G21" s="79">
        <v>75.679476559864426</v>
      </c>
      <c r="H21" s="79">
        <v>68.103332061117129</v>
      </c>
      <c r="I21" s="79">
        <v>65.132839615870978</v>
      </c>
      <c r="J21" s="79">
        <v>57.399960420621127</v>
      </c>
      <c r="K21" s="79">
        <v>53.710945653713935</v>
      </c>
      <c r="L21" s="79">
        <v>70.413596615589057</v>
      </c>
      <c r="M21" s="79">
        <v>43.434393650086761</v>
      </c>
      <c r="N21" s="79">
        <v>63.596426903227439</v>
      </c>
      <c r="O21" s="79">
        <v>44.711089071644949</v>
      </c>
      <c r="P21" s="79">
        <v>46.835082184590789</v>
      </c>
      <c r="Q21" s="79">
        <v>49.093388776260838</v>
      </c>
      <c r="R21" s="79">
        <v>53.680696395597309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89.870924977617591</v>
      </c>
      <c r="D30" s="8">
        <v>108.65611667699085</v>
      </c>
      <c r="E30" s="8">
        <v>81.287347609252606</v>
      </c>
      <c r="F30" s="8">
        <v>83.137082269647749</v>
      </c>
      <c r="G30" s="8">
        <v>75.679476559864426</v>
      </c>
      <c r="H30" s="8">
        <v>68.103332061117129</v>
      </c>
      <c r="I30" s="8">
        <v>65.132839615870978</v>
      </c>
      <c r="J30" s="8">
        <v>57.399960420621127</v>
      </c>
      <c r="K30" s="8">
        <v>53.710945653713935</v>
      </c>
      <c r="L30" s="8">
        <v>70.413596615589057</v>
      </c>
      <c r="M30" s="8">
        <v>43.434393650086761</v>
      </c>
      <c r="N30" s="8">
        <v>63.596426903227439</v>
      </c>
      <c r="O30" s="8">
        <v>44.711089071644949</v>
      </c>
      <c r="P30" s="8">
        <v>46.835082184590789</v>
      </c>
      <c r="Q30" s="8">
        <v>49.093388776260838</v>
      </c>
      <c r="R30" s="8">
        <v>53.680696395597309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45.060050871772013</v>
      </c>
      <c r="D34" s="9">
        <v>43.805934044432618</v>
      </c>
      <c r="E34" s="9">
        <v>39.082619546135902</v>
      </c>
      <c r="F34" s="9">
        <v>43.809271323283546</v>
      </c>
      <c r="G34" s="9">
        <v>40.878766802371182</v>
      </c>
      <c r="H34" s="9">
        <v>37.325400714420169</v>
      </c>
      <c r="I34" s="9">
        <v>33.631219809273716</v>
      </c>
      <c r="J34" s="9">
        <v>31.745761693422033</v>
      </c>
      <c r="K34" s="9">
        <v>26.083945701056148</v>
      </c>
      <c r="L34" s="9">
        <v>23.243122301861185</v>
      </c>
      <c r="M34" s="9">
        <v>32.49877901148654</v>
      </c>
      <c r="N34" s="9">
        <v>24.431595608782455</v>
      </c>
      <c r="O34" s="9">
        <v>21.432042892996279</v>
      </c>
      <c r="P34" s="9">
        <v>19.692556850037963</v>
      </c>
      <c r="Q34" s="9">
        <v>17.32982967942193</v>
      </c>
      <c r="R34" s="9">
        <v>18.941034675993951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1.1280170777430356</v>
      </c>
      <c r="D38" s="9">
        <v>1.7091667419766912</v>
      </c>
      <c r="E38" s="9">
        <v>1.0922873851868695</v>
      </c>
      <c r="F38" s="9">
        <v>0.44820798417072738</v>
      </c>
      <c r="G38" s="9">
        <v>0</v>
      </c>
      <c r="H38" s="9">
        <v>0.42585401391869782</v>
      </c>
      <c r="I38" s="9">
        <v>0.3953718666056848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1.1280170777430356</v>
      </c>
      <c r="D41" s="10">
        <v>1.7091667419766912</v>
      </c>
      <c r="E41" s="10">
        <v>1.0922873851868695</v>
      </c>
      <c r="F41" s="10">
        <v>0.44820798417072738</v>
      </c>
      <c r="G41" s="10">
        <v>0</v>
      </c>
      <c r="H41" s="10">
        <v>0.42585401391869782</v>
      </c>
      <c r="I41" s="10">
        <v>0.3953718666056848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9.7952803766358851</v>
      </c>
      <c r="D43" s="9">
        <v>10.650374094972573</v>
      </c>
      <c r="E43" s="9">
        <v>9.5023240779732827</v>
      </c>
      <c r="F43" s="9">
        <v>10.664511246324508</v>
      </c>
      <c r="G43" s="9">
        <v>11.937482689559252</v>
      </c>
      <c r="H43" s="9">
        <v>11.161975839836161</v>
      </c>
      <c r="I43" s="9">
        <v>10.761560702471632</v>
      </c>
      <c r="J43" s="9">
        <v>9.1066068229765413</v>
      </c>
      <c r="K43" s="9">
        <v>9.2299070687059626</v>
      </c>
      <c r="L43" s="9">
        <v>8.6780351668889484</v>
      </c>
      <c r="M43" s="9">
        <v>10.935614638600223</v>
      </c>
      <c r="N43" s="9">
        <v>8.4406545304777794</v>
      </c>
      <c r="O43" s="9">
        <v>8.7465488660728621</v>
      </c>
      <c r="P43" s="9">
        <v>8.0455558103566176</v>
      </c>
      <c r="Q43" s="9">
        <v>9.8736556452742885</v>
      </c>
      <c r="R43" s="9">
        <v>11.684065867830435</v>
      </c>
    </row>
    <row r="44" spans="1:18" ht="11.25" customHeight="1" x14ac:dyDescent="0.25">
      <c r="A44" s="59" t="s">
        <v>161</v>
      </c>
      <c r="B44" s="60" t="s">
        <v>160</v>
      </c>
      <c r="C44" s="9">
        <v>33.887576651466645</v>
      </c>
      <c r="D44" s="9">
        <v>52.490641795608965</v>
      </c>
      <c r="E44" s="9">
        <v>31.610116599956548</v>
      </c>
      <c r="F44" s="9">
        <v>28.215091715868965</v>
      </c>
      <c r="G44" s="9">
        <v>22.863227067933988</v>
      </c>
      <c r="H44" s="9">
        <v>19.190101492942098</v>
      </c>
      <c r="I44" s="9">
        <v>20.344687237519949</v>
      </c>
      <c r="J44" s="9">
        <v>16.547591904222553</v>
      </c>
      <c r="K44" s="9">
        <v>18.397092883951824</v>
      </c>
      <c r="L44" s="9">
        <v>38.492439146838926</v>
      </c>
      <c r="M44" s="9">
        <v>0</v>
      </c>
      <c r="N44" s="9">
        <v>30.724176763967208</v>
      </c>
      <c r="O44" s="9">
        <v>14.532497312575805</v>
      </c>
      <c r="P44" s="9">
        <v>19.096969524196208</v>
      </c>
      <c r="Q44" s="9">
        <v>21.889903451564617</v>
      </c>
      <c r="R44" s="9">
        <v>23.055595851772917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353.33537383595177</v>
      </c>
      <c r="D52" s="79">
        <v>475.69836659768066</v>
      </c>
      <c r="E52" s="79">
        <v>329.38069982988299</v>
      </c>
      <c r="F52" s="79">
        <v>303.16598855118889</v>
      </c>
      <c r="G52" s="79">
        <v>290.26142329624417</v>
      </c>
      <c r="H52" s="79">
        <v>274.90723679431534</v>
      </c>
      <c r="I52" s="79">
        <v>266.84713657953466</v>
      </c>
      <c r="J52" s="79">
        <v>263.94655160395001</v>
      </c>
      <c r="K52" s="79">
        <v>242.69608166578521</v>
      </c>
      <c r="L52" s="79">
        <v>439.33305465884877</v>
      </c>
      <c r="M52" s="79">
        <v>477.86617447923203</v>
      </c>
      <c r="N52" s="79">
        <v>624.54520681032182</v>
      </c>
      <c r="O52" s="79">
        <v>523.15554603953706</v>
      </c>
      <c r="P52" s="79">
        <v>607.09411556580733</v>
      </c>
      <c r="Q52" s="79">
        <v>584.74772561571785</v>
      </c>
      <c r="R52" s="79">
        <v>547.48458245461677</v>
      </c>
    </row>
    <row r="53" spans="1:18" ht="11.25" customHeight="1" x14ac:dyDescent="0.25">
      <c r="A53" s="56" t="s">
        <v>143</v>
      </c>
      <c r="B53" s="57" t="s">
        <v>142</v>
      </c>
      <c r="C53" s="8">
        <v>353.33537383595177</v>
      </c>
      <c r="D53" s="8">
        <v>475.69836659768066</v>
      </c>
      <c r="E53" s="8">
        <v>329.38069982988299</v>
      </c>
      <c r="F53" s="8">
        <v>303.16598855118889</v>
      </c>
      <c r="G53" s="8">
        <v>290.26142329624417</v>
      </c>
      <c r="H53" s="8">
        <v>274.90723679431534</v>
      </c>
      <c r="I53" s="8">
        <v>266.84713657953466</v>
      </c>
      <c r="J53" s="8">
        <v>263.94655160395001</v>
      </c>
      <c r="K53" s="8">
        <v>242.69608166578521</v>
      </c>
      <c r="L53" s="8">
        <v>439.33305465884877</v>
      </c>
      <c r="M53" s="8">
        <v>477.86617447923203</v>
      </c>
      <c r="N53" s="8">
        <v>624.54520681032182</v>
      </c>
      <c r="O53" s="8">
        <v>523.15554603953706</v>
      </c>
      <c r="P53" s="8">
        <v>607.09411556580733</v>
      </c>
      <c r="Q53" s="8">
        <v>584.74772561571785</v>
      </c>
      <c r="R53" s="8">
        <v>547.48458245461677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9248.0726191608046</v>
      </c>
      <c r="D2" s="78">
        <v>8800.6891275938178</v>
      </c>
      <c r="E2" s="78">
        <v>8908.4815214072805</v>
      </c>
      <c r="F2" s="78">
        <v>10248.366705028888</v>
      </c>
      <c r="G2" s="78">
        <v>6926.679610913372</v>
      </c>
      <c r="H2" s="78">
        <v>6669.0390412016841</v>
      </c>
      <c r="I2" s="78">
        <v>6225.7599891662412</v>
      </c>
      <c r="J2" s="78">
        <v>7717.9873843299993</v>
      </c>
      <c r="K2" s="78">
        <v>5355.3234801219105</v>
      </c>
      <c r="L2" s="78">
        <v>5057.9372079986024</v>
      </c>
      <c r="M2" s="78">
        <v>4784.6672026947854</v>
      </c>
      <c r="N2" s="78">
        <v>4718.6423967912306</v>
      </c>
      <c r="O2" s="78">
        <v>5213.791262709995</v>
      </c>
      <c r="P2" s="78">
        <v>4363.702650364</v>
      </c>
      <c r="Q2" s="78">
        <v>4343.7174913787339</v>
      </c>
      <c r="R2" s="78">
        <v>3468.8132217344992</v>
      </c>
    </row>
    <row r="3" spans="1:18" ht="11.25" customHeight="1" x14ac:dyDescent="0.25">
      <c r="A3" s="53" t="s">
        <v>242</v>
      </c>
      <c r="B3" s="54" t="s">
        <v>241</v>
      </c>
      <c r="C3" s="79">
        <v>31.964127806176538</v>
      </c>
      <c r="D3" s="79">
        <v>32.149772252424</v>
      </c>
      <c r="E3" s="79">
        <v>32.150365019568</v>
      </c>
      <c r="F3" s="79">
        <v>26.215298183519998</v>
      </c>
      <c r="G3" s="79">
        <v>19.62233040708</v>
      </c>
      <c r="H3" s="79">
        <v>22.762169280886376</v>
      </c>
      <c r="I3" s="79">
        <v>25.892122608432004</v>
      </c>
      <c r="J3" s="79">
        <v>25.496376642792001</v>
      </c>
      <c r="K3" s="79">
        <v>22.023653302295997</v>
      </c>
      <c r="L3" s="79">
        <v>13.400577046512002</v>
      </c>
      <c r="M3" s="79">
        <v>13.924223767153727</v>
      </c>
      <c r="N3" s="79">
        <v>13.92420626104602</v>
      </c>
      <c r="O3" s="79">
        <v>13.924209910961308</v>
      </c>
      <c r="P3" s="79">
        <v>6.0990287734098327</v>
      </c>
      <c r="Q3" s="79">
        <v>6.0989985744348738</v>
      </c>
      <c r="R3" s="79">
        <v>2.9960453263618239</v>
      </c>
    </row>
    <row r="4" spans="1:18" ht="11.25" customHeight="1" x14ac:dyDescent="0.25">
      <c r="A4" s="56" t="s">
        <v>240</v>
      </c>
      <c r="B4" s="57" t="s">
        <v>239</v>
      </c>
      <c r="C4" s="8">
        <v>31.964127806176538</v>
      </c>
      <c r="D4" s="8">
        <v>32.149772252424</v>
      </c>
      <c r="E4" s="8">
        <v>32.150365019568</v>
      </c>
      <c r="F4" s="8">
        <v>26.215298183519998</v>
      </c>
      <c r="G4" s="8">
        <v>19.62233040708</v>
      </c>
      <c r="H4" s="8">
        <v>22.762169280886376</v>
      </c>
      <c r="I4" s="8">
        <v>25.892122608432004</v>
      </c>
      <c r="J4" s="8">
        <v>25.496376642792001</v>
      </c>
      <c r="K4" s="8">
        <v>22.023653302295997</v>
      </c>
      <c r="L4" s="8">
        <v>13.400577046512002</v>
      </c>
      <c r="M4" s="8">
        <v>13.924223767153727</v>
      </c>
      <c r="N4" s="8">
        <v>13.92420626104602</v>
      </c>
      <c r="O4" s="8">
        <v>13.924209910961308</v>
      </c>
      <c r="P4" s="8">
        <v>6.0990287734098327</v>
      </c>
      <c r="Q4" s="8">
        <v>6.0989985744348738</v>
      </c>
      <c r="R4" s="8">
        <v>2.9960453263618239</v>
      </c>
    </row>
    <row r="5" spans="1:18" ht="11.25" customHeight="1" x14ac:dyDescent="0.25">
      <c r="A5" s="59" t="s">
        <v>238</v>
      </c>
      <c r="B5" s="60" t="s">
        <v>237</v>
      </c>
      <c r="C5" s="9">
        <v>7.5681280215087634</v>
      </c>
      <c r="D5" s="9">
        <v>7.627065424704</v>
      </c>
      <c r="E5" s="9">
        <v>7.626986210448</v>
      </c>
      <c r="F5" s="9">
        <v>5.0653555999200002</v>
      </c>
      <c r="G5" s="9">
        <v>7.5259484269200003</v>
      </c>
      <c r="H5" s="9">
        <v>7.568059840003019</v>
      </c>
      <c r="I5" s="9">
        <v>7.524720605952</v>
      </c>
      <c r="J5" s="9">
        <v>7.1292434328720002</v>
      </c>
      <c r="K5" s="9">
        <v>9.6919434358560004</v>
      </c>
      <c r="L5" s="9">
        <v>7.1292434328720002</v>
      </c>
      <c r="M5" s="9">
        <v>4.7895020268607924</v>
      </c>
      <c r="N5" s="9">
        <v>4.7894113641200162</v>
      </c>
      <c r="O5" s="9">
        <v>4.7894203565240812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7.5681280215087634</v>
      </c>
      <c r="D8" s="10">
        <v>7.627065424704</v>
      </c>
      <c r="E8" s="10">
        <v>7.626986210448</v>
      </c>
      <c r="F8" s="10">
        <v>5.0653555999200002</v>
      </c>
      <c r="G8" s="10">
        <v>7.5259484269200003</v>
      </c>
      <c r="H8" s="10">
        <v>7.568059840003019</v>
      </c>
      <c r="I8" s="10">
        <v>7.524720605952</v>
      </c>
      <c r="J8" s="10">
        <v>7.1292434328720002</v>
      </c>
      <c r="K8" s="10">
        <v>9.6919434358560004</v>
      </c>
      <c r="L8" s="10">
        <v>7.1292434328720002</v>
      </c>
      <c r="M8" s="10">
        <v>4.7895020268607924</v>
      </c>
      <c r="N8" s="10">
        <v>4.7894113641200162</v>
      </c>
      <c r="O8" s="10">
        <v>4.7894203565240812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24.395999784667776</v>
      </c>
      <c r="D11" s="9">
        <v>24.522706827719997</v>
      </c>
      <c r="E11" s="9">
        <v>24.52337880912</v>
      </c>
      <c r="F11" s="9">
        <v>21.149942583599998</v>
      </c>
      <c r="G11" s="9">
        <v>12.09638198016</v>
      </c>
      <c r="H11" s="9">
        <v>15.194109440883356</v>
      </c>
      <c r="I11" s="9">
        <v>18.367402002480002</v>
      </c>
      <c r="J11" s="9">
        <v>18.367133209919999</v>
      </c>
      <c r="K11" s="9">
        <v>12.331709866439999</v>
      </c>
      <c r="L11" s="9">
        <v>6.2713336136400004</v>
      </c>
      <c r="M11" s="9">
        <v>9.1347217402929353</v>
      </c>
      <c r="N11" s="9">
        <v>9.1347948969260031</v>
      </c>
      <c r="O11" s="9">
        <v>9.1347895544372264</v>
      </c>
      <c r="P11" s="9">
        <v>6.0990287734098327</v>
      </c>
      <c r="Q11" s="9">
        <v>6.0989985744348738</v>
      </c>
      <c r="R11" s="9">
        <v>2.9960453263618239</v>
      </c>
    </row>
    <row r="12" spans="1:18" ht="11.25" customHeight="1" x14ac:dyDescent="0.25">
      <c r="A12" s="61" t="s">
        <v>224</v>
      </c>
      <c r="B12" s="62" t="s">
        <v>223</v>
      </c>
      <c r="C12" s="10">
        <v>24.395999784667776</v>
      </c>
      <c r="D12" s="10">
        <v>24.522706827719997</v>
      </c>
      <c r="E12" s="10">
        <v>24.52337880912</v>
      </c>
      <c r="F12" s="10">
        <v>21.149942583599998</v>
      </c>
      <c r="G12" s="10">
        <v>12.09638198016</v>
      </c>
      <c r="H12" s="10">
        <v>15.194109440883356</v>
      </c>
      <c r="I12" s="10">
        <v>18.367402002480002</v>
      </c>
      <c r="J12" s="10">
        <v>18.367133209919999</v>
      </c>
      <c r="K12" s="10">
        <v>12.331709866439999</v>
      </c>
      <c r="L12" s="10">
        <v>6.2713336136400004</v>
      </c>
      <c r="M12" s="10">
        <v>9.1347217402929353</v>
      </c>
      <c r="N12" s="10">
        <v>9.1347948969260031</v>
      </c>
      <c r="O12" s="10">
        <v>9.1347895544372264</v>
      </c>
      <c r="P12" s="10">
        <v>6.0990287734098327</v>
      </c>
      <c r="Q12" s="10">
        <v>6.0989985744348738</v>
      </c>
      <c r="R12" s="10">
        <v>2.9960453263618239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2152.4160584165561</v>
      </c>
      <c r="D21" s="79">
        <v>1693.2759595646401</v>
      </c>
      <c r="E21" s="79">
        <v>2064.7677279092436</v>
      </c>
      <c r="F21" s="79">
        <v>3281.5085508560196</v>
      </c>
      <c r="G21" s="79">
        <v>1587.9523368639559</v>
      </c>
      <c r="H21" s="79">
        <v>1571.7911637131122</v>
      </c>
      <c r="I21" s="79">
        <v>1319.6819018481497</v>
      </c>
      <c r="J21" s="79">
        <v>3024.2141084237792</v>
      </c>
      <c r="K21" s="79">
        <v>2179.8948337472139</v>
      </c>
      <c r="L21" s="79">
        <v>1319.3870211698743</v>
      </c>
      <c r="M21" s="79">
        <v>597.52470845385949</v>
      </c>
      <c r="N21" s="79">
        <v>2056.1191081989919</v>
      </c>
      <c r="O21" s="79">
        <v>2181.3758436026537</v>
      </c>
      <c r="P21" s="79">
        <v>1458.3665115415272</v>
      </c>
      <c r="Q21" s="79">
        <v>1463.5422938643399</v>
      </c>
      <c r="R21" s="79">
        <v>844.90862466302667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2152.4160584165561</v>
      </c>
      <c r="D30" s="8">
        <v>1693.2759595646401</v>
      </c>
      <c r="E30" s="8">
        <v>2064.7677279092436</v>
      </c>
      <c r="F30" s="8">
        <v>3281.5085508560196</v>
      </c>
      <c r="G30" s="8">
        <v>1587.9523368639559</v>
      </c>
      <c r="H30" s="8">
        <v>1571.7911637131122</v>
      </c>
      <c r="I30" s="8">
        <v>1319.6819018481497</v>
      </c>
      <c r="J30" s="8">
        <v>3024.2141084237792</v>
      </c>
      <c r="K30" s="8">
        <v>2179.8948337472139</v>
      </c>
      <c r="L30" s="8">
        <v>1319.3870211698743</v>
      </c>
      <c r="M30" s="8">
        <v>597.52470845385949</v>
      </c>
      <c r="N30" s="8">
        <v>2056.1191081989919</v>
      </c>
      <c r="O30" s="8">
        <v>2181.3758436026537</v>
      </c>
      <c r="P30" s="8">
        <v>1458.3665115415272</v>
      </c>
      <c r="Q30" s="8">
        <v>1463.5422938643399</v>
      </c>
      <c r="R30" s="8">
        <v>844.90862466302667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322.18933248000002</v>
      </c>
      <c r="G31" s="9">
        <v>0</v>
      </c>
      <c r="H31" s="9">
        <v>0</v>
      </c>
      <c r="I31" s="9">
        <v>0</v>
      </c>
      <c r="J31" s="9">
        <v>764.1343417536001</v>
      </c>
      <c r="K31" s="9">
        <v>550.32248297318404</v>
      </c>
      <c r="L31" s="9">
        <v>0</v>
      </c>
      <c r="M31" s="9">
        <v>0</v>
      </c>
      <c r="N31" s="9">
        <v>51.321329710631304</v>
      </c>
      <c r="O31" s="9">
        <v>0</v>
      </c>
      <c r="P31" s="9">
        <v>2.8799756040831035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322.18933248000002</v>
      </c>
      <c r="G32" s="10">
        <v>0</v>
      </c>
      <c r="H32" s="10">
        <v>0</v>
      </c>
      <c r="I32" s="10">
        <v>0</v>
      </c>
      <c r="J32" s="10">
        <v>764.1343417536001</v>
      </c>
      <c r="K32" s="10">
        <v>550.32248297318404</v>
      </c>
      <c r="L32" s="10">
        <v>0</v>
      </c>
      <c r="M32" s="10">
        <v>0</v>
      </c>
      <c r="N32" s="10">
        <v>51.321329710631304</v>
      </c>
      <c r="O32" s="10">
        <v>0</v>
      </c>
      <c r="P32" s="10">
        <v>2.8799756040831035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37.733668867701503</v>
      </c>
      <c r="D34" s="9">
        <v>191.54025627390004</v>
      </c>
      <c r="E34" s="9">
        <v>156.68362428836403</v>
      </c>
      <c r="F34" s="9">
        <v>90.070965563004009</v>
      </c>
      <c r="G34" s="9">
        <v>40.677571594008008</v>
      </c>
      <c r="H34" s="9">
        <v>63.857491121912588</v>
      </c>
      <c r="I34" s="9">
        <v>75.546990234216011</v>
      </c>
      <c r="J34" s="9">
        <v>72.597711347928012</v>
      </c>
      <c r="K34" s="9">
        <v>49.389140557008005</v>
      </c>
      <c r="L34" s="9">
        <v>43.573220503056007</v>
      </c>
      <c r="M34" s="9">
        <v>0</v>
      </c>
      <c r="N34" s="9">
        <v>78.369991277979892</v>
      </c>
      <c r="O34" s="9">
        <v>52.246716795453651</v>
      </c>
      <c r="P34" s="9">
        <v>14.512205546822997</v>
      </c>
      <c r="Q34" s="9">
        <v>5.8052115717796218</v>
      </c>
      <c r="R34" s="9">
        <v>14.513064047115495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497.02909627602332</v>
      </c>
      <c r="F35" s="9">
        <v>774.39175561163165</v>
      </c>
      <c r="G35" s="9">
        <v>814.14153743352767</v>
      </c>
      <c r="H35" s="9">
        <v>783.64374754553535</v>
      </c>
      <c r="I35" s="9">
        <v>734.92202197537358</v>
      </c>
      <c r="J35" s="9">
        <v>987.89089434512675</v>
      </c>
      <c r="K35" s="9">
        <v>609.8817256935456</v>
      </c>
      <c r="L35" s="9">
        <v>609.86837901250635</v>
      </c>
      <c r="M35" s="9">
        <v>417.74033182556758</v>
      </c>
      <c r="N35" s="9">
        <v>0</v>
      </c>
      <c r="O35" s="9">
        <v>1335.5494218205044</v>
      </c>
      <c r="P35" s="9">
        <v>862.9139793984167</v>
      </c>
      <c r="Q35" s="9">
        <v>872.07184657013761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497.02909627602332</v>
      </c>
      <c r="F36" s="10">
        <v>774.39175561163165</v>
      </c>
      <c r="G36" s="10">
        <v>814.14153743352767</v>
      </c>
      <c r="H36" s="10">
        <v>783.64374754553535</v>
      </c>
      <c r="I36" s="10">
        <v>734.92202197537358</v>
      </c>
      <c r="J36" s="10">
        <v>987.89089434512675</v>
      </c>
      <c r="K36" s="10">
        <v>609.8817256935456</v>
      </c>
      <c r="L36" s="10">
        <v>609.86837901250635</v>
      </c>
      <c r="M36" s="10">
        <v>417.74033182556758</v>
      </c>
      <c r="N36" s="10">
        <v>0</v>
      </c>
      <c r="O36" s="10">
        <v>1335.5494218205044</v>
      </c>
      <c r="P36" s="10">
        <v>862.9139793984167</v>
      </c>
      <c r="Q36" s="10">
        <v>872.07184657013761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126.27713193264002</v>
      </c>
      <c r="H43" s="9">
        <v>123.09116118067668</v>
      </c>
      <c r="I43" s="9">
        <v>75.707705492640002</v>
      </c>
      <c r="J43" s="9">
        <v>101.130197131548</v>
      </c>
      <c r="K43" s="9">
        <v>62.993651984172004</v>
      </c>
      <c r="L43" s="9">
        <v>0</v>
      </c>
      <c r="M43" s="9">
        <v>0</v>
      </c>
      <c r="N43" s="9">
        <v>1155.3323527435002</v>
      </c>
      <c r="O43" s="9">
        <v>524.03667003218175</v>
      </c>
      <c r="P43" s="9">
        <v>268.30634566787768</v>
      </c>
      <c r="Q43" s="9">
        <v>337.76908462915122</v>
      </c>
      <c r="R43" s="9">
        <v>353.48984723219598</v>
      </c>
    </row>
    <row r="44" spans="1:18" ht="11.25" customHeight="1" x14ac:dyDescent="0.25">
      <c r="A44" s="59" t="s">
        <v>161</v>
      </c>
      <c r="B44" s="60" t="s">
        <v>160</v>
      </c>
      <c r="C44" s="9">
        <v>2099.0824524970417</v>
      </c>
      <c r="D44" s="9">
        <v>1486.2236501120401</v>
      </c>
      <c r="E44" s="9">
        <v>1287.9977266671842</v>
      </c>
      <c r="F44" s="9">
        <v>1842.2482170009603</v>
      </c>
      <c r="G44" s="9">
        <v>575.83186708248013</v>
      </c>
      <c r="H44" s="9">
        <v>517.03441323672052</v>
      </c>
      <c r="I44" s="9">
        <v>402.48156764412005</v>
      </c>
      <c r="J44" s="9">
        <v>999.9281894822642</v>
      </c>
      <c r="K44" s="9">
        <v>876.28519574870415</v>
      </c>
      <c r="L44" s="9">
        <v>637.77888793951206</v>
      </c>
      <c r="M44" s="9">
        <v>151.70436009601457</v>
      </c>
      <c r="N44" s="9">
        <v>746.13552584797424</v>
      </c>
      <c r="O44" s="9">
        <v>244.58302418478556</v>
      </c>
      <c r="P44" s="9">
        <v>287.91507656855538</v>
      </c>
      <c r="Q44" s="9">
        <v>219.81615109327132</v>
      </c>
      <c r="R44" s="9">
        <v>461.30564536649757</v>
      </c>
    </row>
    <row r="45" spans="1:18" ht="11.25" customHeight="1" x14ac:dyDescent="0.25">
      <c r="A45" s="59" t="s">
        <v>159</v>
      </c>
      <c r="B45" s="60" t="s">
        <v>158</v>
      </c>
      <c r="C45" s="9">
        <v>15.599937051812821</v>
      </c>
      <c r="D45" s="9">
        <v>15.512053178700002</v>
      </c>
      <c r="E45" s="9">
        <v>123.057280677672</v>
      </c>
      <c r="F45" s="9">
        <v>252.60828020042402</v>
      </c>
      <c r="G45" s="9">
        <v>31.024228821300003</v>
      </c>
      <c r="H45" s="9">
        <v>84.164350628266931</v>
      </c>
      <c r="I45" s="9">
        <v>31.023616501799999</v>
      </c>
      <c r="J45" s="9">
        <v>98.532774363312129</v>
      </c>
      <c r="K45" s="9">
        <v>31.0226367906</v>
      </c>
      <c r="L45" s="9">
        <v>28.166533714800003</v>
      </c>
      <c r="M45" s="9">
        <v>28.080016532277384</v>
      </c>
      <c r="N45" s="9">
        <v>24.959908618905825</v>
      </c>
      <c r="O45" s="9">
        <v>24.960010769728409</v>
      </c>
      <c r="P45" s="9">
        <v>21.838928755771249</v>
      </c>
      <c r="Q45" s="9">
        <v>28.079999999999988</v>
      </c>
      <c r="R45" s="9">
        <v>15.600068017217646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15.599937051812821</v>
      </c>
      <c r="D49" s="10">
        <v>15.512053178700002</v>
      </c>
      <c r="E49" s="10">
        <v>46.947556597500004</v>
      </c>
      <c r="F49" s="10">
        <v>155.93728435739999</v>
      </c>
      <c r="G49" s="10">
        <v>31.024228821300003</v>
      </c>
      <c r="H49" s="10">
        <v>34.32014403869546</v>
      </c>
      <c r="I49" s="10">
        <v>31.023616501799999</v>
      </c>
      <c r="J49" s="10">
        <v>31.0226367906</v>
      </c>
      <c r="K49" s="10">
        <v>31.0226367906</v>
      </c>
      <c r="L49" s="10">
        <v>28.166533714800003</v>
      </c>
      <c r="M49" s="10">
        <v>28.080016532277384</v>
      </c>
      <c r="N49" s="10">
        <v>24.959908618905825</v>
      </c>
      <c r="O49" s="10">
        <v>24.960010769728409</v>
      </c>
      <c r="P49" s="10">
        <v>21.838928755771249</v>
      </c>
      <c r="Q49" s="10">
        <v>28.079999999999988</v>
      </c>
      <c r="R49" s="10">
        <v>15.600068017217646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76.109724080172001</v>
      </c>
      <c r="F51" s="10">
        <v>96.670995843024016</v>
      </c>
      <c r="G51" s="10">
        <v>0</v>
      </c>
      <c r="H51" s="10">
        <v>49.844206589571478</v>
      </c>
      <c r="I51" s="10">
        <v>0</v>
      </c>
      <c r="J51" s="10">
        <v>67.510137572712125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7063.6924329380727</v>
      </c>
      <c r="D52" s="79">
        <v>7075.263395776753</v>
      </c>
      <c r="E52" s="79">
        <v>6811.5634284784692</v>
      </c>
      <c r="F52" s="79">
        <v>6940.6428559893484</v>
      </c>
      <c r="G52" s="79">
        <v>5319.1049436423364</v>
      </c>
      <c r="H52" s="79">
        <v>5074.485708207686</v>
      </c>
      <c r="I52" s="79">
        <v>4880.1859647096599</v>
      </c>
      <c r="J52" s="79">
        <v>4668.2768992634283</v>
      </c>
      <c r="K52" s="79">
        <v>3153.4049930724004</v>
      </c>
      <c r="L52" s="79">
        <v>3725.1496097822164</v>
      </c>
      <c r="M52" s="79">
        <v>3706.4661645548845</v>
      </c>
      <c r="N52" s="79">
        <v>2178.1302861822887</v>
      </c>
      <c r="O52" s="79">
        <v>2628.6730905818195</v>
      </c>
      <c r="P52" s="79">
        <v>2473.6691100490648</v>
      </c>
      <c r="Q52" s="79">
        <v>2415.3321989399592</v>
      </c>
      <c r="R52" s="79">
        <v>2198.0569404671</v>
      </c>
    </row>
    <row r="53" spans="1:18" ht="11.25" customHeight="1" x14ac:dyDescent="0.25">
      <c r="A53" s="56" t="s">
        <v>143</v>
      </c>
      <c r="B53" s="57" t="s">
        <v>142</v>
      </c>
      <c r="C53" s="8">
        <v>7063.6924329380727</v>
      </c>
      <c r="D53" s="8">
        <v>7075.263395776753</v>
      </c>
      <c r="E53" s="8">
        <v>6811.5634284784692</v>
      </c>
      <c r="F53" s="8">
        <v>6940.6428559893484</v>
      </c>
      <c r="G53" s="8">
        <v>5319.1049436423364</v>
      </c>
      <c r="H53" s="8">
        <v>5074.485708207686</v>
      </c>
      <c r="I53" s="8">
        <v>4880.1859647096599</v>
      </c>
      <c r="J53" s="8">
        <v>4668.2768992634283</v>
      </c>
      <c r="K53" s="8">
        <v>3153.4049930724004</v>
      </c>
      <c r="L53" s="8">
        <v>3725.1496097822164</v>
      </c>
      <c r="M53" s="8">
        <v>3706.4661645548845</v>
      </c>
      <c r="N53" s="8">
        <v>2178.1302861822887</v>
      </c>
      <c r="O53" s="8">
        <v>2628.6730905818195</v>
      </c>
      <c r="P53" s="8">
        <v>2473.6691100490648</v>
      </c>
      <c r="Q53" s="8">
        <v>2415.3321989399592</v>
      </c>
      <c r="R53" s="8">
        <v>2198.0569404671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466.75210591888737</v>
      </c>
      <c r="N59" s="79">
        <v>470.46879614890366</v>
      </c>
      <c r="O59" s="79">
        <v>389.81811861456026</v>
      </c>
      <c r="P59" s="79">
        <v>425.56799999999811</v>
      </c>
      <c r="Q59" s="79">
        <v>458.74400000000009</v>
      </c>
      <c r="R59" s="79">
        <v>422.85161127801092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466.75210591888737</v>
      </c>
      <c r="N60" s="8">
        <v>470.46879614890366</v>
      </c>
      <c r="O60" s="8">
        <v>389.81811861456026</v>
      </c>
      <c r="P60" s="8">
        <v>425.56799999999811</v>
      </c>
      <c r="Q60" s="8">
        <v>458.74400000000009</v>
      </c>
      <c r="R60" s="8">
        <v>422.85161127801092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24.17059902265509</v>
      </c>
      <c r="D64" s="81">
        <v>27.583187708159979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27.712000471679982</v>
      </c>
      <c r="L64" s="81">
        <v>20.664296392320015</v>
      </c>
      <c r="M64" s="81">
        <v>0.44800144077063436</v>
      </c>
      <c r="N64" s="81">
        <v>0.2240016219635888</v>
      </c>
      <c r="O64" s="81">
        <v>15.451708035477306</v>
      </c>
      <c r="P64" s="81">
        <v>15.563754724457928</v>
      </c>
      <c r="Q64" s="81">
        <v>15.56380000633424</v>
      </c>
      <c r="R64" s="81">
        <v>20.379735265393151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0.44800144077063436</v>
      </c>
      <c r="N65" s="82">
        <v>0.2240016219635888</v>
      </c>
      <c r="O65" s="82">
        <v>0</v>
      </c>
      <c r="P65" s="82">
        <v>0.11199967227222818</v>
      </c>
      <c r="Q65" s="82">
        <v>0.11200000140029244</v>
      </c>
      <c r="R65" s="82">
        <v>4.9278915988969416</v>
      </c>
    </row>
    <row r="66" spans="1:18" ht="11.25" customHeight="1" x14ac:dyDescent="0.25">
      <c r="A66" s="71" t="s">
        <v>121</v>
      </c>
      <c r="B66" s="72" t="s">
        <v>120</v>
      </c>
      <c r="C66" s="82">
        <v>24.17059902265509</v>
      </c>
      <c r="D66" s="82">
        <v>27.583187708159979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27.712000471679982</v>
      </c>
      <c r="L66" s="82">
        <v>20.664296392320015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15.451708035477306</v>
      </c>
      <c r="P67" s="82">
        <v>15.4517550521857</v>
      </c>
      <c r="Q67" s="82">
        <v>15.451800004933947</v>
      </c>
      <c r="R67" s="82">
        <v>15.45184366649621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5451.8239280419557</v>
      </c>
      <c r="D2" s="78">
        <v>5257.3275654035788</v>
      </c>
      <c r="E2" s="78">
        <v>5284.6714725057382</v>
      </c>
      <c r="F2" s="78">
        <v>5862.4058325202022</v>
      </c>
      <c r="G2" s="78">
        <v>2683.5522534394195</v>
      </c>
      <c r="H2" s="78">
        <v>2917.5018179919784</v>
      </c>
      <c r="I2" s="78">
        <v>2743.4962790935015</v>
      </c>
      <c r="J2" s="78">
        <v>3330.1646367660628</v>
      </c>
      <c r="K2" s="78">
        <v>2767.3389632292483</v>
      </c>
      <c r="L2" s="78">
        <v>1818.10162110534</v>
      </c>
      <c r="M2" s="78">
        <v>2504.3801125794485</v>
      </c>
      <c r="N2" s="78">
        <v>2255.3480785508805</v>
      </c>
      <c r="O2" s="78">
        <v>2711.8838695527697</v>
      </c>
      <c r="P2" s="78">
        <v>2046.8633730259851</v>
      </c>
      <c r="Q2" s="78">
        <v>2251.7304868655151</v>
      </c>
      <c r="R2" s="78">
        <v>1897.9957791208124</v>
      </c>
    </row>
    <row r="3" spans="1:18" ht="11.25" customHeight="1" x14ac:dyDescent="0.25">
      <c r="A3" s="53" t="s">
        <v>242</v>
      </c>
      <c r="B3" s="54" t="s">
        <v>241</v>
      </c>
      <c r="C3" s="79">
        <v>31.964127806176538</v>
      </c>
      <c r="D3" s="79">
        <v>32.149772252424</v>
      </c>
      <c r="E3" s="79">
        <v>32.150365019568</v>
      </c>
      <c r="F3" s="79">
        <v>26.215298183519998</v>
      </c>
      <c r="G3" s="79">
        <v>19.62233040708</v>
      </c>
      <c r="H3" s="79">
        <v>22.762169280886376</v>
      </c>
      <c r="I3" s="79">
        <v>25.892122608432004</v>
      </c>
      <c r="J3" s="79">
        <v>16.123760390268565</v>
      </c>
      <c r="K3" s="79">
        <v>19.365486255750341</v>
      </c>
      <c r="L3" s="79">
        <v>11.239339653304221</v>
      </c>
      <c r="M3" s="79">
        <v>13.924223767153727</v>
      </c>
      <c r="N3" s="79">
        <v>13.92420626104602</v>
      </c>
      <c r="O3" s="79">
        <v>7.6699099020164212</v>
      </c>
      <c r="P3" s="79">
        <v>2.7695075736407864</v>
      </c>
      <c r="Q3" s="79">
        <v>5.8229380624115921</v>
      </c>
      <c r="R3" s="79">
        <v>2.9960453263618239</v>
      </c>
    </row>
    <row r="4" spans="1:18" ht="11.25" customHeight="1" x14ac:dyDescent="0.25">
      <c r="A4" s="56" t="s">
        <v>240</v>
      </c>
      <c r="B4" s="57" t="s">
        <v>239</v>
      </c>
      <c r="C4" s="8">
        <v>31.964127806176538</v>
      </c>
      <c r="D4" s="8">
        <v>32.149772252424</v>
      </c>
      <c r="E4" s="8">
        <v>32.150365019568</v>
      </c>
      <c r="F4" s="8">
        <v>26.215298183519998</v>
      </c>
      <c r="G4" s="8">
        <v>19.62233040708</v>
      </c>
      <c r="H4" s="8">
        <v>22.762169280886376</v>
      </c>
      <c r="I4" s="8">
        <v>25.892122608432004</v>
      </c>
      <c r="J4" s="8">
        <v>16.123760390268565</v>
      </c>
      <c r="K4" s="8">
        <v>19.365486255750341</v>
      </c>
      <c r="L4" s="8">
        <v>11.239339653304221</v>
      </c>
      <c r="M4" s="8">
        <v>13.924223767153727</v>
      </c>
      <c r="N4" s="8">
        <v>13.92420626104602</v>
      </c>
      <c r="O4" s="8">
        <v>7.6699099020164212</v>
      </c>
      <c r="P4" s="8">
        <v>2.7695075736407864</v>
      </c>
      <c r="Q4" s="8">
        <v>5.8229380624115921</v>
      </c>
      <c r="R4" s="8">
        <v>2.9960453263618239</v>
      </c>
    </row>
    <row r="5" spans="1:18" ht="11.25" customHeight="1" x14ac:dyDescent="0.25">
      <c r="A5" s="59" t="s">
        <v>238</v>
      </c>
      <c r="B5" s="60" t="s">
        <v>237</v>
      </c>
      <c r="C5" s="9">
        <v>7.5681280215087634</v>
      </c>
      <c r="D5" s="9">
        <v>7.627065424704</v>
      </c>
      <c r="E5" s="9">
        <v>7.626986210448</v>
      </c>
      <c r="F5" s="9">
        <v>5.0653555999200002</v>
      </c>
      <c r="G5" s="9">
        <v>7.5259484269200003</v>
      </c>
      <c r="H5" s="9">
        <v>7.568059840003019</v>
      </c>
      <c r="I5" s="9">
        <v>7.524720605952</v>
      </c>
      <c r="J5" s="9">
        <v>4.5084921079568794</v>
      </c>
      <c r="K5" s="9">
        <v>8.5221645483772779</v>
      </c>
      <c r="L5" s="9">
        <v>5.9794431340546845</v>
      </c>
      <c r="M5" s="9">
        <v>4.7895020268607924</v>
      </c>
      <c r="N5" s="9">
        <v>4.7894113641200162</v>
      </c>
      <c r="O5" s="9">
        <v>2.6381692643476509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7.5681280215087634</v>
      </c>
      <c r="D8" s="10">
        <v>7.627065424704</v>
      </c>
      <c r="E8" s="10">
        <v>7.626986210448</v>
      </c>
      <c r="F8" s="10">
        <v>5.0653555999200002</v>
      </c>
      <c r="G8" s="10">
        <v>7.5259484269200003</v>
      </c>
      <c r="H8" s="10">
        <v>7.568059840003019</v>
      </c>
      <c r="I8" s="10">
        <v>7.524720605952</v>
      </c>
      <c r="J8" s="10">
        <v>4.5084921079568794</v>
      </c>
      <c r="K8" s="10">
        <v>8.5221645483772779</v>
      </c>
      <c r="L8" s="10">
        <v>5.9794431340546845</v>
      </c>
      <c r="M8" s="10">
        <v>4.7895020268607924</v>
      </c>
      <c r="N8" s="10">
        <v>4.7894113641200162</v>
      </c>
      <c r="O8" s="10">
        <v>2.6381692643476509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24.395999784667776</v>
      </c>
      <c r="D11" s="9">
        <v>24.522706827719997</v>
      </c>
      <c r="E11" s="9">
        <v>24.52337880912</v>
      </c>
      <c r="F11" s="9">
        <v>21.149942583599998</v>
      </c>
      <c r="G11" s="9">
        <v>12.09638198016</v>
      </c>
      <c r="H11" s="9">
        <v>15.194109440883356</v>
      </c>
      <c r="I11" s="9">
        <v>18.367402002480002</v>
      </c>
      <c r="J11" s="9">
        <v>11.615268282311687</v>
      </c>
      <c r="K11" s="9">
        <v>10.843321707373065</v>
      </c>
      <c r="L11" s="9">
        <v>5.2598965192495362</v>
      </c>
      <c r="M11" s="9">
        <v>9.1347217402929353</v>
      </c>
      <c r="N11" s="9">
        <v>9.1347948969260031</v>
      </c>
      <c r="O11" s="9">
        <v>5.0317406376687703</v>
      </c>
      <c r="P11" s="9">
        <v>2.7695075736407864</v>
      </c>
      <c r="Q11" s="9">
        <v>5.8229380624115921</v>
      </c>
      <c r="R11" s="9">
        <v>2.9960453263618239</v>
      </c>
    </row>
    <row r="12" spans="1:18" ht="11.25" customHeight="1" x14ac:dyDescent="0.25">
      <c r="A12" s="61" t="s">
        <v>224</v>
      </c>
      <c r="B12" s="62" t="s">
        <v>223</v>
      </c>
      <c r="C12" s="10">
        <v>24.395999784667776</v>
      </c>
      <c r="D12" s="10">
        <v>24.522706827719997</v>
      </c>
      <c r="E12" s="10">
        <v>24.52337880912</v>
      </c>
      <c r="F12" s="10">
        <v>21.149942583599998</v>
      </c>
      <c r="G12" s="10">
        <v>12.09638198016</v>
      </c>
      <c r="H12" s="10">
        <v>15.194109440883356</v>
      </c>
      <c r="I12" s="10">
        <v>18.367402002480002</v>
      </c>
      <c r="J12" s="10">
        <v>11.615268282311687</v>
      </c>
      <c r="K12" s="10">
        <v>10.843321707373065</v>
      </c>
      <c r="L12" s="10">
        <v>5.2598965192495362</v>
      </c>
      <c r="M12" s="10">
        <v>9.1347217402929353</v>
      </c>
      <c r="N12" s="10">
        <v>9.1347948969260031</v>
      </c>
      <c r="O12" s="10">
        <v>5.0317406376687703</v>
      </c>
      <c r="P12" s="10">
        <v>2.7695075736407864</v>
      </c>
      <c r="Q12" s="10">
        <v>5.8229380624115921</v>
      </c>
      <c r="R12" s="10">
        <v>2.9960453263618239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2123.4383521326904</v>
      </c>
      <c r="D21" s="79">
        <v>1548.3763020339672</v>
      </c>
      <c r="E21" s="79">
        <v>1945.8871900047141</v>
      </c>
      <c r="F21" s="79">
        <v>3211.9729745989484</v>
      </c>
      <c r="G21" s="79">
        <v>1446.8838878043041</v>
      </c>
      <c r="H21" s="79">
        <v>1427.6102483295751</v>
      </c>
      <c r="I21" s="79">
        <v>1203.6785391115902</v>
      </c>
      <c r="J21" s="79">
        <v>2029.4847335455922</v>
      </c>
      <c r="K21" s="79">
        <v>1654.2925583766125</v>
      </c>
      <c r="L21" s="79">
        <v>789.90925754759064</v>
      </c>
      <c r="M21" s="79">
        <v>589.93949044905878</v>
      </c>
      <c r="N21" s="79">
        <v>1051.3933526881767</v>
      </c>
      <c r="O21" s="79">
        <v>1555.9137824373911</v>
      </c>
      <c r="P21" s="79">
        <v>1000.6256932723549</v>
      </c>
      <c r="Q21" s="79">
        <v>1014.8498378129476</v>
      </c>
      <c r="R21" s="79">
        <v>600.12935164363682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2123.4383521326904</v>
      </c>
      <c r="D30" s="8">
        <v>1548.3763020339672</v>
      </c>
      <c r="E30" s="8">
        <v>1945.8871900047141</v>
      </c>
      <c r="F30" s="8">
        <v>3211.9729745989484</v>
      </c>
      <c r="G30" s="8">
        <v>1446.8838878043041</v>
      </c>
      <c r="H30" s="8">
        <v>1427.6102483295751</v>
      </c>
      <c r="I30" s="8">
        <v>1203.6785391115902</v>
      </c>
      <c r="J30" s="8">
        <v>2029.4847335455922</v>
      </c>
      <c r="K30" s="8">
        <v>1654.2925583766125</v>
      </c>
      <c r="L30" s="8">
        <v>789.90925754759064</v>
      </c>
      <c r="M30" s="8">
        <v>589.93949044905878</v>
      </c>
      <c r="N30" s="8">
        <v>1051.3933526881767</v>
      </c>
      <c r="O30" s="8">
        <v>1555.9137824373911</v>
      </c>
      <c r="P30" s="8">
        <v>1000.6256932723549</v>
      </c>
      <c r="Q30" s="8">
        <v>1014.8498378129476</v>
      </c>
      <c r="R30" s="8">
        <v>600.12935164363682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322.18933248000002</v>
      </c>
      <c r="G31" s="9">
        <v>0</v>
      </c>
      <c r="H31" s="9">
        <v>0</v>
      </c>
      <c r="I31" s="9">
        <v>0</v>
      </c>
      <c r="J31" s="9">
        <v>764.1343417536001</v>
      </c>
      <c r="K31" s="9">
        <v>550.32248297318404</v>
      </c>
      <c r="L31" s="9">
        <v>0</v>
      </c>
      <c r="M31" s="9">
        <v>0</v>
      </c>
      <c r="N31" s="9">
        <v>51.321329710631304</v>
      </c>
      <c r="O31" s="9">
        <v>0</v>
      </c>
      <c r="P31" s="9">
        <v>2.8799756040831035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322.18933248000002</v>
      </c>
      <c r="G32" s="10">
        <v>0</v>
      </c>
      <c r="H32" s="10">
        <v>0</v>
      </c>
      <c r="I32" s="10">
        <v>0</v>
      </c>
      <c r="J32" s="10">
        <v>764.1343417536001</v>
      </c>
      <c r="K32" s="10">
        <v>550.32248297318404</v>
      </c>
      <c r="L32" s="10">
        <v>0</v>
      </c>
      <c r="M32" s="10">
        <v>0</v>
      </c>
      <c r="N32" s="10">
        <v>51.321329710631304</v>
      </c>
      <c r="O32" s="10">
        <v>0</v>
      </c>
      <c r="P32" s="10">
        <v>2.8799756040831035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8.7559625838359079</v>
      </c>
      <c r="D34" s="9">
        <v>46.640598743227102</v>
      </c>
      <c r="E34" s="9">
        <v>37.803086383834597</v>
      </c>
      <c r="F34" s="9">
        <v>20.535389305932636</v>
      </c>
      <c r="G34" s="9">
        <v>8.8162096044120499</v>
      </c>
      <c r="H34" s="9">
        <v>15.726576276570633</v>
      </c>
      <c r="I34" s="9">
        <v>18.598308328057797</v>
      </c>
      <c r="J34" s="9">
        <v>17.703435224504364</v>
      </c>
      <c r="K34" s="9">
        <v>15.409901890646575</v>
      </c>
      <c r="L34" s="9">
        <v>10.612398389347307</v>
      </c>
      <c r="M34" s="9">
        <v>0</v>
      </c>
      <c r="N34" s="9">
        <v>23.187041956303201</v>
      </c>
      <c r="O34" s="9">
        <v>12.954471610023358</v>
      </c>
      <c r="P34" s="9">
        <v>2.7745706337998883</v>
      </c>
      <c r="Q34" s="9">
        <v>1.6511003618255049</v>
      </c>
      <c r="R34" s="9">
        <v>4.387886754322067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497.02909627602332</v>
      </c>
      <c r="F35" s="9">
        <v>774.39175561163165</v>
      </c>
      <c r="G35" s="9">
        <v>814.14153743352767</v>
      </c>
      <c r="H35" s="9">
        <v>783.64374754553535</v>
      </c>
      <c r="I35" s="9">
        <v>734.92202197537358</v>
      </c>
      <c r="J35" s="9">
        <v>987.89089434512675</v>
      </c>
      <c r="K35" s="9">
        <v>609.8817256935456</v>
      </c>
      <c r="L35" s="9">
        <v>609.86837901250635</v>
      </c>
      <c r="M35" s="9">
        <v>417.74033182556758</v>
      </c>
      <c r="N35" s="9">
        <v>0</v>
      </c>
      <c r="O35" s="9">
        <v>1335.5494218205044</v>
      </c>
      <c r="P35" s="9">
        <v>862.9139793984167</v>
      </c>
      <c r="Q35" s="9">
        <v>872.07184657013761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497.02909627602332</v>
      </c>
      <c r="F36" s="10">
        <v>774.39175561163165</v>
      </c>
      <c r="G36" s="10">
        <v>814.14153743352767</v>
      </c>
      <c r="H36" s="10">
        <v>783.64374754553535</v>
      </c>
      <c r="I36" s="10">
        <v>734.92202197537358</v>
      </c>
      <c r="J36" s="10">
        <v>987.89089434512675</v>
      </c>
      <c r="K36" s="10">
        <v>609.8817256935456</v>
      </c>
      <c r="L36" s="10">
        <v>609.86837901250635</v>
      </c>
      <c r="M36" s="10">
        <v>417.74033182556758</v>
      </c>
      <c r="N36" s="10">
        <v>0</v>
      </c>
      <c r="O36" s="10">
        <v>1335.5494218205044</v>
      </c>
      <c r="P36" s="10">
        <v>862.9139793984167</v>
      </c>
      <c r="Q36" s="10">
        <v>872.07184657013761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45.861638216708336</v>
      </c>
      <c r="H43" s="9">
        <v>52.892881304317811</v>
      </c>
      <c r="I43" s="9">
        <v>36.77710304444485</v>
      </c>
      <c r="J43" s="9">
        <v>46.111446018248586</v>
      </c>
      <c r="K43" s="9">
        <v>35.486457256373996</v>
      </c>
      <c r="L43" s="9">
        <v>0</v>
      </c>
      <c r="M43" s="9">
        <v>0</v>
      </c>
      <c r="N43" s="9">
        <v>346.33788304728415</v>
      </c>
      <c r="O43" s="9">
        <v>146.899122498536</v>
      </c>
      <c r="P43" s="9">
        <v>73.554862995764566</v>
      </c>
      <c r="Q43" s="9">
        <v>110.69682413344633</v>
      </c>
      <c r="R43" s="9">
        <v>141.9010337739245</v>
      </c>
    </row>
    <row r="44" spans="1:18" ht="11.25" customHeight="1" x14ac:dyDescent="0.25">
      <c r="A44" s="59" t="s">
        <v>161</v>
      </c>
      <c r="B44" s="60" t="s">
        <v>160</v>
      </c>
      <c r="C44" s="9">
        <v>2099.0824524970417</v>
      </c>
      <c r="D44" s="9">
        <v>1486.2236501120401</v>
      </c>
      <c r="E44" s="9">
        <v>1287.9977266671842</v>
      </c>
      <c r="F44" s="9">
        <v>1842.2482170009603</v>
      </c>
      <c r="G44" s="9">
        <v>547.04027372835606</v>
      </c>
      <c r="H44" s="9">
        <v>491.18269257488441</v>
      </c>
      <c r="I44" s="9">
        <v>382.35748926191405</v>
      </c>
      <c r="J44" s="9">
        <v>115.11184184080028</v>
      </c>
      <c r="K44" s="9">
        <v>412.16935377226235</v>
      </c>
      <c r="L44" s="9">
        <v>141.26194643093694</v>
      </c>
      <c r="M44" s="9">
        <v>144.11914209121383</v>
      </c>
      <c r="N44" s="9">
        <v>605.58718935505237</v>
      </c>
      <c r="O44" s="9">
        <v>35.550755738599143</v>
      </c>
      <c r="P44" s="9">
        <v>36.663375884519439</v>
      </c>
      <c r="Q44" s="9">
        <v>2.3500667475381771</v>
      </c>
      <c r="R44" s="9">
        <v>438.24036309817268</v>
      </c>
    </row>
    <row r="45" spans="1:18" ht="11.25" customHeight="1" x14ac:dyDescent="0.25">
      <c r="A45" s="59" t="s">
        <v>159</v>
      </c>
      <c r="B45" s="60" t="s">
        <v>158</v>
      </c>
      <c r="C45" s="9">
        <v>15.599937051812821</v>
      </c>
      <c r="D45" s="9">
        <v>15.512053178700002</v>
      </c>
      <c r="E45" s="9">
        <v>123.057280677672</v>
      </c>
      <c r="F45" s="9">
        <v>252.60828020042402</v>
      </c>
      <c r="G45" s="9">
        <v>31.024228821300003</v>
      </c>
      <c r="H45" s="9">
        <v>84.164350628266931</v>
      </c>
      <c r="I45" s="9">
        <v>31.023616501799999</v>
      </c>
      <c r="J45" s="9">
        <v>98.532774363312129</v>
      </c>
      <c r="K45" s="9">
        <v>31.0226367906</v>
      </c>
      <c r="L45" s="9">
        <v>28.166533714800003</v>
      </c>
      <c r="M45" s="9">
        <v>28.080016532277384</v>
      </c>
      <c r="N45" s="9">
        <v>24.959908618905825</v>
      </c>
      <c r="O45" s="9">
        <v>24.960010769728409</v>
      </c>
      <c r="P45" s="9">
        <v>21.838928755771249</v>
      </c>
      <c r="Q45" s="9">
        <v>28.079999999999988</v>
      </c>
      <c r="R45" s="9">
        <v>15.600068017217646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15.599937051812821</v>
      </c>
      <c r="D49" s="10">
        <v>15.512053178700002</v>
      </c>
      <c r="E49" s="10">
        <v>46.947556597500004</v>
      </c>
      <c r="F49" s="10">
        <v>155.93728435739999</v>
      </c>
      <c r="G49" s="10">
        <v>31.024228821300003</v>
      </c>
      <c r="H49" s="10">
        <v>34.32014403869546</v>
      </c>
      <c r="I49" s="10">
        <v>31.023616501799999</v>
      </c>
      <c r="J49" s="10">
        <v>31.0226367906</v>
      </c>
      <c r="K49" s="10">
        <v>31.0226367906</v>
      </c>
      <c r="L49" s="10">
        <v>28.166533714800003</v>
      </c>
      <c r="M49" s="10">
        <v>28.080016532277384</v>
      </c>
      <c r="N49" s="10">
        <v>24.959908618905825</v>
      </c>
      <c r="O49" s="10">
        <v>24.960010769728409</v>
      </c>
      <c r="P49" s="10">
        <v>21.838928755771249</v>
      </c>
      <c r="Q49" s="10">
        <v>28.079999999999988</v>
      </c>
      <c r="R49" s="10">
        <v>15.600068017217646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76.109724080172001</v>
      </c>
      <c r="F51" s="10">
        <v>96.670995843024016</v>
      </c>
      <c r="G51" s="10">
        <v>0</v>
      </c>
      <c r="H51" s="10">
        <v>49.844206589571478</v>
      </c>
      <c r="I51" s="10">
        <v>0</v>
      </c>
      <c r="J51" s="10">
        <v>67.510137572712125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3296.4214481030886</v>
      </c>
      <c r="D52" s="79">
        <v>3676.8014911171872</v>
      </c>
      <c r="E52" s="79">
        <v>3306.6339174814561</v>
      </c>
      <c r="F52" s="79">
        <v>2624.2175597377336</v>
      </c>
      <c r="G52" s="79">
        <v>1217.0460352280352</v>
      </c>
      <c r="H52" s="79">
        <v>1467.1294003815169</v>
      </c>
      <c r="I52" s="79">
        <v>1513.9256173734796</v>
      </c>
      <c r="J52" s="79">
        <v>1284.5561428302019</v>
      </c>
      <c r="K52" s="79">
        <v>1093.6809185968857</v>
      </c>
      <c r="L52" s="79">
        <v>1016.9530239044451</v>
      </c>
      <c r="M52" s="79">
        <v>1433.7642924443483</v>
      </c>
      <c r="N52" s="79">
        <v>719.56172345275411</v>
      </c>
      <c r="O52" s="79">
        <v>758.48205859880193</v>
      </c>
      <c r="P52" s="79">
        <v>617.90017217999127</v>
      </c>
      <c r="Q52" s="79">
        <v>772.31371099015576</v>
      </c>
      <c r="R52" s="79">
        <v>872.01877087280275</v>
      </c>
    </row>
    <row r="53" spans="1:18" ht="11.25" customHeight="1" x14ac:dyDescent="0.25">
      <c r="A53" s="56" t="s">
        <v>143</v>
      </c>
      <c r="B53" s="57" t="s">
        <v>142</v>
      </c>
      <c r="C53" s="8">
        <v>3296.4214481030886</v>
      </c>
      <c r="D53" s="8">
        <v>3676.8014911171872</v>
      </c>
      <c r="E53" s="8">
        <v>3306.6339174814561</v>
      </c>
      <c r="F53" s="8">
        <v>2624.2175597377336</v>
      </c>
      <c r="G53" s="8">
        <v>1217.0460352280352</v>
      </c>
      <c r="H53" s="8">
        <v>1467.1294003815169</v>
      </c>
      <c r="I53" s="8">
        <v>1513.9256173734796</v>
      </c>
      <c r="J53" s="8">
        <v>1284.5561428302019</v>
      </c>
      <c r="K53" s="8">
        <v>1093.6809185968857</v>
      </c>
      <c r="L53" s="8">
        <v>1016.9530239044451</v>
      </c>
      <c r="M53" s="8">
        <v>1433.7642924443483</v>
      </c>
      <c r="N53" s="8">
        <v>719.56172345275411</v>
      </c>
      <c r="O53" s="8">
        <v>758.48205859880193</v>
      </c>
      <c r="P53" s="8">
        <v>617.90017217999127</v>
      </c>
      <c r="Q53" s="8">
        <v>772.31371099015576</v>
      </c>
      <c r="R53" s="8">
        <v>872.01877087280275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466.75210591888737</v>
      </c>
      <c r="N59" s="79">
        <v>470.46879614890366</v>
      </c>
      <c r="O59" s="79">
        <v>389.81811861456026</v>
      </c>
      <c r="P59" s="79">
        <v>425.56799999999811</v>
      </c>
      <c r="Q59" s="79">
        <v>458.74400000000009</v>
      </c>
      <c r="R59" s="79">
        <v>422.85161127801092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466.75210591888737</v>
      </c>
      <c r="N60" s="8">
        <v>470.46879614890366</v>
      </c>
      <c r="O60" s="8">
        <v>389.81811861456026</v>
      </c>
      <c r="P60" s="8">
        <v>425.56799999999811</v>
      </c>
      <c r="Q60" s="8">
        <v>458.74400000000009</v>
      </c>
      <c r="R60" s="8">
        <v>422.85161127801092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24.17059902265509</v>
      </c>
      <c r="D64" s="81">
        <v>27.583187708159979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27.712000471679982</v>
      </c>
      <c r="L64" s="81">
        <v>20.664296392320015</v>
      </c>
      <c r="M64" s="81">
        <v>0.44800144077063436</v>
      </c>
      <c r="N64" s="81">
        <v>0.2240016219635888</v>
      </c>
      <c r="O64" s="81">
        <v>4.4584636110161782</v>
      </c>
      <c r="P64" s="81">
        <v>3.9717083408415736</v>
      </c>
      <c r="Q64" s="81">
        <v>5.0527849619641749</v>
      </c>
      <c r="R64" s="81">
        <v>11.057986535797603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0.44800144077063436</v>
      </c>
      <c r="N65" s="82">
        <v>0.2240016219635888</v>
      </c>
      <c r="O65" s="82">
        <v>0</v>
      </c>
      <c r="P65" s="82">
        <v>0.11199967227222818</v>
      </c>
      <c r="Q65" s="82">
        <v>0.11200000140029244</v>
      </c>
      <c r="R65" s="82">
        <v>4.9278915988969416</v>
      </c>
    </row>
    <row r="66" spans="1:18" ht="11.25" customHeight="1" x14ac:dyDescent="0.25">
      <c r="A66" s="71" t="s">
        <v>121</v>
      </c>
      <c r="B66" s="72" t="s">
        <v>120</v>
      </c>
      <c r="C66" s="82">
        <v>24.17059902265509</v>
      </c>
      <c r="D66" s="82">
        <v>27.583187708159979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27.712000471679982</v>
      </c>
      <c r="L66" s="82">
        <v>20.664296392320015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4.4584636110161782</v>
      </c>
      <c r="P67" s="82">
        <v>3.8597086685693456</v>
      </c>
      <c r="Q67" s="82">
        <v>4.9407849605638825</v>
      </c>
      <c r="R67" s="82">
        <v>6.1300949369006608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3679.1009110485529</v>
      </c>
      <c r="D2" s="78">
        <v>3418.4792988624076</v>
      </c>
      <c r="E2" s="78">
        <v>3493.9347226600098</v>
      </c>
      <c r="F2" s="78">
        <v>4227.0135692137819</v>
      </c>
      <c r="G2" s="78">
        <v>4091.818420854067</v>
      </c>
      <c r="H2" s="78">
        <v>3619.7800220059453</v>
      </c>
      <c r="I2" s="78">
        <v>3360.084871362867</v>
      </c>
      <c r="J2" s="78">
        <v>4230.4351731233428</v>
      </c>
      <c r="K2" s="78">
        <v>2468.0007092814617</v>
      </c>
      <c r="L2" s="78">
        <v>3100.4044401949209</v>
      </c>
      <c r="M2" s="78">
        <v>2188.9742586798625</v>
      </c>
      <c r="N2" s="78">
        <v>2364.6672758331433</v>
      </c>
      <c r="O2" s="78">
        <v>2387.8898619413276</v>
      </c>
      <c r="P2" s="78">
        <v>2208.706933235957</v>
      </c>
      <c r="Q2" s="78">
        <v>2002.7670724180118</v>
      </c>
      <c r="R2" s="78">
        <v>1499.8302690829767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9.1860898106854663</v>
      </c>
      <c r="K3" s="79">
        <v>2.592338022846632</v>
      </c>
      <c r="L3" s="79">
        <v>2.1099058917960991</v>
      </c>
      <c r="M3" s="79">
        <v>0</v>
      </c>
      <c r="N3" s="79">
        <v>0</v>
      </c>
      <c r="O3" s="79">
        <v>6.115195527708206</v>
      </c>
      <c r="P3" s="79">
        <v>3.2547961420885834</v>
      </c>
      <c r="Q3" s="79">
        <v>0.27015050144213099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9.1860898106854663</v>
      </c>
      <c r="K4" s="8">
        <v>2.592338022846632</v>
      </c>
      <c r="L4" s="8">
        <v>2.1099058917960991</v>
      </c>
      <c r="M4" s="8">
        <v>0</v>
      </c>
      <c r="N4" s="8">
        <v>0</v>
      </c>
      <c r="O4" s="8">
        <v>6.115195527708206</v>
      </c>
      <c r="P4" s="8">
        <v>3.2547961420885834</v>
      </c>
      <c r="Q4" s="8">
        <v>0.27015050144213099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2.5685951919413688</v>
      </c>
      <c r="K5" s="9">
        <v>1.1408095259758309</v>
      </c>
      <c r="L5" s="9">
        <v>1.1224914174110532</v>
      </c>
      <c r="M5" s="9">
        <v>0</v>
      </c>
      <c r="N5" s="9">
        <v>0</v>
      </c>
      <c r="O5" s="9">
        <v>2.1034042241401889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2.5685951919413688</v>
      </c>
      <c r="K8" s="10">
        <v>1.1408095259758309</v>
      </c>
      <c r="L8" s="10">
        <v>1.1224914174110532</v>
      </c>
      <c r="M8" s="10">
        <v>0</v>
      </c>
      <c r="N8" s="10">
        <v>0</v>
      </c>
      <c r="O8" s="10">
        <v>2.1034042241401889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6.6174946187440966</v>
      </c>
      <c r="K11" s="9">
        <v>1.4515284968708013</v>
      </c>
      <c r="L11" s="9">
        <v>0.98741447438504593</v>
      </c>
      <c r="M11" s="9">
        <v>0</v>
      </c>
      <c r="N11" s="9">
        <v>0</v>
      </c>
      <c r="O11" s="9">
        <v>4.0117913035680175</v>
      </c>
      <c r="P11" s="9">
        <v>3.2547961420885834</v>
      </c>
      <c r="Q11" s="9">
        <v>0.27015050144213099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6.6174946187440966</v>
      </c>
      <c r="K12" s="10">
        <v>1.4515284968708013</v>
      </c>
      <c r="L12" s="10">
        <v>0.98741447438504593</v>
      </c>
      <c r="M12" s="10">
        <v>0</v>
      </c>
      <c r="N12" s="10">
        <v>0</v>
      </c>
      <c r="O12" s="10">
        <v>4.0117913035680175</v>
      </c>
      <c r="P12" s="10">
        <v>3.2547961420885834</v>
      </c>
      <c r="Q12" s="10">
        <v>0.27015050144213099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28.44376852149562</v>
      </c>
      <c r="D21" s="79">
        <v>141.84545499989363</v>
      </c>
      <c r="E21" s="79">
        <v>116.31428385869204</v>
      </c>
      <c r="F21" s="79">
        <v>67.992976954407681</v>
      </c>
      <c r="G21" s="79">
        <v>136.31869343242761</v>
      </c>
      <c r="H21" s="79">
        <v>139.61838157377261</v>
      </c>
      <c r="I21" s="79">
        <v>112.56962853587071</v>
      </c>
      <c r="J21" s="79">
        <v>931.01638855071678</v>
      </c>
      <c r="K21" s="79">
        <v>478.26792870546512</v>
      </c>
      <c r="L21" s="79">
        <v>478.28431023301164</v>
      </c>
      <c r="M21" s="79">
        <v>7.5852180048007281</v>
      </c>
      <c r="N21" s="79">
        <v>973.53329523872924</v>
      </c>
      <c r="O21" s="79">
        <v>569.05151974280602</v>
      </c>
      <c r="P21" s="79">
        <v>406.37210210645651</v>
      </c>
      <c r="Q21" s="79">
        <v>407.8527157116045</v>
      </c>
      <c r="R21" s="79">
        <v>235.47736538140907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28.44376852149562</v>
      </c>
      <c r="D30" s="8">
        <v>141.84545499989363</v>
      </c>
      <c r="E30" s="8">
        <v>116.31428385869204</v>
      </c>
      <c r="F30" s="8">
        <v>67.992976954407681</v>
      </c>
      <c r="G30" s="8">
        <v>136.31869343242761</v>
      </c>
      <c r="H30" s="8">
        <v>139.61838157377261</v>
      </c>
      <c r="I30" s="8">
        <v>112.56962853587071</v>
      </c>
      <c r="J30" s="8">
        <v>931.01638855071678</v>
      </c>
      <c r="K30" s="8">
        <v>478.26792870546512</v>
      </c>
      <c r="L30" s="8">
        <v>478.28431023301164</v>
      </c>
      <c r="M30" s="8">
        <v>7.5852180048007281</v>
      </c>
      <c r="N30" s="8">
        <v>973.53329523872924</v>
      </c>
      <c r="O30" s="8">
        <v>569.05151974280602</v>
      </c>
      <c r="P30" s="8">
        <v>406.37210210645651</v>
      </c>
      <c r="Q30" s="8">
        <v>407.8527157116045</v>
      </c>
      <c r="R30" s="8">
        <v>235.47736538140907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28.44376852149562</v>
      </c>
      <c r="D34" s="9">
        <v>141.84545499989363</v>
      </c>
      <c r="E34" s="9">
        <v>116.31428385869204</v>
      </c>
      <c r="F34" s="9">
        <v>67.992976954407681</v>
      </c>
      <c r="G34" s="9">
        <v>31.192194441336014</v>
      </c>
      <c r="H34" s="9">
        <v>47.142518851544345</v>
      </c>
      <c r="I34" s="9">
        <v>55.78551394638837</v>
      </c>
      <c r="J34" s="9">
        <v>53.801813386584676</v>
      </c>
      <c r="K34" s="9">
        <v>33.137748997625394</v>
      </c>
      <c r="L34" s="9">
        <v>32.177970358423849</v>
      </c>
      <c r="M34" s="9">
        <v>0</v>
      </c>
      <c r="N34" s="9">
        <v>53.919873969697328</v>
      </c>
      <c r="O34" s="9">
        <v>38.418330058985028</v>
      </c>
      <c r="P34" s="9">
        <v>11.474205010258499</v>
      </c>
      <c r="Q34" s="9">
        <v>4.0651783849507597</v>
      </c>
      <c r="R34" s="9">
        <v>9.8761628104272958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76.334905636967534</v>
      </c>
      <c r="H43" s="9">
        <v>66.624142060392202</v>
      </c>
      <c r="I43" s="9">
        <v>36.660036207276313</v>
      </c>
      <c r="J43" s="9">
        <v>52.454170349021936</v>
      </c>
      <c r="K43" s="9">
        <v>25.724841395132941</v>
      </c>
      <c r="L43" s="9">
        <v>0</v>
      </c>
      <c r="M43" s="9">
        <v>0</v>
      </c>
      <c r="N43" s="9">
        <v>779.06508477611021</v>
      </c>
      <c r="O43" s="9">
        <v>367.56271037362188</v>
      </c>
      <c r="P43" s="9">
        <v>189.28850310704996</v>
      </c>
      <c r="Q43" s="9">
        <v>221.14493730275782</v>
      </c>
      <c r="R43" s="9">
        <v>202.53592030265688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28.791593354124075</v>
      </c>
      <c r="H44" s="9">
        <v>25.851720661836062</v>
      </c>
      <c r="I44" s="9">
        <v>20.124078382206026</v>
      </c>
      <c r="J44" s="9">
        <v>824.76040481511018</v>
      </c>
      <c r="K44" s="9">
        <v>419.40533831270676</v>
      </c>
      <c r="L44" s="9">
        <v>446.10633987458777</v>
      </c>
      <c r="M44" s="9">
        <v>7.5852180048007281</v>
      </c>
      <c r="N44" s="9">
        <v>140.54833649292178</v>
      </c>
      <c r="O44" s="9">
        <v>163.07047931019915</v>
      </c>
      <c r="P44" s="9">
        <v>205.60939398914809</v>
      </c>
      <c r="Q44" s="9">
        <v>182.64260002389591</v>
      </c>
      <c r="R44" s="9">
        <v>23.065282268324903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3650.6571425270572</v>
      </c>
      <c r="D52" s="79">
        <v>3276.6338438625139</v>
      </c>
      <c r="E52" s="79">
        <v>3377.620438801318</v>
      </c>
      <c r="F52" s="79">
        <v>4159.0205922593741</v>
      </c>
      <c r="G52" s="79">
        <v>3955.4997274216394</v>
      </c>
      <c r="H52" s="79">
        <v>3480.1616404321726</v>
      </c>
      <c r="I52" s="79">
        <v>3247.5152428269962</v>
      </c>
      <c r="J52" s="79">
        <v>3290.2326947619404</v>
      </c>
      <c r="K52" s="79">
        <v>1987.14044255315</v>
      </c>
      <c r="L52" s="79">
        <v>2620.0102240701131</v>
      </c>
      <c r="M52" s="79">
        <v>2181.3890406750616</v>
      </c>
      <c r="N52" s="79">
        <v>1391.133980594414</v>
      </c>
      <c r="O52" s="79">
        <v>1812.7231466708133</v>
      </c>
      <c r="P52" s="79">
        <v>1799.0800349874119</v>
      </c>
      <c r="Q52" s="79">
        <v>1594.6442062049653</v>
      </c>
      <c r="R52" s="79">
        <v>1264.3529037015676</v>
      </c>
    </row>
    <row r="53" spans="1:18" ht="11.25" customHeight="1" x14ac:dyDescent="0.25">
      <c r="A53" s="56" t="s">
        <v>143</v>
      </c>
      <c r="B53" s="57" t="s">
        <v>142</v>
      </c>
      <c r="C53" s="8">
        <v>3650.6571425270572</v>
      </c>
      <c r="D53" s="8">
        <v>3276.6338438625139</v>
      </c>
      <c r="E53" s="8">
        <v>3377.620438801318</v>
      </c>
      <c r="F53" s="8">
        <v>4159.0205922593741</v>
      </c>
      <c r="G53" s="8">
        <v>3955.4997274216394</v>
      </c>
      <c r="H53" s="8">
        <v>3480.1616404321726</v>
      </c>
      <c r="I53" s="8">
        <v>3247.5152428269962</v>
      </c>
      <c r="J53" s="8">
        <v>3290.2326947619404</v>
      </c>
      <c r="K53" s="8">
        <v>1987.14044255315</v>
      </c>
      <c r="L53" s="8">
        <v>2620.0102240701131</v>
      </c>
      <c r="M53" s="8">
        <v>2181.3890406750616</v>
      </c>
      <c r="N53" s="8">
        <v>1391.133980594414</v>
      </c>
      <c r="O53" s="8">
        <v>1812.7231466708133</v>
      </c>
      <c r="P53" s="8">
        <v>1799.0800349874119</v>
      </c>
      <c r="Q53" s="8">
        <v>1594.6442062049653</v>
      </c>
      <c r="R53" s="8">
        <v>1264.3529037015676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10.6554401579504</v>
      </c>
      <c r="P64" s="81">
        <v>11.237939588190022</v>
      </c>
      <c r="Q64" s="81">
        <v>10.201546339720815</v>
      </c>
      <c r="R64" s="81">
        <v>8.8881152474264482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10.6554401579504</v>
      </c>
      <c r="P67" s="82">
        <v>11.237939588190022</v>
      </c>
      <c r="Q67" s="82">
        <v>10.201546339720815</v>
      </c>
      <c r="R67" s="82">
        <v>8.8881152474264482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117.14778007029729</v>
      </c>
      <c r="D2" s="78">
        <v>124.88226332783017</v>
      </c>
      <c r="E2" s="78">
        <v>129.87532624153221</v>
      </c>
      <c r="F2" s="78">
        <v>158.94730329490491</v>
      </c>
      <c r="G2" s="78">
        <v>151.30893661988509</v>
      </c>
      <c r="H2" s="78">
        <v>131.7572012037601</v>
      </c>
      <c r="I2" s="78">
        <v>122.17883870987369</v>
      </c>
      <c r="J2" s="78">
        <v>157.38757444059402</v>
      </c>
      <c r="K2" s="78">
        <v>119.9838076112006</v>
      </c>
      <c r="L2" s="78">
        <v>139.43114669834236</v>
      </c>
      <c r="M2" s="78">
        <v>91.312831435474834</v>
      </c>
      <c r="N2" s="78">
        <v>98.627042407205778</v>
      </c>
      <c r="O2" s="78">
        <v>114.01753121589741</v>
      </c>
      <c r="P2" s="78">
        <v>108.13234410205769</v>
      </c>
      <c r="Q2" s="78">
        <v>89.219932095206872</v>
      </c>
      <c r="R2" s="78">
        <v>70.987173530710521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0.18652644183796857</v>
      </c>
      <c r="K3" s="79">
        <v>6.5829023699025921E-2</v>
      </c>
      <c r="L3" s="79">
        <v>5.1331501411679484E-2</v>
      </c>
      <c r="M3" s="79">
        <v>0</v>
      </c>
      <c r="N3" s="79">
        <v>0</v>
      </c>
      <c r="O3" s="79">
        <v>0.13910448123668001</v>
      </c>
      <c r="P3" s="79">
        <v>7.4725057680463725E-2</v>
      </c>
      <c r="Q3" s="79">
        <v>5.9100105811502514E-3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0.18652644183796857</v>
      </c>
      <c r="K4" s="8">
        <v>6.5829023699025921E-2</v>
      </c>
      <c r="L4" s="8">
        <v>5.1331501411679484E-2</v>
      </c>
      <c r="M4" s="8">
        <v>0</v>
      </c>
      <c r="N4" s="8">
        <v>0</v>
      </c>
      <c r="O4" s="8">
        <v>0.13910448123668001</v>
      </c>
      <c r="P4" s="8">
        <v>7.4725057680463725E-2</v>
      </c>
      <c r="Q4" s="8">
        <v>5.9100105811502514E-3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5.2156132973751781E-2</v>
      </c>
      <c r="K5" s="9">
        <v>2.8969361502892425E-2</v>
      </c>
      <c r="L5" s="9">
        <v>2.7308881406262211E-2</v>
      </c>
      <c r="M5" s="9">
        <v>0</v>
      </c>
      <c r="N5" s="9">
        <v>0</v>
      </c>
      <c r="O5" s="9">
        <v>4.7846868036240463E-2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5.2156132973751781E-2</v>
      </c>
      <c r="K8" s="10">
        <v>2.8969361502892425E-2</v>
      </c>
      <c r="L8" s="10">
        <v>2.7308881406262211E-2</v>
      </c>
      <c r="M8" s="10">
        <v>0</v>
      </c>
      <c r="N8" s="10">
        <v>0</v>
      </c>
      <c r="O8" s="10">
        <v>4.7846868036240463E-2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0.1343703088642168</v>
      </c>
      <c r="K11" s="9">
        <v>3.6859662196133493E-2</v>
      </c>
      <c r="L11" s="9">
        <v>2.4022620005417269E-2</v>
      </c>
      <c r="M11" s="9">
        <v>0</v>
      </c>
      <c r="N11" s="9">
        <v>0</v>
      </c>
      <c r="O11" s="9">
        <v>9.1257613200439541E-2</v>
      </c>
      <c r="P11" s="9">
        <v>7.4725057680463725E-2</v>
      </c>
      <c r="Q11" s="9">
        <v>5.9100105811502514E-3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0.1343703088642168</v>
      </c>
      <c r="K12" s="10">
        <v>3.6859662196133493E-2</v>
      </c>
      <c r="L12" s="10">
        <v>2.4022620005417269E-2</v>
      </c>
      <c r="M12" s="10">
        <v>0</v>
      </c>
      <c r="N12" s="10">
        <v>0</v>
      </c>
      <c r="O12" s="10">
        <v>9.1257613200439541E-2</v>
      </c>
      <c r="P12" s="10">
        <v>7.4725057680463725E-2</v>
      </c>
      <c r="Q12" s="10">
        <v>5.9100105811502514E-3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0.5339377623699787</v>
      </c>
      <c r="D21" s="79">
        <v>3.0542025307793077</v>
      </c>
      <c r="E21" s="79">
        <v>2.5662540458373941</v>
      </c>
      <c r="F21" s="79">
        <v>1.5425993026636851</v>
      </c>
      <c r="G21" s="79">
        <v>4.7497556272240899</v>
      </c>
      <c r="H21" s="79">
        <v>4.5625338097642638</v>
      </c>
      <c r="I21" s="79">
        <v>3.4337342006886873</v>
      </c>
      <c r="J21" s="79">
        <v>63.712986327470205</v>
      </c>
      <c r="K21" s="79">
        <v>47.33434666513616</v>
      </c>
      <c r="L21" s="79">
        <v>51.193453389272314</v>
      </c>
      <c r="M21" s="79">
        <v>0</v>
      </c>
      <c r="N21" s="79">
        <v>31.19246027208515</v>
      </c>
      <c r="O21" s="79">
        <v>56.410541422456419</v>
      </c>
      <c r="P21" s="79">
        <v>51.368716162715607</v>
      </c>
      <c r="Q21" s="79">
        <v>40.83974033978766</v>
      </c>
      <c r="R21" s="79">
        <v>9.301907637980678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0.5339377623699787</v>
      </c>
      <c r="D30" s="8">
        <v>3.0542025307793077</v>
      </c>
      <c r="E30" s="8">
        <v>2.5662540458373941</v>
      </c>
      <c r="F30" s="8">
        <v>1.5425993026636851</v>
      </c>
      <c r="G30" s="8">
        <v>4.7497556272240899</v>
      </c>
      <c r="H30" s="8">
        <v>4.5625338097642638</v>
      </c>
      <c r="I30" s="8">
        <v>3.4337342006886873</v>
      </c>
      <c r="J30" s="8">
        <v>63.712986327470205</v>
      </c>
      <c r="K30" s="8">
        <v>47.33434666513616</v>
      </c>
      <c r="L30" s="8">
        <v>51.193453389272314</v>
      </c>
      <c r="M30" s="8">
        <v>0</v>
      </c>
      <c r="N30" s="8">
        <v>31.19246027208515</v>
      </c>
      <c r="O30" s="8">
        <v>56.410541422456419</v>
      </c>
      <c r="P30" s="8">
        <v>51.368716162715607</v>
      </c>
      <c r="Q30" s="8">
        <v>40.83974033978766</v>
      </c>
      <c r="R30" s="8">
        <v>9.301907637980678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0.5339377623699787</v>
      </c>
      <c r="D34" s="9">
        <v>3.0542025307793077</v>
      </c>
      <c r="E34" s="9">
        <v>2.5662540458373941</v>
      </c>
      <c r="F34" s="9">
        <v>1.5425993026636851</v>
      </c>
      <c r="G34" s="9">
        <v>0.66916754825994085</v>
      </c>
      <c r="H34" s="9">
        <v>0.98839599379761645</v>
      </c>
      <c r="I34" s="9">
        <v>1.1631679597698461</v>
      </c>
      <c r="J34" s="9">
        <v>1.0924627368389708</v>
      </c>
      <c r="K34" s="9">
        <v>0.84148966873604047</v>
      </c>
      <c r="L34" s="9">
        <v>0.78285175528484596</v>
      </c>
      <c r="M34" s="9">
        <v>0</v>
      </c>
      <c r="N34" s="9">
        <v>1.2630753519793725</v>
      </c>
      <c r="O34" s="9">
        <v>0.87391512644526925</v>
      </c>
      <c r="P34" s="9">
        <v>0.26342990276461276</v>
      </c>
      <c r="Q34" s="9">
        <v>8.8932825003357377E-2</v>
      </c>
      <c r="R34" s="9">
        <v>0.24901448236613297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4.0805880789641495</v>
      </c>
      <c r="H43" s="9">
        <v>3.5741378159666475</v>
      </c>
      <c r="I43" s="9">
        <v>2.2705662409188414</v>
      </c>
      <c r="J43" s="9">
        <v>2.5645807642774758</v>
      </c>
      <c r="K43" s="9">
        <v>1.7823533326650713</v>
      </c>
      <c r="L43" s="9">
        <v>0</v>
      </c>
      <c r="M43" s="9">
        <v>0</v>
      </c>
      <c r="N43" s="9">
        <v>29.929384920105775</v>
      </c>
      <c r="O43" s="9">
        <v>9.5748371600239022</v>
      </c>
      <c r="P43" s="9">
        <v>5.4629795650631392</v>
      </c>
      <c r="Q43" s="9">
        <v>5.9273231929470995</v>
      </c>
      <c r="R43" s="9">
        <v>9.0528931556145444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60.055942826353757</v>
      </c>
      <c r="K44" s="9">
        <v>44.710503663735047</v>
      </c>
      <c r="L44" s="9">
        <v>50.410601633987469</v>
      </c>
      <c r="M44" s="9">
        <v>0</v>
      </c>
      <c r="N44" s="9">
        <v>0</v>
      </c>
      <c r="O44" s="9">
        <v>45.961789135987246</v>
      </c>
      <c r="P44" s="9">
        <v>45.642306694887857</v>
      </c>
      <c r="Q44" s="9">
        <v>34.823484321837206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116.61384230792731</v>
      </c>
      <c r="D52" s="79">
        <v>121.82806079705087</v>
      </c>
      <c r="E52" s="79">
        <v>127.30907219569482</v>
      </c>
      <c r="F52" s="79">
        <v>157.40470399224122</v>
      </c>
      <c r="G52" s="79">
        <v>146.559180992661</v>
      </c>
      <c r="H52" s="79">
        <v>127.19466739399584</v>
      </c>
      <c r="I52" s="79">
        <v>118.745104509185</v>
      </c>
      <c r="J52" s="79">
        <v>93.488061671285848</v>
      </c>
      <c r="K52" s="79">
        <v>72.583631922365427</v>
      </c>
      <c r="L52" s="79">
        <v>88.186361807658372</v>
      </c>
      <c r="M52" s="79">
        <v>91.312831435474834</v>
      </c>
      <c r="N52" s="79">
        <v>67.434582135120621</v>
      </c>
      <c r="O52" s="79">
        <v>57.467885312204317</v>
      </c>
      <c r="P52" s="79">
        <v>56.688902881661626</v>
      </c>
      <c r="Q52" s="79">
        <v>48.374281744838072</v>
      </c>
      <c r="R52" s="79">
        <v>61.685265892729845</v>
      </c>
    </row>
    <row r="53" spans="1:18" ht="11.25" customHeight="1" x14ac:dyDescent="0.25">
      <c r="A53" s="56" t="s">
        <v>143</v>
      </c>
      <c r="B53" s="57" t="s">
        <v>142</v>
      </c>
      <c r="C53" s="8">
        <v>116.61384230792731</v>
      </c>
      <c r="D53" s="8">
        <v>121.82806079705087</v>
      </c>
      <c r="E53" s="8">
        <v>127.30907219569482</v>
      </c>
      <c r="F53" s="8">
        <v>157.40470399224122</v>
      </c>
      <c r="G53" s="8">
        <v>146.559180992661</v>
      </c>
      <c r="H53" s="8">
        <v>127.19466739399584</v>
      </c>
      <c r="I53" s="8">
        <v>118.745104509185</v>
      </c>
      <c r="J53" s="8">
        <v>93.488061671285848</v>
      </c>
      <c r="K53" s="8">
        <v>72.583631922365427</v>
      </c>
      <c r="L53" s="8">
        <v>88.186361807658372</v>
      </c>
      <c r="M53" s="8">
        <v>91.312831435474834</v>
      </c>
      <c r="N53" s="8">
        <v>67.434582135120621</v>
      </c>
      <c r="O53" s="8">
        <v>57.467885312204317</v>
      </c>
      <c r="P53" s="8">
        <v>56.688902881661626</v>
      </c>
      <c r="Q53" s="8">
        <v>48.374281744838072</v>
      </c>
      <c r="R53" s="8">
        <v>61.685265892729845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0.33780426651072631</v>
      </c>
      <c r="P64" s="81">
        <v>0.35410679542633139</v>
      </c>
      <c r="Q64" s="81">
        <v>0.30946870464924642</v>
      </c>
      <c r="R64" s="81">
        <v>0.43363348216910258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0.33780426651072631</v>
      </c>
      <c r="P67" s="82">
        <v>0.35410679542633139</v>
      </c>
      <c r="Q67" s="82">
        <v>0.30946870464924642</v>
      </c>
      <c r="R67" s="82">
        <v>0.43363348216910258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247</v>
      </c>
      <c r="B1" s="77" t="s">
        <v>246</v>
      </c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434219.64295663196</v>
      </c>
      <c r="D2" s="78">
        <v>433456.94384322828</v>
      </c>
      <c r="E2" s="78">
        <v>440583.59494732786</v>
      </c>
      <c r="F2" s="78">
        <v>459975.90080554283</v>
      </c>
      <c r="G2" s="78">
        <v>469751.26048459718</v>
      </c>
      <c r="H2" s="78">
        <v>472356.80290265742</v>
      </c>
      <c r="I2" s="78">
        <v>466970.03927092056</v>
      </c>
      <c r="J2" s="78">
        <v>457766.8274214901</v>
      </c>
      <c r="K2" s="78">
        <v>444426.75864497171</v>
      </c>
      <c r="L2" s="78">
        <v>396248.43092805636</v>
      </c>
      <c r="M2" s="78">
        <v>406188.80645457079</v>
      </c>
      <c r="N2" s="78">
        <v>399155.25815257081</v>
      </c>
      <c r="O2" s="78">
        <v>380792.03339957842</v>
      </c>
      <c r="P2" s="78">
        <v>350196.27085914224</v>
      </c>
      <c r="Q2" s="78">
        <v>332785.66749932402</v>
      </c>
      <c r="R2" s="78">
        <v>342994.99463839986</v>
      </c>
    </row>
    <row r="3" spans="1:18" ht="11.25" customHeight="1" x14ac:dyDescent="0.25">
      <c r="A3" s="53" t="s">
        <v>242</v>
      </c>
      <c r="B3" s="54" t="s">
        <v>241</v>
      </c>
      <c r="C3" s="79">
        <v>39688.583897640681</v>
      </c>
      <c r="D3" s="79">
        <v>45100.625644744345</v>
      </c>
      <c r="E3" s="79">
        <v>47022.641748608832</v>
      </c>
      <c r="F3" s="79">
        <v>51848.029158456098</v>
      </c>
      <c r="G3" s="79">
        <v>59839.134166371397</v>
      </c>
      <c r="H3" s="79">
        <v>59303.328466960505</v>
      </c>
      <c r="I3" s="79">
        <v>57983.846662265321</v>
      </c>
      <c r="J3" s="79">
        <v>56772.32969184278</v>
      </c>
      <c r="K3" s="79">
        <v>54856.75713999963</v>
      </c>
      <c r="L3" s="79">
        <v>44388.613392403975</v>
      </c>
      <c r="M3" s="79">
        <v>48275.429338536036</v>
      </c>
      <c r="N3" s="79">
        <v>54344.322747906757</v>
      </c>
      <c r="O3" s="79">
        <v>56181.171607910823</v>
      </c>
      <c r="P3" s="79">
        <v>49589.029199553916</v>
      </c>
      <c r="Q3" s="79">
        <v>48140.951082428473</v>
      </c>
      <c r="R3" s="79">
        <v>46266.202589530418</v>
      </c>
    </row>
    <row r="4" spans="1:18" ht="11.25" customHeight="1" x14ac:dyDescent="0.25">
      <c r="A4" s="56" t="s">
        <v>240</v>
      </c>
      <c r="B4" s="57" t="s">
        <v>239</v>
      </c>
      <c r="C4" s="8">
        <v>39656.869902546809</v>
      </c>
      <c r="D4" s="8">
        <v>45089.208198857668</v>
      </c>
      <c r="E4" s="8">
        <v>47012.070078608827</v>
      </c>
      <c r="F4" s="8">
        <v>51839.571822456099</v>
      </c>
      <c r="G4" s="8">
        <v>59829.40848369147</v>
      </c>
      <c r="H4" s="8">
        <v>59294.844416629639</v>
      </c>
      <c r="I4" s="8">
        <v>57975.389326265322</v>
      </c>
      <c r="J4" s="8">
        <v>56768.101023842777</v>
      </c>
      <c r="K4" s="8">
        <v>54852.528598859673</v>
      </c>
      <c r="L4" s="8">
        <v>44381.002170584092</v>
      </c>
      <c r="M4" s="8">
        <v>48269.066388460567</v>
      </c>
      <c r="N4" s="8">
        <v>54339.070747906757</v>
      </c>
      <c r="O4" s="8">
        <v>56176.929607910824</v>
      </c>
      <c r="P4" s="8">
        <v>49583.777199553915</v>
      </c>
      <c r="Q4" s="8">
        <v>48137.820082428472</v>
      </c>
      <c r="R4" s="8">
        <v>46263.071589530417</v>
      </c>
    </row>
    <row r="5" spans="1:18" ht="11.25" customHeight="1" x14ac:dyDescent="0.25">
      <c r="A5" s="59" t="s">
        <v>238</v>
      </c>
      <c r="B5" s="60" t="s">
        <v>237</v>
      </c>
      <c r="C5" s="9">
        <v>28685.840371822967</v>
      </c>
      <c r="D5" s="9">
        <v>32833.172308212146</v>
      </c>
      <c r="E5" s="9">
        <v>36425.468356731428</v>
      </c>
      <c r="F5" s="9">
        <v>40347.779392457858</v>
      </c>
      <c r="G5" s="9">
        <v>48461.566158836431</v>
      </c>
      <c r="H5" s="9">
        <v>47829.51239958615</v>
      </c>
      <c r="I5" s="9">
        <v>47213.833618198361</v>
      </c>
      <c r="J5" s="9">
        <v>45957.71224824278</v>
      </c>
      <c r="K5" s="9">
        <v>46011.301484569347</v>
      </c>
      <c r="L5" s="9">
        <v>39375.446679444176</v>
      </c>
      <c r="M5" s="9">
        <v>39707.528563405562</v>
      </c>
      <c r="N5" s="9">
        <v>44431.833747906763</v>
      </c>
      <c r="O5" s="9">
        <v>47666.470607910844</v>
      </c>
      <c r="P5" s="9">
        <v>43146.122199553967</v>
      </c>
      <c r="Q5" s="9">
        <v>42125.062082428478</v>
      </c>
      <c r="R5" s="9">
        <v>40988.292589530407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143.60327597563153</v>
      </c>
      <c r="D7" s="10">
        <v>196.45135488</v>
      </c>
      <c r="E7" s="10">
        <v>331.11151054581245</v>
      </c>
      <c r="F7" s="10">
        <v>175.85790592629877</v>
      </c>
      <c r="G7" s="10">
        <v>178.62850374415885</v>
      </c>
      <c r="H7" s="10">
        <v>1022.912666562239</v>
      </c>
      <c r="I7" s="10">
        <v>158.4281159287228</v>
      </c>
      <c r="J7" s="10">
        <v>173.08314936000002</v>
      </c>
      <c r="K7" s="10">
        <v>175.85750985501795</v>
      </c>
      <c r="L7" s="10">
        <v>158.42637321509159</v>
      </c>
      <c r="M7" s="10">
        <v>152.40059999999289</v>
      </c>
      <c r="N7" s="10">
        <v>175.86192475106824</v>
      </c>
      <c r="O7" s="10">
        <v>149.46850150147827</v>
      </c>
      <c r="P7" s="10">
        <v>137.73814408835761</v>
      </c>
      <c r="Q7" s="10">
        <v>17.595674871707395</v>
      </c>
      <c r="R7" s="10">
        <v>8.7977999999999916</v>
      </c>
    </row>
    <row r="8" spans="1:18" ht="11.25" customHeight="1" x14ac:dyDescent="0.25">
      <c r="A8" s="61" t="s">
        <v>232</v>
      </c>
      <c r="B8" s="62" t="s">
        <v>231</v>
      </c>
      <c r="C8" s="10">
        <v>28542.23709584734</v>
      </c>
      <c r="D8" s="10">
        <v>32636.720953332144</v>
      </c>
      <c r="E8" s="10">
        <v>36094.356846185619</v>
      </c>
      <c r="F8" s="10">
        <v>40171.921486531559</v>
      </c>
      <c r="G8" s="10">
        <v>48282.937655092275</v>
      </c>
      <c r="H8" s="10">
        <v>46806.599733023912</v>
      </c>
      <c r="I8" s="10">
        <v>47055.405502269641</v>
      </c>
      <c r="J8" s="10">
        <v>45784.629098882782</v>
      </c>
      <c r="K8" s="10">
        <v>45835.443974714326</v>
      </c>
      <c r="L8" s="10">
        <v>38170.915712313123</v>
      </c>
      <c r="M8" s="10">
        <v>38842.065963405577</v>
      </c>
      <c r="N8" s="10">
        <v>43884.929783871608</v>
      </c>
      <c r="O8" s="10">
        <v>46729.750906409376</v>
      </c>
      <c r="P8" s="10">
        <v>42112.541522022264</v>
      </c>
      <c r="Q8" s="10">
        <v>41247.850197507316</v>
      </c>
      <c r="R8" s="10">
        <v>40174.178411481131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1046.1045939159601</v>
      </c>
      <c r="M9" s="10">
        <v>713.06200000000104</v>
      </c>
      <c r="N9" s="10">
        <v>371.0420392840893</v>
      </c>
      <c r="O9" s="10">
        <v>787.25119999999936</v>
      </c>
      <c r="P9" s="10">
        <v>895.8425334433457</v>
      </c>
      <c r="Q9" s="10">
        <v>859.61621004945675</v>
      </c>
      <c r="R9" s="10">
        <v>805.31637804927811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10971.029530723841</v>
      </c>
      <c r="D11" s="9">
        <v>12256.035890645517</v>
      </c>
      <c r="E11" s="9">
        <v>10586.601721877396</v>
      </c>
      <c r="F11" s="9">
        <v>11491.792429998239</v>
      </c>
      <c r="G11" s="9">
        <v>11367.842324855041</v>
      </c>
      <c r="H11" s="9">
        <v>11465.332017043494</v>
      </c>
      <c r="I11" s="9">
        <v>10761.555708066959</v>
      </c>
      <c r="J11" s="9">
        <v>10810.3887756</v>
      </c>
      <c r="K11" s="9">
        <v>8841.2271142903192</v>
      </c>
      <c r="L11" s="9">
        <v>5005.5554911399195</v>
      </c>
      <c r="M11" s="9">
        <v>8561.5378250550057</v>
      </c>
      <c r="N11" s="9">
        <v>9907.237000000001</v>
      </c>
      <c r="O11" s="9">
        <v>8510.4589999999735</v>
      </c>
      <c r="P11" s="9">
        <v>6437.6549999999452</v>
      </c>
      <c r="Q11" s="9">
        <v>6012.7579999999953</v>
      </c>
      <c r="R11" s="9">
        <v>5274.779000000015</v>
      </c>
    </row>
    <row r="12" spans="1:18" ht="11.25" customHeight="1" x14ac:dyDescent="0.25">
      <c r="A12" s="61" t="s">
        <v>224</v>
      </c>
      <c r="B12" s="62" t="s">
        <v>223</v>
      </c>
      <c r="C12" s="10">
        <v>10971.029530723841</v>
      </c>
      <c r="D12" s="10">
        <v>12256.035890645517</v>
      </c>
      <c r="E12" s="10">
        <v>10586.601721877396</v>
      </c>
      <c r="F12" s="10">
        <v>11491.792429998239</v>
      </c>
      <c r="G12" s="10">
        <v>11367.842324855041</v>
      </c>
      <c r="H12" s="10">
        <v>11465.332017043494</v>
      </c>
      <c r="I12" s="10">
        <v>10761.555708066959</v>
      </c>
      <c r="J12" s="10">
        <v>10810.3887756</v>
      </c>
      <c r="K12" s="10">
        <v>8841.2271142903192</v>
      </c>
      <c r="L12" s="10">
        <v>5005.5554911399195</v>
      </c>
      <c r="M12" s="10">
        <v>8561.5378250550057</v>
      </c>
      <c r="N12" s="10">
        <v>9907.237000000001</v>
      </c>
      <c r="O12" s="10">
        <v>8510.4589999999735</v>
      </c>
      <c r="P12" s="10">
        <v>6437.6549999999452</v>
      </c>
      <c r="Q12" s="10">
        <v>6012.7579999999953</v>
      </c>
      <c r="R12" s="10">
        <v>5274.779000000015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31.713995093866881</v>
      </c>
      <c r="D15" s="8">
        <v>11.417445886679999</v>
      </c>
      <c r="E15" s="8">
        <v>10.571669999999999</v>
      </c>
      <c r="F15" s="8">
        <v>8.4573359999999997</v>
      </c>
      <c r="G15" s="8">
        <v>9.7256826799199985</v>
      </c>
      <c r="H15" s="8">
        <v>8.4840503308600095</v>
      </c>
      <c r="I15" s="8">
        <v>8.4573359999999997</v>
      </c>
      <c r="J15" s="8">
        <v>4.2286679999999999</v>
      </c>
      <c r="K15" s="8">
        <v>4.2285411399599999</v>
      </c>
      <c r="L15" s="8">
        <v>7.611221819879999</v>
      </c>
      <c r="M15" s="8">
        <v>6.3629500754618791</v>
      </c>
      <c r="N15" s="8">
        <v>5.2519999999999989</v>
      </c>
      <c r="O15" s="8">
        <v>4.2420000000000044</v>
      </c>
      <c r="P15" s="8">
        <v>5.2520000000000042</v>
      </c>
      <c r="Q15" s="8">
        <v>3.1310000000000144</v>
      </c>
      <c r="R15" s="8">
        <v>3.1310000000000064</v>
      </c>
    </row>
    <row r="16" spans="1:18" ht="11.25" customHeight="1" x14ac:dyDescent="0.25">
      <c r="A16" s="59" t="s">
        <v>216</v>
      </c>
      <c r="B16" s="60" t="s">
        <v>215</v>
      </c>
      <c r="C16" s="9">
        <v>31.713995093866881</v>
      </c>
      <c r="D16" s="9">
        <v>11.417445886679999</v>
      </c>
      <c r="E16" s="9">
        <v>10.571669999999999</v>
      </c>
      <c r="F16" s="9">
        <v>8.4573359999999997</v>
      </c>
      <c r="G16" s="9">
        <v>9.7256826799199985</v>
      </c>
      <c r="H16" s="9">
        <v>8.4840503308600095</v>
      </c>
      <c r="I16" s="9">
        <v>8.4573359999999997</v>
      </c>
      <c r="J16" s="9">
        <v>4.2286679999999999</v>
      </c>
      <c r="K16" s="9">
        <v>4.2285411399599999</v>
      </c>
      <c r="L16" s="9">
        <v>7.611221819879999</v>
      </c>
      <c r="M16" s="9">
        <v>6.3629500754618791</v>
      </c>
      <c r="N16" s="9">
        <v>5.2519999999999989</v>
      </c>
      <c r="O16" s="9">
        <v>4.2420000000000044</v>
      </c>
      <c r="P16" s="9">
        <v>5.2520000000000042</v>
      </c>
      <c r="Q16" s="9">
        <v>3.1310000000000144</v>
      </c>
      <c r="R16" s="9">
        <v>3.1310000000000064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249176.26751295885</v>
      </c>
      <c r="D21" s="79">
        <v>244083.48981176806</v>
      </c>
      <c r="E21" s="79">
        <v>250100.16928615415</v>
      </c>
      <c r="F21" s="79">
        <v>249728.54884823458</v>
      </c>
      <c r="G21" s="79">
        <v>245717.90266776457</v>
      </c>
      <c r="H21" s="79">
        <v>236342.09234564542</v>
      </c>
      <c r="I21" s="79">
        <v>234603.28810249845</v>
      </c>
      <c r="J21" s="79">
        <v>226173.06702819513</v>
      </c>
      <c r="K21" s="79">
        <v>215048.30726967173</v>
      </c>
      <c r="L21" s="79">
        <v>194015.93073211442</v>
      </c>
      <c r="M21" s="79">
        <v>187158.74914243468</v>
      </c>
      <c r="N21" s="79">
        <v>181708.69671648426</v>
      </c>
      <c r="O21" s="79">
        <v>167615.515133526</v>
      </c>
      <c r="P21" s="79">
        <v>155707.84714331781</v>
      </c>
      <c r="Q21" s="79">
        <v>154918.57345070876</v>
      </c>
      <c r="R21" s="79">
        <v>158283.68034886938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249176.26751295885</v>
      </c>
      <c r="D30" s="8">
        <v>244083.48981176806</v>
      </c>
      <c r="E30" s="8">
        <v>250100.16928615415</v>
      </c>
      <c r="F30" s="8">
        <v>249728.54884823458</v>
      </c>
      <c r="G30" s="8">
        <v>245717.90266776457</v>
      </c>
      <c r="H30" s="8">
        <v>236342.09234564542</v>
      </c>
      <c r="I30" s="8">
        <v>234603.28810249845</v>
      </c>
      <c r="J30" s="8">
        <v>226173.06702819513</v>
      </c>
      <c r="K30" s="8">
        <v>215048.30726967173</v>
      </c>
      <c r="L30" s="8">
        <v>194015.93073211442</v>
      </c>
      <c r="M30" s="8">
        <v>187158.74914243468</v>
      </c>
      <c r="N30" s="8">
        <v>181708.69671648426</v>
      </c>
      <c r="O30" s="8">
        <v>167615.515133526</v>
      </c>
      <c r="P30" s="8">
        <v>155707.84714331781</v>
      </c>
      <c r="Q30" s="8">
        <v>154918.57345070876</v>
      </c>
      <c r="R30" s="8">
        <v>158283.68034886938</v>
      </c>
    </row>
    <row r="31" spans="1:18" ht="11.25" customHeight="1" x14ac:dyDescent="0.25">
      <c r="A31" s="59" t="s">
        <v>187</v>
      </c>
      <c r="B31" s="60" t="s">
        <v>186</v>
      </c>
      <c r="C31" s="9">
        <v>7068.126255882451</v>
      </c>
      <c r="D31" s="9">
        <v>6372.3050635184645</v>
      </c>
      <c r="E31" s="9">
        <v>6740.1718963200001</v>
      </c>
      <c r="F31" s="9">
        <v>7088.1653145600012</v>
      </c>
      <c r="G31" s="9">
        <v>7980.5703437844486</v>
      </c>
      <c r="H31" s="9">
        <v>8684.755199999996</v>
      </c>
      <c r="I31" s="9">
        <v>8439.6241612800022</v>
      </c>
      <c r="J31" s="9">
        <v>9389.0655529136675</v>
      </c>
      <c r="K31" s="9">
        <v>8468.0770967331846</v>
      </c>
      <c r="L31" s="9">
        <v>7857.8247933941766</v>
      </c>
      <c r="M31" s="9">
        <v>8724.6720000000078</v>
      </c>
      <c r="N31" s="9">
        <v>8784.6043987684589</v>
      </c>
      <c r="O31" s="9">
        <v>7002.5731189446678</v>
      </c>
      <c r="P31" s="9">
        <v>6862.8411158823847</v>
      </c>
      <c r="Q31" s="9">
        <v>5773.7088000000067</v>
      </c>
      <c r="R31" s="9">
        <v>7529.9968666671175</v>
      </c>
    </row>
    <row r="32" spans="1:18" ht="11.25" customHeight="1" x14ac:dyDescent="0.25">
      <c r="A32" s="61" t="s">
        <v>185</v>
      </c>
      <c r="B32" s="62" t="s">
        <v>184</v>
      </c>
      <c r="C32" s="10">
        <v>7068.126255882451</v>
      </c>
      <c r="D32" s="10">
        <v>6372.3050635184645</v>
      </c>
      <c r="E32" s="10">
        <v>6740.1718963200001</v>
      </c>
      <c r="F32" s="10">
        <v>7088.1653145600012</v>
      </c>
      <c r="G32" s="10">
        <v>7980.5703437844486</v>
      </c>
      <c r="H32" s="10">
        <v>8684.755199999996</v>
      </c>
      <c r="I32" s="10">
        <v>8439.6241612800022</v>
      </c>
      <c r="J32" s="10">
        <v>9389.0655529136675</v>
      </c>
      <c r="K32" s="10">
        <v>8468.0770967331846</v>
      </c>
      <c r="L32" s="10">
        <v>7857.8247933941766</v>
      </c>
      <c r="M32" s="10">
        <v>8724.6720000000078</v>
      </c>
      <c r="N32" s="10">
        <v>8784.6043987684589</v>
      </c>
      <c r="O32" s="10">
        <v>7002.5731189446678</v>
      </c>
      <c r="P32" s="10">
        <v>6862.8411158823847</v>
      </c>
      <c r="Q32" s="10">
        <v>5773.7088000000067</v>
      </c>
      <c r="R32" s="10">
        <v>7529.9968666671175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11450.755023548983</v>
      </c>
      <c r="D34" s="9">
        <v>11360.551415006525</v>
      </c>
      <c r="E34" s="9">
        <v>10893.229568259121</v>
      </c>
      <c r="F34" s="9">
        <v>10884.748819547918</v>
      </c>
      <c r="G34" s="9">
        <v>10400.26627831979</v>
      </c>
      <c r="H34" s="9">
        <v>10391.306889214737</v>
      </c>
      <c r="I34" s="9">
        <v>9761.1876134346276</v>
      </c>
      <c r="J34" s="9">
        <v>9227.5235034382476</v>
      </c>
      <c r="K34" s="9">
        <v>9424.6221237818045</v>
      </c>
      <c r="L34" s="9">
        <v>9479.8431677111057</v>
      </c>
      <c r="M34" s="9">
        <v>9880.4550474243442</v>
      </c>
      <c r="N34" s="9">
        <v>9471.1877822299648</v>
      </c>
      <c r="O34" s="9">
        <v>9259.2981856882034</v>
      </c>
      <c r="P34" s="9">
        <v>9630.833250412561</v>
      </c>
      <c r="Q34" s="9">
        <v>9151.8986594175676</v>
      </c>
      <c r="R34" s="9">
        <v>9543.7472249059174</v>
      </c>
    </row>
    <row r="35" spans="1:18" ht="11.25" customHeight="1" x14ac:dyDescent="0.25">
      <c r="A35" s="59" t="s">
        <v>179</v>
      </c>
      <c r="B35" s="60" t="s">
        <v>178</v>
      </c>
      <c r="C35" s="9">
        <v>51257.227860169245</v>
      </c>
      <c r="D35" s="9">
        <v>50260.368931822981</v>
      </c>
      <c r="E35" s="9">
        <v>49553.19225445504</v>
      </c>
      <c r="F35" s="9">
        <v>47979.393590598382</v>
      </c>
      <c r="G35" s="9">
        <v>45259.659354288211</v>
      </c>
      <c r="H35" s="9">
        <v>42167.810598249816</v>
      </c>
      <c r="I35" s="9">
        <v>39548.733735091395</v>
      </c>
      <c r="J35" s="9">
        <v>37280.052267663494</v>
      </c>
      <c r="K35" s="9">
        <v>33993.127129466986</v>
      </c>
      <c r="L35" s="9">
        <v>32584.494529155996</v>
      </c>
      <c r="M35" s="9">
        <v>30413.323871571894</v>
      </c>
      <c r="N35" s="9">
        <v>28918.833545156471</v>
      </c>
      <c r="O35" s="9">
        <v>26924.6018159798</v>
      </c>
      <c r="P35" s="9">
        <v>25332.812200281143</v>
      </c>
      <c r="Q35" s="9">
        <v>25619.435692407664</v>
      </c>
      <c r="R35" s="9">
        <v>23847.844938302387</v>
      </c>
    </row>
    <row r="36" spans="1:18" ht="11.25" customHeight="1" x14ac:dyDescent="0.25">
      <c r="A36" s="65" t="s">
        <v>177</v>
      </c>
      <c r="B36" s="62" t="s">
        <v>176</v>
      </c>
      <c r="C36" s="10">
        <v>51238.747984286289</v>
      </c>
      <c r="D36" s="10">
        <v>50226.372115822982</v>
      </c>
      <c r="E36" s="10">
        <v>49516.264678455038</v>
      </c>
      <c r="F36" s="10">
        <v>47933.087582598382</v>
      </c>
      <c r="G36" s="10">
        <v>45216.577182288209</v>
      </c>
      <c r="H36" s="10">
        <v>42124.690598249814</v>
      </c>
      <c r="I36" s="10">
        <v>39499.496967091392</v>
      </c>
      <c r="J36" s="10">
        <v>37233.746259663494</v>
      </c>
      <c r="K36" s="10">
        <v>33965.284909466987</v>
      </c>
      <c r="L36" s="10">
        <v>32532.033925155996</v>
      </c>
      <c r="M36" s="10">
        <v>30354.803871571894</v>
      </c>
      <c r="N36" s="10">
        <v>28897.273545156469</v>
      </c>
      <c r="O36" s="10">
        <v>26909.201815979799</v>
      </c>
      <c r="P36" s="10">
        <v>25326.652200281143</v>
      </c>
      <c r="Q36" s="10">
        <v>25613.275692407664</v>
      </c>
      <c r="R36" s="10">
        <v>23841.684938302387</v>
      </c>
    </row>
    <row r="37" spans="1:18" ht="11.25" customHeight="1" x14ac:dyDescent="0.25">
      <c r="A37" s="61" t="s">
        <v>175</v>
      </c>
      <c r="B37" s="62" t="s">
        <v>174</v>
      </c>
      <c r="C37" s="10">
        <v>18.47987588295835</v>
      </c>
      <c r="D37" s="10">
        <v>33.996816000000003</v>
      </c>
      <c r="E37" s="10">
        <v>36.927576000000002</v>
      </c>
      <c r="F37" s="10">
        <v>46.306008000000006</v>
      </c>
      <c r="G37" s="10">
        <v>43.082172</v>
      </c>
      <c r="H37" s="10">
        <v>43.119999999999855</v>
      </c>
      <c r="I37" s="10">
        <v>49.236768000000005</v>
      </c>
      <c r="J37" s="10">
        <v>46.306008000000006</v>
      </c>
      <c r="K37" s="10">
        <v>27.842220000000001</v>
      </c>
      <c r="L37" s="10">
        <v>52.460604000000004</v>
      </c>
      <c r="M37" s="10">
        <v>58.520000000000117</v>
      </c>
      <c r="N37" s="10">
        <v>21.559999999999988</v>
      </c>
      <c r="O37" s="10">
        <v>15.399999999999999</v>
      </c>
      <c r="P37" s="10">
        <v>6.1599999999999877</v>
      </c>
      <c r="Q37" s="10">
        <v>6.1599999999999877</v>
      </c>
      <c r="R37" s="10">
        <v>6.1599999999999877</v>
      </c>
    </row>
    <row r="38" spans="1:18" ht="11.25" customHeight="1" x14ac:dyDescent="0.25">
      <c r="A38" s="59" t="s">
        <v>173</v>
      </c>
      <c r="B38" s="60" t="s">
        <v>172</v>
      </c>
      <c r="C38" s="9">
        <v>11232.144185756188</v>
      </c>
      <c r="D38" s="9">
        <v>10230.516098674741</v>
      </c>
      <c r="E38" s="9">
        <v>10081.920734294868</v>
      </c>
      <c r="F38" s="9">
        <v>11365.405888105584</v>
      </c>
      <c r="G38" s="9">
        <v>11269.105163601735</v>
      </c>
      <c r="H38" s="9">
        <v>11760.824605377591</v>
      </c>
      <c r="I38" s="9">
        <v>12478.030858734479</v>
      </c>
      <c r="J38" s="9">
        <v>13118.038308468505</v>
      </c>
      <c r="K38" s="9">
        <v>12623.43601783656</v>
      </c>
      <c r="L38" s="9">
        <v>11445.223363553918</v>
      </c>
      <c r="M38" s="9">
        <v>12125.654443782574</v>
      </c>
      <c r="N38" s="9">
        <v>12354.438211867806</v>
      </c>
      <c r="O38" s="9">
        <v>11797.93228911486</v>
      </c>
      <c r="P38" s="9">
        <v>11460.932032136012</v>
      </c>
      <c r="Q38" s="9">
        <v>11562.957941190243</v>
      </c>
      <c r="R38" s="9">
        <v>12029.799576678948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11065.19238823428</v>
      </c>
      <c r="D40" s="10">
        <v>9874.995752464094</v>
      </c>
      <c r="E40" s="10">
        <v>9881.0538492136329</v>
      </c>
      <c r="F40" s="10">
        <v>11201.344127014861</v>
      </c>
      <c r="G40" s="10">
        <v>11164.044017882594</v>
      </c>
      <c r="H40" s="10">
        <v>11689.715491220166</v>
      </c>
      <c r="I40" s="10">
        <v>12409.996997824812</v>
      </c>
      <c r="J40" s="10">
        <v>13080.995972113034</v>
      </c>
      <c r="K40" s="10">
        <v>12580.087896490571</v>
      </c>
      <c r="L40" s="10">
        <v>11414.518119404642</v>
      </c>
      <c r="M40" s="10">
        <v>12082.370713567856</v>
      </c>
      <c r="N40" s="10">
        <v>12317.337877385333</v>
      </c>
      <c r="O40" s="10">
        <v>11794.84058922962</v>
      </c>
      <c r="P40" s="10">
        <v>11423.83174354999</v>
      </c>
      <c r="Q40" s="10">
        <v>11535.13270000002</v>
      </c>
      <c r="R40" s="10">
        <v>12008.157614923501</v>
      </c>
    </row>
    <row r="41" spans="1:18" ht="11.25" customHeight="1" x14ac:dyDescent="0.25">
      <c r="A41" s="61" t="s">
        <v>167</v>
      </c>
      <c r="B41" s="62" t="s">
        <v>166</v>
      </c>
      <c r="C41" s="10">
        <v>166.95179752190873</v>
      </c>
      <c r="D41" s="10">
        <v>355.52034621064809</v>
      </c>
      <c r="E41" s="10">
        <v>200.86688508123603</v>
      </c>
      <c r="F41" s="10">
        <v>164.06176109072405</v>
      </c>
      <c r="G41" s="10">
        <v>105.06114571914001</v>
      </c>
      <c r="H41" s="10">
        <v>71.109114157425282</v>
      </c>
      <c r="I41" s="10">
        <v>68.033860909668007</v>
      </c>
      <c r="J41" s="10">
        <v>37.04233635547201</v>
      </c>
      <c r="K41" s="10">
        <v>43.348121345988005</v>
      </c>
      <c r="L41" s="10">
        <v>30.705244149276005</v>
      </c>
      <c r="M41" s="10">
        <v>43.283730214718496</v>
      </c>
      <c r="N41" s="10">
        <v>37.100334482473365</v>
      </c>
      <c r="O41" s="10">
        <v>3.0916998852400126</v>
      </c>
      <c r="P41" s="10">
        <v>37.100288586019687</v>
      </c>
      <c r="Q41" s="10">
        <v>27.825241190222467</v>
      </c>
      <c r="R41" s="10">
        <v>21.641961755446729</v>
      </c>
    </row>
    <row r="42" spans="1:18" ht="11.25" customHeight="1" x14ac:dyDescent="0.25">
      <c r="A42" s="64" t="s">
        <v>165</v>
      </c>
      <c r="B42" s="60" t="s">
        <v>164</v>
      </c>
      <c r="C42" s="9">
        <v>328.97032546889801</v>
      </c>
      <c r="D42" s="9">
        <v>954.75272311522804</v>
      </c>
      <c r="E42" s="9">
        <v>925.59659098849215</v>
      </c>
      <c r="F42" s="9">
        <v>735.33009120066004</v>
      </c>
      <c r="G42" s="9">
        <v>235.39085935264802</v>
      </c>
      <c r="H42" s="9">
        <v>193.51293271204176</v>
      </c>
      <c r="I42" s="9">
        <v>100.04662854756</v>
      </c>
      <c r="J42" s="9">
        <v>109.866450085704</v>
      </c>
      <c r="K42" s="9">
        <v>248.279697358524</v>
      </c>
      <c r="L42" s="9">
        <v>367.65505625140804</v>
      </c>
      <c r="M42" s="9">
        <v>248.34004917383902</v>
      </c>
      <c r="N42" s="9">
        <v>235.43961047707668</v>
      </c>
      <c r="O42" s="9">
        <v>161.26009153317398</v>
      </c>
      <c r="P42" s="9">
        <v>125.78280492891997</v>
      </c>
      <c r="Q42" s="9">
        <v>32.251999999999995</v>
      </c>
      <c r="R42" s="9">
        <v>6.4505190399358989</v>
      </c>
    </row>
    <row r="43" spans="1:18" ht="11.25" customHeight="1" x14ac:dyDescent="0.25">
      <c r="A43" s="59" t="s">
        <v>163</v>
      </c>
      <c r="B43" s="60" t="s">
        <v>162</v>
      </c>
      <c r="C43" s="9">
        <v>82313.072247100499</v>
      </c>
      <c r="D43" s="9">
        <v>85927.226000111041</v>
      </c>
      <c r="E43" s="9">
        <v>88124.324991760979</v>
      </c>
      <c r="F43" s="9">
        <v>89507.1539620033</v>
      </c>
      <c r="G43" s="9">
        <v>95151.328300038818</v>
      </c>
      <c r="H43" s="9">
        <v>96858.913118638928</v>
      </c>
      <c r="I43" s="9">
        <v>98109.038435966984</v>
      </c>
      <c r="J43" s="9">
        <v>98437.223465338684</v>
      </c>
      <c r="K43" s="9">
        <v>93774.953788013168</v>
      </c>
      <c r="L43" s="9">
        <v>88191.121557686027</v>
      </c>
      <c r="M43" s="9">
        <v>85861.20172527984</v>
      </c>
      <c r="N43" s="9">
        <v>86694.512207884807</v>
      </c>
      <c r="O43" s="9">
        <v>81599.622407753166</v>
      </c>
      <c r="P43" s="9">
        <v>79358.367022545877</v>
      </c>
      <c r="Q43" s="9">
        <v>82657.138422867924</v>
      </c>
      <c r="R43" s="9">
        <v>81037.728247437815</v>
      </c>
    </row>
    <row r="44" spans="1:18" ht="11.25" customHeight="1" x14ac:dyDescent="0.25">
      <c r="A44" s="59" t="s">
        <v>161</v>
      </c>
      <c r="B44" s="60" t="s">
        <v>160</v>
      </c>
      <c r="C44" s="9">
        <v>74232.7777601259</v>
      </c>
      <c r="D44" s="9">
        <v>67963.456581364953</v>
      </c>
      <c r="E44" s="9">
        <v>72273.37222176409</v>
      </c>
      <c r="F44" s="9">
        <v>69124.305035682017</v>
      </c>
      <c r="G44" s="9">
        <v>48084.225842203057</v>
      </c>
      <c r="H44" s="9">
        <v>40446.172748531208</v>
      </c>
      <c r="I44" s="9">
        <v>39056.154866284254</v>
      </c>
      <c r="J44" s="9">
        <v>31408.942084108563</v>
      </c>
      <c r="K44" s="9">
        <v>29059.280886808374</v>
      </c>
      <c r="L44" s="9">
        <v>23972.343748110507</v>
      </c>
      <c r="M44" s="9">
        <v>15724.539121060219</v>
      </c>
      <c r="N44" s="9">
        <v>12154.89808583754</v>
      </c>
      <c r="O44" s="9">
        <v>10284.923892744528</v>
      </c>
      <c r="P44" s="9">
        <v>6801.9298355064602</v>
      </c>
      <c r="Q44" s="9">
        <v>5938.1335622147453</v>
      </c>
      <c r="R44" s="9">
        <v>7306.5745382758123</v>
      </c>
    </row>
    <row r="45" spans="1:18" ht="11.25" customHeight="1" x14ac:dyDescent="0.25">
      <c r="A45" s="59" t="s">
        <v>159</v>
      </c>
      <c r="B45" s="60" t="s">
        <v>158</v>
      </c>
      <c r="C45" s="9">
        <v>11293.193854906658</v>
      </c>
      <c r="D45" s="9">
        <v>11014.312998154104</v>
      </c>
      <c r="E45" s="9">
        <v>11508.361028311536</v>
      </c>
      <c r="F45" s="9">
        <v>13044.046146536737</v>
      </c>
      <c r="G45" s="9">
        <v>27337.356526175856</v>
      </c>
      <c r="H45" s="9">
        <v>25838.7962529211</v>
      </c>
      <c r="I45" s="9">
        <v>27110.471803159176</v>
      </c>
      <c r="J45" s="9">
        <v>27202.355396178267</v>
      </c>
      <c r="K45" s="9">
        <v>27456.530529673153</v>
      </c>
      <c r="L45" s="9">
        <v>20117.424516251256</v>
      </c>
      <c r="M45" s="9">
        <v>24180.562884141946</v>
      </c>
      <c r="N45" s="9">
        <v>23094.7828742622</v>
      </c>
      <c r="O45" s="9">
        <v>20585.303331767591</v>
      </c>
      <c r="P45" s="9">
        <v>16134.348881624472</v>
      </c>
      <c r="Q45" s="9">
        <v>14183.048372610616</v>
      </c>
      <c r="R45" s="9">
        <v>16981.538437561427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1230.5386595708642</v>
      </c>
      <c r="H48" s="10">
        <v>6.2946000000000062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11225.757871088594</v>
      </c>
      <c r="D49" s="10">
        <v>10973.188920166202</v>
      </c>
      <c r="E49" s="10">
        <v>11341.4101906248</v>
      </c>
      <c r="F49" s="10">
        <v>12885.68829717</v>
      </c>
      <c r="G49" s="10">
        <v>13771.970032544101</v>
      </c>
      <c r="H49" s="10">
        <v>15110.177712880341</v>
      </c>
      <c r="I49" s="10">
        <v>14376.839155438502</v>
      </c>
      <c r="J49" s="10">
        <v>13902.875940669301</v>
      </c>
      <c r="K49" s="10">
        <v>14283.1669265415</v>
      </c>
      <c r="L49" s="10">
        <v>12086.6654787138</v>
      </c>
      <c r="M49" s="10">
        <v>11927.732155669783</v>
      </c>
      <c r="N49" s="10">
        <v>12252.25179195851</v>
      </c>
      <c r="O49" s="10">
        <v>10408.331709523885</v>
      </c>
      <c r="P49" s="10">
        <v>8458.3724596520806</v>
      </c>
      <c r="Q49" s="10">
        <v>6389.7923344849787</v>
      </c>
      <c r="R49" s="10">
        <v>8358.5258709220107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67.435983818064287</v>
      </c>
      <c r="D51" s="10">
        <v>41.124077987904002</v>
      </c>
      <c r="E51" s="10">
        <v>166.95083768673601</v>
      </c>
      <c r="F51" s="10">
        <v>158.35784936673602</v>
      </c>
      <c r="G51" s="10">
        <v>12334.847834060893</v>
      </c>
      <c r="H51" s="10">
        <v>10722.323940040758</v>
      </c>
      <c r="I51" s="10">
        <v>12733.632647720677</v>
      </c>
      <c r="J51" s="10">
        <v>13299.479455508965</v>
      </c>
      <c r="K51" s="10">
        <v>13173.363603131655</v>
      </c>
      <c r="L51" s="10">
        <v>8030.7590375374557</v>
      </c>
      <c r="M51" s="10">
        <v>12252.830728472163</v>
      </c>
      <c r="N51" s="10">
        <v>10842.531082303691</v>
      </c>
      <c r="O51" s="10">
        <v>10176.971622243705</v>
      </c>
      <c r="P51" s="10">
        <v>7675.9764219723902</v>
      </c>
      <c r="Q51" s="10">
        <v>7793.2560381256362</v>
      </c>
      <c r="R51" s="10">
        <v>8623.0125666394179</v>
      </c>
    </row>
    <row r="52" spans="1:18" ht="11.25" customHeight="1" x14ac:dyDescent="0.25">
      <c r="A52" s="53" t="s">
        <v>145</v>
      </c>
      <c r="B52" s="54" t="s">
        <v>144</v>
      </c>
      <c r="C52" s="79">
        <v>144477.42921243102</v>
      </c>
      <c r="D52" s="79">
        <v>143212.7113063086</v>
      </c>
      <c r="E52" s="79">
        <v>142413.64887892408</v>
      </c>
      <c r="F52" s="79">
        <v>156290.97341077216</v>
      </c>
      <c r="G52" s="79">
        <v>161325.1659577149</v>
      </c>
      <c r="H52" s="79">
        <v>173876.63642758015</v>
      </c>
      <c r="I52" s="79">
        <v>171172.87953949068</v>
      </c>
      <c r="J52" s="79">
        <v>171381.34410824842</v>
      </c>
      <c r="K52" s="79">
        <v>171392.03984544158</v>
      </c>
      <c r="L52" s="79">
        <v>154513.23057132863</v>
      </c>
      <c r="M52" s="79">
        <v>166193.50243563455</v>
      </c>
      <c r="N52" s="79">
        <v>158116.60346025261</v>
      </c>
      <c r="O52" s="79">
        <v>151949.20265814156</v>
      </c>
      <c r="P52" s="79">
        <v>139863.75581627051</v>
      </c>
      <c r="Q52" s="79">
        <v>124638.27726618673</v>
      </c>
      <c r="R52" s="79">
        <v>133381.56970000008</v>
      </c>
    </row>
    <row r="53" spans="1:18" ht="11.25" customHeight="1" x14ac:dyDescent="0.25">
      <c r="A53" s="56" t="s">
        <v>143</v>
      </c>
      <c r="B53" s="57" t="s">
        <v>142</v>
      </c>
      <c r="C53" s="8">
        <v>133154.17959030086</v>
      </c>
      <c r="D53" s="8">
        <v>133680.41890829091</v>
      </c>
      <c r="E53" s="8">
        <v>133102.23072536651</v>
      </c>
      <c r="F53" s="8">
        <v>146537.33059264466</v>
      </c>
      <c r="G53" s="8">
        <v>151650.24571571493</v>
      </c>
      <c r="H53" s="8">
        <v>162461.0676275802</v>
      </c>
      <c r="I53" s="8">
        <v>159202.74130237068</v>
      </c>
      <c r="J53" s="8">
        <v>160202.67604963778</v>
      </c>
      <c r="K53" s="8">
        <v>160828.55587680158</v>
      </c>
      <c r="L53" s="8">
        <v>147888.34472508862</v>
      </c>
      <c r="M53" s="8">
        <v>157378.86083563452</v>
      </c>
      <c r="N53" s="8">
        <v>148080.09626025258</v>
      </c>
      <c r="O53" s="8">
        <v>142213.2012585479</v>
      </c>
      <c r="P53" s="8">
        <v>132764.75581627051</v>
      </c>
      <c r="Q53" s="8">
        <v>117261.01726618674</v>
      </c>
      <c r="R53" s="8">
        <v>127929.59850000008</v>
      </c>
    </row>
    <row r="54" spans="1:18" ht="11.25" customHeight="1" x14ac:dyDescent="0.25">
      <c r="A54" s="56" t="s">
        <v>141</v>
      </c>
      <c r="B54" s="57" t="s">
        <v>140</v>
      </c>
      <c r="C54" s="8">
        <v>11323.249622130155</v>
      </c>
      <c r="D54" s="8">
        <v>9532.2923980176984</v>
      </c>
      <c r="E54" s="8">
        <v>9311.4181535575699</v>
      </c>
      <c r="F54" s="8">
        <v>9753.6428181275023</v>
      </c>
      <c r="G54" s="8">
        <v>9674.9202420000001</v>
      </c>
      <c r="H54" s="8">
        <v>11415.568799999994</v>
      </c>
      <c r="I54" s="8">
        <v>11970.138237120003</v>
      </c>
      <c r="J54" s="8">
        <v>11178.668058610609</v>
      </c>
      <c r="K54" s="8">
        <v>10563.483968640001</v>
      </c>
      <c r="L54" s="8">
        <v>6624.8858462400003</v>
      </c>
      <c r="M54" s="8">
        <v>8814.6415999999972</v>
      </c>
      <c r="N54" s="8">
        <v>10036.507199999996</v>
      </c>
      <c r="O54" s="8">
        <v>9736.0013995936861</v>
      </c>
      <c r="P54" s="8">
        <v>7099.0000000000027</v>
      </c>
      <c r="Q54" s="8">
        <v>7377.2599999999984</v>
      </c>
      <c r="R54" s="8">
        <v>5451.9712000000036</v>
      </c>
    </row>
    <row r="55" spans="1:18" ht="11.25" customHeight="1" x14ac:dyDescent="0.25">
      <c r="A55" s="59" t="s">
        <v>139</v>
      </c>
      <c r="B55" s="60" t="s">
        <v>138</v>
      </c>
      <c r="C55" s="9">
        <v>889.31715448781517</v>
      </c>
      <c r="D55" s="9">
        <v>584.26343801769599</v>
      </c>
      <c r="E55" s="9">
        <v>573.48281755756796</v>
      </c>
      <c r="F55" s="9">
        <v>597.37079972750405</v>
      </c>
      <c r="G55" s="9">
        <v>573.94747800000005</v>
      </c>
      <c r="H55" s="9">
        <v>565.30080000000044</v>
      </c>
      <c r="I55" s="9">
        <v>629.43681312000001</v>
      </c>
      <c r="J55" s="9">
        <v>658.52919301060797</v>
      </c>
      <c r="K55" s="9">
        <v>683.53194384000005</v>
      </c>
      <c r="L55" s="9">
        <v>515.29794623999999</v>
      </c>
      <c r="M55" s="9">
        <v>642.86760000000015</v>
      </c>
      <c r="N55" s="9">
        <v>767.14319999999884</v>
      </c>
      <c r="O55" s="9">
        <v>1212.941399593682</v>
      </c>
      <c r="P55" s="9">
        <v>778.99800000000164</v>
      </c>
      <c r="Q55" s="9">
        <v>720.16799999999921</v>
      </c>
      <c r="R55" s="9">
        <v>670.12919999999963</v>
      </c>
    </row>
    <row r="56" spans="1:18" ht="11.25" customHeight="1" x14ac:dyDescent="0.25">
      <c r="A56" s="59" t="s">
        <v>137</v>
      </c>
      <c r="B56" s="60" t="s">
        <v>136</v>
      </c>
      <c r="C56" s="9">
        <v>9948.2403254914225</v>
      </c>
      <c r="D56" s="9">
        <v>8407.0106640000013</v>
      </c>
      <c r="E56" s="9">
        <v>8295.9767280000015</v>
      </c>
      <c r="F56" s="9">
        <v>8532.195984</v>
      </c>
      <c r="G56" s="9">
        <v>8548.5245039999991</v>
      </c>
      <c r="H56" s="9">
        <v>10037.819999999994</v>
      </c>
      <c r="I56" s="9">
        <v>10654.903584000002</v>
      </c>
      <c r="J56" s="9">
        <v>10203.147864</v>
      </c>
      <c r="K56" s="9">
        <v>9580.4869680000011</v>
      </c>
      <c r="L56" s="9">
        <v>5747.6390400000009</v>
      </c>
      <c r="M56" s="9">
        <v>7693.6599999999971</v>
      </c>
      <c r="N56" s="9">
        <v>9005.0999999999985</v>
      </c>
      <c r="O56" s="9">
        <v>8384.7400000000034</v>
      </c>
      <c r="P56" s="9">
        <v>6197.8800000000019</v>
      </c>
      <c r="Q56" s="9">
        <v>6641.44</v>
      </c>
      <c r="R56" s="9">
        <v>4142.8400000000047</v>
      </c>
    </row>
    <row r="57" spans="1:18" ht="11.25" customHeight="1" x14ac:dyDescent="0.25">
      <c r="A57" s="64" t="s">
        <v>135</v>
      </c>
      <c r="B57" s="60" t="s">
        <v>134</v>
      </c>
      <c r="C57" s="9">
        <v>7.9421421509215202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477.74999999999841</v>
      </c>
      <c r="D58" s="9">
        <v>541.01829599999996</v>
      </c>
      <c r="E58" s="9">
        <v>441.95860800000003</v>
      </c>
      <c r="F58" s="9">
        <v>624.07603440000003</v>
      </c>
      <c r="G58" s="9">
        <v>552.44826</v>
      </c>
      <c r="H58" s="9">
        <v>812.4479999999985</v>
      </c>
      <c r="I58" s="9">
        <v>685.79783999999995</v>
      </c>
      <c r="J58" s="9">
        <v>316.9910016</v>
      </c>
      <c r="K58" s="9">
        <v>299.46505680000001</v>
      </c>
      <c r="L58" s="9">
        <v>361.94885999999997</v>
      </c>
      <c r="M58" s="9">
        <v>478.11399999999861</v>
      </c>
      <c r="N58" s="9">
        <v>264.26399999999961</v>
      </c>
      <c r="O58" s="9">
        <v>138.32000000000062</v>
      </c>
      <c r="P58" s="9">
        <v>122.12200000000033</v>
      </c>
      <c r="Q58" s="9">
        <v>15.65199999999993</v>
      </c>
      <c r="R58" s="9">
        <v>639.00199999999961</v>
      </c>
    </row>
    <row r="59" spans="1:18" ht="11.25" customHeight="1" x14ac:dyDescent="0.25">
      <c r="A59" s="80" t="s">
        <v>131</v>
      </c>
      <c r="B59" s="54">
        <v>7200</v>
      </c>
      <c r="C59" s="79">
        <v>877.36233360147526</v>
      </c>
      <c r="D59" s="79">
        <v>1060.1170804072801</v>
      </c>
      <c r="E59" s="79">
        <v>1047.1350336408</v>
      </c>
      <c r="F59" s="79">
        <v>2108.3493880800002</v>
      </c>
      <c r="G59" s="79">
        <v>2869.0576927462807</v>
      </c>
      <c r="H59" s="79">
        <v>2834.7456624713</v>
      </c>
      <c r="I59" s="79">
        <v>3210.0249666660484</v>
      </c>
      <c r="J59" s="79">
        <v>3440.0865932038441</v>
      </c>
      <c r="K59" s="79">
        <v>3129.6543898587843</v>
      </c>
      <c r="L59" s="79">
        <v>3330.6562322093528</v>
      </c>
      <c r="M59" s="79">
        <v>4561.1255379655649</v>
      </c>
      <c r="N59" s="79">
        <v>4985.6352279271305</v>
      </c>
      <c r="O59" s="79">
        <v>5046.1439999999902</v>
      </c>
      <c r="P59" s="79">
        <v>5035.6387000000004</v>
      </c>
      <c r="Q59" s="79">
        <v>5087.8657000000021</v>
      </c>
      <c r="R59" s="79">
        <v>5063.5420000000058</v>
      </c>
    </row>
    <row r="60" spans="1:18" ht="11.25" customHeight="1" x14ac:dyDescent="0.25">
      <c r="A60" s="56" t="s">
        <v>130</v>
      </c>
      <c r="B60" s="57" t="s">
        <v>129</v>
      </c>
      <c r="C60" s="8">
        <v>547.97593360147539</v>
      </c>
      <c r="D60" s="8">
        <v>567.45751722659998</v>
      </c>
      <c r="E60" s="8">
        <v>492.74036507124003</v>
      </c>
      <c r="F60" s="8">
        <v>780.7209696000001</v>
      </c>
      <c r="G60" s="8">
        <v>975.90103238628012</v>
      </c>
      <c r="H60" s="8">
        <v>701.98706247129996</v>
      </c>
      <c r="I60" s="8">
        <v>750.1868168137205</v>
      </c>
      <c r="J60" s="8">
        <v>752.58124731504017</v>
      </c>
      <c r="K60" s="8">
        <v>675.99036483264058</v>
      </c>
      <c r="L60" s="8">
        <v>696.90129347124048</v>
      </c>
      <c r="M60" s="8">
        <v>1572.7142379655584</v>
      </c>
      <c r="N60" s="8">
        <v>1749.1759575290503</v>
      </c>
      <c r="O60" s="8">
        <v>1948.5179999999971</v>
      </c>
      <c r="P60" s="8">
        <v>1858.1419999999925</v>
      </c>
      <c r="Q60" s="8">
        <v>1792.0760000000021</v>
      </c>
      <c r="R60" s="8">
        <v>1815.527999999998</v>
      </c>
    </row>
    <row r="61" spans="1:18" ht="11.25" customHeight="1" x14ac:dyDescent="0.25">
      <c r="A61" s="56" t="s">
        <v>128</v>
      </c>
      <c r="B61" s="57" t="s">
        <v>127</v>
      </c>
      <c r="C61" s="8">
        <v>329.38639999999987</v>
      </c>
      <c r="D61" s="8">
        <v>492.65956318068004</v>
      </c>
      <c r="E61" s="8">
        <v>554.39466856956005</v>
      </c>
      <c r="F61" s="8">
        <v>1327.6284184800002</v>
      </c>
      <c r="G61" s="8">
        <v>1893.1566603600002</v>
      </c>
      <c r="H61" s="8">
        <v>2132.7586000000001</v>
      </c>
      <c r="I61" s="8">
        <v>2459.8381498523281</v>
      </c>
      <c r="J61" s="8">
        <v>2687.5053458888042</v>
      </c>
      <c r="K61" s="8">
        <v>2453.6640250261439</v>
      </c>
      <c r="L61" s="8">
        <v>2633.7549387381118</v>
      </c>
      <c r="M61" s="8">
        <v>2988.4113000000061</v>
      </c>
      <c r="N61" s="8">
        <v>3236.4592703980798</v>
      </c>
      <c r="O61" s="8">
        <v>3097.6259999999929</v>
      </c>
      <c r="P61" s="8">
        <v>3177.4967000000079</v>
      </c>
      <c r="Q61" s="8">
        <v>3295.7896999999998</v>
      </c>
      <c r="R61" s="8">
        <v>3248.0140000000079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8261.862552707802</v>
      </c>
      <c r="D64" s="81">
        <v>8894.5612365836914</v>
      </c>
      <c r="E64" s="81">
        <v>13580.063562735719</v>
      </c>
      <c r="F64" s="81">
        <v>21590.450456272774</v>
      </c>
      <c r="G64" s="81">
        <v>18385.33971537562</v>
      </c>
      <c r="H64" s="81">
        <v>26596.064925620656</v>
      </c>
      <c r="I64" s="81">
        <v>30689.571744797398</v>
      </c>
      <c r="J64" s="81">
        <v>39234.357326535755</v>
      </c>
      <c r="K64" s="81">
        <v>47382.449718322576</v>
      </c>
      <c r="L64" s="81">
        <v>49159.894292562451</v>
      </c>
      <c r="M64" s="81">
        <v>49574.761256697057</v>
      </c>
      <c r="N64" s="81">
        <v>41384.380221862106</v>
      </c>
      <c r="O64" s="81">
        <v>51682.58121674852</v>
      </c>
      <c r="P64" s="81">
        <v>55397.528639621269</v>
      </c>
      <c r="Q64" s="81">
        <v>52048.868676245911</v>
      </c>
      <c r="R64" s="81">
        <v>54798.778057204676</v>
      </c>
    </row>
    <row r="65" spans="1:18" ht="11.25" customHeight="1" x14ac:dyDescent="0.25">
      <c r="A65" s="71" t="s">
        <v>123</v>
      </c>
      <c r="B65" s="72" t="s">
        <v>122</v>
      </c>
      <c r="C65" s="82">
        <v>7199.8066348980892</v>
      </c>
      <c r="D65" s="82">
        <v>7632.0278478259233</v>
      </c>
      <c r="E65" s="82">
        <v>12160.54929229056</v>
      </c>
      <c r="F65" s="82">
        <v>19272.483860918397</v>
      </c>
      <c r="G65" s="82">
        <v>14566.840880780164</v>
      </c>
      <c r="H65" s="82">
        <v>22754.147388007397</v>
      </c>
      <c r="I65" s="82">
        <v>26305.581735820797</v>
      </c>
      <c r="J65" s="82">
        <v>34601.250127772146</v>
      </c>
      <c r="K65" s="82">
        <v>41275.947753774715</v>
      </c>
      <c r="L65" s="82">
        <v>40654.374635306885</v>
      </c>
      <c r="M65" s="82">
        <v>38773.155508098163</v>
      </c>
      <c r="N65" s="82">
        <v>29178.435463510235</v>
      </c>
      <c r="O65" s="82">
        <v>39310.432029543728</v>
      </c>
      <c r="P65" s="82">
        <v>41421.467877073585</v>
      </c>
      <c r="Q65" s="82">
        <v>37756.09599999991</v>
      </c>
      <c r="R65" s="82">
        <v>40155.153485256444</v>
      </c>
    </row>
    <row r="66" spans="1:18" ht="11.25" customHeight="1" x14ac:dyDescent="0.25">
      <c r="A66" s="71" t="s">
        <v>121</v>
      </c>
      <c r="B66" s="72" t="s">
        <v>120</v>
      </c>
      <c r="C66" s="82">
        <v>403.64791780973172</v>
      </c>
      <c r="D66" s="82">
        <v>365.75734745087999</v>
      </c>
      <c r="E66" s="82">
        <v>320.74237440000002</v>
      </c>
      <c r="F66" s="82">
        <v>286.50303214848003</v>
      </c>
      <c r="G66" s="82">
        <v>276.18455301695997</v>
      </c>
      <c r="H66" s="82">
        <v>251.77604466662802</v>
      </c>
      <c r="I66" s="82">
        <v>296.82169884863998</v>
      </c>
      <c r="J66" s="82">
        <v>286.50692419776004</v>
      </c>
      <c r="K66" s="82">
        <v>276.19177440959999</v>
      </c>
      <c r="L66" s="82">
        <v>296.82427791743999</v>
      </c>
      <c r="M66" s="82">
        <v>269.02477845629073</v>
      </c>
      <c r="N66" s="82">
        <v>269.02502454109197</v>
      </c>
      <c r="O66" s="82">
        <v>237.99999999999977</v>
      </c>
      <c r="P66" s="82">
        <v>227.69533765402554</v>
      </c>
      <c r="Q66" s="82">
        <v>241.47199999999958</v>
      </c>
      <c r="R66" s="82">
        <v>231.16731505980724</v>
      </c>
    </row>
    <row r="67" spans="1:18" ht="11.25" customHeight="1" x14ac:dyDescent="0.25">
      <c r="A67" s="71" t="s">
        <v>119</v>
      </c>
      <c r="B67" s="72" t="s">
        <v>118</v>
      </c>
      <c r="C67" s="82">
        <v>299.20799999999156</v>
      </c>
      <c r="D67" s="82">
        <v>359.29111143088807</v>
      </c>
      <c r="E67" s="82">
        <v>493.77661649316002</v>
      </c>
      <c r="F67" s="82">
        <v>583.79242929789609</v>
      </c>
      <c r="G67" s="82">
        <v>729.04996677240013</v>
      </c>
      <c r="H67" s="82">
        <v>740.32139999999356</v>
      </c>
      <c r="I67" s="82">
        <v>820.44265590050406</v>
      </c>
      <c r="J67" s="82">
        <v>886.73475546583188</v>
      </c>
      <c r="K67" s="82">
        <v>937.25505918626402</v>
      </c>
      <c r="L67" s="82">
        <v>975.47233253652007</v>
      </c>
      <c r="M67" s="82">
        <v>1160.2500080576124</v>
      </c>
      <c r="N67" s="82">
        <v>2523.5018980596169</v>
      </c>
      <c r="O67" s="82">
        <v>2694.6191999999837</v>
      </c>
      <c r="P67" s="82">
        <v>4150.3277214024911</v>
      </c>
      <c r="Q67" s="82">
        <v>4482.9329999999827</v>
      </c>
      <c r="R67" s="82">
        <v>4278.1826981235627</v>
      </c>
    </row>
    <row r="68" spans="1:18" ht="11.25" customHeight="1" x14ac:dyDescent="0.25">
      <c r="A68" s="71" t="s">
        <v>117</v>
      </c>
      <c r="B68" s="72" t="s">
        <v>116</v>
      </c>
      <c r="C68" s="82">
        <v>359.19999999998896</v>
      </c>
      <c r="D68" s="82">
        <v>537.48492987600002</v>
      </c>
      <c r="E68" s="82">
        <v>604.99527955200006</v>
      </c>
      <c r="F68" s="82">
        <v>1447.6711339079998</v>
      </c>
      <c r="G68" s="82">
        <v>2064.2251215599999</v>
      </c>
      <c r="H68" s="82">
        <v>2325.8999999999783</v>
      </c>
      <c r="I68" s="82">
        <v>2682.4822575839999</v>
      </c>
      <c r="J68" s="82">
        <v>2930.7538454039995</v>
      </c>
      <c r="K68" s="82">
        <v>2675.7782278200002</v>
      </c>
      <c r="L68" s="82">
        <v>2872.2602719439997</v>
      </c>
      <c r="M68" s="82">
        <v>3258.9000000000174</v>
      </c>
      <c r="N68" s="82">
        <v>3529.3986964241835</v>
      </c>
      <c r="O68" s="82">
        <v>3377.9999999999791</v>
      </c>
      <c r="P68" s="82">
        <v>3465.1155928252811</v>
      </c>
      <c r="Q68" s="82">
        <v>3594.0999999999949</v>
      </c>
      <c r="R68" s="82">
        <v>3542.00000000001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749.03919324609603</v>
      </c>
      <c r="H69" s="82">
        <v>523.92009294666582</v>
      </c>
      <c r="I69" s="82">
        <v>584.24339664345598</v>
      </c>
      <c r="J69" s="82">
        <v>529.11167369601606</v>
      </c>
      <c r="K69" s="82">
        <v>2217.2769031319999</v>
      </c>
      <c r="L69" s="82">
        <v>4360.9627748576158</v>
      </c>
      <c r="M69" s="82">
        <v>6113.430962084969</v>
      </c>
      <c r="N69" s="82">
        <v>5884.0191393269843</v>
      </c>
      <c r="O69" s="82">
        <v>6061.5299872048299</v>
      </c>
      <c r="P69" s="82">
        <v>6132.9221106658842</v>
      </c>
      <c r="Q69" s="82">
        <v>5974.2676762460169</v>
      </c>
      <c r="R69" s="82">
        <v>6592.2745587648551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208.977652724112</v>
      </c>
      <c r="L70" s="83">
        <v>275.37638807577599</v>
      </c>
      <c r="M70" s="83">
        <v>361.85983984755291</v>
      </c>
      <c r="N70" s="83">
        <v>338.70847336875994</v>
      </c>
      <c r="O70" s="83">
        <v>311.51999041157671</v>
      </c>
      <c r="P70" s="83">
        <v>220.32896413753645</v>
      </c>
      <c r="Q70" s="83">
        <v>29.641674841408349</v>
      </c>
      <c r="R70" s="83">
        <v>73.548387686327828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749.03919324609603</v>
      </c>
      <c r="H71" s="83">
        <v>523.92009294666582</v>
      </c>
      <c r="I71" s="83">
        <v>584.24339664345598</v>
      </c>
      <c r="J71" s="83">
        <v>529.11167369601606</v>
      </c>
      <c r="K71" s="83">
        <v>1951.6436061156001</v>
      </c>
      <c r="L71" s="83">
        <v>3118.0667744168641</v>
      </c>
      <c r="M71" s="83">
        <v>3846.5043222374075</v>
      </c>
      <c r="N71" s="83">
        <v>3815.2849049395159</v>
      </c>
      <c r="O71" s="83">
        <v>3744.3287967932638</v>
      </c>
      <c r="P71" s="83">
        <v>3496.8018756035003</v>
      </c>
      <c r="Q71" s="83">
        <v>3133.6316014046129</v>
      </c>
      <c r="R71" s="83">
        <v>3391.3217710785193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56.655644292288002</v>
      </c>
      <c r="L73" s="83">
        <v>967.51961236497596</v>
      </c>
      <c r="M73" s="83">
        <v>1905.0668000000089</v>
      </c>
      <c r="N73" s="83">
        <v>1730.025761018708</v>
      </c>
      <c r="O73" s="83">
        <v>2005.6811999999898</v>
      </c>
      <c r="P73" s="83">
        <v>2415.791270924848</v>
      </c>
      <c r="Q73" s="83">
        <v>2810.9943999999959</v>
      </c>
      <c r="R73" s="83">
        <v>3127.4044000000081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20731.989406109329</v>
      </c>
      <c r="D2" s="78">
        <v>19101.75665825016</v>
      </c>
      <c r="E2" s="78">
        <v>19279.262587548677</v>
      </c>
      <c r="F2" s="78">
        <v>22189.020659900641</v>
      </c>
      <c r="G2" s="78">
        <v>22826.639645951363</v>
      </c>
      <c r="H2" s="78">
        <v>23353.044706749744</v>
      </c>
      <c r="I2" s="78">
        <v>20708.038676225737</v>
      </c>
      <c r="J2" s="78">
        <v>21058.279627195334</v>
      </c>
      <c r="K2" s="78">
        <v>21919.259726387572</v>
      </c>
      <c r="L2" s="78">
        <v>15006.268473684086</v>
      </c>
      <c r="M2" s="78">
        <v>15285.793914656597</v>
      </c>
      <c r="N2" s="78">
        <v>15445.746268627658</v>
      </c>
      <c r="O2" s="78">
        <v>14315.992718750755</v>
      </c>
      <c r="P2" s="78">
        <v>12861.164084845976</v>
      </c>
      <c r="Q2" s="78">
        <v>10852.667943324765</v>
      </c>
      <c r="R2" s="78">
        <v>12564.449260072357</v>
      </c>
    </row>
    <row r="3" spans="1:18" ht="11.25" customHeight="1" x14ac:dyDescent="0.25">
      <c r="A3" s="53" t="s">
        <v>242</v>
      </c>
      <c r="B3" s="54" t="s">
        <v>241</v>
      </c>
      <c r="C3" s="79">
        <v>1483.3041067844695</v>
      </c>
      <c r="D3" s="79">
        <v>1498.5169516987917</v>
      </c>
      <c r="E3" s="79">
        <v>1356.4032352846561</v>
      </c>
      <c r="F3" s="79">
        <v>1995.9365551232158</v>
      </c>
      <c r="G3" s="79">
        <v>1057.6276881740641</v>
      </c>
      <c r="H3" s="79">
        <v>1409.3541289076031</v>
      </c>
      <c r="I3" s="79">
        <v>441.88046891424</v>
      </c>
      <c r="J3" s="79">
        <v>2229.4933288742882</v>
      </c>
      <c r="K3" s="79">
        <v>2305.2298969938238</v>
      </c>
      <c r="L3" s="79">
        <v>432.13719732004802</v>
      </c>
      <c r="M3" s="79">
        <v>250.08588245240844</v>
      </c>
      <c r="N3" s="79">
        <v>1323.2766757490394</v>
      </c>
      <c r="O3" s="79">
        <v>1196.6284415847229</v>
      </c>
      <c r="P3" s="79">
        <v>957.30047021506721</v>
      </c>
      <c r="Q3" s="79">
        <v>1234.0110944021928</v>
      </c>
      <c r="R3" s="79">
        <v>546.08106418872592</v>
      </c>
    </row>
    <row r="4" spans="1:18" ht="11.25" customHeight="1" x14ac:dyDescent="0.25">
      <c r="A4" s="56" t="s">
        <v>240</v>
      </c>
      <c r="B4" s="57" t="s">
        <v>239</v>
      </c>
      <c r="C4" s="8">
        <v>1472.7383587875659</v>
      </c>
      <c r="D4" s="8">
        <v>1490.0596156987917</v>
      </c>
      <c r="E4" s="8">
        <v>1346.7125236890961</v>
      </c>
      <c r="F4" s="8">
        <v>1988.6811757155358</v>
      </c>
      <c r="G4" s="8">
        <v>1047.9020054941441</v>
      </c>
      <c r="H4" s="8">
        <v>1400.870078576743</v>
      </c>
      <c r="I4" s="8">
        <v>433.42313291424</v>
      </c>
      <c r="J4" s="8">
        <v>2225.264660874288</v>
      </c>
      <c r="K4" s="8">
        <v>2301.001355853864</v>
      </c>
      <c r="L4" s="8">
        <v>424.52597550016804</v>
      </c>
      <c r="M4" s="8">
        <v>243.72293237694657</v>
      </c>
      <c r="N4" s="8">
        <v>1318.0246757490395</v>
      </c>
      <c r="O4" s="8">
        <v>1192.3864415847229</v>
      </c>
      <c r="P4" s="8">
        <v>952.04847021506725</v>
      </c>
      <c r="Q4" s="8">
        <v>1230.8800944021928</v>
      </c>
      <c r="R4" s="8">
        <v>542.95006418872595</v>
      </c>
    </row>
    <row r="5" spans="1:18" ht="11.25" customHeight="1" x14ac:dyDescent="0.25">
      <c r="A5" s="59" t="s">
        <v>238</v>
      </c>
      <c r="B5" s="60" t="s">
        <v>237</v>
      </c>
      <c r="C5" s="9">
        <v>1353.7615612413495</v>
      </c>
      <c r="D5" s="9">
        <v>1371.3429016987918</v>
      </c>
      <c r="E5" s="9">
        <v>1224.853087077576</v>
      </c>
      <c r="F5" s="9">
        <v>1936.7272473658559</v>
      </c>
      <c r="G5" s="9">
        <v>1008.476811957384</v>
      </c>
      <c r="H5" s="9">
        <v>1358.1769590393221</v>
      </c>
      <c r="I5" s="9">
        <v>415.05537252168</v>
      </c>
      <c r="J5" s="9">
        <v>2206.8975276643678</v>
      </c>
      <c r="K5" s="9">
        <v>2288.9065418303039</v>
      </c>
      <c r="L5" s="9">
        <v>418.26042092656803</v>
      </c>
      <c r="M5" s="9">
        <v>234.52454371292779</v>
      </c>
      <c r="N5" s="9">
        <v>1311.9256756624739</v>
      </c>
      <c r="O5" s="9">
        <v>1174.0895268367926</v>
      </c>
      <c r="P5" s="9">
        <v>927.65235512142795</v>
      </c>
      <c r="Q5" s="9">
        <v>1212.5816932717353</v>
      </c>
      <c r="R5" s="9">
        <v>536.84994272641779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1353.7615612413495</v>
      </c>
      <c r="D8" s="10">
        <v>1371.3429016987918</v>
      </c>
      <c r="E8" s="10">
        <v>1224.853087077576</v>
      </c>
      <c r="F8" s="10">
        <v>1936.7272473658559</v>
      </c>
      <c r="G8" s="10">
        <v>1008.476811957384</v>
      </c>
      <c r="H8" s="10">
        <v>1358.1769590393221</v>
      </c>
      <c r="I8" s="10">
        <v>415.05537252168</v>
      </c>
      <c r="J8" s="10">
        <v>2206.8975276643678</v>
      </c>
      <c r="K8" s="10">
        <v>2288.9065418303039</v>
      </c>
      <c r="L8" s="10">
        <v>418.26042092656803</v>
      </c>
      <c r="M8" s="10">
        <v>234.52454371292779</v>
      </c>
      <c r="N8" s="10">
        <v>1311.9256756624739</v>
      </c>
      <c r="O8" s="10">
        <v>1174.0895268367926</v>
      </c>
      <c r="P8" s="10">
        <v>927.65235512142795</v>
      </c>
      <c r="Q8" s="10">
        <v>1212.5816932717353</v>
      </c>
      <c r="R8" s="10">
        <v>536.84994272641779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118.97679754621633</v>
      </c>
      <c r="D11" s="9">
        <v>118.716714</v>
      </c>
      <c r="E11" s="9">
        <v>121.85943661152</v>
      </c>
      <c r="F11" s="9">
        <v>51.953928349679998</v>
      </c>
      <c r="G11" s="9">
        <v>39.425193536759998</v>
      </c>
      <c r="H11" s="9">
        <v>42.693119537420927</v>
      </c>
      <c r="I11" s="9">
        <v>18.367760392560001</v>
      </c>
      <c r="J11" s="9">
        <v>18.367133209919999</v>
      </c>
      <c r="K11" s="9">
        <v>12.09481402356</v>
      </c>
      <c r="L11" s="9">
        <v>6.2655545736000002</v>
      </c>
      <c r="M11" s="9">
        <v>9.1983886640187915</v>
      </c>
      <c r="N11" s="9">
        <v>6.0990000865656508</v>
      </c>
      <c r="O11" s="9">
        <v>18.29691474793017</v>
      </c>
      <c r="P11" s="9">
        <v>24.396115093639285</v>
      </c>
      <c r="Q11" s="9">
        <v>18.298401130457414</v>
      </c>
      <c r="R11" s="9">
        <v>6.1001214623081124</v>
      </c>
    </row>
    <row r="12" spans="1:18" ht="11.25" customHeight="1" x14ac:dyDescent="0.25">
      <c r="A12" s="61" t="s">
        <v>224</v>
      </c>
      <c r="B12" s="62" t="s">
        <v>223</v>
      </c>
      <c r="C12" s="10">
        <v>118.97679754621633</v>
      </c>
      <c r="D12" s="10">
        <v>118.716714</v>
      </c>
      <c r="E12" s="10">
        <v>121.85943661152</v>
      </c>
      <c r="F12" s="10">
        <v>51.953928349679998</v>
      </c>
      <c r="G12" s="10">
        <v>39.425193536759998</v>
      </c>
      <c r="H12" s="10">
        <v>42.693119537420927</v>
      </c>
      <c r="I12" s="10">
        <v>18.367760392560001</v>
      </c>
      <c r="J12" s="10">
        <v>18.367133209919999</v>
      </c>
      <c r="K12" s="10">
        <v>12.09481402356</v>
      </c>
      <c r="L12" s="10">
        <v>6.2655545736000002</v>
      </c>
      <c r="M12" s="10">
        <v>9.1983886640187915</v>
      </c>
      <c r="N12" s="10">
        <v>6.0990000865656508</v>
      </c>
      <c r="O12" s="10">
        <v>18.29691474793017</v>
      </c>
      <c r="P12" s="10">
        <v>24.396115093639285</v>
      </c>
      <c r="Q12" s="10">
        <v>18.298401130457414</v>
      </c>
      <c r="R12" s="10">
        <v>6.1001214623081124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10.565747996903612</v>
      </c>
      <c r="D15" s="8">
        <v>8.4573359999999997</v>
      </c>
      <c r="E15" s="8">
        <v>9.6907115955599998</v>
      </c>
      <c r="F15" s="8">
        <v>7.2553794076799996</v>
      </c>
      <c r="G15" s="8">
        <v>9.7256826799199985</v>
      </c>
      <c r="H15" s="8">
        <v>8.4840503308600095</v>
      </c>
      <c r="I15" s="8">
        <v>8.4573359999999997</v>
      </c>
      <c r="J15" s="8">
        <v>4.2286679999999999</v>
      </c>
      <c r="K15" s="8">
        <v>4.2285411399599999</v>
      </c>
      <c r="L15" s="8">
        <v>7.611221819879999</v>
      </c>
      <c r="M15" s="8">
        <v>6.3629500754618791</v>
      </c>
      <c r="N15" s="8">
        <v>5.2519999999999989</v>
      </c>
      <c r="O15" s="8">
        <v>4.2420000000000044</v>
      </c>
      <c r="P15" s="8">
        <v>5.2520000000000042</v>
      </c>
      <c r="Q15" s="8">
        <v>3.1310000000000144</v>
      </c>
      <c r="R15" s="8">
        <v>3.1310000000000064</v>
      </c>
    </row>
    <row r="16" spans="1:18" ht="11.25" customHeight="1" x14ac:dyDescent="0.25">
      <c r="A16" s="59" t="s">
        <v>216</v>
      </c>
      <c r="B16" s="60" t="s">
        <v>215</v>
      </c>
      <c r="C16" s="9">
        <v>10.565747996903612</v>
      </c>
      <c r="D16" s="9">
        <v>8.4573359999999997</v>
      </c>
      <c r="E16" s="9">
        <v>9.6907115955599998</v>
      </c>
      <c r="F16" s="9">
        <v>7.2553794076799996</v>
      </c>
      <c r="G16" s="9">
        <v>9.7256826799199985</v>
      </c>
      <c r="H16" s="9">
        <v>8.4840503308600095</v>
      </c>
      <c r="I16" s="9">
        <v>8.4573359999999997</v>
      </c>
      <c r="J16" s="9">
        <v>4.2286679999999999</v>
      </c>
      <c r="K16" s="9">
        <v>4.2285411399599999</v>
      </c>
      <c r="L16" s="9">
        <v>7.611221819879999</v>
      </c>
      <c r="M16" s="9">
        <v>6.3629500754618791</v>
      </c>
      <c r="N16" s="9">
        <v>5.2519999999999989</v>
      </c>
      <c r="O16" s="9">
        <v>4.2420000000000044</v>
      </c>
      <c r="P16" s="9">
        <v>5.2520000000000042</v>
      </c>
      <c r="Q16" s="9">
        <v>3.1310000000000144</v>
      </c>
      <c r="R16" s="9">
        <v>3.1310000000000064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10828.803990019729</v>
      </c>
      <c r="D21" s="79">
        <v>9158.3962237858323</v>
      </c>
      <c r="E21" s="79">
        <v>9527.9819222065689</v>
      </c>
      <c r="F21" s="79">
        <v>11636.71596939647</v>
      </c>
      <c r="G21" s="79">
        <v>13319.653926990528</v>
      </c>
      <c r="H21" s="79">
        <v>13751.978319254504</v>
      </c>
      <c r="I21" s="79">
        <v>12645.095005673676</v>
      </c>
      <c r="J21" s="79">
        <v>11646.099128209933</v>
      </c>
      <c r="K21" s="79">
        <v>12890.177750475003</v>
      </c>
      <c r="L21" s="79">
        <v>9245.7111064966921</v>
      </c>
      <c r="M21" s="79">
        <v>8659.7419847669262</v>
      </c>
      <c r="N21" s="79">
        <v>8120.8050938812448</v>
      </c>
      <c r="O21" s="79">
        <v>7111.0963291079124</v>
      </c>
      <c r="P21" s="79">
        <v>5987.8902788081832</v>
      </c>
      <c r="Q21" s="79">
        <v>3952.0609001609064</v>
      </c>
      <c r="R21" s="79">
        <v>6568.310687141724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10828.803990019729</v>
      </c>
      <c r="D30" s="8">
        <v>9158.3962237858323</v>
      </c>
      <c r="E30" s="8">
        <v>9527.9819222065689</v>
      </c>
      <c r="F30" s="8">
        <v>11636.71596939647</v>
      </c>
      <c r="G30" s="8">
        <v>13319.653926990528</v>
      </c>
      <c r="H30" s="8">
        <v>13751.978319254504</v>
      </c>
      <c r="I30" s="8">
        <v>12645.095005673676</v>
      </c>
      <c r="J30" s="8">
        <v>11646.099128209933</v>
      </c>
      <c r="K30" s="8">
        <v>12890.177750475003</v>
      </c>
      <c r="L30" s="8">
        <v>9245.7111064966921</v>
      </c>
      <c r="M30" s="8">
        <v>8659.7419847669262</v>
      </c>
      <c r="N30" s="8">
        <v>8120.8050938812448</v>
      </c>
      <c r="O30" s="8">
        <v>7111.0963291079124</v>
      </c>
      <c r="P30" s="8">
        <v>5987.8902788081832</v>
      </c>
      <c r="Q30" s="8">
        <v>3952.0609001609064</v>
      </c>
      <c r="R30" s="8">
        <v>6568.310687141724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426.68237097190251</v>
      </c>
      <c r="D34" s="9">
        <v>420.86016322387206</v>
      </c>
      <c r="E34" s="9">
        <v>394.70080768030806</v>
      </c>
      <c r="F34" s="9">
        <v>449.82658574856009</v>
      </c>
      <c r="G34" s="9">
        <v>452.73621015414005</v>
      </c>
      <c r="H34" s="9">
        <v>441.19526882317143</v>
      </c>
      <c r="I34" s="9">
        <v>417.89387068963208</v>
      </c>
      <c r="J34" s="9">
        <v>417.67438406356808</v>
      </c>
      <c r="K34" s="9">
        <v>333.59169420550808</v>
      </c>
      <c r="L34" s="9">
        <v>290.21185864501206</v>
      </c>
      <c r="M34" s="9">
        <v>362.82511943334299</v>
      </c>
      <c r="N34" s="9">
        <v>304.77343442793142</v>
      </c>
      <c r="O34" s="9">
        <v>272.84396548736675</v>
      </c>
      <c r="P34" s="9">
        <v>229.30414508006825</v>
      </c>
      <c r="Q34" s="9">
        <v>127.71465457915188</v>
      </c>
      <c r="R34" s="9">
        <v>249.62350213749889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15.783324481898161</v>
      </c>
      <c r="D43" s="9">
        <v>142.09348014435602</v>
      </c>
      <c r="E43" s="9">
        <v>138.98997549777602</v>
      </c>
      <c r="F43" s="9">
        <v>170.36659827345599</v>
      </c>
      <c r="G43" s="9">
        <v>198.87869572272001</v>
      </c>
      <c r="H43" s="9">
        <v>186.22921498748494</v>
      </c>
      <c r="I43" s="9">
        <v>161.03709753066002</v>
      </c>
      <c r="J43" s="9">
        <v>198.866875507092</v>
      </c>
      <c r="K43" s="9">
        <v>164.16418056012003</v>
      </c>
      <c r="L43" s="9">
        <v>142.067264705496</v>
      </c>
      <c r="M43" s="9">
        <v>217.79100347891585</v>
      </c>
      <c r="N43" s="9">
        <v>173.61177336981024</v>
      </c>
      <c r="O43" s="9">
        <v>126.26675420458652</v>
      </c>
      <c r="P43" s="9">
        <v>82.10386036735207</v>
      </c>
      <c r="Q43" s="9">
        <v>110.49006256736773</v>
      </c>
      <c r="R43" s="9">
        <v>145.21835493726948</v>
      </c>
    </row>
    <row r="44" spans="1:18" ht="11.25" customHeight="1" x14ac:dyDescent="0.25">
      <c r="A44" s="59" t="s">
        <v>161</v>
      </c>
      <c r="B44" s="60" t="s">
        <v>160</v>
      </c>
      <c r="C44" s="9">
        <v>2835.9394969440305</v>
      </c>
      <c r="D44" s="9">
        <v>1225.9886810477042</v>
      </c>
      <c r="E44" s="9">
        <v>1250.9011504851842</v>
      </c>
      <c r="F44" s="9">
        <v>1250.8492687481523</v>
      </c>
      <c r="G44" s="9">
        <v>1297.1609293468323</v>
      </c>
      <c r="H44" s="9">
        <v>1287.9363406853913</v>
      </c>
      <c r="I44" s="9">
        <v>1173.4411661972642</v>
      </c>
      <c r="J44" s="9">
        <v>1021.7343654875522</v>
      </c>
      <c r="K44" s="9">
        <v>1164.1182675775203</v>
      </c>
      <c r="L44" s="9">
        <v>842.23444371638425</v>
      </c>
      <c r="M44" s="9">
        <v>619.2014697796501</v>
      </c>
      <c r="N44" s="9">
        <v>204.33670561907235</v>
      </c>
      <c r="O44" s="9">
        <v>291.02283890341516</v>
      </c>
      <c r="P44" s="9">
        <v>247.68108591181439</v>
      </c>
      <c r="Q44" s="9">
        <v>266.2561830143851</v>
      </c>
      <c r="R44" s="9">
        <v>532.51134056407227</v>
      </c>
    </row>
    <row r="45" spans="1:18" ht="11.25" customHeight="1" x14ac:dyDescent="0.25">
      <c r="A45" s="59" t="s">
        <v>159</v>
      </c>
      <c r="B45" s="60" t="s">
        <v>158</v>
      </c>
      <c r="C45" s="9">
        <v>7550.3987976218987</v>
      </c>
      <c r="D45" s="9">
        <v>7369.4538993698998</v>
      </c>
      <c r="E45" s="9">
        <v>7743.3899885433002</v>
      </c>
      <c r="F45" s="9">
        <v>9765.6735166263006</v>
      </c>
      <c r="G45" s="9">
        <v>11370.878091766835</v>
      </c>
      <c r="H45" s="9">
        <v>11836.617494758457</v>
      </c>
      <c r="I45" s="9">
        <v>10892.722871256121</v>
      </c>
      <c r="J45" s="9">
        <v>10007.823503151722</v>
      </c>
      <c r="K45" s="9">
        <v>11228.303608131853</v>
      </c>
      <c r="L45" s="9">
        <v>7971.1975394297997</v>
      </c>
      <c r="M45" s="9">
        <v>7459.9243920750177</v>
      </c>
      <c r="N45" s="9">
        <v>7438.0831804644313</v>
      </c>
      <c r="O45" s="9">
        <v>6420.962770512544</v>
      </c>
      <c r="P45" s="9">
        <v>5428.8011874489484</v>
      </c>
      <c r="Q45" s="9">
        <v>3447.6000000000017</v>
      </c>
      <c r="R45" s="9">
        <v>5640.9574895028836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7550.3987976218987</v>
      </c>
      <c r="D49" s="10">
        <v>7369.4538993698998</v>
      </c>
      <c r="E49" s="10">
        <v>7743.3899885433002</v>
      </c>
      <c r="F49" s="10">
        <v>9765.6735166263006</v>
      </c>
      <c r="G49" s="10">
        <v>9977.9679121589998</v>
      </c>
      <c r="H49" s="10">
        <v>10561.19782411614</v>
      </c>
      <c r="I49" s="10">
        <v>9690.5805309261013</v>
      </c>
      <c r="J49" s="10">
        <v>8864.3390493411007</v>
      </c>
      <c r="K49" s="10">
        <v>9908.9719958268015</v>
      </c>
      <c r="L49" s="10">
        <v>7971.1975394297997</v>
      </c>
      <c r="M49" s="10">
        <v>7459.9243920750177</v>
      </c>
      <c r="N49" s="10">
        <v>7438.0831804644313</v>
      </c>
      <c r="O49" s="10">
        <v>6420.962770512544</v>
      </c>
      <c r="P49" s="10">
        <v>5428.8011874489484</v>
      </c>
      <c r="Q49" s="10">
        <v>3447.6000000000017</v>
      </c>
      <c r="R49" s="10">
        <v>5640.9574895028836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1392.910179607836</v>
      </c>
      <c r="H51" s="10">
        <v>1275.4196706423165</v>
      </c>
      <c r="I51" s="10">
        <v>1202.14234033002</v>
      </c>
      <c r="J51" s="10">
        <v>1143.4844538106202</v>
      </c>
      <c r="K51" s="10">
        <v>1319.3316123050522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8419.8813093051285</v>
      </c>
      <c r="D52" s="79">
        <v>8444.8434827655365</v>
      </c>
      <c r="E52" s="79">
        <v>8394.8774300574496</v>
      </c>
      <c r="F52" s="79">
        <v>8556.368135380957</v>
      </c>
      <c r="G52" s="79">
        <v>8449.3580307867724</v>
      </c>
      <c r="H52" s="79">
        <v>8191.7122585876386</v>
      </c>
      <c r="I52" s="79">
        <v>7621.0632016378204</v>
      </c>
      <c r="J52" s="79">
        <v>7182.6871701111131</v>
      </c>
      <c r="K52" s="79">
        <v>6723.8520789187442</v>
      </c>
      <c r="L52" s="79">
        <v>5328.4201698673451</v>
      </c>
      <c r="M52" s="79">
        <v>5516.2498523440154</v>
      </c>
      <c r="N52" s="79">
        <v>4993.7989570947884</v>
      </c>
      <c r="O52" s="79">
        <v>4752.7275660200303</v>
      </c>
      <c r="P52" s="79">
        <v>4707.6233358227291</v>
      </c>
      <c r="Q52" s="79">
        <v>4615.6889487616654</v>
      </c>
      <c r="R52" s="79">
        <v>4445.6288831322154</v>
      </c>
    </row>
    <row r="53" spans="1:18" ht="11.25" customHeight="1" x14ac:dyDescent="0.25">
      <c r="A53" s="56" t="s">
        <v>143</v>
      </c>
      <c r="B53" s="57" t="s">
        <v>142</v>
      </c>
      <c r="C53" s="8">
        <v>8419.8813093051285</v>
      </c>
      <c r="D53" s="8">
        <v>8444.8434827655365</v>
      </c>
      <c r="E53" s="8">
        <v>8394.8774300574496</v>
      </c>
      <c r="F53" s="8">
        <v>8556.368135380957</v>
      </c>
      <c r="G53" s="8">
        <v>8449.3580307867724</v>
      </c>
      <c r="H53" s="8">
        <v>8191.7122585876386</v>
      </c>
      <c r="I53" s="8">
        <v>7621.0632016378204</v>
      </c>
      <c r="J53" s="8">
        <v>7182.6871701111131</v>
      </c>
      <c r="K53" s="8">
        <v>6723.8520789187442</v>
      </c>
      <c r="L53" s="8">
        <v>5328.4201698673451</v>
      </c>
      <c r="M53" s="8">
        <v>5516.2498523440154</v>
      </c>
      <c r="N53" s="8">
        <v>4993.7989570947884</v>
      </c>
      <c r="O53" s="8">
        <v>4752.7275660200303</v>
      </c>
      <c r="P53" s="8">
        <v>4707.6233358227291</v>
      </c>
      <c r="Q53" s="8">
        <v>4615.6889487616654</v>
      </c>
      <c r="R53" s="8">
        <v>4445.6288831322154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859.71619509324739</v>
      </c>
      <c r="N59" s="79">
        <v>1007.8655419025851</v>
      </c>
      <c r="O59" s="79">
        <v>1255.5403820380891</v>
      </c>
      <c r="P59" s="79">
        <v>1208.3499999999942</v>
      </c>
      <c r="Q59" s="79">
        <v>1050.9070000000015</v>
      </c>
      <c r="R59" s="79">
        <v>1004.4286256096933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859.71619509324739</v>
      </c>
      <c r="N60" s="8">
        <v>1007.8655419025851</v>
      </c>
      <c r="O60" s="8">
        <v>1255.5403820380891</v>
      </c>
      <c r="P60" s="8">
        <v>1208.3499999999942</v>
      </c>
      <c r="Q60" s="8">
        <v>1050.9070000000015</v>
      </c>
      <c r="R60" s="8">
        <v>1004.4286256096933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300.83223721558255</v>
      </c>
      <c r="D64" s="81">
        <v>312.40794945024021</v>
      </c>
      <c r="E64" s="81">
        <v>301.99962494016023</v>
      </c>
      <c r="F64" s="81">
        <v>298.80289260864043</v>
      </c>
      <c r="G64" s="81">
        <v>295.09414478207981</v>
      </c>
      <c r="H64" s="81">
        <v>288.06407242243773</v>
      </c>
      <c r="I64" s="81">
        <v>288.04761300672214</v>
      </c>
      <c r="J64" s="81">
        <v>243.01543053311815</v>
      </c>
      <c r="K64" s="81">
        <v>353.24262711359864</v>
      </c>
      <c r="L64" s="81">
        <v>544.55879475647646</v>
      </c>
      <c r="M64" s="81">
        <v>319.9850290705034</v>
      </c>
      <c r="N64" s="81">
        <v>403.98857699622607</v>
      </c>
      <c r="O64" s="81">
        <v>446.32117642763967</v>
      </c>
      <c r="P64" s="81">
        <v>448.78268679514804</v>
      </c>
      <c r="Q64" s="81">
        <v>493.58400617113313</v>
      </c>
      <c r="R64" s="81">
        <v>685.9816138442028</v>
      </c>
    </row>
    <row r="65" spans="1:18" ht="11.25" customHeight="1" x14ac:dyDescent="0.25">
      <c r="A65" s="71" t="s">
        <v>123</v>
      </c>
      <c r="B65" s="72" t="s">
        <v>122</v>
      </c>
      <c r="C65" s="82">
        <v>300.83223721558255</v>
      </c>
      <c r="D65" s="82">
        <v>312.40794945024021</v>
      </c>
      <c r="E65" s="82">
        <v>301.99962494016023</v>
      </c>
      <c r="F65" s="82">
        <v>298.80289260864043</v>
      </c>
      <c r="G65" s="82">
        <v>295.09414478207981</v>
      </c>
      <c r="H65" s="82">
        <v>288.06407242243773</v>
      </c>
      <c r="I65" s="82">
        <v>288.04761300672214</v>
      </c>
      <c r="J65" s="82">
        <v>243.01543053311815</v>
      </c>
      <c r="K65" s="82">
        <v>353.24262711359864</v>
      </c>
      <c r="L65" s="82">
        <v>544.55879475647646</v>
      </c>
      <c r="M65" s="82">
        <v>319.9850290705034</v>
      </c>
      <c r="N65" s="82">
        <v>403.98857699622607</v>
      </c>
      <c r="O65" s="82">
        <v>446.32117642763967</v>
      </c>
      <c r="P65" s="82">
        <v>448.78268679514804</v>
      </c>
      <c r="Q65" s="82">
        <v>493.58400617113313</v>
      </c>
      <c r="R65" s="82">
        <v>685.9816138442028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11090.349014998874</v>
      </c>
      <c r="D2" s="78">
        <v>10645.584424047231</v>
      </c>
      <c r="E2" s="78">
        <v>10905.437602377813</v>
      </c>
      <c r="F2" s="78">
        <v>12161.720658373784</v>
      </c>
      <c r="G2" s="78">
        <v>11914.288879364201</v>
      </c>
      <c r="H2" s="78">
        <v>11112.669939707959</v>
      </c>
      <c r="I2" s="78">
        <v>11930.407824543365</v>
      </c>
      <c r="J2" s="78">
        <v>11909.509011544895</v>
      </c>
      <c r="K2" s="78">
        <v>11237.739832163656</v>
      </c>
      <c r="L2" s="78">
        <v>8325.3742802761517</v>
      </c>
      <c r="M2" s="78">
        <v>8313.7556597193761</v>
      </c>
      <c r="N2" s="78">
        <v>8009.5046075411346</v>
      </c>
      <c r="O2" s="78">
        <v>6267.4154004954216</v>
      </c>
      <c r="P2" s="78">
        <v>5360.4856867731814</v>
      </c>
      <c r="Q2" s="78">
        <v>4430.1349117720201</v>
      </c>
      <c r="R2" s="78">
        <v>4730.5748328060081</v>
      </c>
    </row>
    <row r="3" spans="1:18" ht="11.25" customHeight="1" x14ac:dyDescent="0.25">
      <c r="A3" s="53" t="s">
        <v>242</v>
      </c>
      <c r="B3" s="54" t="s">
        <v>241</v>
      </c>
      <c r="C3" s="79">
        <v>1483.3041067844695</v>
      </c>
      <c r="D3" s="79">
        <v>1498.5169516987917</v>
      </c>
      <c r="E3" s="79">
        <v>1356.4032352846561</v>
      </c>
      <c r="F3" s="79">
        <v>1953.1348625510129</v>
      </c>
      <c r="G3" s="79">
        <v>528.76038549986299</v>
      </c>
      <c r="H3" s="79">
        <v>107.06717254577676</v>
      </c>
      <c r="I3" s="79">
        <v>441.88046891424</v>
      </c>
      <c r="J3" s="79">
        <v>1887.172078519875</v>
      </c>
      <c r="K3" s="79">
        <v>109.94557178385057</v>
      </c>
      <c r="L3" s="79">
        <v>343.93491657517393</v>
      </c>
      <c r="M3" s="79">
        <v>24.574265122533646</v>
      </c>
      <c r="N3" s="79">
        <v>54.757315533727294</v>
      </c>
      <c r="O3" s="79">
        <v>4.3863115557667038</v>
      </c>
      <c r="P3" s="79">
        <v>9.5535566099419498</v>
      </c>
      <c r="Q3" s="79">
        <v>5.1459669044121306</v>
      </c>
      <c r="R3" s="79">
        <v>2.8319076863137407</v>
      </c>
    </row>
    <row r="4" spans="1:18" ht="11.25" customHeight="1" x14ac:dyDescent="0.25">
      <c r="A4" s="56" t="s">
        <v>240</v>
      </c>
      <c r="B4" s="57" t="s">
        <v>239</v>
      </c>
      <c r="C4" s="8">
        <v>1472.7383587875659</v>
      </c>
      <c r="D4" s="8">
        <v>1490.0596156987917</v>
      </c>
      <c r="E4" s="8">
        <v>1346.7125236890961</v>
      </c>
      <c r="F4" s="8">
        <v>1946.0350705131343</v>
      </c>
      <c r="G4" s="8">
        <v>523.89803575185078</v>
      </c>
      <c r="H4" s="8">
        <v>106.42264803484683</v>
      </c>
      <c r="I4" s="8">
        <v>433.42313291424</v>
      </c>
      <c r="J4" s="8">
        <v>1883.5926893933959</v>
      </c>
      <c r="K4" s="8">
        <v>109.74389585814323</v>
      </c>
      <c r="L4" s="8">
        <v>337.87719935506431</v>
      </c>
      <c r="M4" s="8">
        <v>23.949020624193754</v>
      </c>
      <c r="N4" s="8">
        <v>54.539987270897946</v>
      </c>
      <c r="O4" s="8">
        <v>4.3707622566083781</v>
      </c>
      <c r="P4" s="8">
        <v>9.5011433072469842</v>
      </c>
      <c r="Q4" s="8">
        <v>5.1329102775707653</v>
      </c>
      <c r="R4" s="8">
        <v>2.815670714282819</v>
      </c>
    </row>
    <row r="5" spans="1:18" ht="11.25" customHeight="1" x14ac:dyDescent="0.25">
      <c r="A5" s="59" t="s">
        <v>238</v>
      </c>
      <c r="B5" s="60" t="s">
        <v>237</v>
      </c>
      <c r="C5" s="9">
        <v>1353.7615612413495</v>
      </c>
      <c r="D5" s="9">
        <v>1371.3429016987918</v>
      </c>
      <c r="E5" s="9">
        <v>1224.853087077576</v>
      </c>
      <c r="F5" s="9">
        <v>1895.1952637839204</v>
      </c>
      <c r="G5" s="9">
        <v>504.1874317595383</v>
      </c>
      <c r="H5" s="9">
        <v>103.17929598991151</v>
      </c>
      <c r="I5" s="9">
        <v>415.05537252168</v>
      </c>
      <c r="J5" s="9">
        <v>1868.0456857278959</v>
      </c>
      <c r="K5" s="9">
        <v>109.16704612824265</v>
      </c>
      <c r="L5" s="9">
        <v>332.89048910903028</v>
      </c>
      <c r="M5" s="9">
        <v>23.045156561524315</v>
      </c>
      <c r="N5" s="9">
        <v>54.287610063394261</v>
      </c>
      <c r="O5" s="9">
        <v>4.3036938452246076</v>
      </c>
      <c r="P5" s="9">
        <v>9.2576777769758234</v>
      </c>
      <c r="Q5" s="9">
        <v>5.0566038593804103</v>
      </c>
      <c r="R5" s="9">
        <v>2.7840362519485096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1353.7615612413495</v>
      </c>
      <c r="D8" s="10">
        <v>1371.3429016987918</v>
      </c>
      <c r="E8" s="10">
        <v>1224.853087077576</v>
      </c>
      <c r="F8" s="10">
        <v>1895.1952637839204</v>
      </c>
      <c r="G8" s="10">
        <v>504.1874317595383</v>
      </c>
      <c r="H8" s="10">
        <v>103.17929598991151</v>
      </c>
      <c r="I8" s="10">
        <v>415.05537252168</v>
      </c>
      <c r="J8" s="10">
        <v>1868.0456857278959</v>
      </c>
      <c r="K8" s="10">
        <v>109.16704612824265</v>
      </c>
      <c r="L8" s="10">
        <v>332.89048910903028</v>
      </c>
      <c r="M8" s="10">
        <v>23.045156561524315</v>
      </c>
      <c r="N8" s="10">
        <v>54.287610063394261</v>
      </c>
      <c r="O8" s="10">
        <v>4.3036938452246076</v>
      </c>
      <c r="P8" s="10">
        <v>9.2576777769758234</v>
      </c>
      <c r="Q8" s="10">
        <v>5.0566038593804103</v>
      </c>
      <c r="R8" s="10">
        <v>2.7840362519485096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118.97679754621633</v>
      </c>
      <c r="D11" s="9">
        <v>118.716714</v>
      </c>
      <c r="E11" s="9">
        <v>121.85943661152</v>
      </c>
      <c r="F11" s="9">
        <v>50.839806729213976</v>
      </c>
      <c r="G11" s="9">
        <v>19.710603992312471</v>
      </c>
      <c r="H11" s="9">
        <v>3.2433520449353259</v>
      </c>
      <c r="I11" s="9">
        <v>18.367760392560001</v>
      </c>
      <c r="J11" s="9">
        <v>15.54700366549991</v>
      </c>
      <c r="K11" s="9">
        <v>0.57684972990058392</v>
      </c>
      <c r="L11" s="9">
        <v>4.986710246034038</v>
      </c>
      <c r="M11" s="9">
        <v>0.90386406266943975</v>
      </c>
      <c r="N11" s="9">
        <v>0.25237720750368769</v>
      </c>
      <c r="O11" s="9">
        <v>6.7068411383770468E-2</v>
      </c>
      <c r="P11" s="9">
        <v>0.24346553027116</v>
      </c>
      <c r="Q11" s="9">
        <v>7.630641819035501E-2</v>
      </c>
      <c r="R11" s="9">
        <v>3.1634462334309242E-2</v>
      </c>
    </row>
    <row r="12" spans="1:18" ht="11.25" customHeight="1" x14ac:dyDescent="0.25">
      <c r="A12" s="61" t="s">
        <v>224</v>
      </c>
      <c r="B12" s="62" t="s">
        <v>223</v>
      </c>
      <c r="C12" s="10">
        <v>118.97679754621633</v>
      </c>
      <c r="D12" s="10">
        <v>118.716714</v>
      </c>
      <c r="E12" s="10">
        <v>121.85943661152</v>
      </c>
      <c r="F12" s="10">
        <v>50.839806729213976</v>
      </c>
      <c r="G12" s="10">
        <v>19.710603992312471</v>
      </c>
      <c r="H12" s="10">
        <v>3.2433520449353259</v>
      </c>
      <c r="I12" s="10">
        <v>18.367760392560001</v>
      </c>
      <c r="J12" s="10">
        <v>15.54700366549991</v>
      </c>
      <c r="K12" s="10">
        <v>0.57684972990058392</v>
      </c>
      <c r="L12" s="10">
        <v>4.986710246034038</v>
      </c>
      <c r="M12" s="10">
        <v>0.90386406266943975</v>
      </c>
      <c r="N12" s="10">
        <v>0.25237720750368769</v>
      </c>
      <c r="O12" s="10">
        <v>6.7068411383770468E-2</v>
      </c>
      <c r="P12" s="10">
        <v>0.24346553027116</v>
      </c>
      <c r="Q12" s="10">
        <v>7.630641819035501E-2</v>
      </c>
      <c r="R12" s="10">
        <v>3.1634462334309242E-2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10.565747996903612</v>
      </c>
      <c r="D15" s="8">
        <v>8.4573359999999997</v>
      </c>
      <c r="E15" s="8">
        <v>9.6907115955599998</v>
      </c>
      <c r="F15" s="8">
        <v>7.0997920378785384</v>
      </c>
      <c r="G15" s="8">
        <v>4.8623497480121554</v>
      </c>
      <c r="H15" s="8">
        <v>0.64452451092992491</v>
      </c>
      <c r="I15" s="8">
        <v>8.4573359999999997</v>
      </c>
      <c r="J15" s="8">
        <v>3.5793891264791737</v>
      </c>
      <c r="K15" s="8">
        <v>0.20167592570732781</v>
      </c>
      <c r="L15" s="8">
        <v>6.0577172201096383</v>
      </c>
      <c r="M15" s="8">
        <v>0.62524449833989348</v>
      </c>
      <c r="N15" s="8">
        <v>0.21732826282934992</v>
      </c>
      <c r="O15" s="8">
        <v>1.5549299158326077E-2</v>
      </c>
      <c r="P15" s="8">
        <v>5.2413302694965538E-2</v>
      </c>
      <c r="Q15" s="8">
        <v>1.3056626841365476E-2</v>
      </c>
      <c r="R15" s="8">
        <v>1.6236972030921774E-2</v>
      </c>
    </row>
    <row r="16" spans="1:18" ht="11.25" customHeight="1" x14ac:dyDescent="0.25">
      <c r="A16" s="59" t="s">
        <v>216</v>
      </c>
      <c r="B16" s="60" t="s">
        <v>215</v>
      </c>
      <c r="C16" s="9">
        <v>10.565747996903612</v>
      </c>
      <c r="D16" s="9">
        <v>8.4573359999999997</v>
      </c>
      <c r="E16" s="9">
        <v>9.6907115955599998</v>
      </c>
      <c r="F16" s="9">
        <v>7.0997920378785384</v>
      </c>
      <c r="G16" s="9">
        <v>4.8623497480121554</v>
      </c>
      <c r="H16" s="9">
        <v>0.64452451092992491</v>
      </c>
      <c r="I16" s="9">
        <v>8.4573359999999997</v>
      </c>
      <c r="J16" s="9">
        <v>3.5793891264791737</v>
      </c>
      <c r="K16" s="9">
        <v>0.20167592570732781</v>
      </c>
      <c r="L16" s="9">
        <v>6.0577172201096383</v>
      </c>
      <c r="M16" s="9">
        <v>0.62524449833989348</v>
      </c>
      <c r="N16" s="9">
        <v>0.21732826282934992</v>
      </c>
      <c r="O16" s="9">
        <v>1.5549299158326077E-2</v>
      </c>
      <c r="P16" s="9">
        <v>5.2413302694965538E-2</v>
      </c>
      <c r="Q16" s="9">
        <v>1.3056626841365476E-2</v>
      </c>
      <c r="R16" s="9">
        <v>1.6236972030921774E-2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9599.823998744585</v>
      </c>
      <c r="D21" s="79">
        <v>8390.5540380103466</v>
      </c>
      <c r="E21" s="79">
        <v>8783.1480176197401</v>
      </c>
      <c r="F21" s="79">
        <v>10200.95855701059</v>
      </c>
      <c r="G21" s="79">
        <v>11377.738090474102</v>
      </c>
      <c r="H21" s="79">
        <v>10998.527644216192</v>
      </c>
      <c r="I21" s="79">
        <v>11480.63734121673</v>
      </c>
      <c r="J21" s="79">
        <v>10014.619365101873</v>
      </c>
      <c r="K21" s="79">
        <v>11120.618378763773</v>
      </c>
      <c r="L21" s="79">
        <v>7975.99323724019</v>
      </c>
      <c r="M21" s="79">
        <v>7464.4584067389987</v>
      </c>
      <c r="N21" s="79">
        <v>7442.440291157217</v>
      </c>
      <c r="O21" s="79">
        <v>6259.1409538900471</v>
      </c>
      <c r="P21" s="79">
        <v>5347.6102316908064</v>
      </c>
      <c r="Q21" s="79">
        <v>3450.1028791146637</v>
      </c>
      <c r="R21" s="79">
        <v>4724.7014700415129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9599.823998744585</v>
      </c>
      <c r="D30" s="8">
        <v>8390.5540380103466</v>
      </c>
      <c r="E30" s="8">
        <v>8783.1480176197401</v>
      </c>
      <c r="F30" s="8">
        <v>10200.95855701059</v>
      </c>
      <c r="G30" s="8">
        <v>11377.738090474102</v>
      </c>
      <c r="H30" s="8">
        <v>10998.527644216192</v>
      </c>
      <c r="I30" s="8">
        <v>11480.63734121673</v>
      </c>
      <c r="J30" s="8">
        <v>10014.619365101873</v>
      </c>
      <c r="K30" s="8">
        <v>11120.618378763773</v>
      </c>
      <c r="L30" s="8">
        <v>7975.99323724019</v>
      </c>
      <c r="M30" s="8">
        <v>7464.4584067389987</v>
      </c>
      <c r="N30" s="8">
        <v>7442.440291157217</v>
      </c>
      <c r="O30" s="8">
        <v>6259.1409538900471</v>
      </c>
      <c r="P30" s="8">
        <v>5347.6102316908064</v>
      </c>
      <c r="Q30" s="8">
        <v>3450.1028791146637</v>
      </c>
      <c r="R30" s="8">
        <v>4724.7014700415129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4.311302115076634</v>
      </c>
      <c r="D43" s="9">
        <v>6.278138319126362</v>
      </c>
      <c r="E43" s="9">
        <v>6.4155926379500103</v>
      </c>
      <c r="F43" s="9">
        <v>6.7163208078743821</v>
      </c>
      <c r="G43" s="9">
        <v>6.8599987072660298</v>
      </c>
      <c r="H43" s="9">
        <v>6.2301439132250662</v>
      </c>
      <c r="I43" s="9">
        <v>6.947713225887842</v>
      </c>
      <c r="J43" s="9">
        <v>6.7958619501514033</v>
      </c>
      <c r="K43" s="9">
        <v>6.3188690166129797</v>
      </c>
      <c r="L43" s="9">
        <v>4.7956978103898571</v>
      </c>
      <c r="M43" s="9">
        <v>4.5340146639810222</v>
      </c>
      <c r="N43" s="9">
        <v>4.3571106927861107</v>
      </c>
      <c r="O43" s="9">
        <v>3.4237766746987814</v>
      </c>
      <c r="P43" s="9">
        <v>2.9251654997902716</v>
      </c>
      <c r="Q43" s="9">
        <v>2.5028791146618854</v>
      </c>
      <c r="R43" s="9">
        <v>2.6782153451365405</v>
      </c>
    </row>
    <row r="44" spans="1:18" ht="11.25" customHeight="1" x14ac:dyDescent="0.25">
      <c r="A44" s="59" t="s">
        <v>161</v>
      </c>
      <c r="B44" s="60" t="s">
        <v>160</v>
      </c>
      <c r="C44" s="9">
        <v>2045.1138990076086</v>
      </c>
      <c r="D44" s="9">
        <v>1014.8220003213211</v>
      </c>
      <c r="E44" s="9">
        <v>1033.3424364384907</v>
      </c>
      <c r="F44" s="9">
        <v>428.56871957641442</v>
      </c>
      <c r="G44" s="9">
        <v>0</v>
      </c>
      <c r="H44" s="9">
        <v>0</v>
      </c>
      <c r="I44" s="9">
        <v>580.966756734721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7550.3987976218987</v>
      </c>
      <c r="D45" s="9">
        <v>7369.4538993698998</v>
      </c>
      <c r="E45" s="9">
        <v>7743.3899885433002</v>
      </c>
      <c r="F45" s="9">
        <v>9765.6735166263006</v>
      </c>
      <c r="G45" s="9">
        <v>11370.878091766835</v>
      </c>
      <c r="H45" s="9">
        <v>10992.297500302968</v>
      </c>
      <c r="I45" s="9">
        <v>10892.722871256121</v>
      </c>
      <c r="J45" s="9">
        <v>10007.823503151722</v>
      </c>
      <c r="K45" s="9">
        <v>11114.299509747159</v>
      </c>
      <c r="L45" s="9">
        <v>7971.1975394297997</v>
      </c>
      <c r="M45" s="9">
        <v>7459.9243920750177</v>
      </c>
      <c r="N45" s="9">
        <v>7438.0831804644313</v>
      </c>
      <c r="O45" s="9">
        <v>6255.7171772153479</v>
      </c>
      <c r="P45" s="9">
        <v>5344.6850661910157</v>
      </c>
      <c r="Q45" s="9">
        <v>3447.6000000000017</v>
      </c>
      <c r="R45" s="9">
        <v>4722.0232546963762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7550.3987976218987</v>
      </c>
      <c r="D49" s="10">
        <v>7369.4538993698998</v>
      </c>
      <c r="E49" s="10">
        <v>7743.3899885433002</v>
      </c>
      <c r="F49" s="10">
        <v>9765.6735166263006</v>
      </c>
      <c r="G49" s="10">
        <v>9977.9679121589998</v>
      </c>
      <c r="H49" s="10">
        <v>9807.8550306829875</v>
      </c>
      <c r="I49" s="10">
        <v>9690.5805309261013</v>
      </c>
      <c r="J49" s="10">
        <v>8864.3390493411007</v>
      </c>
      <c r="K49" s="10">
        <v>9808.3634392960284</v>
      </c>
      <c r="L49" s="10">
        <v>7971.1975394297997</v>
      </c>
      <c r="M49" s="10">
        <v>7459.9243920750177</v>
      </c>
      <c r="N49" s="10">
        <v>7438.0831804644313</v>
      </c>
      <c r="O49" s="10">
        <v>6255.7171772153479</v>
      </c>
      <c r="P49" s="10">
        <v>5344.6850661910157</v>
      </c>
      <c r="Q49" s="10">
        <v>3447.6000000000017</v>
      </c>
      <c r="R49" s="10">
        <v>4722.0232546963762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1392.910179607836</v>
      </c>
      <c r="H51" s="10">
        <v>1184.4424696199806</v>
      </c>
      <c r="I51" s="10">
        <v>1202.14234033002</v>
      </c>
      <c r="J51" s="10">
        <v>1143.4844538106202</v>
      </c>
      <c r="K51" s="10">
        <v>1305.9360704511314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7.2209094698199667</v>
      </c>
      <c r="D52" s="79">
        <v>756.51343433809234</v>
      </c>
      <c r="E52" s="79">
        <v>765.88634947341779</v>
      </c>
      <c r="F52" s="79">
        <v>7.6272388121812282</v>
      </c>
      <c r="G52" s="79">
        <v>7.790403390235312</v>
      </c>
      <c r="H52" s="79">
        <v>7.0751229459904126</v>
      </c>
      <c r="I52" s="79">
        <v>7.8900144123948968</v>
      </c>
      <c r="J52" s="79">
        <v>7.7175679231476462</v>
      </c>
      <c r="K52" s="79">
        <v>7.1758816160321501</v>
      </c>
      <c r="L52" s="79">
        <v>5.4461264607868607</v>
      </c>
      <c r="M52" s="79">
        <v>5.1489518754926191</v>
      </c>
      <c r="N52" s="79">
        <v>4.9480548555728907</v>
      </c>
      <c r="O52" s="79">
        <v>3.8881350496073215</v>
      </c>
      <c r="P52" s="79">
        <v>3.3218984724338925</v>
      </c>
      <c r="Q52" s="79">
        <v>2.8423384277840444</v>
      </c>
      <c r="R52" s="79">
        <v>3.0414550781813743</v>
      </c>
    </row>
    <row r="53" spans="1:18" ht="11.25" customHeight="1" x14ac:dyDescent="0.25">
      <c r="A53" s="56" t="s">
        <v>143</v>
      </c>
      <c r="B53" s="57" t="s">
        <v>142</v>
      </c>
      <c r="C53" s="8">
        <v>7.2209094698199667</v>
      </c>
      <c r="D53" s="8">
        <v>756.51343433809234</v>
      </c>
      <c r="E53" s="8">
        <v>765.88634947341779</v>
      </c>
      <c r="F53" s="8">
        <v>7.6272388121812282</v>
      </c>
      <c r="G53" s="8">
        <v>7.790403390235312</v>
      </c>
      <c r="H53" s="8">
        <v>7.0751229459904126</v>
      </c>
      <c r="I53" s="8">
        <v>7.8900144123948968</v>
      </c>
      <c r="J53" s="8">
        <v>7.7175679231476462</v>
      </c>
      <c r="K53" s="8">
        <v>7.1758816160321501</v>
      </c>
      <c r="L53" s="8">
        <v>5.4461264607868607</v>
      </c>
      <c r="M53" s="8">
        <v>5.1489518754926191</v>
      </c>
      <c r="N53" s="8">
        <v>4.9480548555728907</v>
      </c>
      <c r="O53" s="8">
        <v>3.8881350496073215</v>
      </c>
      <c r="P53" s="8">
        <v>3.3218984724338925</v>
      </c>
      <c r="Q53" s="8">
        <v>2.8423384277840444</v>
      </c>
      <c r="R53" s="8">
        <v>3.0414550781813743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819.57403598235089</v>
      </c>
      <c r="N59" s="79">
        <v>507.35894599461659</v>
      </c>
      <c r="O59" s="79">
        <v>0</v>
      </c>
      <c r="P59" s="79">
        <v>0</v>
      </c>
      <c r="Q59" s="79">
        <v>972.04372732516003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819.57403598235089</v>
      </c>
      <c r="N60" s="8">
        <v>507.35894599461659</v>
      </c>
      <c r="O60" s="8">
        <v>0</v>
      </c>
      <c r="P60" s="8">
        <v>0</v>
      </c>
      <c r="Q60" s="8">
        <v>972.04372732516003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300.83223721558255</v>
      </c>
      <c r="D64" s="81">
        <v>312.40794945024021</v>
      </c>
      <c r="E64" s="81">
        <v>301.99962494016023</v>
      </c>
      <c r="F64" s="81">
        <v>298.80289260864043</v>
      </c>
      <c r="G64" s="81">
        <v>295.09414478207981</v>
      </c>
      <c r="H64" s="81">
        <v>0</v>
      </c>
      <c r="I64" s="81">
        <v>288.04761300672214</v>
      </c>
      <c r="J64" s="81">
        <v>243.01543053311815</v>
      </c>
      <c r="K64" s="81">
        <v>0</v>
      </c>
      <c r="L64" s="81">
        <v>544.55879475647646</v>
      </c>
      <c r="M64" s="81">
        <v>305.0441799584778</v>
      </c>
      <c r="N64" s="81">
        <v>203.36762206568355</v>
      </c>
      <c r="O64" s="81">
        <v>0</v>
      </c>
      <c r="P64" s="81">
        <v>0</v>
      </c>
      <c r="Q64" s="81">
        <v>456.54395403843762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300.83223721558255</v>
      </c>
      <c r="D65" s="82">
        <v>312.40794945024021</v>
      </c>
      <c r="E65" s="82">
        <v>301.99962494016023</v>
      </c>
      <c r="F65" s="82">
        <v>298.80289260864043</v>
      </c>
      <c r="G65" s="82">
        <v>295.09414478207981</v>
      </c>
      <c r="H65" s="82">
        <v>0</v>
      </c>
      <c r="I65" s="82">
        <v>288.04761300672214</v>
      </c>
      <c r="J65" s="82">
        <v>243.01543053311815</v>
      </c>
      <c r="K65" s="82">
        <v>0</v>
      </c>
      <c r="L65" s="82">
        <v>544.55879475647646</v>
      </c>
      <c r="M65" s="82">
        <v>305.0441799584778</v>
      </c>
      <c r="N65" s="82">
        <v>203.36762206568355</v>
      </c>
      <c r="O65" s="82">
        <v>0</v>
      </c>
      <c r="P65" s="82">
        <v>0</v>
      </c>
      <c r="Q65" s="82">
        <v>456.54395403843762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7505.3287015167607</v>
      </c>
      <c r="D2" s="78">
        <v>6441.2327962863892</v>
      </c>
      <c r="E2" s="78">
        <v>6583.9872442262413</v>
      </c>
      <c r="F2" s="78">
        <v>7899.1177314850956</v>
      </c>
      <c r="G2" s="78">
        <v>8716.4746897905061</v>
      </c>
      <c r="H2" s="78">
        <v>9915.3306863018843</v>
      </c>
      <c r="I2" s="78">
        <v>6837.5550389549289</v>
      </c>
      <c r="J2" s="78">
        <v>7170.7617458619279</v>
      </c>
      <c r="K2" s="78">
        <v>8588.1207204820057</v>
      </c>
      <c r="L2" s="78">
        <v>5220.2952862867487</v>
      </c>
      <c r="M2" s="78">
        <v>5424.290485388261</v>
      </c>
      <c r="N2" s="78">
        <v>5810.0404730611481</v>
      </c>
      <c r="O2" s="78">
        <v>6466.3309257389828</v>
      </c>
      <c r="P2" s="78">
        <v>6091.2280846826952</v>
      </c>
      <c r="Q2" s="78">
        <v>5164.2150432616036</v>
      </c>
      <c r="R2" s="78">
        <v>6251.4902714749978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42.801692572202697</v>
      </c>
      <c r="G3" s="79">
        <v>528.86730267420114</v>
      </c>
      <c r="H3" s="79">
        <v>1302.2869563618262</v>
      </c>
      <c r="I3" s="79">
        <v>0</v>
      </c>
      <c r="J3" s="79">
        <v>342.3212503544126</v>
      </c>
      <c r="K3" s="79">
        <v>2195.2843252099738</v>
      </c>
      <c r="L3" s="79">
        <v>88.202280744874031</v>
      </c>
      <c r="M3" s="79">
        <v>225.51161732987481</v>
      </c>
      <c r="N3" s="79">
        <v>1268.5193602153124</v>
      </c>
      <c r="O3" s="79">
        <v>1192.2421300289561</v>
      </c>
      <c r="P3" s="79">
        <v>947.7469136051252</v>
      </c>
      <c r="Q3" s="79">
        <v>1228.8651274977806</v>
      </c>
      <c r="R3" s="79">
        <v>543.24915650241223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42.646105202401237</v>
      </c>
      <c r="G4" s="8">
        <v>524.00396974229329</v>
      </c>
      <c r="H4" s="8">
        <v>1294.4474305418962</v>
      </c>
      <c r="I4" s="8">
        <v>0</v>
      </c>
      <c r="J4" s="8">
        <v>341.67197148089178</v>
      </c>
      <c r="K4" s="8">
        <v>2191.2574599957211</v>
      </c>
      <c r="L4" s="8">
        <v>86.648776145103668</v>
      </c>
      <c r="M4" s="8">
        <v>219.77391175275284</v>
      </c>
      <c r="N4" s="8">
        <v>1263.4846884781418</v>
      </c>
      <c r="O4" s="8">
        <v>1188.0156793281144</v>
      </c>
      <c r="P4" s="8">
        <v>942.54732690782021</v>
      </c>
      <c r="Q4" s="8">
        <v>1225.747184124622</v>
      </c>
      <c r="R4" s="8">
        <v>540.13439347444319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41.531983581935215</v>
      </c>
      <c r="G5" s="9">
        <v>504.28938019784579</v>
      </c>
      <c r="H5" s="9">
        <v>1254.9976630494107</v>
      </c>
      <c r="I5" s="9">
        <v>0</v>
      </c>
      <c r="J5" s="9">
        <v>338.85184193647171</v>
      </c>
      <c r="K5" s="9">
        <v>2179.7394957020615</v>
      </c>
      <c r="L5" s="9">
        <v>85.369931817537704</v>
      </c>
      <c r="M5" s="9">
        <v>211.47938715140347</v>
      </c>
      <c r="N5" s="9">
        <v>1257.6380655990799</v>
      </c>
      <c r="O5" s="9">
        <v>1169.785832991568</v>
      </c>
      <c r="P5" s="9">
        <v>918.39467734445213</v>
      </c>
      <c r="Q5" s="9">
        <v>1207.5250894123549</v>
      </c>
      <c r="R5" s="9">
        <v>534.06590647446933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41.531983581935215</v>
      </c>
      <c r="G8" s="10">
        <v>504.28938019784579</v>
      </c>
      <c r="H8" s="10">
        <v>1254.9976630494107</v>
      </c>
      <c r="I8" s="10">
        <v>0</v>
      </c>
      <c r="J8" s="10">
        <v>338.85184193647171</v>
      </c>
      <c r="K8" s="10">
        <v>2179.7394957020615</v>
      </c>
      <c r="L8" s="10">
        <v>85.369931817537704</v>
      </c>
      <c r="M8" s="10">
        <v>211.47938715140347</v>
      </c>
      <c r="N8" s="10">
        <v>1257.6380655990799</v>
      </c>
      <c r="O8" s="10">
        <v>1169.785832991568</v>
      </c>
      <c r="P8" s="10">
        <v>918.39467734445213</v>
      </c>
      <c r="Q8" s="10">
        <v>1207.5250894123549</v>
      </c>
      <c r="R8" s="10">
        <v>534.06590647446933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1.1141216204660234</v>
      </c>
      <c r="G11" s="9">
        <v>19.714589544447524</v>
      </c>
      <c r="H11" s="9">
        <v>39.449767492485606</v>
      </c>
      <c r="I11" s="9">
        <v>0</v>
      </c>
      <c r="J11" s="9">
        <v>2.8201295444200878</v>
      </c>
      <c r="K11" s="9">
        <v>11.517964293659416</v>
      </c>
      <c r="L11" s="9">
        <v>1.2788443275659631</v>
      </c>
      <c r="M11" s="9">
        <v>8.2945246013493534</v>
      </c>
      <c r="N11" s="9">
        <v>5.8466228790619637</v>
      </c>
      <c r="O11" s="9">
        <v>18.229846336546398</v>
      </c>
      <c r="P11" s="9">
        <v>24.152649563368122</v>
      </c>
      <c r="Q11" s="9">
        <v>18.222094712267058</v>
      </c>
      <c r="R11" s="9">
        <v>6.0684869999738043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1.1141216204660234</v>
      </c>
      <c r="G12" s="10">
        <v>19.714589544447524</v>
      </c>
      <c r="H12" s="10">
        <v>39.449767492485606</v>
      </c>
      <c r="I12" s="10">
        <v>0</v>
      </c>
      <c r="J12" s="10">
        <v>2.8201295444200878</v>
      </c>
      <c r="K12" s="10">
        <v>11.517964293659416</v>
      </c>
      <c r="L12" s="10">
        <v>1.2788443275659631</v>
      </c>
      <c r="M12" s="10">
        <v>8.2945246013493534</v>
      </c>
      <c r="N12" s="10">
        <v>5.8466228790619637</v>
      </c>
      <c r="O12" s="10">
        <v>18.229846336546398</v>
      </c>
      <c r="P12" s="10">
        <v>24.152649563368122</v>
      </c>
      <c r="Q12" s="10">
        <v>18.222094712267058</v>
      </c>
      <c r="R12" s="10">
        <v>6.0684869999738043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0.15558736980146076</v>
      </c>
      <c r="G15" s="8">
        <v>4.863332931907844</v>
      </c>
      <c r="H15" s="8">
        <v>7.8395258199300857</v>
      </c>
      <c r="I15" s="8">
        <v>0</v>
      </c>
      <c r="J15" s="8">
        <v>0.64927887352082569</v>
      </c>
      <c r="K15" s="8">
        <v>4.0268652142526724</v>
      </c>
      <c r="L15" s="8">
        <v>1.5535045997703609</v>
      </c>
      <c r="M15" s="8">
        <v>5.7377055771219858</v>
      </c>
      <c r="N15" s="8">
        <v>5.0346717371706493</v>
      </c>
      <c r="O15" s="8">
        <v>4.2264507008416778</v>
      </c>
      <c r="P15" s="8">
        <v>5.1995866973050395</v>
      </c>
      <c r="Q15" s="8">
        <v>3.1179433731586488</v>
      </c>
      <c r="R15" s="8">
        <v>3.1147630279690848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0.15558736980146076</v>
      </c>
      <c r="G16" s="9">
        <v>4.863332931907844</v>
      </c>
      <c r="H16" s="9">
        <v>7.8395258199300857</v>
      </c>
      <c r="I16" s="9">
        <v>0</v>
      </c>
      <c r="J16" s="9">
        <v>0.64927887352082569</v>
      </c>
      <c r="K16" s="9">
        <v>4.0268652142526724</v>
      </c>
      <c r="L16" s="9">
        <v>1.5535045997703609</v>
      </c>
      <c r="M16" s="9">
        <v>5.7377055771219858</v>
      </c>
      <c r="N16" s="9">
        <v>5.0346717371706493</v>
      </c>
      <c r="O16" s="9">
        <v>4.2264507008416778</v>
      </c>
      <c r="P16" s="9">
        <v>5.1995866973050395</v>
      </c>
      <c r="Q16" s="9">
        <v>3.1179433731586488</v>
      </c>
      <c r="R16" s="9">
        <v>3.1147630279690848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1224.4727944112497</v>
      </c>
      <c r="D21" s="79">
        <v>761.18631128970094</v>
      </c>
      <c r="E21" s="79">
        <v>738.73605172576936</v>
      </c>
      <c r="F21" s="79">
        <v>1429.0313146709295</v>
      </c>
      <c r="G21" s="79">
        <v>1935.1556810389006</v>
      </c>
      <c r="H21" s="79">
        <v>2746.4258274419767</v>
      </c>
      <c r="I21" s="79">
        <v>1157.9185897578666</v>
      </c>
      <c r="J21" s="79">
        <v>1624.8864346842079</v>
      </c>
      <c r="K21" s="79">
        <v>1763.0268895438855</v>
      </c>
      <c r="L21" s="79">
        <v>1264.5827371549158</v>
      </c>
      <c r="M21" s="79">
        <v>1189.8873482395056</v>
      </c>
      <c r="N21" s="79">
        <v>672.82990972762627</v>
      </c>
      <c r="O21" s="79">
        <v>846.88403368037325</v>
      </c>
      <c r="P21" s="79">
        <v>635.64663452681236</v>
      </c>
      <c r="Q21" s="79">
        <v>497.56250831506645</v>
      </c>
      <c r="R21" s="79">
        <v>1838.5943283446554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1224.4727944112497</v>
      </c>
      <c r="D30" s="8">
        <v>761.18631128970094</v>
      </c>
      <c r="E30" s="8">
        <v>738.73605172576936</v>
      </c>
      <c r="F30" s="8">
        <v>1429.0313146709295</v>
      </c>
      <c r="G30" s="8">
        <v>1935.1556810389006</v>
      </c>
      <c r="H30" s="8">
        <v>2746.4258274419767</v>
      </c>
      <c r="I30" s="8">
        <v>1157.9185897578666</v>
      </c>
      <c r="J30" s="8">
        <v>1624.8864346842079</v>
      </c>
      <c r="K30" s="8">
        <v>1763.0268895438855</v>
      </c>
      <c r="L30" s="8">
        <v>1264.5827371549158</v>
      </c>
      <c r="M30" s="8">
        <v>1189.8873482395056</v>
      </c>
      <c r="N30" s="8">
        <v>672.82990972762627</v>
      </c>
      <c r="O30" s="8">
        <v>846.88403368037325</v>
      </c>
      <c r="P30" s="8">
        <v>635.64663452681236</v>
      </c>
      <c r="Q30" s="8">
        <v>497.56250831506645</v>
      </c>
      <c r="R30" s="8">
        <v>1838.5943283446554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426.68237097190251</v>
      </c>
      <c r="D34" s="9">
        <v>420.86016322387206</v>
      </c>
      <c r="E34" s="9">
        <v>394.70080768030806</v>
      </c>
      <c r="F34" s="9">
        <v>449.82658574856009</v>
      </c>
      <c r="G34" s="9">
        <v>452.73621015414005</v>
      </c>
      <c r="H34" s="9">
        <v>441.19526882317143</v>
      </c>
      <c r="I34" s="9">
        <v>417.89387068963208</v>
      </c>
      <c r="J34" s="9">
        <v>417.67438406356808</v>
      </c>
      <c r="K34" s="9">
        <v>333.59169420550808</v>
      </c>
      <c r="L34" s="9">
        <v>290.21185864501206</v>
      </c>
      <c r="M34" s="9">
        <v>362.82511943334299</v>
      </c>
      <c r="N34" s="9">
        <v>304.77343442793142</v>
      </c>
      <c r="O34" s="9">
        <v>272.84396548736675</v>
      </c>
      <c r="P34" s="9">
        <v>229.30414508006825</v>
      </c>
      <c r="Q34" s="9">
        <v>127.71465457915188</v>
      </c>
      <c r="R34" s="9">
        <v>249.62350213749889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6.9648255029253106</v>
      </c>
      <c r="D43" s="9">
        <v>129.15946733944583</v>
      </c>
      <c r="E43" s="9">
        <v>126.47652999876767</v>
      </c>
      <c r="F43" s="9">
        <v>156.92417975063157</v>
      </c>
      <c r="G43" s="9">
        <v>185.25854153792824</v>
      </c>
      <c r="H43" s="9">
        <v>172.97422347792477</v>
      </c>
      <c r="I43" s="9">
        <v>147.55030960569127</v>
      </c>
      <c r="J43" s="9">
        <v>185.47768513308756</v>
      </c>
      <c r="K43" s="9">
        <v>151.31282937616368</v>
      </c>
      <c r="L43" s="9">
        <v>132.13643479351958</v>
      </c>
      <c r="M43" s="9">
        <v>207.86075902651248</v>
      </c>
      <c r="N43" s="9">
        <v>163.71976968062259</v>
      </c>
      <c r="O43" s="9">
        <v>117.77163599239476</v>
      </c>
      <c r="P43" s="9">
        <v>74.545282276997241</v>
      </c>
      <c r="Q43" s="9">
        <v>103.5916707215295</v>
      </c>
      <c r="R43" s="9">
        <v>137.5252508365777</v>
      </c>
    </row>
    <row r="44" spans="1:18" ht="11.25" customHeight="1" x14ac:dyDescent="0.25">
      <c r="A44" s="59" t="s">
        <v>161</v>
      </c>
      <c r="B44" s="60" t="s">
        <v>160</v>
      </c>
      <c r="C44" s="9">
        <v>790.82559793642179</v>
      </c>
      <c r="D44" s="9">
        <v>211.16668072638311</v>
      </c>
      <c r="E44" s="9">
        <v>217.55871404669358</v>
      </c>
      <c r="F44" s="9">
        <v>822.28054917173779</v>
      </c>
      <c r="G44" s="9">
        <v>1297.1609293468323</v>
      </c>
      <c r="H44" s="9">
        <v>1287.9363406853913</v>
      </c>
      <c r="I44" s="9">
        <v>592.47440946254324</v>
      </c>
      <c r="J44" s="9">
        <v>1021.7343654875522</v>
      </c>
      <c r="K44" s="9">
        <v>1164.1182675775203</v>
      </c>
      <c r="L44" s="9">
        <v>842.23444371638425</v>
      </c>
      <c r="M44" s="9">
        <v>619.2014697796501</v>
      </c>
      <c r="N44" s="9">
        <v>204.33670561907235</v>
      </c>
      <c r="O44" s="9">
        <v>291.02283890341516</v>
      </c>
      <c r="P44" s="9">
        <v>247.68108591181439</v>
      </c>
      <c r="Q44" s="9">
        <v>266.2561830143851</v>
      </c>
      <c r="R44" s="9">
        <v>532.51134056407227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844.31999445548934</v>
      </c>
      <c r="I45" s="9">
        <v>0</v>
      </c>
      <c r="J45" s="9">
        <v>0</v>
      </c>
      <c r="K45" s="9">
        <v>114.00409838469331</v>
      </c>
      <c r="L45" s="9">
        <v>0</v>
      </c>
      <c r="M45" s="9">
        <v>0</v>
      </c>
      <c r="N45" s="9">
        <v>0</v>
      </c>
      <c r="O45" s="9">
        <v>165.24559329719665</v>
      </c>
      <c r="P45" s="9">
        <v>84.116121257932534</v>
      </c>
      <c r="Q45" s="9">
        <v>0</v>
      </c>
      <c r="R45" s="9">
        <v>918.93423480650665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753.34279343315302</v>
      </c>
      <c r="I49" s="10">
        <v>0</v>
      </c>
      <c r="J49" s="10">
        <v>0</v>
      </c>
      <c r="K49" s="10">
        <v>100.60855653077242</v>
      </c>
      <c r="L49" s="10">
        <v>0</v>
      </c>
      <c r="M49" s="10">
        <v>0</v>
      </c>
      <c r="N49" s="10">
        <v>0</v>
      </c>
      <c r="O49" s="10">
        <v>165.24559329719665</v>
      </c>
      <c r="P49" s="10">
        <v>84.116121257932534</v>
      </c>
      <c r="Q49" s="10">
        <v>0</v>
      </c>
      <c r="R49" s="10">
        <v>918.93423480650665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90.977201022336317</v>
      </c>
      <c r="I51" s="10">
        <v>0</v>
      </c>
      <c r="J51" s="10">
        <v>0</v>
      </c>
      <c r="K51" s="10">
        <v>13.395541853920895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6280.8559071055106</v>
      </c>
      <c r="D52" s="79">
        <v>5680.0464849966884</v>
      </c>
      <c r="E52" s="79">
        <v>5845.2511925004719</v>
      </c>
      <c r="F52" s="79">
        <v>6427.284724241963</v>
      </c>
      <c r="G52" s="79">
        <v>6252.4517060774042</v>
      </c>
      <c r="H52" s="79">
        <v>5866.617902498082</v>
      </c>
      <c r="I52" s="79">
        <v>5679.6364491970626</v>
      </c>
      <c r="J52" s="79">
        <v>5203.5540608233077</v>
      </c>
      <c r="K52" s="79">
        <v>4629.8095057281462</v>
      </c>
      <c r="L52" s="79">
        <v>3867.5102683869591</v>
      </c>
      <c r="M52" s="79">
        <v>3968.7493607079841</v>
      </c>
      <c r="N52" s="79">
        <v>3368.1846072102412</v>
      </c>
      <c r="O52" s="79">
        <v>3171.6643799915646</v>
      </c>
      <c r="P52" s="79">
        <v>3299.4845365507631</v>
      </c>
      <c r="Q52" s="79">
        <v>3358.9241347739157</v>
      </c>
      <c r="R52" s="79">
        <v>2865.218161018237</v>
      </c>
    </row>
    <row r="53" spans="1:18" ht="11.25" customHeight="1" x14ac:dyDescent="0.25">
      <c r="A53" s="56" t="s">
        <v>143</v>
      </c>
      <c r="B53" s="57" t="s">
        <v>142</v>
      </c>
      <c r="C53" s="8">
        <v>6280.8559071055106</v>
      </c>
      <c r="D53" s="8">
        <v>5680.0464849966884</v>
      </c>
      <c r="E53" s="8">
        <v>5845.2511925004719</v>
      </c>
      <c r="F53" s="8">
        <v>6427.284724241963</v>
      </c>
      <c r="G53" s="8">
        <v>6252.4517060774042</v>
      </c>
      <c r="H53" s="8">
        <v>5866.617902498082</v>
      </c>
      <c r="I53" s="8">
        <v>5679.6364491970626</v>
      </c>
      <c r="J53" s="8">
        <v>5203.5540608233077</v>
      </c>
      <c r="K53" s="8">
        <v>4629.8095057281462</v>
      </c>
      <c r="L53" s="8">
        <v>3867.5102683869591</v>
      </c>
      <c r="M53" s="8">
        <v>3968.7493607079841</v>
      </c>
      <c r="N53" s="8">
        <v>3368.1846072102412</v>
      </c>
      <c r="O53" s="8">
        <v>3171.6643799915646</v>
      </c>
      <c r="P53" s="8">
        <v>3299.4845365507631</v>
      </c>
      <c r="Q53" s="8">
        <v>3358.9241347739157</v>
      </c>
      <c r="R53" s="8">
        <v>2865.218161018237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40.142159110896479</v>
      </c>
      <c r="N59" s="79">
        <v>500.50659590796829</v>
      </c>
      <c r="O59" s="79">
        <v>1255.5403820380891</v>
      </c>
      <c r="P59" s="79">
        <v>1208.3499999999942</v>
      </c>
      <c r="Q59" s="79">
        <v>78.863272674841411</v>
      </c>
      <c r="R59" s="79">
        <v>1004.4286256096933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40.142159110896479</v>
      </c>
      <c r="N60" s="8">
        <v>500.50659590796829</v>
      </c>
      <c r="O60" s="8">
        <v>1255.5403820380891</v>
      </c>
      <c r="P60" s="8">
        <v>1208.3499999999942</v>
      </c>
      <c r="Q60" s="8">
        <v>78.863272674841411</v>
      </c>
      <c r="R60" s="8">
        <v>1004.4286256096933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288.06407242243773</v>
      </c>
      <c r="I64" s="81">
        <v>0</v>
      </c>
      <c r="J64" s="81">
        <v>0</v>
      </c>
      <c r="K64" s="81">
        <v>353.24262711359864</v>
      </c>
      <c r="L64" s="81">
        <v>0</v>
      </c>
      <c r="M64" s="81">
        <v>14.94084911202561</v>
      </c>
      <c r="N64" s="81">
        <v>200.62095493054247</v>
      </c>
      <c r="O64" s="81">
        <v>446.32117642763967</v>
      </c>
      <c r="P64" s="81">
        <v>448.78268679514804</v>
      </c>
      <c r="Q64" s="81">
        <v>37.040052132695486</v>
      </c>
      <c r="R64" s="81">
        <v>685.9816138442028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288.06407242243773</v>
      </c>
      <c r="I65" s="82">
        <v>0</v>
      </c>
      <c r="J65" s="82">
        <v>0</v>
      </c>
      <c r="K65" s="82">
        <v>353.24262711359864</v>
      </c>
      <c r="L65" s="82">
        <v>0</v>
      </c>
      <c r="M65" s="82">
        <v>14.94084911202561</v>
      </c>
      <c r="N65" s="82">
        <v>200.62095493054247</v>
      </c>
      <c r="O65" s="82">
        <v>446.32117642763967</v>
      </c>
      <c r="P65" s="82">
        <v>448.78268679514804</v>
      </c>
      <c r="Q65" s="82">
        <v>37.040052132695486</v>
      </c>
      <c r="R65" s="82">
        <v>685.9816138442028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2136.3116895936932</v>
      </c>
      <c r="D2" s="78">
        <v>2014.9394379165401</v>
      </c>
      <c r="E2" s="78">
        <v>1789.8377409446161</v>
      </c>
      <c r="F2" s="78">
        <v>2128.1822700417624</v>
      </c>
      <c r="G2" s="78">
        <v>2195.8760767966578</v>
      </c>
      <c r="H2" s="78">
        <v>2325.0440807399023</v>
      </c>
      <c r="I2" s="78">
        <v>1940.0758127274437</v>
      </c>
      <c r="J2" s="78">
        <v>1978.0088697885112</v>
      </c>
      <c r="K2" s="78">
        <v>2093.3991737419092</v>
      </c>
      <c r="L2" s="78">
        <v>1460.5989071211852</v>
      </c>
      <c r="M2" s="78">
        <v>1547.7477695489613</v>
      </c>
      <c r="N2" s="78">
        <v>1626.201188025376</v>
      </c>
      <c r="O2" s="78">
        <v>1582.2463925163511</v>
      </c>
      <c r="P2" s="78">
        <v>1409.4503133900969</v>
      </c>
      <c r="Q2" s="78">
        <v>1258.3179882911409</v>
      </c>
      <c r="R2" s="78">
        <v>1582.3841557913522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4.5071968638962154</v>
      </c>
      <c r="D21" s="79">
        <v>6.6558744857838343</v>
      </c>
      <c r="E21" s="79">
        <v>6.0978528610583203</v>
      </c>
      <c r="F21" s="79">
        <v>6.7260977149500754</v>
      </c>
      <c r="G21" s="79">
        <v>6.7601554775257311</v>
      </c>
      <c r="H21" s="79">
        <v>7.0248475963350963</v>
      </c>
      <c r="I21" s="79">
        <v>6.5390746990808983</v>
      </c>
      <c r="J21" s="79">
        <v>6.5933284238530323</v>
      </c>
      <c r="K21" s="79">
        <v>6.5324821673433631</v>
      </c>
      <c r="L21" s="79">
        <v>5.1351321015865734</v>
      </c>
      <c r="M21" s="79">
        <v>5.3962297884223673</v>
      </c>
      <c r="N21" s="79">
        <v>5.534892996401549</v>
      </c>
      <c r="O21" s="79">
        <v>5.0713415374929705</v>
      </c>
      <c r="P21" s="79">
        <v>4.6334125905645527</v>
      </c>
      <c r="Q21" s="79">
        <v>4.395512731176348</v>
      </c>
      <c r="R21" s="79">
        <v>5.0148887555552442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4.5071968638962154</v>
      </c>
      <c r="D30" s="8">
        <v>6.6558744857838343</v>
      </c>
      <c r="E30" s="8">
        <v>6.0978528610583203</v>
      </c>
      <c r="F30" s="8">
        <v>6.7260977149500754</v>
      </c>
      <c r="G30" s="8">
        <v>6.7601554775257311</v>
      </c>
      <c r="H30" s="8">
        <v>7.0248475963350963</v>
      </c>
      <c r="I30" s="8">
        <v>6.5390746990808983</v>
      </c>
      <c r="J30" s="8">
        <v>6.5933284238530323</v>
      </c>
      <c r="K30" s="8">
        <v>6.5324821673433631</v>
      </c>
      <c r="L30" s="8">
        <v>5.1351321015865734</v>
      </c>
      <c r="M30" s="8">
        <v>5.3962297884223673</v>
      </c>
      <c r="N30" s="8">
        <v>5.534892996401549</v>
      </c>
      <c r="O30" s="8">
        <v>5.0713415374929705</v>
      </c>
      <c r="P30" s="8">
        <v>4.6334125905645527</v>
      </c>
      <c r="Q30" s="8">
        <v>4.395512731176348</v>
      </c>
      <c r="R30" s="8">
        <v>5.0148887555552442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4.5071968638962154</v>
      </c>
      <c r="D43" s="9">
        <v>6.6558744857838343</v>
      </c>
      <c r="E43" s="9">
        <v>6.0978528610583203</v>
      </c>
      <c r="F43" s="9">
        <v>6.7260977149500754</v>
      </c>
      <c r="G43" s="9">
        <v>6.7601554775257311</v>
      </c>
      <c r="H43" s="9">
        <v>7.0248475963350963</v>
      </c>
      <c r="I43" s="9">
        <v>6.5390746990808983</v>
      </c>
      <c r="J43" s="9">
        <v>6.5933284238530323</v>
      </c>
      <c r="K43" s="9">
        <v>6.5324821673433631</v>
      </c>
      <c r="L43" s="9">
        <v>5.1351321015865734</v>
      </c>
      <c r="M43" s="9">
        <v>5.3962297884223673</v>
      </c>
      <c r="N43" s="9">
        <v>5.534892996401549</v>
      </c>
      <c r="O43" s="9">
        <v>5.0713415374929705</v>
      </c>
      <c r="P43" s="9">
        <v>4.6334125905645527</v>
      </c>
      <c r="Q43" s="9">
        <v>4.395512731176348</v>
      </c>
      <c r="R43" s="9">
        <v>5.0148887555552442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2131.8044927297969</v>
      </c>
      <c r="D52" s="79">
        <v>2008.2835634307562</v>
      </c>
      <c r="E52" s="79">
        <v>1783.7398880835578</v>
      </c>
      <c r="F52" s="79">
        <v>2121.4561723268125</v>
      </c>
      <c r="G52" s="79">
        <v>2189.1159213191322</v>
      </c>
      <c r="H52" s="79">
        <v>2318.0192331435674</v>
      </c>
      <c r="I52" s="79">
        <v>1933.5367380283628</v>
      </c>
      <c r="J52" s="79">
        <v>1971.4155413646581</v>
      </c>
      <c r="K52" s="79">
        <v>2086.8666915745657</v>
      </c>
      <c r="L52" s="79">
        <v>1455.4637750195986</v>
      </c>
      <c r="M52" s="79">
        <v>1542.351539760539</v>
      </c>
      <c r="N52" s="79">
        <v>1620.6662950289744</v>
      </c>
      <c r="O52" s="79">
        <v>1577.1750509788581</v>
      </c>
      <c r="P52" s="79">
        <v>1404.8169007995323</v>
      </c>
      <c r="Q52" s="79">
        <v>1253.9224755599646</v>
      </c>
      <c r="R52" s="79">
        <v>1577.3692670357971</v>
      </c>
    </row>
    <row r="53" spans="1:18" ht="11.25" customHeight="1" x14ac:dyDescent="0.25">
      <c r="A53" s="56" t="s">
        <v>143</v>
      </c>
      <c r="B53" s="57" t="s">
        <v>142</v>
      </c>
      <c r="C53" s="8">
        <v>2131.8044927297969</v>
      </c>
      <c r="D53" s="8">
        <v>2008.2835634307562</v>
      </c>
      <c r="E53" s="8">
        <v>1783.7398880835578</v>
      </c>
      <c r="F53" s="8">
        <v>2121.4561723268125</v>
      </c>
      <c r="G53" s="8">
        <v>2189.1159213191322</v>
      </c>
      <c r="H53" s="8">
        <v>2318.0192331435674</v>
      </c>
      <c r="I53" s="8">
        <v>1933.5367380283628</v>
      </c>
      <c r="J53" s="8">
        <v>1971.4155413646581</v>
      </c>
      <c r="K53" s="8">
        <v>2086.8666915745657</v>
      </c>
      <c r="L53" s="8">
        <v>1455.4637750195986</v>
      </c>
      <c r="M53" s="8">
        <v>1542.351539760539</v>
      </c>
      <c r="N53" s="8">
        <v>1620.6662950289744</v>
      </c>
      <c r="O53" s="8">
        <v>1577.1750509788581</v>
      </c>
      <c r="P53" s="8">
        <v>1404.8169007995323</v>
      </c>
      <c r="Q53" s="8">
        <v>1253.9224755599646</v>
      </c>
      <c r="R53" s="8">
        <v>1577.3692670357971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4296.8269975280919</v>
      </c>
      <c r="D2" s="78">
        <v>4384.9090064268366</v>
      </c>
      <c r="E2" s="78">
        <v>4429.2951119437921</v>
      </c>
      <c r="F2" s="78">
        <v>4559.2735063744803</v>
      </c>
      <c r="G2" s="78">
        <v>3075.5649838760287</v>
      </c>
      <c r="H2" s="78">
        <v>2700.2605600236261</v>
      </c>
      <c r="I2" s="78">
        <v>2745.2306721124446</v>
      </c>
      <c r="J2" s="78">
        <v>2878.9506249815163</v>
      </c>
      <c r="K2" s="78">
        <v>2618.3879578444685</v>
      </c>
      <c r="L2" s="78">
        <v>2654.6654367224642</v>
      </c>
      <c r="M2" s="78">
        <v>2540.3946795171701</v>
      </c>
      <c r="N2" s="78">
        <v>1987.1248350554924</v>
      </c>
      <c r="O2" s="78">
        <v>1754.2283640925505</v>
      </c>
      <c r="P2" s="78">
        <v>1637.9228077394787</v>
      </c>
      <c r="Q2" s="78">
        <v>1601.3811317240688</v>
      </c>
      <c r="R2" s="78">
        <v>1653.3875117760219</v>
      </c>
    </row>
    <row r="3" spans="1:18" ht="11.25" customHeight="1" x14ac:dyDescent="0.25">
      <c r="A3" s="53" t="s">
        <v>242</v>
      </c>
      <c r="B3" s="54" t="s">
        <v>241</v>
      </c>
      <c r="C3" s="79">
        <v>10.122410462157083</v>
      </c>
      <c r="D3" s="79">
        <v>5.1479760689280001</v>
      </c>
      <c r="E3" s="79">
        <v>5.1480552831840001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10.122410462157083</v>
      </c>
      <c r="D4" s="8">
        <v>5.1479760689280001</v>
      </c>
      <c r="E4" s="8">
        <v>5.1480552831840001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10.122410462157083</v>
      </c>
      <c r="D5" s="9">
        <v>5.1479760689280001</v>
      </c>
      <c r="E5" s="9">
        <v>5.1480552831840001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10.122410462157083</v>
      </c>
      <c r="D8" s="10">
        <v>5.1479760689280001</v>
      </c>
      <c r="E8" s="10">
        <v>5.1480552831840001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495.12971268843933</v>
      </c>
      <c r="D21" s="79">
        <v>593.97956114464807</v>
      </c>
      <c r="E21" s="79">
        <v>588.35737387260008</v>
      </c>
      <c r="F21" s="79">
        <v>625.39733066029203</v>
      </c>
      <c r="G21" s="79">
        <v>668.74398344431211</v>
      </c>
      <c r="H21" s="79">
        <v>628.37782386311153</v>
      </c>
      <c r="I21" s="79">
        <v>631.33512896466016</v>
      </c>
      <c r="J21" s="79">
        <v>652.97526807938402</v>
      </c>
      <c r="K21" s="79">
        <v>671.87826613692016</v>
      </c>
      <c r="L21" s="79">
        <v>414.73530271483207</v>
      </c>
      <c r="M21" s="79">
        <v>229.07763249570297</v>
      </c>
      <c r="N21" s="79">
        <v>136.16850006609059</v>
      </c>
      <c r="O21" s="79">
        <v>173.03660580853153</v>
      </c>
      <c r="P21" s="79">
        <v>198.17490461661799</v>
      </c>
      <c r="Q21" s="79">
        <v>192.09139860819522</v>
      </c>
      <c r="R21" s="79">
        <v>213.64974616633867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495.12971268843933</v>
      </c>
      <c r="D30" s="8">
        <v>593.97956114464807</v>
      </c>
      <c r="E30" s="8">
        <v>588.35737387260008</v>
      </c>
      <c r="F30" s="8">
        <v>625.39733066029203</v>
      </c>
      <c r="G30" s="8">
        <v>668.74398344431211</v>
      </c>
      <c r="H30" s="8">
        <v>628.37782386311153</v>
      </c>
      <c r="I30" s="8">
        <v>631.33512896466016</v>
      </c>
      <c r="J30" s="8">
        <v>652.97526807938402</v>
      </c>
      <c r="K30" s="8">
        <v>671.87826613692016</v>
      </c>
      <c r="L30" s="8">
        <v>414.73530271483207</v>
      </c>
      <c r="M30" s="8">
        <v>229.07763249570297</v>
      </c>
      <c r="N30" s="8">
        <v>136.16850006609059</v>
      </c>
      <c r="O30" s="8">
        <v>173.03660580853153</v>
      </c>
      <c r="P30" s="8">
        <v>198.17490461661799</v>
      </c>
      <c r="Q30" s="8">
        <v>192.09139860819522</v>
      </c>
      <c r="R30" s="8">
        <v>213.64974616633867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20.31820814151914</v>
      </c>
      <c r="D34" s="9">
        <v>20.331943351632003</v>
      </c>
      <c r="E34" s="9">
        <v>17.445831596172003</v>
      </c>
      <c r="F34" s="9">
        <v>20.339314171164002</v>
      </c>
      <c r="G34" s="9">
        <v>26.149871227392001</v>
      </c>
      <c r="H34" s="9">
        <v>26.123404075056282</v>
      </c>
      <c r="I34" s="9">
        <v>26.151377093748003</v>
      </c>
      <c r="J34" s="9">
        <v>23.244843677004003</v>
      </c>
      <c r="K34" s="9">
        <v>20.347636064184002</v>
      </c>
      <c r="L34" s="9">
        <v>17.428580179848002</v>
      </c>
      <c r="M34" s="9">
        <v>23.220807643734087</v>
      </c>
      <c r="N34" s="9">
        <v>17.415553617328918</v>
      </c>
      <c r="O34" s="9">
        <v>17.415748834577922</v>
      </c>
      <c r="P34" s="9">
        <v>11.610336459750314</v>
      </c>
      <c r="Q34" s="9">
        <v>11.610423143559244</v>
      </c>
      <c r="R34" s="9">
        <v>14.512917934598875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59.946992985237657</v>
      </c>
      <c r="D43" s="9">
        <v>50.543117928575995</v>
      </c>
      <c r="E43" s="9">
        <v>59.909227213212006</v>
      </c>
      <c r="F43" s="9">
        <v>72.617882512968009</v>
      </c>
      <c r="G43" s="9">
        <v>94.630288479480001</v>
      </c>
      <c r="H43" s="9">
        <v>85.2222830225259</v>
      </c>
      <c r="I43" s="9">
        <v>69.5034883764</v>
      </c>
      <c r="J43" s="9">
        <v>63.010591190820001</v>
      </c>
      <c r="K43" s="9">
        <v>63.027499373280001</v>
      </c>
      <c r="L43" s="9">
        <v>50.561111957615999</v>
      </c>
      <c r="M43" s="9">
        <v>78.920523547140462</v>
      </c>
      <c r="N43" s="9">
        <v>56.8329857974772</v>
      </c>
      <c r="O43" s="9">
        <v>44.164171646551004</v>
      </c>
      <c r="P43" s="9">
        <v>41.051930183676333</v>
      </c>
      <c r="Q43" s="9">
        <v>47.35288395744341</v>
      </c>
      <c r="R43" s="9">
        <v>50.529794320145399</v>
      </c>
    </row>
    <row r="44" spans="1:18" ht="11.25" customHeight="1" x14ac:dyDescent="0.25">
      <c r="A44" s="59" t="s">
        <v>161</v>
      </c>
      <c r="B44" s="60" t="s">
        <v>160</v>
      </c>
      <c r="C44" s="9">
        <v>414.86451156168255</v>
      </c>
      <c r="D44" s="9">
        <v>523.10449986444007</v>
      </c>
      <c r="E44" s="9">
        <v>511.00231506321609</v>
      </c>
      <c r="F44" s="9">
        <v>532.44013397616004</v>
      </c>
      <c r="G44" s="9">
        <v>547.96382373744007</v>
      </c>
      <c r="H44" s="9">
        <v>517.03213676552934</v>
      </c>
      <c r="I44" s="9">
        <v>535.68026349451213</v>
      </c>
      <c r="J44" s="9">
        <v>566.71983321156006</v>
      </c>
      <c r="K44" s="9">
        <v>588.50313069945616</v>
      </c>
      <c r="L44" s="9">
        <v>346.74561057736804</v>
      </c>
      <c r="M44" s="9">
        <v>126.9363013048284</v>
      </c>
      <c r="N44" s="9">
        <v>61.919960651284462</v>
      </c>
      <c r="O44" s="9">
        <v>111.45668532740262</v>
      </c>
      <c r="P44" s="9">
        <v>145.51263797319135</v>
      </c>
      <c r="Q44" s="9">
        <v>133.12809150719255</v>
      </c>
      <c r="R44" s="9">
        <v>148.60703391159441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3791.5748743774957</v>
      </c>
      <c r="D52" s="79">
        <v>3785.7814692132606</v>
      </c>
      <c r="E52" s="79">
        <v>3835.7896827880081</v>
      </c>
      <c r="F52" s="79">
        <v>3933.8761757141883</v>
      </c>
      <c r="G52" s="79">
        <v>2406.8210004317166</v>
      </c>
      <c r="H52" s="79">
        <v>2071.8827361605145</v>
      </c>
      <c r="I52" s="79">
        <v>2113.8955431477843</v>
      </c>
      <c r="J52" s="79">
        <v>2225.9753569021323</v>
      </c>
      <c r="K52" s="79">
        <v>1946.5096917075482</v>
      </c>
      <c r="L52" s="79">
        <v>2239.9301340076322</v>
      </c>
      <c r="M52" s="79">
        <v>2311.3170470214673</v>
      </c>
      <c r="N52" s="79">
        <v>1850.956334989402</v>
      </c>
      <c r="O52" s="79">
        <v>1581.191758284019</v>
      </c>
      <c r="P52" s="79">
        <v>1439.7479031228606</v>
      </c>
      <c r="Q52" s="79">
        <v>1409.2897331158736</v>
      </c>
      <c r="R52" s="79">
        <v>1439.7377656096833</v>
      </c>
    </row>
    <row r="53" spans="1:18" ht="11.25" customHeight="1" x14ac:dyDescent="0.25">
      <c r="A53" s="56" t="s">
        <v>143</v>
      </c>
      <c r="B53" s="57" t="s">
        <v>142</v>
      </c>
      <c r="C53" s="8">
        <v>3791.5748743774957</v>
      </c>
      <c r="D53" s="8">
        <v>3785.7814692132606</v>
      </c>
      <c r="E53" s="8">
        <v>3835.7896827880081</v>
      </c>
      <c r="F53" s="8">
        <v>3933.8761757141883</v>
      </c>
      <c r="G53" s="8">
        <v>2406.8210004317166</v>
      </c>
      <c r="H53" s="8">
        <v>2071.8827361605145</v>
      </c>
      <c r="I53" s="8">
        <v>2113.8955431477843</v>
      </c>
      <c r="J53" s="8">
        <v>2225.9753569021323</v>
      </c>
      <c r="K53" s="8">
        <v>1946.5096917075482</v>
      </c>
      <c r="L53" s="8">
        <v>2239.9301340076322</v>
      </c>
      <c r="M53" s="8">
        <v>2311.3170470214673</v>
      </c>
      <c r="N53" s="8">
        <v>1850.956334989402</v>
      </c>
      <c r="O53" s="8">
        <v>1581.191758284019</v>
      </c>
      <c r="P53" s="8">
        <v>1439.7479031228606</v>
      </c>
      <c r="Q53" s="8">
        <v>1409.2897331158736</v>
      </c>
      <c r="R53" s="8">
        <v>1439.7377656096833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0.92820388621685868</v>
      </c>
      <c r="P64" s="81">
        <v>0.92819729995461098</v>
      </c>
      <c r="Q64" s="81">
        <v>0.92820000029637861</v>
      </c>
      <c r="R64" s="81">
        <v>1.0401896870383398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0.1119964087860465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0.92820388621685868</v>
      </c>
      <c r="P67" s="82">
        <v>0.92819729995461098</v>
      </c>
      <c r="Q67" s="82">
        <v>0.92820000029637861</v>
      </c>
      <c r="R67" s="82">
        <v>0.92819327825229325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188.26210559251069</v>
      </c>
      <c r="D2" s="78">
        <v>185.21251005294494</v>
      </c>
      <c r="E2" s="78">
        <v>194.29484407613975</v>
      </c>
      <c r="F2" s="78">
        <v>202.2949508066495</v>
      </c>
      <c r="G2" s="78">
        <v>2.2673443487183413</v>
      </c>
      <c r="H2" s="78">
        <v>1.9794842252412987</v>
      </c>
      <c r="I2" s="78">
        <v>1.9682217761660334</v>
      </c>
      <c r="J2" s="78">
        <v>2.0951244225289813</v>
      </c>
      <c r="K2" s="78">
        <v>1.8880341546787303</v>
      </c>
      <c r="L2" s="78">
        <v>1.7419635338445882</v>
      </c>
      <c r="M2" s="78">
        <v>1.6924683772648892</v>
      </c>
      <c r="N2" s="78">
        <v>1.391337601591603</v>
      </c>
      <c r="O2" s="78">
        <v>1.430719535455496</v>
      </c>
      <c r="P2" s="78">
        <v>1.1869556196545348</v>
      </c>
      <c r="Q2" s="78">
        <v>1.3855188508246128</v>
      </c>
      <c r="R2" s="78">
        <v>1.5030897375092749</v>
      </c>
    </row>
    <row r="3" spans="1:18" ht="11.25" customHeight="1" x14ac:dyDescent="0.25">
      <c r="A3" s="53" t="s">
        <v>242</v>
      </c>
      <c r="B3" s="54" t="s">
        <v>241</v>
      </c>
      <c r="C3" s="79">
        <v>10.122410462157083</v>
      </c>
      <c r="D3" s="79">
        <v>5.1479760689280001</v>
      </c>
      <c r="E3" s="79">
        <v>5.1480552831840001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10.122410462157083</v>
      </c>
      <c r="D4" s="8">
        <v>5.1479760689280001</v>
      </c>
      <c r="E4" s="8">
        <v>5.1480552831840001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10.122410462157083</v>
      </c>
      <c r="D5" s="9">
        <v>5.1479760689280001</v>
      </c>
      <c r="E5" s="9">
        <v>5.1480552831840001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10.122410462157083</v>
      </c>
      <c r="D8" s="10">
        <v>5.1479760689280001</v>
      </c>
      <c r="E8" s="10">
        <v>5.1480552831840001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175.79307760652887</v>
      </c>
      <c r="D21" s="79">
        <v>177.76005485712062</v>
      </c>
      <c r="E21" s="79">
        <v>186.72914320797528</v>
      </c>
      <c r="F21" s="79">
        <v>199.75306748890671</v>
      </c>
      <c r="G21" s="79">
        <v>8.5773986786257361E-2</v>
      </c>
      <c r="H21" s="79">
        <v>7.8204891918535108E-2</v>
      </c>
      <c r="I21" s="79">
        <v>6.2653815160134657E-2</v>
      </c>
      <c r="J21" s="79">
        <v>5.7674023115722339E-2</v>
      </c>
      <c r="K21" s="79">
        <v>5.921665547117437E-2</v>
      </c>
      <c r="L21" s="79">
        <v>3.8452717693616086E-2</v>
      </c>
      <c r="M21" s="79">
        <v>5.5881679739871855E-2</v>
      </c>
      <c r="N21" s="79">
        <v>4.1447904802264561E-2</v>
      </c>
      <c r="O21" s="79">
        <v>3.8875511497736603E-2</v>
      </c>
      <c r="P21" s="79">
        <v>3.2905743324117061E-2</v>
      </c>
      <c r="Q21" s="79">
        <v>4.504077568166192E-2</v>
      </c>
      <c r="R21" s="79">
        <v>5.0964549805164683E-2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175.79307760652887</v>
      </c>
      <c r="D30" s="8">
        <v>177.76005485712062</v>
      </c>
      <c r="E30" s="8">
        <v>186.72914320797528</v>
      </c>
      <c r="F30" s="8">
        <v>199.75306748890671</v>
      </c>
      <c r="G30" s="8">
        <v>8.5773986786257361E-2</v>
      </c>
      <c r="H30" s="8">
        <v>7.8204891918535108E-2</v>
      </c>
      <c r="I30" s="8">
        <v>6.2653815160134657E-2</v>
      </c>
      <c r="J30" s="8">
        <v>5.7674023115722339E-2</v>
      </c>
      <c r="K30" s="8">
        <v>5.921665547117437E-2</v>
      </c>
      <c r="L30" s="8">
        <v>3.8452717693616086E-2</v>
      </c>
      <c r="M30" s="8">
        <v>5.5881679739871855E-2</v>
      </c>
      <c r="N30" s="8">
        <v>4.1447904802264561E-2</v>
      </c>
      <c r="O30" s="8">
        <v>3.8875511497736603E-2</v>
      </c>
      <c r="P30" s="8">
        <v>3.2905743324117061E-2</v>
      </c>
      <c r="Q30" s="8">
        <v>4.504077568166192E-2</v>
      </c>
      <c r="R30" s="8">
        <v>5.0964549805164683E-2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3.7101381062098267E-2</v>
      </c>
      <c r="D43" s="9">
        <v>3.0766583127384704E-2</v>
      </c>
      <c r="E43" s="9">
        <v>3.7759963566703865E-2</v>
      </c>
      <c r="F43" s="9">
        <v>4.6922215109123949E-2</v>
      </c>
      <c r="G43" s="9">
        <v>8.5773986786257361E-2</v>
      </c>
      <c r="H43" s="9">
        <v>7.8204891918535108E-2</v>
      </c>
      <c r="I43" s="9">
        <v>6.2653815160134657E-2</v>
      </c>
      <c r="J43" s="9">
        <v>5.7674023115722339E-2</v>
      </c>
      <c r="K43" s="9">
        <v>5.921665547117437E-2</v>
      </c>
      <c r="L43" s="9">
        <v>3.8452717693616086E-2</v>
      </c>
      <c r="M43" s="9">
        <v>5.5881679739871855E-2</v>
      </c>
      <c r="N43" s="9">
        <v>4.1447904802264561E-2</v>
      </c>
      <c r="O43" s="9">
        <v>3.8875511497736603E-2</v>
      </c>
      <c r="P43" s="9">
        <v>3.2905743324117061E-2</v>
      </c>
      <c r="Q43" s="9">
        <v>4.504077568166192E-2</v>
      </c>
      <c r="R43" s="9">
        <v>5.0964549805164683E-2</v>
      </c>
    </row>
    <row r="44" spans="1:18" ht="11.25" customHeight="1" x14ac:dyDescent="0.25">
      <c r="A44" s="59" t="s">
        <v>161</v>
      </c>
      <c r="B44" s="60" t="s">
        <v>160</v>
      </c>
      <c r="C44" s="9">
        <v>175.75597622546678</v>
      </c>
      <c r="D44" s="9">
        <v>177.72928827399323</v>
      </c>
      <c r="E44" s="9">
        <v>186.69138324440857</v>
      </c>
      <c r="F44" s="9">
        <v>199.70614527379757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2.3466175238247304</v>
      </c>
      <c r="D52" s="79">
        <v>2.3044791268963167</v>
      </c>
      <c r="E52" s="79">
        <v>2.4176455849804688</v>
      </c>
      <c r="F52" s="79">
        <v>2.5418833177427866</v>
      </c>
      <c r="G52" s="79">
        <v>2.1815703619320841</v>
      </c>
      <c r="H52" s="79">
        <v>1.9012793333227636</v>
      </c>
      <c r="I52" s="79">
        <v>1.9055679610058989</v>
      </c>
      <c r="J52" s="79">
        <v>2.0374503994132591</v>
      </c>
      <c r="K52" s="79">
        <v>1.8288174992075559</v>
      </c>
      <c r="L52" s="79">
        <v>1.7035108161509722</v>
      </c>
      <c r="M52" s="79">
        <v>1.6365866975250174</v>
      </c>
      <c r="N52" s="79">
        <v>1.3498896967893386</v>
      </c>
      <c r="O52" s="79">
        <v>1.3918440239577594</v>
      </c>
      <c r="P52" s="79">
        <v>1.1540498763304177</v>
      </c>
      <c r="Q52" s="79">
        <v>1.3404780751429508</v>
      </c>
      <c r="R52" s="79">
        <v>1.4521251877041101</v>
      </c>
    </row>
    <row r="53" spans="1:18" ht="11.25" customHeight="1" x14ac:dyDescent="0.25">
      <c r="A53" s="56" t="s">
        <v>143</v>
      </c>
      <c r="B53" s="57" t="s">
        <v>142</v>
      </c>
      <c r="C53" s="8">
        <v>2.3466175238247304</v>
      </c>
      <c r="D53" s="8">
        <v>2.3044791268963167</v>
      </c>
      <c r="E53" s="8">
        <v>2.4176455849804688</v>
      </c>
      <c r="F53" s="8">
        <v>2.5418833177427866</v>
      </c>
      <c r="G53" s="8">
        <v>2.1815703619320841</v>
      </c>
      <c r="H53" s="8">
        <v>1.9012793333227636</v>
      </c>
      <c r="I53" s="8">
        <v>1.9055679610058989</v>
      </c>
      <c r="J53" s="8">
        <v>2.0374503994132591</v>
      </c>
      <c r="K53" s="8">
        <v>1.8288174992075559</v>
      </c>
      <c r="L53" s="8">
        <v>1.7035108161509722</v>
      </c>
      <c r="M53" s="8">
        <v>1.6365866975250174</v>
      </c>
      <c r="N53" s="8">
        <v>1.3498896967893386</v>
      </c>
      <c r="O53" s="8">
        <v>1.3918440239577594</v>
      </c>
      <c r="P53" s="8">
        <v>1.1540498763304177</v>
      </c>
      <c r="Q53" s="8">
        <v>1.3404780751429508</v>
      </c>
      <c r="R53" s="8">
        <v>1.4521251877041101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8.1705145835527741E-4</v>
      </c>
      <c r="P64" s="81">
        <v>7.4400940393759823E-4</v>
      </c>
      <c r="Q64" s="81">
        <v>8.8287860225451148E-4</v>
      </c>
      <c r="R64" s="81">
        <v>0.11293258818663132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0.1119964087860465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8.1705145835527741E-4</v>
      </c>
      <c r="P67" s="82">
        <v>7.4400940393759823E-4</v>
      </c>
      <c r="Q67" s="82">
        <v>8.8287860225451148E-4</v>
      </c>
      <c r="R67" s="82">
        <v>9.3617940058482246E-4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4044.5741221840931</v>
      </c>
      <c r="D2" s="78">
        <v>4133.2424634422587</v>
      </c>
      <c r="E2" s="78">
        <v>4168.3994428026344</v>
      </c>
      <c r="F2" s="78">
        <v>4295.4690038357794</v>
      </c>
      <c r="G2" s="78">
        <v>3021.0864839499359</v>
      </c>
      <c r="H2" s="78">
        <v>2654.2858023283347</v>
      </c>
      <c r="I2" s="78">
        <v>2698.6492677761371</v>
      </c>
      <c r="J2" s="78">
        <v>2828.6003753703935</v>
      </c>
      <c r="K2" s="78">
        <v>2575.3560763826081</v>
      </c>
      <c r="L2" s="78">
        <v>2609.5653378362585</v>
      </c>
      <c r="M2" s="78">
        <v>2499.136048478792</v>
      </c>
      <c r="N2" s="78">
        <v>1953.6776792620328</v>
      </c>
      <c r="O2" s="78">
        <v>1722.2748817041365</v>
      </c>
      <c r="P2" s="78">
        <v>1612.1577866796197</v>
      </c>
      <c r="Q2" s="78">
        <v>1571.7726558305665</v>
      </c>
      <c r="R2" s="78">
        <v>1617.7361989115816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318.34065106376983</v>
      </c>
      <c r="D21" s="79">
        <v>415.34398234605737</v>
      </c>
      <c r="E21" s="79">
        <v>400.60402318514934</v>
      </c>
      <c r="F21" s="79">
        <v>424.52939981799261</v>
      </c>
      <c r="G21" s="79">
        <v>666.68305338071707</v>
      </c>
      <c r="H21" s="79">
        <v>626.56146639448718</v>
      </c>
      <c r="I21" s="79">
        <v>629.85231705162892</v>
      </c>
      <c r="J21" s="79">
        <v>651.58923991383529</v>
      </c>
      <c r="K21" s="79">
        <v>670.52860617844499</v>
      </c>
      <c r="L21" s="79">
        <v>413.73974721855944</v>
      </c>
      <c r="M21" s="79">
        <v>227.71536089455307</v>
      </c>
      <c r="N21" s="79">
        <v>135.17211031305868</v>
      </c>
      <c r="O21" s="79">
        <v>172.1683657788125</v>
      </c>
      <c r="P21" s="79">
        <v>197.46062587215832</v>
      </c>
      <c r="Q21" s="79">
        <v>191.12887924571851</v>
      </c>
      <c r="R21" s="79">
        <v>212.44093403439632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318.34065106376983</v>
      </c>
      <c r="D30" s="8">
        <v>415.34398234605737</v>
      </c>
      <c r="E30" s="8">
        <v>400.60402318514934</v>
      </c>
      <c r="F30" s="8">
        <v>424.52939981799261</v>
      </c>
      <c r="G30" s="8">
        <v>666.68305338071707</v>
      </c>
      <c r="H30" s="8">
        <v>626.56146639448718</v>
      </c>
      <c r="I30" s="8">
        <v>629.85231705162892</v>
      </c>
      <c r="J30" s="8">
        <v>651.58923991383529</v>
      </c>
      <c r="K30" s="8">
        <v>670.52860617844499</v>
      </c>
      <c r="L30" s="8">
        <v>413.73974721855944</v>
      </c>
      <c r="M30" s="8">
        <v>227.71536089455307</v>
      </c>
      <c r="N30" s="8">
        <v>135.17211031305868</v>
      </c>
      <c r="O30" s="8">
        <v>172.1683657788125</v>
      </c>
      <c r="P30" s="8">
        <v>197.46062587215832</v>
      </c>
      <c r="Q30" s="8">
        <v>191.12887924571851</v>
      </c>
      <c r="R30" s="8">
        <v>212.44093403439632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20.31820814151914</v>
      </c>
      <c r="D34" s="9">
        <v>20.331943351632003</v>
      </c>
      <c r="E34" s="9">
        <v>17.445831596172003</v>
      </c>
      <c r="F34" s="9">
        <v>20.339314171164002</v>
      </c>
      <c r="G34" s="9">
        <v>26.149871227392001</v>
      </c>
      <c r="H34" s="9">
        <v>26.123404075056282</v>
      </c>
      <c r="I34" s="9">
        <v>26.151377093748003</v>
      </c>
      <c r="J34" s="9">
        <v>23.244843677004003</v>
      </c>
      <c r="K34" s="9">
        <v>20.347636064184002</v>
      </c>
      <c r="L34" s="9">
        <v>17.428580179848002</v>
      </c>
      <c r="M34" s="9">
        <v>23.220807643734087</v>
      </c>
      <c r="N34" s="9">
        <v>17.415553617328918</v>
      </c>
      <c r="O34" s="9">
        <v>17.415748834577922</v>
      </c>
      <c r="P34" s="9">
        <v>11.610336459750314</v>
      </c>
      <c r="Q34" s="9">
        <v>11.610423143559244</v>
      </c>
      <c r="R34" s="9">
        <v>14.512917934598875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58.913907586034917</v>
      </c>
      <c r="D43" s="9">
        <v>49.636827403978529</v>
      </c>
      <c r="E43" s="9">
        <v>58.847259770169863</v>
      </c>
      <c r="F43" s="9">
        <v>71.456096944466083</v>
      </c>
      <c r="G43" s="9">
        <v>92.569358415885034</v>
      </c>
      <c r="H43" s="9">
        <v>83.40592555390154</v>
      </c>
      <c r="I43" s="9">
        <v>68.020676463368758</v>
      </c>
      <c r="J43" s="9">
        <v>61.624563025271236</v>
      </c>
      <c r="K43" s="9">
        <v>61.677839414804822</v>
      </c>
      <c r="L43" s="9">
        <v>49.565556461343391</v>
      </c>
      <c r="M43" s="9">
        <v>77.558251945990577</v>
      </c>
      <c r="N43" s="9">
        <v>55.836596044445308</v>
      </c>
      <c r="O43" s="9">
        <v>43.29593161683195</v>
      </c>
      <c r="P43" s="9">
        <v>40.337651439216664</v>
      </c>
      <c r="Q43" s="9">
        <v>46.390364594966726</v>
      </c>
      <c r="R43" s="9">
        <v>49.32098218820304</v>
      </c>
    </row>
    <row r="44" spans="1:18" ht="11.25" customHeight="1" x14ac:dyDescent="0.25">
      <c r="A44" s="59" t="s">
        <v>161</v>
      </c>
      <c r="B44" s="60" t="s">
        <v>160</v>
      </c>
      <c r="C44" s="9">
        <v>239.10853533621577</v>
      </c>
      <c r="D44" s="9">
        <v>345.37521159044684</v>
      </c>
      <c r="E44" s="9">
        <v>324.31093181880749</v>
      </c>
      <c r="F44" s="9">
        <v>332.73398870236252</v>
      </c>
      <c r="G44" s="9">
        <v>547.96382373744007</v>
      </c>
      <c r="H44" s="9">
        <v>517.03213676552934</v>
      </c>
      <c r="I44" s="9">
        <v>535.68026349451213</v>
      </c>
      <c r="J44" s="9">
        <v>566.71983321156006</v>
      </c>
      <c r="K44" s="9">
        <v>588.50313069945616</v>
      </c>
      <c r="L44" s="9">
        <v>346.74561057736804</v>
      </c>
      <c r="M44" s="9">
        <v>126.9363013048284</v>
      </c>
      <c r="N44" s="9">
        <v>61.919960651284462</v>
      </c>
      <c r="O44" s="9">
        <v>111.45668532740262</v>
      </c>
      <c r="P44" s="9">
        <v>145.51263797319135</v>
      </c>
      <c r="Q44" s="9">
        <v>133.12809150719255</v>
      </c>
      <c r="R44" s="9">
        <v>148.60703391159441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3726.2334711203234</v>
      </c>
      <c r="D52" s="79">
        <v>3717.8984810962011</v>
      </c>
      <c r="E52" s="79">
        <v>3767.7954196174846</v>
      </c>
      <c r="F52" s="79">
        <v>3870.9396040177867</v>
      </c>
      <c r="G52" s="79">
        <v>2354.4034305692189</v>
      </c>
      <c r="H52" s="79">
        <v>2027.7243359338474</v>
      </c>
      <c r="I52" s="79">
        <v>2068.796950724508</v>
      </c>
      <c r="J52" s="79">
        <v>2177.0111354565583</v>
      </c>
      <c r="K52" s="79">
        <v>1904.8274702041629</v>
      </c>
      <c r="L52" s="79">
        <v>2195.8255906176992</v>
      </c>
      <c r="M52" s="79">
        <v>2271.4206875842387</v>
      </c>
      <c r="N52" s="79">
        <v>1818.5055689489741</v>
      </c>
      <c r="O52" s="79">
        <v>1550.1065159253239</v>
      </c>
      <c r="P52" s="79">
        <v>1414.6971608074614</v>
      </c>
      <c r="Q52" s="79">
        <v>1380.643776584848</v>
      </c>
      <c r="R52" s="79">
        <v>1405.2952648771852</v>
      </c>
    </row>
    <row r="53" spans="1:18" ht="11.25" customHeight="1" x14ac:dyDescent="0.25">
      <c r="A53" s="56" t="s">
        <v>143</v>
      </c>
      <c r="B53" s="57" t="s">
        <v>142</v>
      </c>
      <c r="C53" s="8">
        <v>3726.2334711203234</v>
      </c>
      <c r="D53" s="8">
        <v>3717.8984810962011</v>
      </c>
      <c r="E53" s="8">
        <v>3767.7954196174846</v>
      </c>
      <c r="F53" s="8">
        <v>3870.9396040177867</v>
      </c>
      <c r="G53" s="8">
        <v>2354.4034305692189</v>
      </c>
      <c r="H53" s="8">
        <v>2027.7243359338474</v>
      </c>
      <c r="I53" s="8">
        <v>2068.796950724508</v>
      </c>
      <c r="J53" s="8">
        <v>2177.0111354565583</v>
      </c>
      <c r="K53" s="8">
        <v>1904.8274702041629</v>
      </c>
      <c r="L53" s="8">
        <v>2195.8255906176992</v>
      </c>
      <c r="M53" s="8">
        <v>2271.4206875842387</v>
      </c>
      <c r="N53" s="8">
        <v>1818.5055689489741</v>
      </c>
      <c r="O53" s="8">
        <v>1550.1065159253239</v>
      </c>
      <c r="P53" s="8">
        <v>1414.6971608074614</v>
      </c>
      <c r="Q53" s="8">
        <v>1380.643776584848</v>
      </c>
      <c r="R53" s="8">
        <v>1405.2952648771852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0.9099559775681022</v>
      </c>
      <c r="P64" s="81">
        <v>0.91204722859241094</v>
      </c>
      <c r="Q64" s="81">
        <v>0.90933292404102217</v>
      </c>
      <c r="R64" s="81">
        <v>0.90598833341460183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0.9099559775681022</v>
      </c>
      <c r="P67" s="82">
        <v>0.91204722859241094</v>
      </c>
      <c r="Q67" s="82">
        <v>0.90933292404102217</v>
      </c>
      <c r="R67" s="82">
        <v>0.90598833341460183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63.990769751488301</v>
      </c>
      <c r="D2" s="78">
        <v>66.454032931633279</v>
      </c>
      <c r="E2" s="78">
        <v>66.600825065018995</v>
      </c>
      <c r="F2" s="78">
        <v>61.509551732051989</v>
      </c>
      <c r="G2" s="78">
        <v>52.211155577374271</v>
      </c>
      <c r="H2" s="78">
        <v>43.995273470050655</v>
      </c>
      <c r="I2" s="78">
        <v>44.613182560141546</v>
      </c>
      <c r="J2" s="78">
        <v>48.255125188593638</v>
      </c>
      <c r="K2" s="78">
        <v>41.143847307181957</v>
      </c>
      <c r="L2" s="78">
        <v>43.358135352361224</v>
      </c>
      <c r="M2" s="78">
        <v>39.566162661113587</v>
      </c>
      <c r="N2" s="78">
        <v>32.05581819186844</v>
      </c>
      <c r="O2" s="78">
        <v>30.522762852958575</v>
      </c>
      <c r="P2" s="78">
        <v>24.578065440204323</v>
      </c>
      <c r="Q2" s="78">
        <v>28.222957042677823</v>
      </c>
      <c r="R2" s="78">
        <v>34.148223126930915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0.99598401814062698</v>
      </c>
      <c r="D21" s="79">
        <v>0.87552394147008406</v>
      </c>
      <c r="E21" s="79">
        <v>1.0242074794754501</v>
      </c>
      <c r="F21" s="79">
        <v>1.1148633533928056</v>
      </c>
      <c r="G21" s="79">
        <v>1.9751560768087137</v>
      </c>
      <c r="H21" s="79">
        <v>1.7381525767058301</v>
      </c>
      <c r="I21" s="79">
        <v>1.4201580978711097</v>
      </c>
      <c r="J21" s="79">
        <v>1.3283541424330503</v>
      </c>
      <c r="K21" s="79">
        <v>1.2904433030040074</v>
      </c>
      <c r="L21" s="79">
        <v>0.95710277857899551</v>
      </c>
      <c r="M21" s="79">
        <v>1.3063899214100216</v>
      </c>
      <c r="N21" s="79">
        <v>0.95494184822962846</v>
      </c>
      <c r="O21" s="79">
        <v>0.82936451822132018</v>
      </c>
      <c r="P21" s="79">
        <v>0.68137300113554899</v>
      </c>
      <c r="Q21" s="79">
        <v>0.9174785867950247</v>
      </c>
      <c r="R21" s="79">
        <v>1.1578475821371965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0.99598401814062698</v>
      </c>
      <c r="D30" s="8">
        <v>0.87552394147008406</v>
      </c>
      <c r="E30" s="8">
        <v>1.0242074794754501</v>
      </c>
      <c r="F30" s="8">
        <v>1.1148633533928056</v>
      </c>
      <c r="G30" s="8">
        <v>1.9751560768087137</v>
      </c>
      <c r="H30" s="8">
        <v>1.7381525767058301</v>
      </c>
      <c r="I30" s="8">
        <v>1.4201580978711097</v>
      </c>
      <c r="J30" s="8">
        <v>1.3283541424330503</v>
      </c>
      <c r="K30" s="8">
        <v>1.2904433030040074</v>
      </c>
      <c r="L30" s="8">
        <v>0.95710277857899551</v>
      </c>
      <c r="M30" s="8">
        <v>1.3063899214100216</v>
      </c>
      <c r="N30" s="8">
        <v>0.95494184822962846</v>
      </c>
      <c r="O30" s="8">
        <v>0.82936451822132018</v>
      </c>
      <c r="P30" s="8">
        <v>0.68137300113554899</v>
      </c>
      <c r="Q30" s="8">
        <v>0.9174785867950247</v>
      </c>
      <c r="R30" s="8">
        <v>1.1578475821371965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0.99598401814062698</v>
      </c>
      <c r="D43" s="9">
        <v>0.87552394147008406</v>
      </c>
      <c r="E43" s="9">
        <v>1.0242074794754501</v>
      </c>
      <c r="F43" s="9">
        <v>1.1148633533928056</v>
      </c>
      <c r="G43" s="9">
        <v>1.9751560768087137</v>
      </c>
      <c r="H43" s="9">
        <v>1.7381525767058301</v>
      </c>
      <c r="I43" s="9">
        <v>1.4201580978711097</v>
      </c>
      <c r="J43" s="9">
        <v>1.3283541424330503</v>
      </c>
      <c r="K43" s="9">
        <v>1.2904433030040074</v>
      </c>
      <c r="L43" s="9">
        <v>0.95710277857899551</v>
      </c>
      <c r="M43" s="9">
        <v>1.3063899214100216</v>
      </c>
      <c r="N43" s="9">
        <v>0.95494184822962846</v>
      </c>
      <c r="O43" s="9">
        <v>0.82936451822132018</v>
      </c>
      <c r="P43" s="9">
        <v>0.68137300113554899</v>
      </c>
      <c r="Q43" s="9">
        <v>0.9174785867950247</v>
      </c>
      <c r="R43" s="9">
        <v>1.1578475821371965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62.994785733347676</v>
      </c>
      <c r="D52" s="79">
        <v>65.578508990163201</v>
      </c>
      <c r="E52" s="79">
        <v>65.576617585543545</v>
      </c>
      <c r="F52" s="79">
        <v>60.394688378659183</v>
      </c>
      <c r="G52" s="79">
        <v>50.235999500565555</v>
      </c>
      <c r="H52" s="79">
        <v>42.257120893344826</v>
      </c>
      <c r="I52" s="79">
        <v>43.193024462270436</v>
      </c>
      <c r="J52" s="79">
        <v>46.926771046160589</v>
      </c>
      <c r="K52" s="79">
        <v>39.853404004177953</v>
      </c>
      <c r="L52" s="79">
        <v>42.401032573782231</v>
      </c>
      <c r="M52" s="79">
        <v>38.259772739703564</v>
      </c>
      <c r="N52" s="79">
        <v>31.100876343638809</v>
      </c>
      <c r="O52" s="79">
        <v>29.693398334737253</v>
      </c>
      <c r="P52" s="79">
        <v>23.896692439068776</v>
      </c>
      <c r="Q52" s="79">
        <v>27.305478455882799</v>
      </c>
      <c r="R52" s="79">
        <v>32.990375544793721</v>
      </c>
    </row>
    <row r="53" spans="1:18" ht="11.25" customHeight="1" x14ac:dyDescent="0.25">
      <c r="A53" s="56" t="s">
        <v>143</v>
      </c>
      <c r="B53" s="57" t="s">
        <v>142</v>
      </c>
      <c r="C53" s="8">
        <v>62.994785733347676</v>
      </c>
      <c r="D53" s="8">
        <v>65.578508990163201</v>
      </c>
      <c r="E53" s="8">
        <v>65.576617585543545</v>
      </c>
      <c r="F53" s="8">
        <v>60.394688378659183</v>
      </c>
      <c r="G53" s="8">
        <v>50.235999500565555</v>
      </c>
      <c r="H53" s="8">
        <v>42.257120893344826</v>
      </c>
      <c r="I53" s="8">
        <v>43.193024462270436</v>
      </c>
      <c r="J53" s="8">
        <v>46.926771046160589</v>
      </c>
      <c r="K53" s="8">
        <v>39.853404004177953</v>
      </c>
      <c r="L53" s="8">
        <v>42.401032573782231</v>
      </c>
      <c r="M53" s="8">
        <v>38.259772739703564</v>
      </c>
      <c r="N53" s="8">
        <v>31.100876343638809</v>
      </c>
      <c r="O53" s="8">
        <v>29.693398334737253</v>
      </c>
      <c r="P53" s="8">
        <v>23.896692439068776</v>
      </c>
      <c r="Q53" s="8">
        <v>27.305478455882799</v>
      </c>
      <c r="R53" s="8">
        <v>32.990375544793721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1.7430857190401331E-2</v>
      </c>
      <c r="P64" s="81">
        <v>1.540606195826257E-2</v>
      </c>
      <c r="Q64" s="81">
        <v>1.7984197653101955E-2</v>
      </c>
      <c r="R64" s="81">
        <v>2.1268765437106641E-2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1.7430857190401331E-2</v>
      </c>
      <c r="P67" s="82">
        <v>1.540606195826257E-2</v>
      </c>
      <c r="Q67" s="82">
        <v>1.7984197653101955E-2</v>
      </c>
      <c r="R67" s="82">
        <v>2.1268765437106641E-2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6387.7976553732969</v>
      </c>
      <c r="D2" s="78">
        <v>6528.6442271266933</v>
      </c>
      <c r="E2" s="78">
        <v>6912.0901916719213</v>
      </c>
      <c r="F2" s="78">
        <v>6981.971705843509</v>
      </c>
      <c r="G2" s="78">
        <v>6164.9835632574486</v>
      </c>
      <c r="H2" s="78">
        <v>5590.4165787853553</v>
      </c>
      <c r="I2" s="78">
        <v>5249.5208804255399</v>
      </c>
      <c r="J2" s="78">
        <v>4816.8648691264807</v>
      </c>
      <c r="K2" s="78">
        <v>5101.2880459497719</v>
      </c>
      <c r="L2" s="78">
        <v>4409.9442795650048</v>
      </c>
      <c r="M2" s="78">
        <v>3731.9000486835384</v>
      </c>
      <c r="N2" s="78">
        <v>3388.3998654057173</v>
      </c>
      <c r="O2" s="78">
        <v>3270.0609278204165</v>
      </c>
      <c r="P2" s="78">
        <v>3255.7678720379263</v>
      </c>
      <c r="Q2" s="78">
        <v>3171.0578157450445</v>
      </c>
      <c r="R2" s="78">
        <v>3198.8699246340384</v>
      </c>
    </row>
    <row r="3" spans="1:18" ht="11.25" customHeight="1" x14ac:dyDescent="0.25">
      <c r="A3" s="53" t="s">
        <v>242</v>
      </c>
      <c r="B3" s="54" t="s">
        <v>241</v>
      </c>
      <c r="C3" s="79">
        <v>131.18250729159868</v>
      </c>
      <c r="D3" s="79">
        <v>131.26036680000001</v>
      </c>
      <c r="E3" s="79">
        <v>137.09011903632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131.18250729159868</v>
      </c>
      <c r="D4" s="8">
        <v>131.26036680000001</v>
      </c>
      <c r="E4" s="8">
        <v>137.09011903632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131.18250729159868</v>
      </c>
      <c r="D11" s="9">
        <v>131.26036680000001</v>
      </c>
      <c r="E11" s="9">
        <v>137.09011903632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131.18250729159868</v>
      </c>
      <c r="D12" s="10">
        <v>131.26036680000001</v>
      </c>
      <c r="E12" s="10">
        <v>137.09011903632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1941.7955358395702</v>
      </c>
      <c r="D21" s="79">
        <v>2080.7755883916125</v>
      </c>
      <c r="E21" s="79">
        <v>2471.8035129603127</v>
      </c>
      <c r="F21" s="79">
        <v>2592.1031852833926</v>
      </c>
      <c r="G21" s="79">
        <v>2527.6233534861603</v>
      </c>
      <c r="H21" s="79">
        <v>2391.4300829529925</v>
      </c>
      <c r="I21" s="79">
        <v>2161.965195137268</v>
      </c>
      <c r="J21" s="79">
        <v>1747.8985323792242</v>
      </c>
      <c r="K21" s="79">
        <v>2132.5749183558</v>
      </c>
      <c r="L21" s="79">
        <v>1403.1830954696761</v>
      </c>
      <c r="M21" s="79">
        <v>727.99911833846284</v>
      </c>
      <c r="N21" s="79">
        <v>510.25645113959052</v>
      </c>
      <c r="O21" s="79">
        <v>504.25499750769421</v>
      </c>
      <c r="P21" s="79">
        <v>498.62595360047067</v>
      </c>
      <c r="Q21" s="79">
        <v>472.13978817959719</v>
      </c>
      <c r="R21" s="79">
        <v>615.2038759114987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1941.7955358395702</v>
      </c>
      <c r="D30" s="8">
        <v>2080.7755883916125</v>
      </c>
      <c r="E30" s="8">
        <v>2471.8035129603127</v>
      </c>
      <c r="F30" s="8">
        <v>2592.1031852833926</v>
      </c>
      <c r="G30" s="8">
        <v>2527.6233534861603</v>
      </c>
      <c r="H30" s="8">
        <v>2391.4300829529925</v>
      </c>
      <c r="I30" s="8">
        <v>2161.965195137268</v>
      </c>
      <c r="J30" s="8">
        <v>1747.8985323792242</v>
      </c>
      <c r="K30" s="8">
        <v>2132.5749183558</v>
      </c>
      <c r="L30" s="8">
        <v>1403.1830954696761</v>
      </c>
      <c r="M30" s="8">
        <v>727.99911833846284</v>
      </c>
      <c r="N30" s="8">
        <v>510.25645113959052</v>
      </c>
      <c r="O30" s="8">
        <v>504.25499750769421</v>
      </c>
      <c r="P30" s="8">
        <v>498.62595360047067</v>
      </c>
      <c r="Q30" s="8">
        <v>472.13978817959719</v>
      </c>
      <c r="R30" s="8">
        <v>615.2038759114987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124.81185001218898</v>
      </c>
      <c r="D34" s="9">
        <v>130.51156134625202</v>
      </c>
      <c r="E34" s="9">
        <v>118.88423883741602</v>
      </c>
      <c r="F34" s="9">
        <v>136.31186794377601</v>
      </c>
      <c r="G34" s="9">
        <v>127.59580780041601</v>
      </c>
      <c r="H34" s="9">
        <v>124.81181946971301</v>
      </c>
      <c r="I34" s="9">
        <v>118.87356567938403</v>
      </c>
      <c r="J34" s="9">
        <v>110.33886996644402</v>
      </c>
      <c r="K34" s="9">
        <v>95.863610735208013</v>
      </c>
      <c r="L34" s="9">
        <v>72.624473499132009</v>
      </c>
      <c r="M34" s="9">
        <v>43.53863992523263</v>
      </c>
      <c r="N34" s="9">
        <v>89.980360356199327</v>
      </c>
      <c r="O34" s="9">
        <v>78.370774520135058</v>
      </c>
      <c r="P34" s="9">
        <v>69.662018758501844</v>
      </c>
      <c r="Q34" s="9">
        <v>52.246904146016746</v>
      </c>
      <c r="R34" s="9">
        <v>43.538808092866446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3.0917039730726024</v>
      </c>
      <c r="D38" s="9">
        <v>6.2470538580240005</v>
      </c>
      <c r="E38" s="9">
        <v>6.3156889077840006</v>
      </c>
      <c r="F38" s="9">
        <v>3.0477875495400006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3.0917039730726024</v>
      </c>
      <c r="D41" s="10">
        <v>6.2470538580240005</v>
      </c>
      <c r="E41" s="10">
        <v>6.3156889077840006</v>
      </c>
      <c r="F41" s="10">
        <v>3.0477875495400006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142.04992033708379</v>
      </c>
      <c r="D43" s="9">
        <v>148.29841081692001</v>
      </c>
      <c r="E43" s="9">
        <v>151.397851294872</v>
      </c>
      <c r="F43" s="9">
        <v>183.11235850206</v>
      </c>
      <c r="G43" s="9">
        <v>186.18142629996001</v>
      </c>
      <c r="H43" s="9">
        <v>176.81771068847527</v>
      </c>
      <c r="I43" s="9">
        <v>135.90824983117201</v>
      </c>
      <c r="J43" s="9">
        <v>157.88584665874802</v>
      </c>
      <c r="K43" s="9">
        <v>135.90393746903999</v>
      </c>
      <c r="L43" s="9">
        <v>126.257090307192</v>
      </c>
      <c r="M43" s="9">
        <v>173.62365874207117</v>
      </c>
      <c r="N43" s="9">
        <v>119.96428162466206</v>
      </c>
      <c r="O43" s="9">
        <v>91.514573328364975</v>
      </c>
      <c r="P43" s="9">
        <v>88.402441713223524</v>
      </c>
      <c r="Q43" s="9">
        <v>101.00466484193323</v>
      </c>
      <c r="R43" s="9">
        <v>104.1715240483492</v>
      </c>
    </row>
    <row r="44" spans="1:18" ht="11.25" customHeight="1" x14ac:dyDescent="0.25">
      <c r="A44" s="59" t="s">
        <v>161</v>
      </c>
      <c r="B44" s="60" t="s">
        <v>160</v>
      </c>
      <c r="C44" s="9">
        <v>1671.8420615172249</v>
      </c>
      <c r="D44" s="9">
        <v>1795.7185623704163</v>
      </c>
      <c r="E44" s="9">
        <v>2195.2057339202406</v>
      </c>
      <c r="F44" s="9">
        <v>2269.6311712880165</v>
      </c>
      <c r="G44" s="9">
        <v>2213.8461193857843</v>
      </c>
      <c r="H44" s="9">
        <v>2089.8005527948044</v>
      </c>
      <c r="I44" s="9">
        <v>1907.1833796267122</v>
      </c>
      <c r="J44" s="9">
        <v>1479.6738157540321</v>
      </c>
      <c r="K44" s="9">
        <v>1900.8073701515523</v>
      </c>
      <c r="L44" s="9">
        <v>1204.3015316633521</v>
      </c>
      <c r="M44" s="9">
        <v>510.83681967115905</v>
      </c>
      <c r="N44" s="9">
        <v>300.31180915872915</v>
      </c>
      <c r="O44" s="9">
        <v>334.36964965919418</v>
      </c>
      <c r="P44" s="9">
        <v>340.56149312874527</v>
      </c>
      <c r="Q44" s="9">
        <v>318.88821919164724</v>
      </c>
      <c r="R44" s="9">
        <v>467.49354377028311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4314.8196122421277</v>
      </c>
      <c r="D52" s="79">
        <v>4316.6082719350807</v>
      </c>
      <c r="E52" s="79">
        <v>4303.1965596752889</v>
      </c>
      <c r="F52" s="79">
        <v>4389.8685205601168</v>
      </c>
      <c r="G52" s="79">
        <v>3637.3602097712887</v>
      </c>
      <c r="H52" s="79">
        <v>3198.9864958323628</v>
      </c>
      <c r="I52" s="79">
        <v>3087.5556852882723</v>
      </c>
      <c r="J52" s="79">
        <v>3068.9663367472563</v>
      </c>
      <c r="K52" s="79">
        <v>2968.7131275939723</v>
      </c>
      <c r="L52" s="79">
        <v>3006.7611840953282</v>
      </c>
      <c r="M52" s="79">
        <v>3003.9009303450757</v>
      </c>
      <c r="N52" s="79">
        <v>2878.1434142661269</v>
      </c>
      <c r="O52" s="79">
        <v>2765.8059303127225</v>
      </c>
      <c r="P52" s="79">
        <v>2757.1419184374554</v>
      </c>
      <c r="Q52" s="79">
        <v>2698.9180275654471</v>
      </c>
      <c r="R52" s="79">
        <v>2583.6660487225395</v>
      </c>
    </row>
    <row r="53" spans="1:18" ht="11.25" customHeight="1" x14ac:dyDescent="0.25">
      <c r="A53" s="56" t="s">
        <v>143</v>
      </c>
      <c r="B53" s="57" t="s">
        <v>142</v>
      </c>
      <c r="C53" s="8">
        <v>4314.8196122421277</v>
      </c>
      <c r="D53" s="8">
        <v>4316.6082719350807</v>
      </c>
      <c r="E53" s="8">
        <v>4303.1965596752889</v>
      </c>
      <c r="F53" s="8">
        <v>4389.8685205601168</v>
      </c>
      <c r="G53" s="8">
        <v>3637.3602097712887</v>
      </c>
      <c r="H53" s="8">
        <v>3198.9864958323628</v>
      </c>
      <c r="I53" s="8">
        <v>3087.5556852882723</v>
      </c>
      <c r="J53" s="8">
        <v>3068.9663367472563</v>
      </c>
      <c r="K53" s="8">
        <v>2968.7131275939723</v>
      </c>
      <c r="L53" s="8">
        <v>3006.7611840953282</v>
      </c>
      <c r="M53" s="8">
        <v>3003.9009303450757</v>
      </c>
      <c r="N53" s="8">
        <v>2878.1434142661269</v>
      </c>
      <c r="O53" s="8">
        <v>2765.8059303127225</v>
      </c>
      <c r="P53" s="8">
        <v>2757.1419184374554</v>
      </c>
      <c r="Q53" s="8">
        <v>2698.9180275654471</v>
      </c>
      <c r="R53" s="8">
        <v>2583.6660487225395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81.584184003841472</v>
      </c>
      <c r="D64" s="81">
        <v>92.131090007040001</v>
      </c>
      <c r="E64" s="81">
        <v>112.97132578368002</v>
      </c>
      <c r="F64" s="81">
        <v>91.909149413760019</v>
      </c>
      <c r="G64" s="81">
        <v>88.295686456320013</v>
      </c>
      <c r="H64" s="81">
        <v>77.727961617491147</v>
      </c>
      <c r="I64" s="81">
        <v>81.267208162559982</v>
      </c>
      <c r="J64" s="81">
        <v>76.549716190080005</v>
      </c>
      <c r="K64" s="81">
        <v>159.22129765248002</v>
      </c>
      <c r="L64" s="81">
        <v>85.456881982080006</v>
      </c>
      <c r="M64" s="81">
        <v>46.927996961984277</v>
      </c>
      <c r="N64" s="81">
        <v>43.008169151125855</v>
      </c>
      <c r="O64" s="81">
        <v>71.17057823354736</v>
      </c>
      <c r="P64" s="81">
        <v>109.362081077958</v>
      </c>
      <c r="Q64" s="81">
        <v>110.37040060006336</v>
      </c>
      <c r="R64" s="81">
        <v>198.39795678695876</v>
      </c>
    </row>
    <row r="65" spans="1:18" ht="11.25" customHeight="1" x14ac:dyDescent="0.25">
      <c r="A65" s="71" t="s">
        <v>123</v>
      </c>
      <c r="B65" s="72" t="s">
        <v>122</v>
      </c>
      <c r="C65" s="82">
        <v>9.184007241875582</v>
      </c>
      <c r="D65" s="82">
        <v>9.38162066688</v>
      </c>
      <c r="E65" s="82">
        <v>9.3398397523199996</v>
      </c>
      <c r="F65" s="82">
        <v>8.9125114982400007</v>
      </c>
      <c r="G65" s="82">
        <v>8.9138244787200005</v>
      </c>
      <c r="H65" s="82">
        <v>8.736002196325888</v>
      </c>
      <c r="I65" s="82">
        <v>8.9138244787200005</v>
      </c>
      <c r="J65" s="82">
        <v>7.5062625119999993</v>
      </c>
      <c r="K65" s="82">
        <v>10.789932908160001</v>
      </c>
      <c r="L65" s="82">
        <v>16.417085892479999</v>
      </c>
      <c r="M65" s="82">
        <v>12.431933074054786</v>
      </c>
      <c r="N65" s="82">
        <v>8.5120616346178331</v>
      </c>
      <c r="O65" s="82">
        <v>8.0640932138334538</v>
      </c>
      <c r="P65" s="82">
        <v>46.255864648464225</v>
      </c>
      <c r="Q65" s="82">
        <v>47.264000590927715</v>
      </c>
      <c r="R65" s="82">
        <v>135.29183051057205</v>
      </c>
    </row>
    <row r="66" spans="1:18" ht="11.25" customHeight="1" x14ac:dyDescent="0.25">
      <c r="A66" s="71" t="s">
        <v>121</v>
      </c>
      <c r="B66" s="72" t="s">
        <v>120</v>
      </c>
      <c r="C66" s="82">
        <v>72.400176761965895</v>
      </c>
      <c r="D66" s="82">
        <v>82.749469340160005</v>
      </c>
      <c r="E66" s="82">
        <v>103.63148603136001</v>
      </c>
      <c r="F66" s="82">
        <v>82.996637915520026</v>
      </c>
      <c r="G66" s="82">
        <v>79.381861977600011</v>
      </c>
      <c r="H66" s="82">
        <v>68.991959421165262</v>
      </c>
      <c r="I66" s="82">
        <v>72.353383683839979</v>
      </c>
      <c r="J66" s="82">
        <v>69.043453678080013</v>
      </c>
      <c r="K66" s="82">
        <v>148.43136474432001</v>
      </c>
      <c r="L66" s="82">
        <v>69.039796089600003</v>
      </c>
      <c r="M66" s="82">
        <v>34.496063887929495</v>
      </c>
      <c r="N66" s="82">
        <v>34.496107516508019</v>
      </c>
      <c r="O66" s="82">
        <v>34.495999999999974</v>
      </c>
      <c r="P66" s="82">
        <v>34.49589965442199</v>
      </c>
      <c r="Q66" s="82">
        <v>34.495999999999974</v>
      </c>
      <c r="R66" s="82">
        <v>34.495897789932485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28.610485019713924</v>
      </c>
      <c r="P67" s="82">
        <v>28.610316775071787</v>
      </c>
      <c r="Q67" s="82">
        <v>28.610400009135684</v>
      </c>
      <c r="R67" s="82">
        <v>28.610228486454226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3.0916905835491346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3.0916905835491346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3.0916905835491346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3.0916905835491346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3.0916905835491346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136897.09963420423</v>
      </c>
      <c r="D2" s="78">
        <v>133030.8550204006</v>
      </c>
      <c r="E2" s="78">
        <v>141924.57303023082</v>
      </c>
      <c r="F2" s="78">
        <v>148621.51263516207</v>
      </c>
      <c r="G2" s="78">
        <v>162421.15748654684</v>
      </c>
      <c r="H2" s="78">
        <v>159317.96039999972</v>
      </c>
      <c r="I2" s="78">
        <v>165046.29790442003</v>
      </c>
      <c r="J2" s="78">
        <v>162071.90655099443</v>
      </c>
      <c r="K2" s="78">
        <v>156789.0015453962</v>
      </c>
      <c r="L2" s="78">
        <v>131884.29375350519</v>
      </c>
      <c r="M2" s="78">
        <v>135926.40954448568</v>
      </c>
      <c r="N2" s="78">
        <v>135216.90765299858</v>
      </c>
      <c r="O2" s="78">
        <v>129392.05004425609</v>
      </c>
      <c r="P2" s="78">
        <v>111196.29686941978</v>
      </c>
      <c r="Q2" s="78">
        <v>103372.41038576004</v>
      </c>
      <c r="R2" s="78">
        <v>108703.15387229124</v>
      </c>
    </row>
    <row r="3" spans="1:18" ht="11.25" customHeight="1" x14ac:dyDescent="0.25">
      <c r="A3" s="53" t="s">
        <v>242</v>
      </c>
      <c r="B3" s="54" t="s">
        <v>241</v>
      </c>
      <c r="C3" s="79">
        <v>23942.961199999991</v>
      </c>
      <c r="D3" s="79">
        <v>28200.121491911836</v>
      </c>
      <c r="E3" s="79">
        <v>32331.862433474209</v>
      </c>
      <c r="F3" s="79">
        <v>35148.949672319999</v>
      </c>
      <c r="G3" s="79">
        <v>43136.915247360004</v>
      </c>
      <c r="H3" s="79">
        <v>41187.799399999967</v>
      </c>
      <c r="I3" s="79">
        <v>42027.677782949228</v>
      </c>
      <c r="J3" s="79">
        <v>41049.199172096276</v>
      </c>
      <c r="K3" s="79">
        <v>40847.466880018656</v>
      </c>
      <c r="L3" s="79">
        <v>36483.477174616251</v>
      </c>
      <c r="M3" s="79">
        <v>35794.620600000155</v>
      </c>
      <c r="N3" s="79">
        <v>39739.582397165621</v>
      </c>
      <c r="O3" s="79">
        <v>42914.239400000071</v>
      </c>
      <c r="P3" s="79">
        <v>40117.024169368909</v>
      </c>
      <c r="Q3" s="79">
        <v>38448.244185759962</v>
      </c>
      <c r="R3" s="79">
        <v>38832.358589530406</v>
      </c>
    </row>
    <row r="4" spans="1:18" ht="11.25" customHeight="1" x14ac:dyDescent="0.25">
      <c r="A4" s="56" t="s">
        <v>240</v>
      </c>
      <c r="B4" s="57" t="s">
        <v>239</v>
      </c>
      <c r="C4" s="8">
        <v>23938.719199999992</v>
      </c>
      <c r="D4" s="8">
        <v>28197.161382025155</v>
      </c>
      <c r="E4" s="8">
        <v>32331.862433474209</v>
      </c>
      <c r="F4" s="8">
        <v>35148.949672319999</v>
      </c>
      <c r="G4" s="8">
        <v>43136.915247360004</v>
      </c>
      <c r="H4" s="8">
        <v>41187.799399999967</v>
      </c>
      <c r="I4" s="8">
        <v>42027.677782949228</v>
      </c>
      <c r="J4" s="8">
        <v>41049.199172096276</v>
      </c>
      <c r="K4" s="8">
        <v>40847.466880018656</v>
      </c>
      <c r="L4" s="8">
        <v>36483.477174616251</v>
      </c>
      <c r="M4" s="8">
        <v>35794.620600000155</v>
      </c>
      <c r="N4" s="8">
        <v>39739.582397165621</v>
      </c>
      <c r="O4" s="8">
        <v>42914.239400000071</v>
      </c>
      <c r="P4" s="8">
        <v>40117.024169368909</v>
      </c>
      <c r="Q4" s="8">
        <v>38448.244185759962</v>
      </c>
      <c r="R4" s="8">
        <v>38832.358589530406</v>
      </c>
    </row>
    <row r="5" spans="1:18" ht="11.25" customHeight="1" x14ac:dyDescent="0.25">
      <c r="A5" s="59" t="s">
        <v>238</v>
      </c>
      <c r="B5" s="60" t="s">
        <v>237</v>
      </c>
      <c r="C5" s="9">
        <v>23938.719199999992</v>
      </c>
      <c r="D5" s="9">
        <v>28197.161382025155</v>
      </c>
      <c r="E5" s="9">
        <v>32331.862433474209</v>
      </c>
      <c r="F5" s="9">
        <v>35148.949672319999</v>
      </c>
      <c r="G5" s="9">
        <v>43136.915247360004</v>
      </c>
      <c r="H5" s="9">
        <v>41187.799399999967</v>
      </c>
      <c r="I5" s="9">
        <v>42027.677782949228</v>
      </c>
      <c r="J5" s="9">
        <v>41049.199172096276</v>
      </c>
      <c r="K5" s="9">
        <v>40847.466880018656</v>
      </c>
      <c r="L5" s="9">
        <v>36483.477174616251</v>
      </c>
      <c r="M5" s="9">
        <v>35794.620600000155</v>
      </c>
      <c r="N5" s="9">
        <v>39739.582397165621</v>
      </c>
      <c r="O5" s="9">
        <v>42914.239400000071</v>
      </c>
      <c r="P5" s="9">
        <v>40117.024169368909</v>
      </c>
      <c r="Q5" s="9">
        <v>38448.244185759962</v>
      </c>
      <c r="R5" s="9">
        <v>38832.358589530406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23938.719199999992</v>
      </c>
      <c r="D8" s="10">
        <v>28197.161382025155</v>
      </c>
      <c r="E8" s="10">
        <v>32331.862433474209</v>
      </c>
      <c r="F8" s="10">
        <v>35148.949672319999</v>
      </c>
      <c r="G8" s="10">
        <v>43136.915247360004</v>
      </c>
      <c r="H8" s="10">
        <v>41187.799399999967</v>
      </c>
      <c r="I8" s="10">
        <v>42027.677782949228</v>
      </c>
      <c r="J8" s="10">
        <v>41049.199172096276</v>
      </c>
      <c r="K8" s="10">
        <v>40847.466880018656</v>
      </c>
      <c r="L8" s="10">
        <v>35437.372580700292</v>
      </c>
      <c r="M8" s="10">
        <v>35081.558600000157</v>
      </c>
      <c r="N8" s="10">
        <v>39368.540357881531</v>
      </c>
      <c r="O8" s="10">
        <v>42126.988200000073</v>
      </c>
      <c r="P8" s="10">
        <v>39221.181635925561</v>
      </c>
      <c r="Q8" s="10">
        <v>37588.627975710508</v>
      </c>
      <c r="R8" s="10">
        <v>38027.04221148113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1046.1045939159601</v>
      </c>
      <c r="M9" s="10">
        <v>713.06200000000104</v>
      </c>
      <c r="N9" s="10">
        <v>371.0420392840893</v>
      </c>
      <c r="O9" s="10">
        <v>787.25119999999936</v>
      </c>
      <c r="P9" s="10">
        <v>895.8425334433457</v>
      </c>
      <c r="Q9" s="10">
        <v>859.61621004945675</v>
      </c>
      <c r="R9" s="10">
        <v>805.31637804927811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4.2419999999999876</v>
      </c>
      <c r="D15" s="8">
        <v>2.9601098866800002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4.2419999999999876</v>
      </c>
      <c r="D16" s="9">
        <v>2.9601098866800002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60635.55753420449</v>
      </c>
      <c r="D21" s="79">
        <v>53296.304593765293</v>
      </c>
      <c r="E21" s="79">
        <v>56553.288622606451</v>
      </c>
      <c r="F21" s="79">
        <v>52812.732483962071</v>
      </c>
      <c r="G21" s="79">
        <v>47769.401968769416</v>
      </c>
      <c r="H21" s="79">
        <v>38071.943199999914</v>
      </c>
      <c r="I21" s="79">
        <v>40183.527328956072</v>
      </c>
      <c r="J21" s="79">
        <v>33176.00642048374</v>
      </c>
      <c r="K21" s="79">
        <v>29891.782468948215</v>
      </c>
      <c r="L21" s="79">
        <v>23739.880309952328</v>
      </c>
      <c r="M21" s="79">
        <v>22671.673144485336</v>
      </c>
      <c r="N21" s="79">
        <v>20085.833339625235</v>
      </c>
      <c r="O21" s="79">
        <v>17809.66569065335</v>
      </c>
      <c r="P21" s="79">
        <v>13647.730100050712</v>
      </c>
      <c r="Q21" s="79">
        <v>12686.037600000003</v>
      </c>
      <c r="R21" s="79">
        <v>13597.52818276073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60635.55753420449</v>
      </c>
      <c r="D30" s="8">
        <v>53296.304593765293</v>
      </c>
      <c r="E30" s="8">
        <v>56553.288622606451</v>
      </c>
      <c r="F30" s="8">
        <v>52812.732483962071</v>
      </c>
      <c r="G30" s="8">
        <v>47769.401968769416</v>
      </c>
      <c r="H30" s="8">
        <v>38071.943199999914</v>
      </c>
      <c r="I30" s="8">
        <v>40183.527328956072</v>
      </c>
      <c r="J30" s="8">
        <v>33176.00642048374</v>
      </c>
      <c r="K30" s="8">
        <v>29891.782468948215</v>
      </c>
      <c r="L30" s="8">
        <v>23739.880309952328</v>
      </c>
      <c r="M30" s="8">
        <v>22671.673144485336</v>
      </c>
      <c r="N30" s="8">
        <v>20085.833339625235</v>
      </c>
      <c r="O30" s="8">
        <v>17809.66569065335</v>
      </c>
      <c r="P30" s="8">
        <v>13647.730100050712</v>
      </c>
      <c r="Q30" s="8">
        <v>12686.037600000003</v>
      </c>
      <c r="R30" s="8">
        <v>13597.52818276073</v>
      </c>
    </row>
    <row r="31" spans="1:18" ht="11.25" customHeight="1" x14ac:dyDescent="0.25">
      <c r="A31" s="59" t="s">
        <v>187</v>
      </c>
      <c r="B31" s="60" t="s">
        <v>186</v>
      </c>
      <c r="C31" s="9">
        <v>2480.5344036767515</v>
      </c>
      <c r="D31" s="9">
        <v>980.78127373209611</v>
      </c>
      <c r="E31" s="9">
        <v>997.91875584000013</v>
      </c>
      <c r="F31" s="9">
        <v>892.53197568000019</v>
      </c>
      <c r="G31" s="9">
        <v>1887.5838252441602</v>
      </c>
      <c r="H31" s="9">
        <v>1955.923199999997</v>
      </c>
      <c r="I31" s="9">
        <v>1918.9075737600019</v>
      </c>
      <c r="J31" s="9">
        <v>2044.3334692976641</v>
      </c>
      <c r="K31" s="9">
        <v>1873.3283942400001</v>
      </c>
      <c r="L31" s="9">
        <v>1827.5357160552962</v>
      </c>
      <c r="M31" s="9">
        <v>1981.5552000000018</v>
      </c>
      <c r="N31" s="9">
        <v>2158.3942854374109</v>
      </c>
      <c r="O31" s="9">
        <v>2127.0030727739095</v>
      </c>
      <c r="P31" s="9">
        <v>1858.9753380970271</v>
      </c>
      <c r="Q31" s="9">
        <v>1553.9327999999975</v>
      </c>
      <c r="R31" s="9">
        <v>1667.9694734563348</v>
      </c>
    </row>
    <row r="32" spans="1:18" ht="11.25" customHeight="1" x14ac:dyDescent="0.25">
      <c r="A32" s="61" t="s">
        <v>185</v>
      </c>
      <c r="B32" s="62" t="s">
        <v>184</v>
      </c>
      <c r="C32" s="10">
        <v>2480.5344036767515</v>
      </c>
      <c r="D32" s="10">
        <v>980.78127373209611</v>
      </c>
      <c r="E32" s="10">
        <v>997.91875584000013</v>
      </c>
      <c r="F32" s="10">
        <v>892.53197568000019</v>
      </c>
      <c r="G32" s="10">
        <v>1887.5838252441602</v>
      </c>
      <c r="H32" s="10">
        <v>1955.923199999997</v>
      </c>
      <c r="I32" s="10">
        <v>1918.9075737600019</v>
      </c>
      <c r="J32" s="10">
        <v>2044.3334692976641</v>
      </c>
      <c r="K32" s="10">
        <v>1873.3283942400001</v>
      </c>
      <c r="L32" s="10">
        <v>1827.5357160552962</v>
      </c>
      <c r="M32" s="10">
        <v>1981.5552000000018</v>
      </c>
      <c r="N32" s="10">
        <v>2158.3942854374109</v>
      </c>
      <c r="O32" s="10">
        <v>2127.0030727739095</v>
      </c>
      <c r="P32" s="10">
        <v>1858.9753380970271</v>
      </c>
      <c r="Q32" s="10">
        <v>1553.9327999999975</v>
      </c>
      <c r="R32" s="10">
        <v>1667.9694734563348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75.557425623876014</v>
      </c>
      <c r="H34" s="9">
        <v>63.85720000000002</v>
      </c>
      <c r="I34" s="9">
        <v>52.30906825870801</v>
      </c>
      <c r="J34" s="9">
        <v>49.402957541292004</v>
      </c>
      <c r="K34" s="9">
        <v>55.215126138708015</v>
      </c>
      <c r="L34" s="9">
        <v>72.651473418708008</v>
      </c>
      <c r="M34" s="9">
        <v>58.052014153739215</v>
      </c>
      <c r="N34" s="9">
        <v>40.636381535771399</v>
      </c>
      <c r="O34" s="9">
        <v>58.051997845183386</v>
      </c>
      <c r="P34" s="9">
        <v>26.123401023670549</v>
      </c>
      <c r="Q34" s="9">
        <v>17.41560000000004</v>
      </c>
      <c r="R34" s="9">
        <v>14.513000862910005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9.3319585200000024</v>
      </c>
      <c r="L38" s="9">
        <v>3.0103092000000005</v>
      </c>
      <c r="M38" s="9">
        <v>3.0917007537916921</v>
      </c>
      <c r="N38" s="9">
        <v>3.0916985952039164</v>
      </c>
      <c r="O38" s="9">
        <v>3.0916998852400126</v>
      </c>
      <c r="P38" s="9">
        <v>12.366800484604955</v>
      </c>
      <c r="Q38" s="9">
        <v>12.366800000000026</v>
      </c>
      <c r="R38" s="9">
        <v>3.0917001838254476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9.3319585200000024</v>
      </c>
      <c r="L41" s="10">
        <v>3.0103092000000005</v>
      </c>
      <c r="M41" s="10">
        <v>3.0917007537916921</v>
      </c>
      <c r="N41" s="10">
        <v>3.0916985952039164</v>
      </c>
      <c r="O41" s="10">
        <v>3.0916998852400126</v>
      </c>
      <c r="P41" s="10">
        <v>12.366800484604955</v>
      </c>
      <c r="Q41" s="10">
        <v>12.366800000000026</v>
      </c>
      <c r="R41" s="10">
        <v>3.0917001838254476</v>
      </c>
    </row>
    <row r="42" spans="1:18" ht="11.25" customHeight="1" x14ac:dyDescent="0.25">
      <c r="A42" s="64" t="s">
        <v>165</v>
      </c>
      <c r="B42" s="60" t="s">
        <v>164</v>
      </c>
      <c r="C42" s="9">
        <v>67.729188156309348</v>
      </c>
      <c r="D42" s="9">
        <v>61.378426621512006</v>
      </c>
      <c r="E42" s="9">
        <v>67.823259929244017</v>
      </c>
      <c r="F42" s="9">
        <v>67.823167861512005</v>
      </c>
      <c r="G42" s="9">
        <v>67.823167861512005</v>
      </c>
      <c r="H42" s="9">
        <v>19.351200000000059</v>
      </c>
      <c r="I42" s="9">
        <v>32.223736889244002</v>
      </c>
      <c r="J42" s="9">
        <v>22.710009870756</v>
      </c>
      <c r="K42" s="9">
        <v>190.27337417848801</v>
      </c>
      <c r="L42" s="9">
        <v>319.16819897848802</v>
      </c>
      <c r="M42" s="9">
        <v>206.4128503257935</v>
      </c>
      <c r="N42" s="9">
        <v>196.73711060722366</v>
      </c>
      <c r="O42" s="9">
        <v>129.00799521138686</v>
      </c>
      <c r="P42" s="9">
        <v>125.78280492891997</v>
      </c>
      <c r="Q42" s="9">
        <v>32.251999999999995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2405.3596793787483</v>
      </c>
      <c r="D43" s="9">
        <v>1407.876503545044</v>
      </c>
      <c r="E43" s="9">
        <v>997.428295707948</v>
      </c>
      <c r="F43" s="9">
        <v>1329.0750660250442</v>
      </c>
      <c r="G43" s="9">
        <v>697.73330558786392</v>
      </c>
      <c r="H43" s="9">
        <v>643.92900000000009</v>
      </c>
      <c r="I43" s="9">
        <v>612.41784341025595</v>
      </c>
      <c r="J43" s="9">
        <v>561.84767238974405</v>
      </c>
      <c r="K43" s="9">
        <v>583.87540430512809</v>
      </c>
      <c r="L43" s="9">
        <v>609.31517641675202</v>
      </c>
      <c r="M43" s="9">
        <v>441.93250774815772</v>
      </c>
      <c r="N43" s="9">
        <v>435.63370205815829</v>
      </c>
      <c r="O43" s="9">
        <v>407.17948488601382</v>
      </c>
      <c r="P43" s="9">
        <v>331.44931298815982</v>
      </c>
      <c r="Q43" s="9">
        <v>369.3143999999993</v>
      </c>
      <c r="R43" s="9">
        <v>331.44931970722229</v>
      </c>
    </row>
    <row r="44" spans="1:18" ht="11.25" customHeight="1" x14ac:dyDescent="0.25">
      <c r="A44" s="59" t="s">
        <v>161</v>
      </c>
      <c r="B44" s="60" t="s">
        <v>160</v>
      </c>
      <c r="C44" s="9">
        <v>54827.054412484096</v>
      </c>
      <c r="D44" s="9">
        <v>49969.427600650037</v>
      </c>
      <c r="E44" s="9">
        <v>53647.56610763105</v>
      </c>
      <c r="F44" s="9">
        <v>49746.473629357613</v>
      </c>
      <c r="G44" s="9">
        <v>32176.691334102965</v>
      </c>
      <c r="H44" s="9">
        <v>25173.575999999935</v>
      </c>
      <c r="I44" s="9">
        <v>24712.378331562722</v>
      </c>
      <c r="J44" s="9">
        <v>16845.188118575476</v>
      </c>
      <c r="K44" s="9">
        <v>14133.160111788146</v>
      </c>
      <c r="L44" s="9">
        <v>11894.887416009889</v>
      </c>
      <c r="M44" s="9">
        <v>6715.2256372481379</v>
      </c>
      <c r="N44" s="9">
        <v>5213.6616310331683</v>
      </c>
      <c r="O44" s="9">
        <v>3947.3998534775255</v>
      </c>
      <c r="P44" s="9">
        <v>3142.4401231395354</v>
      </c>
      <c r="Q44" s="9">
        <v>2482.9920000000002</v>
      </c>
      <c r="R44" s="9">
        <v>2876.184171011364</v>
      </c>
    </row>
    <row r="45" spans="1:18" ht="11.25" customHeight="1" x14ac:dyDescent="0.25">
      <c r="A45" s="59" t="s">
        <v>159</v>
      </c>
      <c r="B45" s="60" t="s">
        <v>158</v>
      </c>
      <c r="C45" s="9">
        <v>854.87985050857947</v>
      </c>
      <c r="D45" s="9">
        <v>876.84078921660011</v>
      </c>
      <c r="E45" s="9">
        <v>842.55220349820002</v>
      </c>
      <c r="F45" s="9">
        <v>776.82864503789995</v>
      </c>
      <c r="G45" s="9">
        <v>12864.01291034904</v>
      </c>
      <c r="H45" s="9">
        <v>10215.306599999982</v>
      </c>
      <c r="I45" s="9">
        <v>12855.290775075144</v>
      </c>
      <c r="J45" s="9">
        <v>13652.524192808809</v>
      </c>
      <c r="K45" s="9">
        <v>13046.598099777746</v>
      </c>
      <c r="L45" s="9">
        <v>9013.3120198731958</v>
      </c>
      <c r="M45" s="9">
        <v>13265.403234255713</v>
      </c>
      <c r="N45" s="9">
        <v>12037.678530358298</v>
      </c>
      <c r="O45" s="9">
        <v>11137.93158657409</v>
      </c>
      <c r="P45" s="9">
        <v>8150.5923193887929</v>
      </c>
      <c r="Q45" s="9">
        <v>8217.7640000000083</v>
      </c>
      <c r="R45" s="9">
        <v>8704.320517539074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1230.5386595708642</v>
      </c>
      <c r="H48" s="10">
        <v>6.2946000000000062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854.87985050857947</v>
      </c>
      <c r="D49" s="10">
        <v>876.84078921660011</v>
      </c>
      <c r="E49" s="10">
        <v>842.55220349820002</v>
      </c>
      <c r="F49" s="10">
        <v>776.82864503789995</v>
      </c>
      <c r="G49" s="10">
        <v>764.58221421660005</v>
      </c>
      <c r="H49" s="10">
        <v>823.68000000000222</v>
      </c>
      <c r="I49" s="10">
        <v>1338.5312434259999</v>
      </c>
      <c r="J49" s="10">
        <v>1575.7011186462</v>
      </c>
      <c r="K49" s="10">
        <v>1204.228758213</v>
      </c>
      <c r="L49" s="10">
        <v>1076.4579259278</v>
      </c>
      <c r="M49" s="10">
        <v>1038.9602533102916</v>
      </c>
      <c r="N49" s="10">
        <v>1198.0794556205055</v>
      </c>
      <c r="O49" s="10">
        <v>960.95996433038454</v>
      </c>
      <c r="P49" s="10">
        <v>480.48001882807091</v>
      </c>
      <c r="Q49" s="10">
        <v>427.43999999999994</v>
      </c>
      <c r="R49" s="10">
        <v>84.24000500871874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10868.892036561576</v>
      </c>
      <c r="H51" s="10">
        <v>9385.3319999999785</v>
      </c>
      <c r="I51" s="10">
        <v>11516.759531649144</v>
      </c>
      <c r="J51" s="10">
        <v>12076.823074162608</v>
      </c>
      <c r="K51" s="10">
        <v>11842.369341564747</v>
      </c>
      <c r="L51" s="10">
        <v>7936.854093945396</v>
      </c>
      <c r="M51" s="10">
        <v>12226.442980945421</v>
      </c>
      <c r="N51" s="10">
        <v>10839.599074737793</v>
      </c>
      <c r="O51" s="10">
        <v>10176.971622243705</v>
      </c>
      <c r="P51" s="10">
        <v>7670.1123005607224</v>
      </c>
      <c r="Q51" s="10">
        <v>7790.3240000000087</v>
      </c>
      <c r="R51" s="10">
        <v>8620.0805125303559</v>
      </c>
    </row>
    <row r="52" spans="1:18" ht="11.25" customHeight="1" x14ac:dyDescent="0.25">
      <c r="A52" s="53" t="s">
        <v>145</v>
      </c>
      <c r="B52" s="54" t="s">
        <v>144</v>
      </c>
      <c r="C52" s="79">
        <v>51813.018499999765</v>
      </c>
      <c r="D52" s="79">
        <v>50846.11195536</v>
      </c>
      <c r="E52" s="79">
        <v>52364.087340909347</v>
      </c>
      <c r="F52" s="79">
        <v>58923.281491200003</v>
      </c>
      <c r="G52" s="79">
        <v>69017.582798457413</v>
      </c>
      <c r="H52" s="79">
        <v>77595.272199999832</v>
      </c>
      <c r="I52" s="79">
        <v>79996.868166377419</v>
      </c>
      <c r="J52" s="79">
        <v>84778.414765610592</v>
      </c>
      <c r="K52" s="79">
        <v>83291.898386584275</v>
      </c>
      <c r="L52" s="79">
        <v>68702.080736483433</v>
      </c>
      <c r="M52" s="79">
        <v>74232.46550000018</v>
      </c>
      <c r="N52" s="79">
        <v>71895.487688280584</v>
      </c>
      <c r="O52" s="79">
        <v>65302.393953602674</v>
      </c>
      <c r="P52" s="79">
        <v>54077.583900000143</v>
      </c>
      <c r="Q52" s="79">
        <v>48778.317900000075</v>
      </c>
      <c r="R52" s="79">
        <v>52817.617100000098</v>
      </c>
    </row>
    <row r="53" spans="1:18" ht="11.25" customHeight="1" x14ac:dyDescent="0.25">
      <c r="A53" s="56" t="s">
        <v>143</v>
      </c>
      <c r="B53" s="57" t="s">
        <v>142</v>
      </c>
      <c r="C53" s="8">
        <v>43896.959699999774</v>
      </c>
      <c r="D53" s="8">
        <v>42068.793903840007</v>
      </c>
      <c r="E53" s="8">
        <v>43430.655240429347</v>
      </c>
      <c r="F53" s="8">
        <v>49528.566188640005</v>
      </c>
      <c r="G53" s="8">
        <v>59407.718503155265</v>
      </c>
      <c r="H53" s="8">
        <v>66430.366199999844</v>
      </c>
      <c r="I53" s="8">
        <v>68142.103064777417</v>
      </c>
      <c r="J53" s="8">
        <v>73643.483598223567</v>
      </c>
      <c r="K53" s="8">
        <v>72754.811354584264</v>
      </c>
      <c r="L53" s="8">
        <v>62086.117798403429</v>
      </c>
      <c r="M53" s="8">
        <v>65424.661500000184</v>
      </c>
      <c r="N53" s="8">
        <v>61871.501288280582</v>
      </c>
      <c r="O53" s="8">
        <v>56157.371377531512</v>
      </c>
      <c r="P53" s="8">
        <v>47404.443900000144</v>
      </c>
      <c r="Q53" s="8">
        <v>41877.023100000079</v>
      </c>
      <c r="R53" s="8">
        <v>47825.418300000092</v>
      </c>
    </row>
    <row r="54" spans="1:18" ht="11.25" customHeight="1" x14ac:dyDescent="0.25">
      <c r="A54" s="56" t="s">
        <v>141</v>
      </c>
      <c r="B54" s="57" t="s">
        <v>140</v>
      </c>
      <c r="C54" s="8">
        <v>7916.0587999999916</v>
      </c>
      <c r="D54" s="8">
        <v>8777.318051520002</v>
      </c>
      <c r="E54" s="8">
        <v>8933.4321004800004</v>
      </c>
      <c r="F54" s="8">
        <v>9394.7153025599982</v>
      </c>
      <c r="G54" s="8">
        <v>9609.8642953021445</v>
      </c>
      <c r="H54" s="8">
        <v>11164.905999999994</v>
      </c>
      <c r="I54" s="8">
        <v>11854.765101600002</v>
      </c>
      <c r="J54" s="8">
        <v>11134.931167387009</v>
      </c>
      <c r="K54" s="8">
        <v>10537.087032000001</v>
      </c>
      <c r="L54" s="8">
        <v>6615.9629380800006</v>
      </c>
      <c r="M54" s="8">
        <v>8807.8039999999964</v>
      </c>
      <c r="N54" s="8">
        <v>10023.986399999996</v>
      </c>
      <c r="O54" s="8">
        <v>9145.0225760711637</v>
      </c>
      <c r="P54" s="8">
        <v>6673.1400000000021</v>
      </c>
      <c r="Q54" s="8">
        <v>6901.2947999999997</v>
      </c>
      <c r="R54" s="8">
        <v>4992.1988000000028</v>
      </c>
    </row>
    <row r="55" spans="1:18" ht="11.25" customHeight="1" x14ac:dyDescent="0.25">
      <c r="A55" s="59" t="s">
        <v>139</v>
      </c>
      <c r="B55" s="60" t="s">
        <v>138</v>
      </c>
      <c r="C55" s="9">
        <v>521.78879999999765</v>
      </c>
      <c r="D55" s="9">
        <v>521.61833952000006</v>
      </c>
      <c r="E55" s="9">
        <v>510.09291647999993</v>
      </c>
      <c r="F55" s="9">
        <v>575.89936416</v>
      </c>
      <c r="G55" s="9">
        <v>554.61138730214407</v>
      </c>
      <c r="H55" s="9">
        <v>548.11800000000039</v>
      </c>
      <c r="I55" s="9">
        <v>577.20062159999998</v>
      </c>
      <c r="J55" s="9">
        <v>635.47509378700795</v>
      </c>
      <c r="K55" s="9">
        <v>657.13500720000002</v>
      </c>
      <c r="L55" s="9">
        <v>506.37503808000002</v>
      </c>
      <c r="M55" s="9">
        <v>636.0300000000002</v>
      </c>
      <c r="N55" s="9">
        <v>754.62239999999883</v>
      </c>
      <c r="O55" s="9">
        <v>818.26257607115986</v>
      </c>
      <c r="P55" s="9">
        <v>465.97800000000052</v>
      </c>
      <c r="Q55" s="9">
        <v>372.38279999999952</v>
      </c>
      <c r="R55" s="9">
        <v>278.47679999999912</v>
      </c>
    </row>
    <row r="56" spans="1:18" ht="11.25" customHeight="1" x14ac:dyDescent="0.25">
      <c r="A56" s="59" t="s">
        <v>137</v>
      </c>
      <c r="B56" s="60" t="s">
        <v>136</v>
      </c>
      <c r="C56" s="9">
        <v>6916.5199999999968</v>
      </c>
      <c r="D56" s="9">
        <v>7714.6814160000013</v>
      </c>
      <c r="E56" s="9">
        <v>7981.3805760000014</v>
      </c>
      <c r="F56" s="9">
        <v>8194.739904</v>
      </c>
      <c r="G56" s="9">
        <v>8502.8046479999994</v>
      </c>
      <c r="H56" s="9">
        <v>9804.3399999999947</v>
      </c>
      <c r="I56" s="9">
        <v>10591.766640000002</v>
      </c>
      <c r="J56" s="9">
        <v>10182.465072000001</v>
      </c>
      <c r="K56" s="9">
        <v>9580.4869680000011</v>
      </c>
      <c r="L56" s="9">
        <v>5747.6390400000009</v>
      </c>
      <c r="M56" s="9">
        <v>7693.6599999999971</v>
      </c>
      <c r="N56" s="9">
        <v>9005.0999999999985</v>
      </c>
      <c r="O56" s="9">
        <v>8188.4400000000032</v>
      </c>
      <c r="P56" s="9">
        <v>6085.0400000000018</v>
      </c>
      <c r="Q56" s="9">
        <v>6513.26</v>
      </c>
      <c r="R56" s="9">
        <v>4074.7200000000043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477.74999999999841</v>
      </c>
      <c r="D58" s="9">
        <v>541.01829599999996</v>
      </c>
      <c r="E58" s="9">
        <v>441.95860800000003</v>
      </c>
      <c r="F58" s="9">
        <v>624.07603440000003</v>
      </c>
      <c r="G58" s="9">
        <v>552.44826</v>
      </c>
      <c r="H58" s="9">
        <v>812.4479999999985</v>
      </c>
      <c r="I58" s="9">
        <v>685.79783999999995</v>
      </c>
      <c r="J58" s="9">
        <v>316.9910016</v>
      </c>
      <c r="K58" s="9">
        <v>299.46505680000001</v>
      </c>
      <c r="L58" s="9">
        <v>361.94885999999997</v>
      </c>
      <c r="M58" s="9">
        <v>478.11399999999861</v>
      </c>
      <c r="N58" s="9">
        <v>264.26399999999961</v>
      </c>
      <c r="O58" s="9">
        <v>138.32000000000062</v>
      </c>
      <c r="P58" s="9">
        <v>122.12200000000033</v>
      </c>
      <c r="Q58" s="9">
        <v>15.65199999999993</v>
      </c>
      <c r="R58" s="9">
        <v>639.00199999999961</v>
      </c>
    </row>
    <row r="59" spans="1:18" ht="11.25" customHeight="1" x14ac:dyDescent="0.25">
      <c r="A59" s="80" t="s">
        <v>131</v>
      </c>
      <c r="B59" s="54">
        <v>7200</v>
      </c>
      <c r="C59" s="79">
        <v>505.56239999999991</v>
      </c>
      <c r="D59" s="79">
        <v>688.31697936348007</v>
      </c>
      <c r="E59" s="79">
        <v>675.33463324080003</v>
      </c>
      <c r="F59" s="79">
        <v>1736.54898768</v>
      </c>
      <c r="G59" s="79">
        <v>2497.2574719600007</v>
      </c>
      <c r="H59" s="79">
        <v>2462.9456</v>
      </c>
      <c r="I59" s="79">
        <v>2838.2246261372884</v>
      </c>
      <c r="J59" s="79">
        <v>3068.2861928038442</v>
      </c>
      <c r="K59" s="79">
        <v>2757.8538098450645</v>
      </c>
      <c r="L59" s="79">
        <v>2958.8555324531526</v>
      </c>
      <c r="M59" s="79">
        <v>3227.6503000000071</v>
      </c>
      <c r="N59" s="79">
        <v>3496.0042279271274</v>
      </c>
      <c r="O59" s="79">
        <v>3365.7509999999934</v>
      </c>
      <c r="P59" s="79">
        <v>3353.9587000000083</v>
      </c>
      <c r="Q59" s="79">
        <v>3459.8107</v>
      </c>
      <c r="R59" s="79">
        <v>3455.6500000000083</v>
      </c>
    </row>
    <row r="60" spans="1:18" ht="11.25" customHeight="1" x14ac:dyDescent="0.25">
      <c r="A60" s="56" t="s">
        <v>130</v>
      </c>
      <c r="B60" s="57" t="s">
        <v>129</v>
      </c>
      <c r="C60" s="8">
        <v>176.17600000000004</v>
      </c>
      <c r="D60" s="8">
        <v>195.65741618279998</v>
      </c>
      <c r="E60" s="8">
        <v>120.93996467123998</v>
      </c>
      <c r="F60" s="8">
        <v>408.92056920000005</v>
      </c>
      <c r="G60" s="8">
        <v>604.10081160000004</v>
      </c>
      <c r="H60" s="8">
        <v>330.18699999999995</v>
      </c>
      <c r="I60" s="8">
        <v>378.38647628496039</v>
      </c>
      <c r="J60" s="8">
        <v>380.78084691504012</v>
      </c>
      <c r="K60" s="8">
        <v>304.1897848189206</v>
      </c>
      <c r="L60" s="8">
        <v>325.10059371504036</v>
      </c>
      <c r="M60" s="8">
        <v>239.23900000000057</v>
      </c>
      <c r="N60" s="8">
        <v>259.54495752904757</v>
      </c>
      <c r="O60" s="8">
        <v>268.12500000000006</v>
      </c>
      <c r="P60" s="8">
        <v>176.46200000000039</v>
      </c>
      <c r="Q60" s="8">
        <v>164.02100000000013</v>
      </c>
      <c r="R60" s="8">
        <v>207.63600000000034</v>
      </c>
    </row>
    <row r="61" spans="1:18" ht="11.25" customHeight="1" x14ac:dyDescent="0.25">
      <c r="A61" s="56" t="s">
        <v>128</v>
      </c>
      <c r="B61" s="57" t="s">
        <v>127</v>
      </c>
      <c r="C61" s="8">
        <v>329.38639999999987</v>
      </c>
      <c r="D61" s="8">
        <v>492.65956318068004</v>
      </c>
      <c r="E61" s="8">
        <v>554.39466856956005</v>
      </c>
      <c r="F61" s="8">
        <v>1327.6284184800002</v>
      </c>
      <c r="G61" s="8">
        <v>1893.1566603600002</v>
      </c>
      <c r="H61" s="8">
        <v>2132.7586000000001</v>
      </c>
      <c r="I61" s="8">
        <v>2459.8381498523281</v>
      </c>
      <c r="J61" s="8">
        <v>2687.5053458888042</v>
      </c>
      <c r="K61" s="8">
        <v>2453.6640250261439</v>
      </c>
      <c r="L61" s="8">
        <v>2633.7549387381118</v>
      </c>
      <c r="M61" s="8">
        <v>2988.4113000000061</v>
      </c>
      <c r="N61" s="8">
        <v>3236.4592703980798</v>
      </c>
      <c r="O61" s="8">
        <v>3097.6259999999929</v>
      </c>
      <c r="P61" s="8">
        <v>3177.4967000000079</v>
      </c>
      <c r="Q61" s="8">
        <v>3295.7896999999998</v>
      </c>
      <c r="R61" s="8">
        <v>3248.0140000000079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1154.0079999999639</v>
      </c>
      <c r="D64" s="81">
        <v>1498.7597254739305</v>
      </c>
      <c r="E64" s="81">
        <v>2336.2614379357201</v>
      </c>
      <c r="F64" s="81">
        <v>4136.7407310369354</v>
      </c>
      <c r="G64" s="81">
        <v>6044.9900717858436</v>
      </c>
      <c r="H64" s="81">
        <v>6722.909399999935</v>
      </c>
      <c r="I64" s="81">
        <v>7206.4477342243435</v>
      </c>
      <c r="J64" s="81">
        <v>7453.0155387859895</v>
      </c>
      <c r="K64" s="81">
        <v>7876.8544643417508</v>
      </c>
      <c r="L64" s="81">
        <v>9248.1065234499547</v>
      </c>
      <c r="M64" s="81">
        <v>10697.184572317523</v>
      </c>
      <c r="N64" s="81">
        <v>14397.281482395088</v>
      </c>
      <c r="O64" s="81">
        <v>15162.074229543623</v>
      </c>
      <c r="P64" s="81">
        <v>19162.182028741408</v>
      </c>
      <c r="Q64" s="81">
        <v>20407.108199999944</v>
      </c>
      <c r="R64" s="81">
        <v>19120.116566849127</v>
      </c>
    </row>
    <row r="65" spans="1:18" ht="11.25" customHeight="1" x14ac:dyDescent="0.25">
      <c r="A65" s="71" t="s">
        <v>123</v>
      </c>
      <c r="B65" s="72" t="s">
        <v>122</v>
      </c>
      <c r="C65" s="82">
        <v>495.59999999998337</v>
      </c>
      <c r="D65" s="82">
        <v>601.98368416704238</v>
      </c>
      <c r="E65" s="82">
        <v>1237.4895418905598</v>
      </c>
      <c r="F65" s="82">
        <v>2105.2771678310392</v>
      </c>
      <c r="G65" s="82">
        <v>3251.7149834534439</v>
      </c>
      <c r="H65" s="82">
        <v>3656.6879999999637</v>
      </c>
      <c r="I65" s="82">
        <v>3703.5228207398395</v>
      </c>
      <c r="J65" s="82">
        <v>3635.5269379161582</v>
      </c>
      <c r="K65" s="82">
        <v>4207.1655330431986</v>
      </c>
      <c r="L65" s="82">
        <v>4431.965000641916</v>
      </c>
      <c r="M65" s="82">
        <v>4374.8319723174918</v>
      </c>
      <c r="N65" s="82">
        <v>6620.4295547586134</v>
      </c>
      <c r="O65" s="82">
        <v>7184.4640295436711</v>
      </c>
      <c r="P65" s="82">
        <v>9227.9455252358748</v>
      </c>
      <c r="Q65" s="82">
        <v>9615.087999999967</v>
      </c>
      <c r="R65" s="82">
        <v>8267.6159668491073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299.20799999999156</v>
      </c>
      <c r="D67" s="82">
        <v>359.29111143088807</v>
      </c>
      <c r="E67" s="82">
        <v>493.77661649316002</v>
      </c>
      <c r="F67" s="82">
        <v>583.79242929789609</v>
      </c>
      <c r="G67" s="82">
        <v>729.04996677240013</v>
      </c>
      <c r="H67" s="82">
        <v>740.32139999999356</v>
      </c>
      <c r="I67" s="82">
        <v>820.44265590050406</v>
      </c>
      <c r="J67" s="82">
        <v>886.73475546583188</v>
      </c>
      <c r="K67" s="82">
        <v>937.25505918626402</v>
      </c>
      <c r="L67" s="82">
        <v>975.47233253652007</v>
      </c>
      <c r="M67" s="82">
        <v>1157.4654000000064</v>
      </c>
      <c r="N67" s="82">
        <v>2516.2946706119819</v>
      </c>
      <c r="O67" s="82">
        <v>2593.0085999999833</v>
      </c>
      <c r="P67" s="82">
        <v>4048.444417772178</v>
      </c>
      <c r="Q67" s="82">
        <v>4381.0493999999826</v>
      </c>
      <c r="R67" s="82">
        <v>4176.2994000000017</v>
      </c>
    </row>
    <row r="68" spans="1:18" ht="11.25" customHeight="1" x14ac:dyDescent="0.25">
      <c r="A68" s="71" t="s">
        <v>117</v>
      </c>
      <c r="B68" s="72" t="s">
        <v>116</v>
      </c>
      <c r="C68" s="82">
        <v>359.19999999998896</v>
      </c>
      <c r="D68" s="82">
        <v>537.48492987600002</v>
      </c>
      <c r="E68" s="82">
        <v>604.99527955200006</v>
      </c>
      <c r="F68" s="82">
        <v>1447.6711339079998</v>
      </c>
      <c r="G68" s="82">
        <v>2064.2251215599999</v>
      </c>
      <c r="H68" s="82">
        <v>2325.8999999999783</v>
      </c>
      <c r="I68" s="82">
        <v>2682.4822575839999</v>
      </c>
      <c r="J68" s="82">
        <v>2930.7538454039995</v>
      </c>
      <c r="K68" s="82">
        <v>2675.7782278200002</v>
      </c>
      <c r="L68" s="82">
        <v>2872.2602719439997</v>
      </c>
      <c r="M68" s="82">
        <v>3258.9000000000174</v>
      </c>
      <c r="N68" s="82">
        <v>3529.3986964241835</v>
      </c>
      <c r="O68" s="82">
        <v>3377.9999999999791</v>
      </c>
      <c r="P68" s="82">
        <v>3465.1155928252811</v>
      </c>
      <c r="Q68" s="82">
        <v>3594.0999999999949</v>
      </c>
      <c r="R68" s="82">
        <v>3542.00000000001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56.655644292288002</v>
      </c>
      <c r="L69" s="82">
        <v>968.40891832751993</v>
      </c>
      <c r="M69" s="82">
        <v>1905.9872000000089</v>
      </c>
      <c r="N69" s="82">
        <v>1731.1585606003109</v>
      </c>
      <c r="O69" s="82">
        <v>2006.6015999999897</v>
      </c>
      <c r="P69" s="82">
        <v>2420.6764929080723</v>
      </c>
      <c r="Q69" s="82">
        <v>2816.8707999999956</v>
      </c>
      <c r="R69" s="82">
        <v>3134.2012000000077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0.88930596254400007</v>
      </c>
      <c r="M71" s="83">
        <v>0.92040000000001532</v>
      </c>
      <c r="N71" s="83">
        <v>1.1327995816029013</v>
      </c>
      <c r="O71" s="83">
        <v>0.92040000000001698</v>
      </c>
      <c r="P71" s="83">
        <v>4.885221983224163</v>
      </c>
      <c r="Q71" s="83">
        <v>5.8763999999999905</v>
      </c>
      <c r="R71" s="83">
        <v>6.7968000000000135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56.655644292288002</v>
      </c>
      <c r="L73" s="83">
        <v>967.51961236497596</v>
      </c>
      <c r="M73" s="83">
        <v>1905.0668000000089</v>
      </c>
      <c r="N73" s="83">
        <v>1730.025761018708</v>
      </c>
      <c r="O73" s="83">
        <v>2005.6811999999898</v>
      </c>
      <c r="P73" s="83">
        <v>2415.791270924848</v>
      </c>
      <c r="Q73" s="83">
        <v>2810.9943999999959</v>
      </c>
      <c r="R73" s="83">
        <v>3127.4044000000081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7630.2251394741179</v>
      </c>
      <c r="D2" s="78">
        <v>7803.7067549329258</v>
      </c>
      <c r="E2" s="78">
        <v>7780.7473558499523</v>
      </c>
      <c r="F2" s="78">
        <v>7721.7350732902796</v>
      </c>
      <c r="G2" s="78">
        <v>7306.7144553954004</v>
      </c>
      <c r="H2" s="78">
        <v>6976.6528803245064</v>
      </c>
      <c r="I2" s="78">
        <v>6862.0131436301263</v>
      </c>
      <c r="J2" s="78">
        <v>6781.9937581608119</v>
      </c>
      <c r="K2" s="78">
        <v>6723.0638822502715</v>
      </c>
      <c r="L2" s="78">
        <v>5217.7341851663778</v>
      </c>
      <c r="M2" s="78">
        <v>5071.6136941010345</v>
      </c>
      <c r="N2" s="78">
        <v>4430.0831524869873</v>
      </c>
      <c r="O2" s="78">
        <v>4246.9523784128351</v>
      </c>
      <c r="P2" s="78">
        <v>4027.1718824654349</v>
      </c>
      <c r="Q2" s="78">
        <v>3999.8653982897222</v>
      </c>
      <c r="R2" s="78">
        <v>4007.9665195919802</v>
      </c>
    </row>
    <row r="3" spans="1:18" ht="11.25" customHeight="1" x14ac:dyDescent="0.25">
      <c r="A3" s="53" t="s">
        <v>242</v>
      </c>
      <c r="B3" s="54" t="s">
        <v>241</v>
      </c>
      <c r="C3" s="79">
        <v>288.98570517294831</v>
      </c>
      <c r="D3" s="79">
        <v>271.27590574039203</v>
      </c>
      <c r="E3" s="79">
        <v>203.171281756128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276.30599100568463</v>
      </c>
      <c r="D4" s="8">
        <v>271.27590574039203</v>
      </c>
      <c r="E4" s="8">
        <v>203.171281756128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78.14122468917526</v>
      </c>
      <c r="D5" s="9">
        <v>73.261265054472005</v>
      </c>
      <c r="E5" s="9">
        <v>5.1481741045679996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78.14122468917526</v>
      </c>
      <c r="D8" s="10">
        <v>73.261265054472005</v>
      </c>
      <c r="E8" s="10">
        <v>5.1481741045679996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198.16476631650937</v>
      </c>
      <c r="D11" s="9">
        <v>198.01464068592003</v>
      </c>
      <c r="E11" s="9">
        <v>198.02310765156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198.16476631650937</v>
      </c>
      <c r="D12" s="10">
        <v>198.01464068592003</v>
      </c>
      <c r="E12" s="10">
        <v>198.02310765156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12.679714167263668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12.679714167263668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2195.3543619189463</v>
      </c>
      <c r="D21" s="79">
        <v>2375.0830816437656</v>
      </c>
      <c r="E21" s="79">
        <v>2420.2579483354325</v>
      </c>
      <c r="F21" s="79">
        <v>2462.3484488294753</v>
      </c>
      <c r="G21" s="79">
        <v>2305.7699975851324</v>
      </c>
      <c r="H21" s="79">
        <v>2131.1333425146922</v>
      </c>
      <c r="I21" s="79">
        <v>2154.1328864126262</v>
      </c>
      <c r="J21" s="79">
        <v>1970.2040403646074</v>
      </c>
      <c r="K21" s="79">
        <v>2047.1129536403873</v>
      </c>
      <c r="L21" s="79">
        <v>1428.361690559293</v>
      </c>
      <c r="M21" s="79">
        <v>1219.4560156841421</v>
      </c>
      <c r="N21" s="79">
        <v>929.6248135667654</v>
      </c>
      <c r="O21" s="79">
        <v>836.63935844851005</v>
      </c>
      <c r="P21" s="79">
        <v>770.3249525035958</v>
      </c>
      <c r="Q21" s="79">
        <v>819.40732845769207</v>
      </c>
      <c r="R21" s="79">
        <v>858.96384762172738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2195.3543619189463</v>
      </c>
      <c r="D30" s="8">
        <v>2375.0830816437656</v>
      </c>
      <c r="E30" s="8">
        <v>2420.2579483354325</v>
      </c>
      <c r="F30" s="8">
        <v>2462.3484488294753</v>
      </c>
      <c r="G30" s="8">
        <v>2305.7699975851324</v>
      </c>
      <c r="H30" s="8">
        <v>2131.1333425146922</v>
      </c>
      <c r="I30" s="8">
        <v>2154.1328864126262</v>
      </c>
      <c r="J30" s="8">
        <v>1970.2040403646074</v>
      </c>
      <c r="K30" s="8">
        <v>2047.1129536403873</v>
      </c>
      <c r="L30" s="8">
        <v>1428.361690559293</v>
      </c>
      <c r="M30" s="8">
        <v>1219.4560156841421</v>
      </c>
      <c r="N30" s="8">
        <v>929.6248135667654</v>
      </c>
      <c r="O30" s="8">
        <v>836.63935844851005</v>
      </c>
      <c r="P30" s="8">
        <v>770.3249525035958</v>
      </c>
      <c r="Q30" s="8">
        <v>819.40732845769207</v>
      </c>
      <c r="R30" s="8">
        <v>858.96384762172738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255.42890235052639</v>
      </c>
      <c r="D34" s="9">
        <v>252.57423494314804</v>
      </c>
      <c r="E34" s="9">
        <v>229.31919364485606</v>
      </c>
      <c r="F34" s="9">
        <v>223.46052812136003</v>
      </c>
      <c r="G34" s="9">
        <v>214.75033293117605</v>
      </c>
      <c r="H34" s="9">
        <v>211.88983305323427</v>
      </c>
      <c r="I34" s="9">
        <v>214.75833779970003</v>
      </c>
      <c r="J34" s="9">
        <v>217.58405638867205</v>
      </c>
      <c r="K34" s="9">
        <v>174.08084546181604</v>
      </c>
      <c r="L34" s="9">
        <v>159.57803151813602</v>
      </c>
      <c r="M34" s="9">
        <v>203.18206688267327</v>
      </c>
      <c r="N34" s="9">
        <v>156.73998255595953</v>
      </c>
      <c r="O34" s="9">
        <v>133.51938736615858</v>
      </c>
      <c r="P34" s="9">
        <v>119.00679565150513</v>
      </c>
      <c r="Q34" s="9">
        <v>89.980131039366682</v>
      </c>
      <c r="R34" s="9">
        <v>101.59144832980829</v>
      </c>
    </row>
    <row r="35" spans="1:18" ht="11.25" customHeight="1" x14ac:dyDescent="0.25">
      <c r="A35" s="59" t="s">
        <v>179</v>
      </c>
      <c r="B35" s="60" t="s">
        <v>178</v>
      </c>
      <c r="C35" s="9">
        <v>121.96791088039274</v>
      </c>
      <c r="D35" s="9">
        <v>121.86120390167343</v>
      </c>
      <c r="E35" s="9">
        <v>88.486290191376014</v>
      </c>
      <c r="F35" s="9">
        <v>94.586622876900009</v>
      </c>
      <c r="G35" s="9">
        <v>94.58859586453201</v>
      </c>
      <c r="H35" s="9">
        <v>91.475521075050935</v>
      </c>
      <c r="I35" s="9">
        <v>106.773216203808</v>
      </c>
      <c r="J35" s="9">
        <v>97.508124312983995</v>
      </c>
      <c r="K35" s="9">
        <v>85.31706274938</v>
      </c>
      <c r="L35" s="9">
        <v>79.243974701892</v>
      </c>
      <c r="M35" s="9">
        <v>88.426785568915548</v>
      </c>
      <c r="N35" s="9">
        <v>73.1807551224679</v>
      </c>
      <c r="O35" s="9">
        <v>64.033191457147339</v>
      </c>
      <c r="P35" s="9">
        <v>42.690731175073978</v>
      </c>
      <c r="Q35" s="9">
        <v>42.688524071702481</v>
      </c>
      <c r="R35" s="9">
        <v>48.787179820033934</v>
      </c>
    </row>
    <row r="36" spans="1:18" ht="11.25" customHeight="1" x14ac:dyDescent="0.25">
      <c r="A36" s="65" t="s">
        <v>177</v>
      </c>
      <c r="B36" s="62" t="s">
        <v>176</v>
      </c>
      <c r="C36" s="10">
        <v>121.96791088039274</v>
      </c>
      <c r="D36" s="10">
        <v>121.86120390167343</v>
      </c>
      <c r="E36" s="10">
        <v>88.486290191376014</v>
      </c>
      <c r="F36" s="10">
        <v>94.586622876900009</v>
      </c>
      <c r="G36" s="10">
        <v>94.58859586453201</v>
      </c>
      <c r="H36" s="10">
        <v>91.475521075050935</v>
      </c>
      <c r="I36" s="10">
        <v>106.773216203808</v>
      </c>
      <c r="J36" s="10">
        <v>97.508124312983995</v>
      </c>
      <c r="K36" s="10">
        <v>85.31706274938</v>
      </c>
      <c r="L36" s="10">
        <v>79.243974701892</v>
      </c>
      <c r="M36" s="10">
        <v>88.426785568915548</v>
      </c>
      <c r="N36" s="10">
        <v>73.1807551224679</v>
      </c>
      <c r="O36" s="10">
        <v>64.033191457147339</v>
      </c>
      <c r="P36" s="10">
        <v>42.690731175073978</v>
      </c>
      <c r="Q36" s="10">
        <v>42.688524071702481</v>
      </c>
      <c r="R36" s="10">
        <v>48.787179820033934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64.92567261570143</v>
      </c>
      <c r="D38" s="9">
        <v>64.912441197096015</v>
      </c>
      <c r="E38" s="9">
        <v>80.352738527184158</v>
      </c>
      <c r="F38" s="9">
        <v>61.900626842495072</v>
      </c>
      <c r="G38" s="9">
        <v>61.71142890927613</v>
      </c>
      <c r="H38" s="9">
        <v>71.109012660465353</v>
      </c>
      <c r="I38" s="9">
        <v>74.351897858625904</v>
      </c>
      <c r="J38" s="9">
        <v>55.689034426847094</v>
      </c>
      <c r="K38" s="9">
        <v>49.369853560391064</v>
      </c>
      <c r="L38" s="9">
        <v>37.027766458944861</v>
      </c>
      <c r="M38" s="9">
        <v>64.925687022582792</v>
      </c>
      <c r="N38" s="9">
        <v>49.4671813063229</v>
      </c>
      <c r="O38" s="9">
        <v>37.100394328733437</v>
      </c>
      <c r="P38" s="9">
        <v>43.283415624480313</v>
      </c>
      <c r="Q38" s="9">
        <v>37.100407909905023</v>
      </c>
      <c r="R38" s="9">
        <v>18.550203587019578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55.650560696483588</v>
      </c>
      <c r="D40" s="10">
        <v>55.69044927217201</v>
      </c>
      <c r="E40" s="10">
        <v>55.69093092164416</v>
      </c>
      <c r="F40" s="10">
        <v>46.358701473815067</v>
      </c>
      <c r="G40" s="10">
        <v>49.369131086184126</v>
      </c>
      <c r="H40" s="10">
        <v>61.833918893770068</v>
      </c>
      <c r="I40" s="10">
        <v>65.019879132441901</v>
      </c>
      <c r="J40" s="10">
        <v>52.677521103167088</v>
      </c>
      <c r="K40" s="10">
        <v>46.359514257299068</v>
      </c>
      <c r="L40" s="10">
        <v>37.027766458944861</v>
      </c>
      <c r="M40" s="10">
        <v>61.833988526876361</v>
      </c>
      <c r="N40" s="10">
        <v>49.4671813063229</v>
      </c>
      <c r="O40" s="10">
        <v>37.100394328733437</v>
      </c>
      <c r="P40" s="10">
        <v>40.191753101008004</v>
      </c>
      <c r="Q40" s="10">
        <v>34.00871967186054</v>
      </c>
      <c r="R40" s="10">
        <v>15.458493325082705</v>
      </c>
    </row>
    <row r="41" spans="1:18" ht="11.25" customHeight="1" x14ac:dyDescent="0.25">
      <c r="A41" s="61" t="s">
        <v>167</v>
      </c>
      <c r="B41" s="62" t="s">
        <v>166</v>
      </c>
      <c r="C41" s="10">
        <v>9.2751119192178368</v>
      </c>
      <c r="D41" s="10">
        <v>9.2219919249240014</v>
      </c>
      <c r="E41" s="10">
        <v>24.661807605540002</v>
      </c>
      <c r="F41" s="10">
        <v>15.541925368680001</v>
      </c>
      <c r="G41" s="10">
        <v>12.342297823092006</v>
      </c>
      <c r="H41" s="10">
        <v>9.2750937666952886</v>
      </c>
      <c r="I41" s="10">
        <v>9.3320187261840015</v>
      </c>
      <c r="J41" s="10">
        <v>3.0115133236800031</v>
      </c>
      <c r="K41" s="10">
        <v>3.0103393030919992</v>
      </c>
      <c r="L41" s="10">
        <v>0</v>
      </c>
      <c r="M41" s="10">
        <v>3.0916984957064373</v>
      </c>
      <c r="N41" s="10">
        <v>0</v>
      </c>
      <c r="O41" s="10">
        <v>0</v>
      </c>
      <c r="P41" s="10">
        <v>3.0916625234723067</v>
      </c>
      <c r="Q41" s="10">
        <v>3.0916882380444859</v>
      </c>
      <c r="R41" s="10">
        <v>3.0917102619368726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359.83015814130323</v>
      </c>
      <c r="D43" s="9">
        <v>356.79230902972802</v>
      </c>
      <c r="E43" s="9">
        <v>344.06482204785601</v>
      </c>
      <c r="F43" s="9">
        <v>416.76200238535205</v>
      </c>
      <c r="G43" s="9">
        <v>464.16326977098004</v>
      </c>
      <c r="H43" s="9">
        <v>385.13061292875562</v>
      </c>
      <c r="I43" s="9">
        <v>309.35257165098005</v>
      </c>
      <c r="J43" s="9">
        <v>422.93029349188799</v>
      </c>
      <c r="K43" s="9">
        <v>378.95884316222401</v>
      </c>
      <c r="L43" s="9">
        <v>350.38140877303204</v>
      </c>
      <c r="M43" s="9">
        <v>438.76846941090878</v>
      </c>
      <c r="N43" s="9">
        <v>328.25309919533782</v>
      </c>
      <c r="O43" s="9">
        <v>233.56385519533865</v>
      </c>
      <c r="P43" s="9">
        <v>258.83648490579964</v>
      </c>
      <c r="Q43" s="9">
        <v>293.60058602444718</v>
      </c>
      <c r="R43" s="9">
        <v>303.03363554384509</v>
      </c>
    </row>
    <row r="44" spans="1:18" ht="11.25" customHeight="1" x14ac:dyDescent="0.25">
      <c r="A44" s="59" t="s">
        <v>161</v>
      </c>
      <c r="B44" s="60" t="s">
        <v>160</v>
      </c>
      <c r="C44" s="9">
        <v>1393.2017179310226</v>
      </c>
      <c r="D44" s="9">
        <v>1578.9428925721202</v>
      </c>
      <c r="E44" s="9">
        <v>1678.0349039241603</v>
      </c>
      <c r="F44" s="9">
        <v>1665.6386686033682</v>
      </c>
      <c r="G44" s="9">
        <v>1470.5563701091683</v>
      </c>
      <c r="H44" s="9">
        <v>1371.5283627971858</v>
      </c>
      <c r="I44" s="9">
        <v>1448.8968628995124</v>
      </c>
      <c r="J44" s="9">
        <v>1176.4925317442162</v>
      </c>
      <c r="K44" s="9">
        <v>1359.3863487065762</v>
      </c>
      <c r="L44" s="9">
        <v>802.13050910728816</v>
      </c>
      <c r="M44" s="9">
        <v>424.15300679906193</v>
      </c>
      <c r="N44" s="9">
        <v>321.98379538667729</v>
      </c>
      <c r="O44" s="9">
        <v>368.42253010113205</v>
      </c>
      <c r="P44" s="9">
        <v>306.50752514673667</v>
      </c>
      <c r="Q44" s="9">
        <v>356.03767941227073</v>
      </c>
      <c r="R44" s="9">
        <v>387.00138034102042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5145.8850723822234</v>
      </c>
      <c r="D52" s="79">
        <v>5157.3477675487684</v>
      </c>
      <c r="E52" s="79">
        <v>5157.3181257583919</v>
      </c>
      <c r="F52" s="79">
        <v>5259.3866244608043</v>
      </c>
      <c r="G52" s="79">
        <v>5000.9444578102684</v>
      </c>
      <c r="H52" s="79">
        <v>4845.5195378098142</v>
      </c>
      <c r="I52" s="79">
        <v>4707.8802572175</v>
      </c>
      <c r="J52" s="79">
        <v>4811.789717796205</v>
      </c>
      <c r="K52" s="79">
        <v>4675.9509286098846</v>
      </c>
      <c r="L52" s="79">
        <v>3789.3724946070847</v>
      </c>
      <c r="M52" s="79">
        <v>3852.1576784168924</v>
      </c>
      <c r="N52" s="79">
        <v>3500.4583389202221</v>
      </c>
      <c r="O52" s="79">
        <v>3410.3130199643247</v>
      </c>
      <c r="P52" s="79">
        <v>3256.8469299618391</v>
      </c>
      <c r="Q52" s="79">
        <v>3180.4580698320301</v>
      </c>
      <c r="R52" s="79">
        <v>3131.8426471635698</v>
      </c>
    </row>
    <row r="53" spans="1:18" ht="11.25" customHeight="1" x14ac:dyDescent="0.25">
      <c r="A53" s="56" t="s">
        <v>143</v>
      </c>
      <c r="B53" s="57" t="s">
        <v>142</v>
      </c>
      <c r="C53" s="8">
        <v>5145.8850723822234</v>
      </c>
      <c r="D53" s="8">
        <v>5157.3477675487684</v>
      </c>
      <c r="E53" s="8">
        <v>5157.3181257583919</v>
      </c>
      <c r="F53" s="8">
        <v>5259.3866244608043</v>
      </c>
      <c r="G53" s="8">
        <v>5000.9444578102684</v>
      </c>
      <c r="H53" s="8">
        <v>4845.5195378098142</v>
      </c>
      <c r="I53" s="8">
        <v>4707.8802572175</v>
      </c>
      <c r="J53" s="8">
        <v>4811.789717796205</v>
      </c>
      <c r="K53" s="8">
        <v>4675.9509286098846</v>
      </c>
      <c r="L53" s="8">
        <v>3789.3724946070847</v>
      </c>
      <c r="M53" s="8">
        <v>3852.1576784168924</v>
      </c>
      <c r="N53" s="8">
        <v>3500.4583389202221</v>
      </c>
      <c r="O53" s="8">
        <v>3410.3130199643247</v>
      </c>
      <c r="P53" s="8">
        <v>3256.8469299618391</v>
      </c>
      <c r="Q53" s="8">
        <v>3180.4580698320301</v>
      </c>
      <c r="R53" s="8">
        <v>3131.8426471635698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17.160024806682888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17.160024806682888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2.016006483468332</v>
      </c>
      <c r="N64" s="81">
        <v>2.2400162196362619</v>
      </c>
      <c r="O64" s="81">
        <v>2.4640064947071667</v>
      </c>
      <c r="P64" s="81">
        <v>2.688011264382054</v>
      </c>
      <c r="Q64" s="81">
        <v>2.3519830829402597</v>
      </c>
      <c r="R64" s="81">
        <v>7.8398275436992604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2.016006483468332</v>
      </c>
      <c r="N65" s="82">
        <v>2.2400162196362619</v>
      </c>
      <c r="O65" s="82">
        <v>2.4640064947071667</v>
      </c>
      <c r="P65" s="82">
        <v>2.688011264382054</v>
      </c>
      <c r="Q65" s="82">
        <v>2.3519830829402597</v>
      </c>
      <c r="R65" s="82">
        <v>7.8398275436992604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4385.3877244848436</v>
      </c>
      <c r="D2" s="78">
        <v>4280.2969349497689</v>
      </c>
      <c r="E2" s="78">
        <v>4511.8926466662251</v>
      </c>
      <c r="F2" s="78">
        <v>4650.5216052856813</v>
      </c>
      <c r="G2" s="78">
        <v>4119.0704677433532</v>
      </c>
      <c r="H2" s="78">
        <v>3792.380717078996</v>
      </c>
      <c r="I2" s="78">
        <v>3538.9750868874362</v>
      </c>
      <c r="J2" s="78">
        <v>2844.7366083063844</v>
      </c>
      <c r="K2" s="78">
        <v>2406.6129176858885</v>
      </c>
      <c r="L2" s="78">
        <v>2046.122746342128</v>
      </c>
      <c r="M2" s="78">
        <v>1856.4234645609567</v>
      </c>
      <c r="N2" s="78">
        <v>1493.7807693617776</v>
      </c>
      <c r="O2" s="78">
        <v>1671.3219151648134</v>
      </c>
      <c r="P2" s="78">
        <v>1628.5231017222891</v>
      </c>
      <c r="Q2" s="78">
        <v>1564.5755573232577</v>
      </c>
      <c r="R2" s="78">
        <v>1523.6150979323775</v>
      </c>
    </row>
    <row r="3" spans="1:18" ht="11.25" customHeight="1" x14ac:dyDescent="0.25">
      <c r="A3" s="53" t="s">
        <v>242</v>
      </c>
      <c r="B3" s="54" t="s">
        <v>241</v>
      </c>
      <c r="C3" s="79">
        <v>32.732280559872393</v>
      </c>
      <c r="D3" s="79">
        <v>27.718810888032003</v>
      </c>
      <c r="E3" s="79">
        <v>2.376150430104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32.732280559872393</v>
      </c>
      <c r="D4" s="8">
        <v>27.718810888032003</v>
      </c>
      <c r="E4" s="8">
        <v>2.376150430104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32.732280559872393</v>
      </c>
      <c r="D5" s="9">
        <v>27.718810888032003</v>
      </c>
      <c r="E5" s="9">
        <v>2.376150430104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32.732280559872393</v>
      </c>
      <c r="D8" s="10">
        <v>27.718810888032003</v>
      </c>
      <c r="E8" s="10">
        <v>2.376150430104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1276.6361213286891</v>
      </c>
      <c r="D21" s="79">
        <v>1168.9650317729522</v>
      </c>
      <c r="E21" s="79">
        <v>1398.9150705448444</v>
      </c>
      <c r="F21" s="79">
        <v>1470.7441797832444</v>
      </c>
      <c r="G21" s="79">
        <v>1145.599104667644</v>
      </c>
      <c r="H21" s="79">
        <v>935.43551449829079</v>
      </c>
      <c r="I21" s="79">
        <v>792.78990254254813</v>
      </c>
      <c r="J21" s="79">
        <v>807.13649688804014</v>
      </c>
      <c r="K21" s="79">
        <v>739.81802783735998</v>
      </c>
      <c r="L21" s="79">
        <v>445.55508536104804</v>
      </c>
      <c r="M21" s="79">
        <v>364.950770092195</v>
      </c>
      <c r="N21" s="79">
        <v>132.04336503243897</v>
      </c>
      <c r="O21" s="79">
        <v>264.86940894693407</v>
      </c>
      <c r="P21" s="79">
        <v>253.06568710390079</v>
      </c>
      <c r="Q21" s="79">
        <v>222.88640254441975</v>
      </c>
      <c r="R21" s="79">
        <v>257.21206140691265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1276.6361213286891</v>
      </c>
      <c r="D30" s="8">
        <v>1168.9650317729522</v>
      </c>
      <c r="E30" s="8">
        <v>1398.9150705448444</v>
      </c>
      <c r="F30" s="8">
        <v>1470.7441797832444</v>
      </c>
      <c r="G30" s="8">
        <v>1145.599104667644</v>
      </c>
      <c r="H30" s="8">
        <v>935.43551449829079</v>
      </c>
      <c r="I30" s="8">
        <v>792.78990254254813</v>
      </c>
      <c r="J30" s="8">
        <v>807.13649688804014</v>
      </c>
      <c r="K30" s="8">
        <v>739.81802783735998</v>
      </c>
      <c r="L30" s="8">
        <v>445.55508536104804</v>
      </c>
      <c r="M30" s="8">
        <v>364.950770092195</v>
      </c>
      <c r="N30" s="8">
        <v>132.04336503243897</v>
      </c>
      <c r="O30" s="8">
        <v>264.86940894693407</v>
      </c>
      <c r="P30" s="8">
        <v>253.06568710390079</v>
      </c>
      <c r="Q30" s="8">
        <v>222.88640254441975</v>
      </c>
      <c r="R30" s="8">
        <v>257.21206140691265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119.00664768604057</v>
      </c>
      <c r="D34" s="9">
        <v>121.82141795544003</v>
      </c>
      <c r="E34" s="9">
        <v>107.52815720361602</v>
      </c>
      <c r="F34" s="9">
        <v>107.50406334192002</v>
      </c>
      <c r="G34" s="9">
        <v>92.973694685796005</v>
      </c>
      <c r="H34" s="9">
        <v>84.175413130737027</v>
      </c>
      <c r="I34" s="9">
        <v>78.423036461928021</v>
      </c>
      <c r="J34" s="9">
        <v>55.179487301616014</v>
      </c>
      <c r="K34" s="9">
        <v>37.755002021508005</v>
      </c>
      <c r="L34" s="9">
        <v>34.861096747188007</v>
      </c>
      <c r="M34" s="9">
        <v>43.539014332001358</v>
      </c>
      <c r="N34" s="9">
        <v>40.637106520173887</v>
      </c>
      <c r="O34" s="9">
        <v>37.734490394907816</v>
      </c>
      <c r="P34" s="9">
        <v>31.928425264313422</v>
      </c>
      <c r="Q34" s="9">
        <v>23.220846287118512</v>
      </c>
      <c r="R34" s="9">
        <v>20.318289665961686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145.23622527943871</v>
      </c>
      <c r="D43" s="9">
        <v>186.19178837875199</v>
      </c>
      <c r="E43" s="9">
        <v>183.04919325529201</v>
      </c>
      <c r="F43" s="9">
        <v>220.94902384822802</v>
      </c>
      <c r="G43" s="9">
        <v>164.12279429332801</v>
      </c>
      <c r="H43" s="9">
        <v>154.65991710261892</v>
      </c>
      <c r="I43" s="9">
        <v>129.33683042576402</v>
      </c>
      <c r="J43" s="9">
        <v>142.09208405589601</v>
      </c>
      <c r="K43" s="9">
        <v>123.15160011258</v>
      </c>
      <c r="L43" s="9">
        <v>107.33819919872401</v>
      </c>
      <c r="M43" s="9">
        <v>129.45930012850172</v>
      </c>
      <c r="N43" s="9">
        <v>85.214138299328766</v>
      </c>
      <c r="O43" s="9">
        <v>59.948260452426048</v>
      </c>
      <c r="P43" s="9">
        <v>69.43259671860055</v>
      </c>
      <c r="Q43" s="9">
        <v>78.92147326240557</v>
      </c>
      <c r="R43" s="9">
        <v>82.093219604542753</v>
      </c>
    </row>
    <row r="44" spans="1:18" ht="11.25" customHeight="1" x14ac:dyDescent="0.25">
      <c r="A44" s="59" t="s">
        <v>161</v>
      </c>
      <c r="B44" s="60" t="s">
        <v>160</v>
      </c>
      <c r="C44" s="9">
        <v>1012.3932483632099</v>
      </c>
      <c r="D44" s="9">
        <v>860.95182543876012</v>
      </c>
      <c r="E44" s="9">
        <v>1108.3377200859363</v>
      </c>
      <c r="F44" s="9">
        <v>1142.2910925930962</v>
      </c>
      <c r="G44" s="9">
        <v>888.50261568852011</v>
      </c>
      <c r="H44" s="9">
        <v>696.60018426493491</v>
      </c>
      <c r="I44" s="9">
        <v>585.03003565485608</v>
      </c>
      <c r="J44" s="9">
        <v>609.86492553052813</v>
      </c>
      <c r="K44" s="9">
        <v>578.91142570327202</v>
      </c>
      <c r="L44" s="9">
        <v>303.35578941513603</v>
      </c>
      <c r="M44" s="9">
        <v>191.95245563169192</v>
      </c>
      <c r="N44" s="9">
        <v>6.1921202129363051</v>
      </c>
      <c r="O44" s="9">
        <v>167.18665809960018</v>
      </c>
      <c r="P44" s="9">
        <v>151.70466512098682</v>
      </c>
      <c r="Q44" s="9">
        <v>120.74408299489569</v>
      </c>
      <c r="R44" s="9">
        <v>154.80055213640819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3076.0193225962821</v>
      </c>
      <c r="D52" s="79">
        <v>3083.6130922887842</v>
      </c>
      <c r="E52" s="79">
        <v>3110.6014256912763</v>
      </c>
      <c r="F52" s="79">
        <v>3179.7774255024365</v>
      </c>
      <c r="G52" s="79">
        <v>2973.4713630757087</v>
      </c>
      <c r="H52" s="79">
        <v>2856.9452025807054</v>
      </c>
      <c r="I52" s="79">
        <v>2746.1851843448881</v>
      </c>
      <c r="J52" s="79">
        <v>2037.6001114183443</v>
      </c>
      <c r="K52" s="79">
        <v>1666.7948898485283</v>
      </c>
      <c r="L52" s="79">
        <v>1600.5676609810801</v>
      </c>
      <c r="M52" s="79">
        <v>1491.4726944687618</v>
      </c>
      <c r="N52" s="79">
        <v>1361.7374043293387</v>
      </c>
      <c r="O52" s="79">
        <v>1406.4525062178793</v>
      </c>
      <c r="P52" s="79">
        <v>1375.4574146183884</v>
      </c>
      <c r="Q52" s="79">
        <v>1341.689154778838</v>
      </c>
      <c r="R52" s="79">
        <v>1266.4030365254648</v>
      </c>
    </row>
    <row r="53" spans="1:18" ht="11.25" customHeight="1" x14ac:dyDescent="0.25">
      <c r="A53" s="56" t="s">
        <v>143</v>
      </c>
      <c r="B53" s="57" t="s">
        <v>142</v>
      </c>
      <c r="C53" s="8">
        <v>3076.0193225962821</v>
      </c>
      <c r="D53" s="8">
        <v>3083.6130922887842</v>
      </c>
      <c r="E53" s="8">
        <v>3110.6014256912763</v>
      </c>
      <c r="F53" s="8">
        <v>3179.7774255024365</v>
      </c>
      <c r="G53" s="8">
        <v>2973.4713630757087</v>
      </c>
      <c r="H53" s="8">
        <v>2856.9452025807054</v>
      </c>
      <c r="I53" s="8">
        <v>2746.1851843448881</v>
      </c>
      <c r="J53" s="8">
        <v>2037.6001114183443</v>
      </c>
      <c r="K53" s="8">
        <v>1666.7948898485283</v>
      </c>
      <c r="L53" s="8">
        <v>1600.5676609810801</v>
      </c>
      <c r="M53" s="8">
        <v>1491.4726944687618</v>
      </c>
      <c r="N53" s="8">
        <v>1361.7374043293387</v>
      </c>
      <c r="O53" s="8">
        <v>1406.4525062178793</v>
      </c>
      <c r="P53" s="8">
        <v>1375.4574146183884</v>
      </c>
      <c r="Q53" s="8">
        <v>1341.689154778838</v>
      </c>
      <c r="R53" s="8">
        <v>1266.4030365254648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0.21840304388404949</v>
      </c>
      <c r="P64" s="81">
        <v>0.21839936469520793</v>
      </c>
      <c r="Q64" s="81">
        <v>0.21840000006974153</v>
      </c>
      <c r="R64" s="81">
        <v>0.21840061719429649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0.21840304388404949</v>
      </c>
      <c r="P67" s="82">
        <v>0.21839936469520793</v>
      </c>
      <c r="Q67" s="82">
        <v>0.21840000006974153</v>
      </c>
      <c r="R67" s="82">
        <v>0.21840061719429649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79.417497406993888</v>
      </c>
      <c r="O2" s="78">
        <v>73.633871176153761</v>
      </c>
      <c r="P2" s="78">
        <v>72.455774591854762</v>
      </c>
      <c r="Q2" s="78">
        <v>70.798282042603077</v>
      </c>
      <c r="R2" s="78">
        <v>67.747159596479165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78.988498504730444</v>
      </c>
      <c r="O52" s="79">
        <v>73.490871132641445</v>
      </c>
      <c r="P52" s="79">
        <v>72.312774591854762</v>
      </c>
      <c r="Q52" s="79">
        <v>70.798282042603077</v>
      </c>
      <c r="R52" s="79">
        <v>67.604151849540258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78.988498504730444</v>
      </c>
      <c r="O53" s="8">
        <v>73.490871132641445</v>
      </c>
      <c r="P53" s="8">
        <v>72.312774591854762</v>
      </c>
      <c r="Q53" s="8">
        <v>70.798282042603077</v>
      </c>
      <c r="R53" s="8">
        <v>67.604151849540258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0.428998902263445</v>
      </c>
      <c r="O59" s="79">
        <v>0.14300004351231355</v>
      </c>
      <c r="P59" s="79">
        <v>0.14300000000000179</v>
      </c>
      <c r="Q59" s="79">
        <v>0</v>
      </c>
      <c r="R59" s="79">
        <v>0.14300774693890195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0.428998902263445</v>
      </c>
      <c r="O60" s="8">
        <v>0.14300004351231355</v>
      </c>
      <c r="P60" s="8">
        <v>0.14300000000000179</v>
      </c>
      <c r="Q60" s="8">
        <v>0</v>
      </c>
      <c r="R60" s="8">
        <v>0.14300774693890195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554.73643742694856</v>
      </c>
      <c r="D64" s="81">
        <v>576.50056184447999</v>
      </c>
      <c r="E64" s="81">
        <v>557.09771144831996</v>
      </c>
      <c r="F64" s="81">
        <v>550.81209875328</v>
      </c>
      <c r="G64" s="81">
        <v>544.21174588032</v>
      </c>
      <c r="H64" s="81">
        <v>531.32813358166595</v>
      </c>
      <c r="I64" s="81">
        <v>531.52769795328004</v>
      </c>
      <c r="J64" s="81">
        <v>448.12000336320006</v>
      </c>
      <c r="K64" s="81">
        <v>651.59896568255999</v>
      </c>
      <c r="L64" s="81">
        <v>1003.7518189977601</v>
      </c>
      <c r="M64" s="81">
        <v>465.92149840157299</v>
      </c>
      <c r="N64" s="81">
        <v>470.85140936754271</v>
      </c>
      <c r="O64" s="81">
        <v>439.15315753394663</v>
      </c>
      <c r="P64" s="81">
        <v>418.99077397071346</v>
      </c>
      <c r="Q64" s="81">
        <v>462.67200578465173</v>
      </c>
      <c r="R64" s="81">
        <v>631.58740844701867</v>
      </c>
    </row>
    <row r="65" spans="1:18" ht="11.25" customHeight="1" x14ac:dyDescent="0.25">
      <c r="A65" s="71" t="s">
        <v>123</v>
      </c>
      <c r="B65" s="72" t="s">
        <v>122</v>
      </c>
      <c r="C65" s="82">
        <v>554.73643742694856</v>
      </c>
      <c r="D65" s="82">
        <v>576.50056184447999</v>
      </c>
      <c r="E65" s="82">
        <v>557.09771144831996</v>
      </c>
      <c r="F65" s="82">
        <v>550.81209875328</v>
      </c>
      <c r="G65" s="82">
        <v>544.21174588032</v>
      </c>
      <c r="H65" s="82">
        <v>531.32813358166595</v>
      </c>
      <c r="I65" s="82">
        <v>531.52769795328004</v>
      </c>
      <c r="J65" s="82">
        <v>448.12000336320006</v>
      </c>
      <c r="K65" s="82">
        <v>651.59896568255999</v>
      </c>
      <c r="L65" s="82">
        <v>1003.7518189977601</v>
      </c>
      <c r="M65" s="82">
        <v>465.92149840157299</v>
      </c>
      <c r="N65" s="82">
        <v>470.85140936754271</v>
      </c>
      <c r="O65" s="82">
        <v>439.15315753394663</v>
      </c>
      <c r="P65" s="82">
        <v>418.99077397071346</v>
      </c>
      <c r="Q65" s="82">
        <v>462.67200578465173</v>
      </c>
      <c r="R65" s="82">
        <v>631.58740844701867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223.07393253148055</v>
      </c>
      <c r="D2" s="78">
        <v>216.78359595498003</v>
      </c>
      <c r="E2" s="78">
        <v>209.39200604312401</v>
      </c>
      <c r="F2" s="78">
        <v>225.71890675635603</v>
      </c>
      <c r="G2" s="78">
        <v>217.94236549596002</v>
      </c>
      <c r="H2" s="78">
        <v>218.55072199021737</v>
      </c>
      <c r="I2" s="78">
        <v>216.66240099032404</v>
      </c>
      <c r="J2" s="78">
        <v>199.41075853725602</v>
      </c>
      <c r="K2" s="78">
        <v>211.72266894276004</v>
      </c>
      <c r="L2" s="78">
        <v>188.91550467108004</v>
      </c>
      <c r="M2" s="78">
        <v>202.35964765728937</v>
      </c>
      <c r="N2" s="78">
        <v>260.02921726955327</v>
      </c>
      <c r="O2" s="78">
        <v>158.81352548215591</v>
      </c>
      <c r="P2" s="78">
        <v>150.77394810743942</v>
      </c>
      <c r="Q2" s="78">
        <v>164.71209240389118</v>
      </c>
      <c r="R2" s="78">
        <v>150.33099505692758</v>
      </c>
    </row>
    <row r="3" spans="1:18" ht="11.25" customHeight="1" x14ac:dyDescent="0.25">
      <c r="A3" s="53" t="s">
        <v>242</v>
      </c>
      <c r="B3" s="54" t="s">
        <v>241</v>
      </c>
      <c r="C3" s="79">
        <v>6.0990235853353534</v>
      </c>
      <c r="D3" s="79">
        <v>6.2679737066400003</v>
      </c>
      <c r="E3" s="79">
        <v>6.2720951925600001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6.0990235853353534</v>
      </c>
      <c r="D4" s="8">
        <v>6.2679737066400003</v>
      </c>
      <c r="E4" s="8">
        <v>6.2720951925600001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6.0990235853353534</v>
      </c>
      <c r="D11" s="9">
        <v>6.2679737066400003</v>
      </c>
      <c r="E11" s="9">
        <v>6.2720951925600001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6.0990235853353534</v>
      </c>
      <c r="D12" s="10">
        <v>6.2679737066400003</v>
      </c>
      <c r="E12" s="10">
        <v>6.2720951925600001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155.43320449267677</v>
      </c>
      <c r="D21" s="79">
        <v>149.01487315693203</v>
      </c>
      <c r="E21" s="79">
        <v>139.70289752157601</v>
      </c>
      <c r="F21" s="79">
        <v>152.43700224326403</v>
      </c>
      <c r="G21" s="79">
        <v>149.35725199263601</v>
      </c>
      <c r="H21" s="79">
        <v>146.13528941218206</v>
      </c>
      <c r="I21" s="79">
        <v>149.28799725460803</v>
      </c>
      <c r="J21" s="79">
        <v>115.08817965112802</v>
      </c>
      <c r="K21" s="79">
        <v>121.29465634146001</v>
      </c>
      <c r="L21" s="79">
        <v>102.71562805310401</v>
      </c>
      <c r="M21" s="79">
        <v>106.20437050693026</v>
      </c>
      <c r="N21" s="79">
        <v>109.36592495273194</v>
      </c>
      <c r="O21" s="79">
        <v>78.02966713787842</v>
      </c>
      <c r="P21" s="79">
        <v>71.913781688555247</v>
      </c>
      <c r="Q21" s="79">
        <v>87.518402950149735</v>
      </c>
      <c r="R21" s="79">
        <v>75.212997984738564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155.43320449267677</v>
      </c>
      <c r="D30" s="8">
        <v>149.01487315693203</v>
      </c>
      <c r="E30" s="8">
        <v>139.70289752157601</v>
      </c>
      <c r="F30" s="8">
        <v>152.43700224326403</v>
      </c>
      <c r="G30" s="8">
        <v>149.35725199263601</v>
      </c>
      <c r="H30" s="8">
        <v>146.13528941218206</v>
      </c>
      <c r="I30" s="8">
        <v>149.28799725460803</v>
      </c>
      <c r="J30" s="8">
        <v>115.08817965112802</v>
      </c>
      <c r="K30" s="8">
        <v>121.29465634146001</v>
      </c>
      <c r="L30" s="8">
        <v>102.71562805310401</v>
      </c>
      <c r="M30" s="8">
        <v>106.20437050693026</v>
      </c>
      <c r="N30" s="8">
        <v>109.36592495273194</v>
      </c>
      <c r="O30" s="8">
        <v>78.02966713787842</v>
      </c>
      <c r="P30" s="8">
        <v>71.913781688555247</v>
      </c>
      <c r="Q30" s="8">
        <v>87.518402950149735</v>
      </c>
      <c r="R30" s="8">
        <v>75.212997984738564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8.707803489222476</v>
      </c>
      <c r="D34" s="9">
        <v>8.7130484106480015</v>
      </c>
      <c r="E34" s="9">
        <v>8.7181736400000016</v>
      </c>
      <c r="F34" s="9">
        <v>8.7165356801040019</v>
      </c>
      <c r="G34" s="9">
        <v>11.622170860776</v>
      </c>
      <c r="H34" s="9">
        <v>11.608865840530038</v>
      </c>
      <c r="I34" s="9">
        <v>11.616728606928003</v>
      </c>
      <c r="J34" s="9">
        <v>11.648034775908002</v>
      </c>
      <c r="K34" s="9">
        <v>8.7159280498200022</v>
      </c>
      <c r="L34" s="9">
        <v>5.8097644949880012</v>
      </c>
      <c r="M34" s="9">
        <v>8.7078028664002733</v>
      </c>
      <c r="N34" s="9">
        <v>5.8043858070596634</v>
      </c>
      <c r="O34" s="9">
        <v>5.8051907550503712</v>
      </c>
      <c r="P34" s="9">
        <v>5.8039688149516371</v>
      </c>
      <c r="Q34" s="9">
        <v>5.8052115717796218</v>
      </c>
      <c r="R34" s="9">
        <v>5.8052256188461886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63.133297927592892</v>
      </c>
      <c r="D43" s="9">
        <v>56.740664844396001</v>
      </c>
      <c r="E43" s="9">
        <v>56.774201991624004</v>
      </c>
      <c r="F43" s="9">
        <v>69.512051052288001</v>
      </c>
      <c r="G43" s="9">
        <v>72.601594814268012</v>
      </c>
      <c r="H43" s="9">
        <v>72.614598754443605</v>
      </c>
      <c r="I43" s="9">
        <v>72.568243812168006</v>
      </c>
      <c r="J43" s="9">
        <v>63.149455456308004</v>
      </c>
      <c r="K43" s="9">
        <v>62.994986024256001</v>
      </c>
      <c r="L43" s="9">
        <v>50.563190578212001</v>
      </c>
      <c r="M43" s="9">
        <v>78.920523547140462</v>
      </c>
      <c r="N43" s="9">
        <v>72.605818586172902</v>
      </c>
      <c r="O43" s="9">
        <v>53.648550495376014</v>
      </c>
      <c r="P43" s="9">
        <v>56.823691168588574</v>
      </c>
      <c r="Q43" s="9">
        <v>63.137178609924646</v>
      </c>
      <c r="R43" s="9">
        <v>66.31176132316422</v>
      </c>
    </row>
    <row r="44" spans="1:18" ht="11.25" customHeight="1" x14ac:dyDescent="0.25">
      <c r="A44" s="59" t="s">
        <v>161</v>
      </c>
      <c r="B44" s="60" t="s">
        <v>160</v>
      </c>
      <c r="C44" s="9">
        <v>83.592103075861402</v>
      </c>
      <c r="D44" s="9">
        <v>83.561159901888018</v>
      </c>
      <c r="E44" s="9">
        <v>74.210521889952005</v>
      </c>
      <c r="F44" s="9">
        <v>74.208415510872015</v>
      </c>
      <c r="G44" s="9">
        <v>65.133486317592002</v>
      </c>
      <c r="H44" s="9">
        <v>61.911824817208419</v>
      </c>
      <c r="I44" s="9">
        <v>65.103024835512016</v>
      </c>
      <c r="J44" s="9">
        <v>40.29068941891201</v>
      </c>
      <c r="K44" s="9">
        <v>49.583742267384011</v>
      </c>
      <c r="L44" s="9">
        <v>46.342672979904009</v>
      </c>
      <c r="M44" s="9">
        <v>18.57604409338953</v>
      </c>
      <c r="N44" s="9">
        <v>30.955720559499376</v>
      </c>
      <c r="O44" s="9">
        <v>18.575925887452037</v>
      </c>
      <c r="P44" s="9">
        <v>9.2861217050150415</v>
      </c>
      <c r="Q44" s="9">
        <v>18.576012768445466</v>
      </c>
      <c r="R44" s="9">
        <v>3.0960110427281506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61.541704453468441</v>
      </c>
      <c r="D52" s="79">
        <v>61.500749091408004</v>
      </c>
      <c r="E52" s="79">
        <v>63.417013328988006</v>
      </c>
      <c r="F52" s="79">
        <v>73.281904513092016</v>
      </c>
      <c r="G52" s="79">
        <v>68.58511350332401</v>
      </c>
      <c r="H52" s="79">
        <v>72.415432578035322</v>
      </c>
      <c r="I52" s="79">
        <v>67.374403735716015</v>
      </c>
      <c r="J52" s="79">
        <v>84.322578886128014</v>
      </c>
      <c r="K52" s="79">
        <v>90.428012601300011</v>
      </c>
      <c r="L52" s="79">
        <v>86.199876617976017</v>
      </c>
      <c r="M52" s="79">
        <v>96.155277150359126</v>
      </c>
      <c r="N52" s="79">
        <v>150.66329231682133</v>
      </c>
      <c r="O52" s="79">
        <v>80.783858344277505</v>
      </c>
      <c r="P52" s="79">
        <v>78.860166418884177</v>
      </c>
      <c r="Q52" s="79">
        <v>77.193689453741428</v>
      </c>
      <c r="R52" s="79">
        <v>75.117997072189013</v>
      </c>
    </row>
    <row r="53" spans="1:18" ht="11.25" customHeight="1" x14ac:dyDescent="0.25">
      <c r="A53" s="56" t="s">
        <v>143</v>
      </c>
      <c r="B53" s="57" t="s">
        <v>142</v>
      </c>
      <c r="C53" s="8">
        <v>61.541704453468441</v>
      </c>
      <c r="D53" s="8">
        <v>61.500749091408004</v>
      </c>
      <c r="E53" s="8">
        <v>63.417013328988006</v>
      </c>
      <c r="F53" s="8">
        <v>73.281904513092016</v>
      </c>
      <c r="G53" s="8">
        <v>68.58511350332401</v>
      </c>
      <c r="H53" s="8">
        <v>72.415432578035322</v>
      </c>
      <c r="I53" s="8">
        <v>67.374403735716015</v>
      </c>
      <c r="J53" s="8">
        <v>84.322578886128014</v>
      </c>
      <c r="K53" s="8">
        <v>90.428012601300011</v>
      </c>
      <c r="L53" s="8">
        <v>86.199876617976017</v>
      </c>
      <c r="M53" s="8">
        <v>96.155277150359126</v>
      </c>
      <c r="N53" s="8">
        <v>150.66329231682133</v>
      </c>
      <c r="O53" s="8">
        <v>80.783858344277505</v>
      </c>
      <c r="P53" s="8">
        <v>78.860166418884177</v>
      </c>
      <c r="Q53" s="8">
        <v>77.193689453741428</v>
      </c>
      <c r="R53" s="8">
        <v>75.117997072189013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307.85145289931347</v>
      </c>
      <c r="D2" s="78">
        <v>241.57579148193605</v>
      </c>
      <c r="E2" s="78">
        <v>157.91289975068401</v>
      </c>
      <c r="F2" s="78">
        <v>192.60932781168</v>
      </c>
      <c r="G2" s="78">
        <v>201.98133169203604</v>
      </c>
      <c r="H2" s="78">
        <v>195.73707099641905</v>
      </c>
      <c r="I2" s="78">
        <v>170.42830538338802</v>
      </c>
      <c r="J2" s="78">
        <v>154.81212523264801</v>
      </c>
      <c r="K2" s="78">
        <v>126.36247947382802</v>
      </c>
      <c r="L2" s="78">
        <v>113.33735869960802</v>
      </c>
      <c r="M2" s="78">
        <v>160.74364804974769</v>
      </c>
      <c r="N2" s="78">
        <v>716.31702673483778</v>
      </c>
      <c r="O2" s="78">
        <v>630.89368083761849</v>
      </c>
      <c r="P2" s="78">
        <v>611.29906297704588</v>
      </c>
      <c r="Q2" s="78">
        <v>597.2916527447278</v>
      </c>
      <c r="R2" s="78">
        <v>563.79261325761877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307.85145289931347</v>
      </c>
      <c r="D21" s="79">
        <v>241.57579148193605</v>
      </c>
      <c r="E21" s="79">
        <v>157.91289975068401</v>
      </c>
      <c r="F21" s="79">
        <v>192.60932781168</v>
      </c>
      <c r="G21" s="79">
        <v>201.98133169203604</v>
      </c>
      <c r="H21" s="79">
        <v>195.73707099641905</v>
      </c>
      <c r="I21" s="79">
        <v>170.42830538338802</v>
      </c>
      <c r="J21" s="79">
        <v>154.81212523264801</v>
      </c>
      <c r="K21" s="79">
        <v>126.36247947382802</v>
      </c>
      <c r="L21" s="79">
        <v>113.33735869960802</v>
      </c>
      <c r="M21" s="79">
        <v>160.74364804974769</v>
      </c>
      <c r="N21" s="79">
        <v>125.97898002654294</v>
      </c>
      <c r="O21" s="79">
        <v>100.78268244770607</v>
      </c>
      <c r="P21" s="79">
        <v>100.78994832547245</v>
      </c>
      <c r="Q21" s="79">
        <v>97.608373700776625</v>
      </c>
      <c r="R21" s="79">
        <v>69.214374132587309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307.85145289931347</v>
      </c>
      <c r="D30" s="8">
        <v>241.57579148193605</v>
      </c>
      <c r="E30" s="8">
        <v>157.91289975068401</v>
      </c>
      <c r="F30" s="8">
        <v>192.60932781168</v>
      </c>
      <c r="G30" s="8">
        <v>201.98133169203604</v>
      </c>
      <c r="H30" s="8">
        <v>195.73707099641905</v>
      </c>
      <c r="I30" s="8">
        <v>170.42830538338802</v>
      </c>
      <c r="J30" s="8">
        <v>154.81212523264801</v>
      </c>
      <c r="K30" s="8">
        <v>126.36247947382802</v>
      </c>
      <c r="L30" s="8">
        <v>113.33735869960802</v>
      </c>
      <c r="M30" s="8">
        <v>160.74364804974769</v>
      </c>
      <c r="N30" s="8">
        <v>125.97898002654294</v>
      </c>
      <c r="O30" s="8">
        <v>100.78268244770607</v>
      </c>
      <c r="P30" s="8">
        <v>100.78994832547245</v>
      </c>
      <c r="Q30" s="8">
        <v>97.608373700776625</v>
      </c>
      <c r="R30" s="8">
        <v>69.214374132587309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2.9048690381400006</v>
      </c>
      <c r="M34" s="9">
        <v>2.9026009554667578</v>
      </c>
      <c r="N34" s="9">
        <v>2.9025922695548156</v>
      </c>
      <c r="O34" s="9">
        <v>2.902414304825403</v>
      </c>
      <c r="P34" s="9">
        <v>2.9025841149375786</v>
      </c>
      <c r="Q34" s="9">
        <v>2.9026057858898109</v>
      </c>
      <c r="R34" s="9">
        <v>2.9026128094230943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230.45135745870118</v>
      </c>
      <c r="D43" s="9">
        <v>164.12105693880002</v>
      </c>
      <c r="E43" s="9">
        <v>157.91289975068401</v>
      </c>
      <c r="F43" s="9">
        <v>192.60932781168</v>
      </c>
      <c r="G43" s="9">
        <v>201.98133169203604</v>
      </c>
      <c r="H43" s="9">
        <v>195.73707099641905</v>
      </c>
      <c r="I43" s="9">
        <v>170.42830538338802</v>
      </c>
      <c r="J43" s="9">
        <v>154.81212523264801</v>
      </c>
      <c r="K43" s="9">
        <v>126.36247947382802</v>
      </c>
      <c r="L43" s="9">
        <v>110.43248966146801</v>
      </c>
      <c r="M43" s="9">
        <v>157.84104709428092</v>
      </c>
      <c r="N43" s="9">
        <v>123.07638775698813</v>
      </c>
      <c r="O43" s="9">
        <v>97.880268142880666</v>
      </c>
      <c r="P43" s="9">
        <v>97.887364210534869</v>
      </c>
      <c r="Q43" s="9">
        <v>94.70576791488682</v>
      </c>
      <c r="R43" s="9">
        <v>66.31176132316422</v>
      </c>
    </row>
    <row r="44" spans="1:18" ht="11.25" customHeight="1" x14ac:dyDescent="0.25">
      <c r="A44" s="59" t="s">
        <v>161</v>
      </c>
      <c r="B44" s="60" t="s">
        <v>160</v>
      </c>
      <c r="C44" s="9">
        <v>77.400095440612318</v>
      </c>
      <c r="D44" s="9">
        <v>77.454734543136013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590.33804670829488</v>
      </c>
      <c r="O52" s="79">
        <v>530.11099838991242</v>
      </c>
      <c r="P52" s="79">
        <v>510.50911465157338</v>
      </c>
      <c r="Q52" s="79">
        <v>499.68327904395119</v>
      </c>
      <c r="R52" s="79">
        <v>494.57823912503147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590.33804670829488</v>
      </c>
      <c r="O53" s="8">
        <v>530.11099838991242</v>
      </c>
      <c r="P53" s="8">
        <v>510.50911465157338</v>
      </c>
      <c r="Q53" s="8">
        <v>499.68327904395119</v>
      </c>
      <c r="R53" s="8">
        <v>494.57823912503147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0.11200008831555758</v>
      </c>
      <c r="D64" s="81">
        <v>0</v>
      </c>
      <c r="E64" s="81">
        <v>0</v>
      </c>
      <c r="F64" s="81">
        <v>0</v>
      </c>
      <c r="G64" s="81">
        <v>0</v>
      </c>
      <c r="H64" s="81">
        <v>0.11201275832717372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0.44799014535425147</v>
      </c>
    </row>
    <row r="65" spans="1:18" ht="11.25" customHeight="1" x14ac:dyDescent="0.25">
      <c r="A65" s="71" t="s">
        <v>123</v>
      </c>
      <c r="B65" s="72" t="s">
        <v>122</v>
      </c>
      <c r="C65" s="82">
        <v>0.11200008831555758</v>
      </c>
      <c r="D65" s="82">
        <v>0</v>
      </c>
      <c r="E65" s="82">
        <v>0</v>
      </c>
      <c r="F65" s="82">
        <v>0</v>
      </c>
      <c r="G65" s="82">
        <v>0</v>
      </c>
      <c r="H65" s="82">
        <v>0.11201275832717372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0.44799014535425147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3555.350203595096</v>
      </c>
      <c r="D2" s="78">
        <v>4097.0622397426923</v>
      </c>
      <c r="E2" s="78">
        <v>4375.4679422434447</v>
      </c>
      <c r="F2" s="78">
        <v>4317.6312840673809</v>
      </c>
      <c r="G2" s="78">
        <v>1211.3640951145921</v>
      </c>
      <c r="H2" s="78">
        <v>1390.4787136596613</v>
      </c>
      <c r="I2" s="78">
        <v>1241.6484966979322</v>
      </c>
      <c r="J2" s="78">
        <v>1183.8652185052802</v>
      </c>
      <c r="K2" s="78">
        <v>1002.5046655226281</v>
      </c>
      <c r="L2" s="78">
        <v>803.47647939415219</v>
      </c>
      <c r="M2" s="78">
        <v>256.24003943766155</v>
      </c>
      <c r="N2" s="78">
        <v>120.31197023840221</v>
      </c>
      <c r="O2" s="78">
        <v>133.58311293379896</v>
      </c>
      <c r="P2" s="78">
        <v>237.51229002288687</v>
      </c>
      <c r="Q2" s="78">
        <v>267.97038401116436</v>
      </c>
      <c r="R2" s="78">
        <v>320.0751270153246</v>
      </c>
    </row>
    <row r="3" spans="1:18" ht="11.25" customHeight="1" x14ac:dyDescent="0.25">
      <c r="A3" s="53" t="s">
        <v>242</v>
      </c>
      <c r="B3" s="54" t="s">
        <v>241</v>
      </c>
      <c r="C3" s="79">
        <v>200.86263213738096</v>
      </c>
      <c r="D3" s="79">
        <v>194.19874326892801</v>
      </c>
      <c r="E3" s="79">
        <v>200.032544224584</v>
      </c>
      <c r="F3" s="79">
        <v>57.789773217360001</v>
      </c>
      <c r="G3" s="79">
        <v>39.428598242520003</v>
      </c>
      <c r="H3" s="79">
        <v>45.795670035225925</v>
      </c>
      <c r="I3" s="79">
        <v>42.55779162852</v>
      </c>
      <c r="J3" s="79">
        <v>45.69379442604</v>
      </c>
      <c r="K3" s="79">
        <v>33.596650866959997</v>
      </c>
      <c r="L3" s="79">
        <v>8.9590352198400005</v>
      </c>
      <c r="M3" s="79">
        <v>6.0988700455240608</v>
      </c>
      <c r="N3" s="79">
        <v>9.2017007524462162</v>
      </c>
      <c r="O3" s="79">
        <v>12.197764414654038</v>
      </c>
      <c r="P3" s="79">
        <v>12.198057546819619</v>
      </c>
      <c r="Q3" s="79">
        <v>9.2019978491473076</v>
      </c>
      <c r="R3" s="79">
        <v>2.9960910905678855</v>
      </c>
    </row>
    <row r="4" spans="1:18" ht="11.25" customHeight="1" x14ac:dyDescent="0.25">
      <c r="A4" s="56" t="s">
        <v>240</v>
      </c>
      <c r="B4" s="57" t="s">
        <v>239</v>
      </c>
      <c r="C4" s="8">
        <v>196.63609920768135</v>
      </c>
      <c r="D4" s="8">
        <v>194.19874326892801</v>
      </c>
      <c r="E4" s="8">
        <v>200.032544224584</v>
      </c>
      <c r="F4" s="8">
        <v>57.789773217360001</v>
      </c>
      <c r="G4" s="8">
        <v>39.428598242520003</v>
      </c>
      <c r="H4" s="8">
        <v>45.795670035225925</v>
      </c>
      <c r="I4" s="8">
        <v>42.55779162852</v>
      </c>
      <c r="J4" s="8">
        <v>45.69379442604</v>
      </c>
      <c r="K4" s="8">
        <v>33.596650866959997</v>
      </c>
      <c r="L4" s="8">
        <v>8.9590352198400005</v>
      </c>
      <c r="M4" s="8">
        <v>6.0988700455240608</v>
      </c>
      <c r="N4" s="8">
        <v>9.2017007524462162</v>
      </c>
      <c r="O4" s="8">
        <v>12.197764414654038</v>
      </c>
      <c r="P4" s="8">
        <v>12.198057546819619</v>
      </c>
      <c r="Q4" s="8">
        <v>9.2019978491473076</v>
      </c>
      <c r="R4" s="8">
        <v>2.9960910905678855</v>
      </c>
    </row>
    <row r="5" spans="1:18" ht="11.25" customHeight="1" x14ac:dyDescent="0.25">
      <c r="A5" s="59" t="s">
        <v>238</v>
      </c>
      <c r="B5" s="60" t="s">
        <v>237</v>
      </c>
      <c r="C5" s="9">
        <v>7.5680884889697353</v>
      </c>
      <c r="D5" s="9">
        <v>5.1479760689280001</v>
      </c>
      <c r="E5" s="9">
        <v>5.1365692160640002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7.5680884889697353</v>
      </c>
      <c r="D8" s="10">
        <v>5.1479760689280001</v>
      </c>
      <c r="E8" s="10">
        <v>5.1365692160640002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189.06801071871163</v>
      </c>
      <c r="D11" s="9">
        <v>189.05076720000002</v>
      </c>
      <c r="E11" s="9">
        <v>194.89597500852</v>
      </c>
      <c r="F11" s="9">
        <v>57.789773217360001</v>
      </c>
      <c r="G11" s="9">
        <v>39.428598242520003</v>
      </c>
      <c r="H11" s="9">
        <v>45.795670035225925</v>
      </c>
      <c r="I11" s="9">
        <v>42.55779162852</v>
      </c>
      <c r="J11" s="9">
        <v>45.69379442604</v>
      </c>
      <c r="K11" s="9">
        <v>33.596650866959997</v>
      </c>
      <c r="L11" s="9">
        <v>8.9590352198400005</v>
      </c>
      <c r="M11" s="9">
        <v>6.0988700455240608</v>
      </c>
      <c r="N11" s="9">
        <v>9.2017007524462162</v>
      </c>
      <c r="O11" s="9">
        <v>12.197764414654038</v>
      </c>
      <c r="P11" s="9">
        <v>12.198057546819619</v>
      </c>
      <c r="Q11" s="9">
        <v>9.2019978491473076</v>
      </c>
      <c r="R11" s="9">
        <v>2.9960910905678855</v>
      </c>
    </row>
    <row r="12" spans="1:18" ht="11.25" customHeight="1" x14ac:dyDescent="0.25">
      <c r="A12" s="61" t="s">
        <v>224</v>
      </c>
      <c r="B12" s="62" t="s">
        <v>223</v>
      </c>
      <c r="C12" s="10">
        <v>189.06801071871163</v>
      </c>
      <c r="D12" s="10">
        <v>189.05076720000002</v>
      </c>
      <c r="E12" s="10">
        <v>194.89597500852</v>
      </c>
      <c r="F12" s="10">
        <v>57.789773217360001</v>
      </c>
      <c r="G12" s="10">
        <v>39.428598242520003</v>
      </c>
      <c r="H12" s="10">
        <v>45.795670035225925</v>
      </c>
      <c r="I12" s="10">
        <v>42.55779162852</v>
      </c>
      <c r="J12" s="10">
        <v>45.69379442604</v>
      </c>
      <c r="K12" s="10">
        <v>33.596650866959997</v>
      </c>
      <c r="L12" s="10">
        <v>8.9590352198400005</v>
      </c>
      <c r="M12" s="10">
        <v>6.0988700455240608</v>
      </c>
      <c r="N12" s="10">
        <v>9.2017007524462162</v>
      </c>
      <c r="O12" s="10">
        <v>12.197764414654038</v>
      </c>
      <c r="P12" s="10">
        <v>12.198057546819619</v>
      </c>
      <c r="Q12" s="10">
        <v>9.2019978491473076</v>
      </c>
      <c r="R12" s="10">
        <v>2.9960910905678855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4.2265329296996148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4.2265329296996148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1085.8515608735015</v>
      </c>
      <c r="D21" s="79">
        <v>1630.4216497273082</v>
      </c>
      <c r="E21" s="79">
        <v>1841.4656795881801</v>
      </c>
      <c r="F21" s="79">
        <v>1875.7747474252562</v>
      </c>
      <c r="G21" s="79">
        <v>343.95723552297602</v>
      </c>
      <c r="H21" s="79">
        <v>188.5015617489764</v>
      </c>
      <c r="I21" s="79">
        <v>187.51036975045201</v>
      </c>
      <c r="J21" s="79">
        <v>563.66798898776415</v>
      </c>
      <c r="K21" s="79">
        <v>478.25916937628404</v>
      </c>
      <c r="L21" s="79">
        <v>337.92614468013608</v>
      </c>
      <c r="M21" s="79">
        <v>152.47758454164654</v>
      </c>
      <c r="N21" s="79">
        <v>61.647051660636549</v>
      </c>
      <c r="O21" s="79">
        <v>39.370622409322941</v>
      </c>
      <c r="P21" s="79">
        <v>132.87141021160517</v>
      </c>
      <c r="Q21" s="79">
        <v>96.494135324207306</v>
      </c>
      <c r="R21" s="79">
        <v>108.38465346739142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1085.8515608735015</v>
      </c>
      <c r="D30" s="8">
        <v>1630.4216497273082</v>
      </c>
      <c r="E30" s="8">
        <v>1841.4656795881801</v>
      </c>
      <c r="F30" s="8">
        <v>1875.7747474252562</v>
      </c>
      <c r="G30" s="8">
        <v>343.95723552297602</v>
      </c>
      <c r="H30" s="8">
        <v>188.5015617489764</v>
      </c>
      <c r="I30" s="8">
        <v>187.51036975045201</v>
      </c>
      <c r="J30" s="8">
        <v>563.66798898776415</v>
      </c>
      <c r="K30" s="8">
        <v>478.25916937628404</v>
      </c>
      <c r="L30" s="8">
        <v>337.92614468013608</v>
      </c>
      <c r="M30" s="8">
        <v>152.47758454164654</v>
      </c>
      <c r="N30" s="8">
        <v>61.647051660636549</v>
      </c>
      <c r="O30" s="8">
        <v>39.370622409322941</v>
      </c>
      <c r="P30" s="8">
        <v>132.87141021160517</v>
      </c>
      <c r="Q30" s="8">
        <v>96.494135324207306</v>
      </c>
      <c r="R30" s="8">
        <v>108.38465346739142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60.9540697722517</v>
      </c>
      <c r="D34" s="9">
        <v>61.028694927648012</v>
      </c>
      <c r="E34" s="9">
        <v>52.299953804448009</v>
      </c>
      <c r="F34" s="9">
        <v>61.01788967607601</v>
      </c>
      <c r="G34" s="9">
        <v>40.644574627716004</v>
      </c>
      <c r="H34" s="9">
        <v>46.441142596147891</v>
      </c>
      <c r="I34" s="9">
        <v>49.316409853884011</v>
      </c>
      <c r="J34" s="9">
        <v>14.520910758660003</v>
      </c>
      <c r="K34" s="9">
        <v>0</v>
      </c>
      <c r="L34" s="9">
        <v>2.9048690381400006</v>
      </c>
      <c r="M34" s="9">
        <v>20.318019261310511</v>
      </c>
      <c r="N34" s="9">
        <v>14.512548519973009</v>
      </c>
      <c r="O34" s="9">
        <v>14.512764212114693</v>
      </c>
      <c r="P34" s="9">
        <v>11.610336459750314</v>
      </c>
      <c r="Q34" s="9">
        <v>0</v>
      </c>
      <c r="R34" s="9">
        <v>8.7079714393806409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3.0916758403303675</v>
      </c>
      <c r="D38" s="9">
        <v>2.9747875514400004</v>
      </c>
      <c r="E38" s="9">
        <v>3.0069677567880002</v>
      </c>
      <c r="F38" s="9">
        <v>3.0475166217120004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3.0916758403303675</v>
      </c>
      <c r="D41" s="10">
        <v>2.9747875514400004</v>
      </c>
      <c r="E41" s="10">
        <v>3.0069677567880002</v>
      </c>
      <c r="F41" s="10">
        <v>3.0475166217120004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167.31653703222736</v>
      </c>
      <c r="D43" s="9">
        <v>142.09348014435602</v>
      </c>
      <c r="E43" s="9">
        <v>154.78352093131201</v>
      </c>
      <c r="F43" s="9">
        <v>186.199203159684</v>
      </c>
      <c r="G43" s="9">
        <v>154.69569145508402</v>
      </c>
      <c r="H43" s="9">
        <v>142.0604191528285</v>
      </c>
      <c r="I43" s="9">
        <v>100.987268697432</v>
      </c>
      <c r="J43" s="9">
        <v>53.672341627008009</v>
      </c>
      <c r="K43" s="9">
        <v>82.179568278755994</v>
      </c>
      <c r="L43" s="9">
        <v>37.844824707611998</v>
      </c>
      <c r="M43" s="9">
        <v>110.48771375365654</v>
      </c>
      <c r="N43" s="9">
        <v>34.750863278707911</v>
      </c>
      <c r="O43" s="9">
        <v>3.1862622455746039</v>
      </c>
      <c r="P43" s="9">
        <v>28.380666534924188</v>
      </c>
      <c r="Q43" s="9">
        <v>28.382088506574032</v>
      </c>
      <c r="R43" s="9">
        <v>31.563398682245968</v>
      </c>
    </row>
    <row r="44" spans="1:18" ht="11.25" customHeight="1" x14ac:dyDescent="0.25">
      <c r="A44" s="59" t="s">
        <v>161</v>
      </c>
      <c r="B44" s="60" t="s">
        <v>160</v>
      </c>
      <c r="C44" s="9">
        <v>854.489278228692</v>
      </c>
      <c r="D44" s="9">
        <v>1424.3246871038641</v>
      </c>
      <c r="E44" s="9">
        <v>1631.3752370956322</v>
      </c>
      <c r="F44" s="9">
        <v>1625.5101379677842</v>
      </c>
      <c r="G44" s="9">
        <v>148.61696944017601</v>
      </c>
      <c r="H44" s="9">
        <v>0</v>
      </c>
      <c r="I44" s="9">
        <v>37.206691199136003</v>
      </c>
      <c r="J44" s="9">
        <v>495.47473660209613</v>
      </c>
      <c r="K44" s="9">
        <v>396.07960109752804</v>
      </c>
      <c r="L44" s="9">
        <v>297.17645093438409</v>
      </c>
      <c r="M44" s="9">
        <v>21.671851526679482</v>
      </c>
      <c r="N44" s="9">
        <v>12.383639861955626</v>
      </c>
      <c r="O44" s="9">
        <v>21.671595951633645</v>
      </c>
      <c r="P44" s="9">
        <v>92.880407216930678</v>
      </c>
      <c r="Q44" s="9">
        <v>68.112046817633271</v>
      </c>
      <c r="R44" s="9">
        <v>68.113283345764813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1896.8360769827382</v>
      </c>
      <c r="D52" s="79">
        <v>1900.6417457026562</v>
      </c>
      <c r="E52" s="79">
        <v>1962.1693180306802</v>
      </c>
      <c r="F52" s="79">
        <v>2012.2663630247644</v>
      </c>
      <c r="G52" s="79">
        <v>456.17804056281602</v>
      </c>
      <c r="H52" s="79">
        <v>784.38141940415892</v>
      </c>
      <c r="I52" s="79">
        <v>639.77999479020013</v>
      </c>
      <c r="J52" s="79">
        <v>202.70303469147603</v>
      </c>
      <c r="K52" s="79">
        <v>118.84826526566401</v>
      </c>
      <c r="L52" s="79">
        <v>84.790599737976009</v>
      </c>
      <c r="M52" s="79">
        <v>90.656647897068027</v>
      </c>
      <c r="N52" s="79">
        <v>38.59555477906865</v>
      </c>
      <c r="O52" s="79">
        <v>47.123226805986498</v>
      </c>
      <c r="P52" s="79">
        <v>44.823822264462315</v>
      </c>
      <c r="Q52" s="79">
        <v>43.870250837809529</v>
      </c>
      <c r="R52" s="79">
        <v>45.385651898693737</v>
      </c>
    </row>
    <row r="53" spans="1:18" ht="11.25" customHeight="1" x14ac:dyDescent="0.25">
      <c r="A53" s="56" t="s">
        <v>143</v>
      </c>
      <c r="B53" s="57" t="s">
        <v>142</v>
      </c>
      <c r="C53" s="8">
        <v>1896.8360769827382</v>
      </c>
      <c r="D53" s="8">
        <v>1900.6417457026562</v>
      </c>
      <c r="E53" s="8">
        <v>1962.1693180306802</v>
      </c>
      <c r="F53" s="8">
        <v>2012.2663630247644</v>
      </c>
      <c r="G53" s="8">
        <v>456.17804056281602</v>
      </c>
      <c r="H53" s="8">
        <v>784.38141940415892</v>
      </c>
      <c r="I53" s="8">
        <v>639.77999479020013</v>
      </c>
      <c r="J53" s="8">
        <v>202.70303469147603</v>
      </c>
      <c r="K53" s="8">
        <v>118.84826526566401</v>
      </c>
      <c r="L53" s="8">
        <v>84.790599737976009</v>
      </c>
      <c r="M53" s="8">
        <v>90.656647897068027</v>
      </c>
      <c r="N53" s="8">
        <v>38.59555477906865</v>
      </c>
      <c r="O53" s="8">
        <v>47.123226805986498</v>
      </c>
      <c r="P53" s="8">
        <v>44.823822264462315</v>
      </c>
      <c r="Q53" s="8">
        <v>43.870250837809529</v>
      </c>
      <c r="R53" s="8">
        <v>45.385651898693737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371.7999336014754</v>
      </c>
      <c r="D59" s="79">
        <v>371.80010104380005</v>
      </c>
      <c r="E59" s="79">
        <v>371.80040040000006</v>
      </c>
      <c r="F59" s="79">
        <v>371.80040040000006</v>
      </c>
      <c r="G59" s="79">
        <v>371.80022078628002</v>
      </c>
      <c r="H59" s="79">
        <v>371.80006247130001</v>
      </c>
      <c r="I59" s="79">
        <v>371.80034052876005</v>
      </c>
      <c r="J59" s="79">
        <v>371.80040040000006</v>
      </c>
      <c r="K59" s="79">
        <v>371.80058001372004</v>
      </c>
      <c r="L59" s="79">
        <v>371.80069975620006</v>
      </c>
      <c r="M59" s="79">
        <v>7.0069369534229535</v>
      </c>
      <c r="N59" s="79">
        <v>10.86766304625079</v>
      </c>
      <c r="O59" s="79">
        <v>34.891499303835481</v>
      </c>
      <c r="P59" s="79">
        <v>47.618999999999758</v>
      </c>
      <c r="Q59" s="79">
        <v>118.40400000000022</v>
      </c>
      <c r="R59" s="79">
        <v>163.30873055867153</v>
      </c>
    </row>
    <row r="60" spans="1:18" ht="11.25" customHeight="1" x14ac:dyDescent="0.25">
      <c r="A60" s="56" t="s">
        <v>130</v>
      </c>
      <c r="B60" s="57" t="s">
        <v>129</v>
      </c>
      <c r="C60" s="8">
        <v>371.7999336014754</v>
      </c>
      <c r="D60" s="8">
        <v>371.80010104380005</v>
      </c>
      <c r="E60" s="8">
        <v>371.80040040000006</v>
      </c>
      <c r="F60" s="8">
        <v>371.80040040000006</v>
      </c>
      <c r="G60" s="8">
        <v>371.80022078628002</v>
      </c>
      <c r="H60" s="8">
        <v>371.80006247130001</v>
      </c>
      <c r="I60" s="8">
        <v>371.80034052876005</v>
      </c>
      <c r="J60" s="8">
        <v>371.80040040000006</v>
      </c>
      <c r="K60" s="8">
        <v>371.80058001372004</v>
      </c>
      <c r="L60" s="8">
        <v>371.80069975620006</v>
      </c>
      <c r="M60" s="8">
        <v>7.0069369534229535</v>
      </c>
      <c r="N60" s="8">
        <v>10.86766304625079</v>
      </c>
      <c r="O60" s="8">
        <v>34.891499303835481</v>
      </c>
      <c r="P60" s="8">
        <v>47.618999999999758</v>
      </c>
      <c r="Q60" s="8">
        <v>118.40400000000022</v>
      </c>
      <c r="R60" s="8">
        <v>163.30873055867153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105.83912037382642</v>
      </c>
      <c r="D64" s="81">
        <v>109.7649336672</v>
      </c>
      <c r="E64" s="81">
        <v>106.44881389631999</v>
      </c>
      <c r="F64" s="81">
        <v>105.07707753984</v>
      </c>
      <c r="G64" s="81">
        <v>103.69080461376001</v>
      </c>
      <c r="H64" s="81">
        <v>101.35901137570345</v>
      </c>
      <c r="I64" s="81">
        <v>101.32865894592</v>
      </c>
      <c r="J64" s="81">
        <v>85.383777104640004</v>
      </c>
      <c r="K64" s="81">
        <v>124.31514888576001</v>
      </c>
      <c r="L64" s="81">
        <v>191.3694840288</v>
      </c>
      <c r="M64" s="81">
        <v>139.77516014119854</v>
      </c>
      <c r="N64" s="81">
        <v>220.97131425855457</v>
      </c>
      <c r="O64" s="81">
        <v>202.49356632987826</v>
      </c>
      <c r="P64" s="81">
        <v>193.0874349974633</v>
      </c>
      <c r="Q64" s="81">
        <v>349.44000436894515</v>
      </c>
      <c r="R64" s="81">
        <v>240.12638575348819</v>
      </c>
    </row>
    <row r="65" spans="1:18" ht="11.25" customHeight="1" x14ac:dyDescent="0.25">
      <c r="A65" s="71" t="s">
        <v>123</v>
      </c>
      <c r="B65" s="72" t="s">
        <v>122</v>
      </c>
      <c r="C65" s="82">
        <v>105.83912037382642</v>
      </c>
      <c r="D65" s="82">
        <v>109.7649336672</v>
      </c>
      <c r="E65" s="82">
        <v>106.44881389631999</v>
      </c>
      <c r="F65" s="82">
        <v>105.07707753984</v>
      </c>
      <c r="G65" s="82">
        <v>103.69080461376001</v>
      </c>
      <c r="H65" s="82">
        <v>101.35901137570345</v>
      </c>
      <c r="I65" s="82">
        <v>101.32865894592</v>
      </c>
      <c r="J65" s="82">
        <v>85.383777104640004</v>
      </c>
      <c r="K65" s="82">
        <v>124.31514888576001</v>
      </c>
      <c r="L65" s="82">
        <v>191.3694840288</v>
      </c>
      <c r="M65" s="82">
        <v>139.77516014119854</v>
      </c>
      <c r="N65" s="82">
        <v>220.97131425855457</v>
      </c>
      <c r="O65" s="82">
        <v>202.49356632987826</v>
      </c>
      <c r="P65" s="82">
        <v>193.0874349974633</v>
      </c>
      <c r="Q65" s="82">
        <v>349.44000436894515</v>
      </c>
      <c r="R65" s="82">
        <v>240.12638575348819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77814.071613983731</v>
      </c>
      <c r="D2" s="78">
        <v>81576.692723918357</v>
      </c>
      <c r="E2" s="78">
        <v>77573.019405965635</v>
      </c>
      <c r="F2" s="78">
        <v>82486.051831932418</v>
      </c>
      <c r="G2" s="78">
        <v>84355.154524017809</v>
      </c>
      <c r="H2" s="78">
        <v>89251.770612127089</v>
      </c>
      <c r="I2" s="78">
        <v>83452.932982083235</v>
      </c>
      <c r="J2" s="78">
        <v>76721.801668584594</v>
      </c>
      <c r="K2" s="78">
        <v>80417.734530293965</v>
      </c>
      <c r="L2" s="78">
        <v>81283.012677953826</v>
      </c>
      <c r="M2" s="78">
        <v>83878.00264396322</v>
      </c>
      <c r="N2" s="78">
        <v>77915.380241752326</v>
      </c>
      <c r="O2" s="78">
        <v>76821.189932094712</v>
      </c>
      <c r="P2" s="78">
        <v>76151.716717097355</v>
      </c>
      <c r="Q2" s="78">
        <v>64901.075196580663</v>
      </c>
      <c r="R2" s="78">
        <v>70913.382585207233</v>
      </c>
    </row>
    <row r="3" spans="1:18" ht="11.25" customHeight="1" x14ac:dyDescent="0.25">
      <c r="A3" s="53" t="s">
        <v>242</v>
      </c>
      <c r="B3" s="54" t="s">
        <v>241</v>
      </c>
      <c r="C3" s="79">
        <v>282.02294785564897</v>
      </c>
      <c r="D3" s="79">
        <v>324.70035112620002</v>
      </c>
      <c r="E3" s="79">
        <v>73.589886902735998</v>
      </c>
      <c r="F3" s="79">
        <v>73.47390349924801</v>
      </c>
      <c r="G3" s="79">
        <v>30.102961957992001</v>
      </c>
      <c r="H3" s="79">
        <v>27.623392859857077</v>
      </c>
      <c r="I3" s="79">
        <v>27.725068814256002</v>
      </c>
      <c r="J3" s="79">
        <v>21.7839204</v>
      </c>
      <c r="K3" s="79">
        <v>17.030629361592002</v>
      </c>
      <c r="L3" s="79">
        <v>14.653845217440001</v>
      </c>
      <c r="M3" s="79">
        <v>14.37945710968714</v>
      </c>
      <c r="N3" s="79">
        <v>14.379199355120164</v>
      </c>
      <c r="O3" s="79">
        <v>9.5545993905526867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282.02294785564897</v>
      </c>
      <c r="D4" s="8">
        <v>324.70035112620002</v>
      </c>
      <c r="E4" s="8">
        <v>72.708928498296004</v>
      </c>
      <c r="F4" s="8">
        <v>72.271946906928008</v>
      </c>
      <c r="G4" s="8">
        <v>30.102961957992001</v>
      </c>
      <c r="H4" s="8">
        <v>27.623392859857077</v>
      </c>
      <c r="I4" s="8">
        <v>27.725068814256002</v>
      </c>
      <c r="J4" s="8">
        <v>21.7839204</v>
      </c>
      <c r="K4" s="8">
        <v>17.030629361592002</v>
      </c>
      <c r="L4" s="8">
        <v>14.653845217440001</v>
      </c>
      <c r="M4" s="8">
        <v>14.37945710968714</v>
      </c>
      <c r="N4" s="8">
        <v>14.379199355120164</v>
      </c>
      <c r="O4" s="8">
        <v>9.5545993905526867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7.5679968696503703</v>
      </c>
      <c r="D5" s="9">
        <v>7.5253543199999999</v>
      </c>
      <c r="E5" s="9">
        <v>2.3763088586159999</v>
      </c>
      <c r="F5" s="9">
        <v>2.3624067566879998</v>
      </c>
      <c r="G5" s="9">
        <v>30.102961957992001</v>
      </c>
      <c r="H5" s="9">
        <v>27.623392859857077</v>
      </c>
      <c r="I5" s="9">
        <v>27.725068814256002</v>
      </c>
      <c r="J5" s="9">
        <v>21.7839204</v>
      </c>
      <c r="K5" s="9">
        <v>17.030629361592002</v>
      </c>
      <c r="L5" s="9">
        <v>14.653845217440001</v>
      </c>
      <c r="M5" s="9">
        <v>14.37945710968714</v>
      </c>
      <c r="N5" s="9">
        <v>14.379199355120164</v>
      </c>
      <c r="O5" s="9">
        <v>9.5545993905526867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7.5679968696503703</v>
      </c>
      <c r="D8" s="10">
        <v>7.5253543199999999</v>
      </c>
      <c r="E8" s="10">
        <v>2.3763088586159999</v>
      </c>
      <c r="F8" s="10">
        <v>2.3624067566879998</v>
      </c>
      <c r="G8" s="10">
        <v>30.102961957992001</v>
      </c>
      <c r="H8" s="10">
        <v>27.623392859857077</v>
      </c>
      <c r="I8" s="10">
        <v>27.725068814256002</v>
      </c>
      <c r="J8" s="10">
        <v>21.7839204</v>
      </c>
      <c r="K8" s="10">
        <v>17.030629361592002</v>
      </c>
      <c r="L8" s="10">
        <v>14.653845217440001</v>
      </c>
      <c r="M8" s="10">
        <v>14.37945710968714</v>
      </c>
      <c r="N8" s="10">
        <v>14.379199355120164</v>
      </c>
      <c r="O8" s="10">
        <v>9.5545993905526867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274.45495098599861</v>
      </c>
      <c r="D11" s="9">
        <v>317.1749968062</v>
      </c>
      <c r="E11" s="9">
        <v>70.332619639680004</v>
      </c>
      <c r="F11" s="9">
        <v>69.909540150240005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274.45495098599861</v>
      </c>
      <c r="D12" s="10">
        <v>317.1749968062</v>
      </c>
      <c r="E12" s="10">
        <v>70.332619639680004</v>
      </c>
      <c r="F12" s="10">
        <v>69.909540150240005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0.88095840443999995</v>
      </c>
      <c r="F15" s="8">
        <v>1.20195659232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0.88095840443999995</v>
      </c>
      <c r="F16" s="9">
        <v>1.20195659232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28999.416004068997</v>
      </c>
      <c r="D21" s="79">
        <v>30215.300228018248</v>
      </c>
      <c r="E21" s="79">
        <v>28436.108634943674</v>
      </c>
      <c r="F21" s="79">
        <v>26897.344129044723</v>
      </c>
      <c r="G21" s="79">
        <v>27294.228722451997</v>
      </c>
      <c r="H21" s="79">
        <v>27335.776771952365</v>
      </c>
      <c r="I21" s="79">
        <v>25343.93500802201</v>
      </c>
      <c r="J21" s="79">
        <v>22279.850663498459</v>
      </c>
      <c r="K21" s="79">
        <v>22209.481750206171</v>
      </c>
      <c r="L21" s="79">
        <v>21203.490433534167</v>
      </c>
      <c r="M21" s="79">
        <v>19380.527461635382</v>
      </c>
      <c r="N21" s="79">
        <v>18301.961493265266</v>
      </c>
      <c r="O21" s="79">
        <v>16866.660091938837</v>
      </c>
      <c r="P21" s="79">
        <v>16350.534765290824</v>
      </c>
      <c r="Q21" s="79">
        <v>14908.961834019919</v>
      </c>
      <c r="R21" s="79">
        <v>15427.470045743532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28999.416004068997</v>
      </c>
      <c r="D30" s="8">
        <v>30215.300228018248</v>
      </c>
      <c r="E30" s="8">
        <v>28436.108634943674</v>
      </c>
      <c r="F30" s="8">
        <v>26897.344129044723</v>
      </c>
      <c r="G30" s="8">
        <v>27294.228722451997</v>
      </c>
      <c r="H30" s="8">
        <v>27335.776771952365</v>
      </c>
      <c r="I30" s="8">
        <v>25343.93500802201</v>
      </c>
      <c r="J30" s="8">
        <v>22279.850663498459</v>
      </c>
      <c r="K30" s="8">
        <v>22209.481750206171</v>
      </c>
      <c r="L30" s="8">
        <v>21203.490433534167</v>
      </c>
      <c r="M30" s="8">
        <v>19380.527461635382</v>
      </c>
      <c r="N30" s="8">
        <v>18301.961493265266</v>
      </c>
      <c r="O30" s="8">
        <v>16866.660091938837</v>
      </c>
      <c r="P30" s="8">
        <v>16350.534765290824</v>
      </c>
      <c r="Q30" s="8">
        <v>14908.961834019919</v>
      </c>
      <c r="R30" s="8">
        <v>15427.470045743532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6017.087533910043</v>
      </c>
      <c r="D34" s="9">
        <v>5889.2693247051129</v>
      </c>
      <c r="E34" s="9">
        <v>5749.8744199564453</v>
      </c>
      <c r="F34" s="9">
        <v>6031.6173918901459</v>
      </c>
      <c r="G34" s="9">
        <v>5877.6679982049482</v>
      </c>
      <c r="H34" s="9">
        <v>6049.0178368669949</v>
      </c>
      <c r="I34" s="9">
        <v>5587.3899606963969</v>
      </c>
      <c r="J34" s="9">
        <v>5311.7345988097213</v>
      </c>
      <c r="K34" s="9">
        <v>5514.8759438154129</v>
      </c>
      <c r="L34" s="9">
        <v>5390.0556854774777</v>
      </c>
      <c r="M34" s="9">
        <v>5355.3015368994111</v>
      </c>
      <c r="N34" s="9">
        <v>4873.4677105743431</v>
      </c>
      <c r="O34" s="9">
        <v>4519.3489995278906</v>
      </c>
      <c r="P34" s="9">
        <v>4490.3266719332887</v>
      </c>
      <c r="Q34" s="9">
        <v>4121.6930236278104</v>
      </c>
      <c r="R34" s="9">
        <v>4107.177567988304</v>
      </c>
    </row>
    <row r="35" spans="1:18" ht="11.25" customHeight="1" x14ac:dyDescent="0.25">
      <c r="A35" s="59" t="s">
        <v>179</v>
      </c>
      <c r="B35" s="60" t="s">
        <v>178</v>
      </c>
      <c r="C35" s="9">
        <v>158.55828414450778</v>
      </c>
      <c r="D35" s="9">
        <v>127.955530580724</v>
      </c>
      <c r="E35" s="9">
        <v>97.488365422140021</v>
      </c>
      <c r="F35" s="9">
        <v>24.371822971188003</v>
      </c>
      <c r="G35" s="9">
        <v>58.029396174288003</v>
      </c>
      <c r="H35" s="9">
        <v>54.885586921421179</v>
      </c>
      <c r="I35" s="9">
        <v>45.842396644044008</v>
      </c>
      <c r="J35" s="9">
        <v>39.749404633092006</v>
      </c>
      <c r="K35" s="9">
        <v>39.749462662140004</v>
      </c>
      <c r="L35" s="9">
        <v>33.656847839999998</v>
      </c>
      <c r="M35" s="9">
        <v>33.541234600993704</v>
      </c>
      <c r="N35" s="9">
        <v>76.230013725891382</v>
      </c>
      <c r="O35" s="9">
        <v>64.033191457147296</v>
      </c>
      <c r="P35" s="9">
        <v>51.836409954429904</v>
      </c>
      <c r="Q35" s="9">
        <v>51.836421003037486</v>
      </c>
      <c r="R35" s="9">
        <v>24.393589910016498</v>
      </c>
    </row>
    <row r="36" spans="1:18" ht="11.25" customHeight="1" x14ac:dyDescent="0.25">
      <c r="A36" s="65" t="s">
        <v>177</v>
      </c>
      <c r="B36" s="62" t="s">
        <v>176</v>
      </c>
      <c r="C36" s="10">
        <v>158.55828414450778</v>
      </c>
      <c r="D36" s="10">
        <v>127.955530580724</v>
      </c>
      <c r="E36" s="10">
        <v>97.488365422140021</v>
      </c>
      <c r="F36" s="10">
        <v>24.371822971188003</v>
      </c>
      <c r="G36" s="10">
        <v>58.029396174288003</v>
      </c>
      <c r="H36" s="10">
        <v>54.885586921421179</v>
      </c>
      <c r="I36" s="10">
        <v>45.842396644044008</v>
      </c>
      <c r="J36" s="10">
        <v>39.749404633092006</v>
      </c>
      <c r="K36" s="10">
        <v>39.749462662140004</v>
      </c>
      <c r="L36" s="10">
        <v>33.656847839999998</v>
      </c>
      <c r="M36" s="10">
        <v>33.541234600993704</v>
      </c>
      <c r="N36" s="10">
        <v>76.230013725891382</v>
      </c>
      <c r="O36" s="10">
        <v>64.033191457147296</v>
      </c>
      <c r="P36" s="10">
        <v>51.836409954429904</v>
      </c>
      <c r="Q36" s="10">
        <v>51.836421003037486</v>
      </c>
      <c r="R36" s="10">
        <v>24.393589910016498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646.1649441114987</v>
      </c>
      <c r="D38" s="9">
        <v>395.85779711953205</v>
      </c>
      <c r="E38" s="9">
        <v>398.68805972628002</v>
      </c>
      <c r="F38" s="9">
        <v>507.23297607639608</v>
      </c>
      <c r="G38" s="9">
        <v>516.27425914004402</v>
      </c>
      <c r="H38" s="9">
        <v>547.23079685963296</v>
      </c>
      <c r="I38" s="9">
        <v>466.8849890853121</v>
      </c>
      <c r="J38" s="9">
        <v>383.5151380593361</v>
      </c>
      <c r="K38" s="9">
        <v>327.81924012751205</v>
      </c>
      <c r="L38" s="9">
        <v>361.53846605401208</v>
      </c>
      <c r="M38" s="9">
        <v>420.47161598382843</v>
      </c>
      <c r="N38" s="9">
        <v>367.91237859807637</v>
      </c>
      <c r="O38" s="9">
        <v>374.09564281473797</v>
      </c>
      <c r="P38" s="9">
        <v>321.5367411329533</v>
      </c>
      <c r="Q38" s="9">
        <v>315.3535282105733</v>
      </c>
      <c r="R38" s="9">
        <v>383.37069244663115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500.85504626835603</v>
      </c>
      <c r="D40" s="10">
        <v>235.10635264368003</v>
      </c>
      <c r="E40" s="10">
        <v>241.12474341487203</v>
      </c>
      <c r="F40" s="10">
        <v>374.17770077659208</v>
      </c>
      <c r="G40" s="10">
        <v>423.55541124399605</v>
      </c>
      <c r="H40" s="10">
        <v>488.48847439113473</v>
      </c>
      <c r="I40" s="10">
        <v>411.19348620492008</v>
      </c>
      <c r="J40" s="10">
        <v>349.48431502754408</v>
      </c>
      <c r="K40" s="10">
        <v>296.81341660461607</v>
      </c>
      <c r="L40" s="10">
        <v>333.84353110473609</v>
      </c>
      <c r="M40" s="10">
        <v>392.64629627695592</v>
      </c>
      <c r="N40" s="10">
        <v>340.08714127235288</v>
      </c>
      <c r="O40" s="10">
        <v>374.09564281473797</v>
      </c>
      <c r="P40" s="10">
        <v>299.89491555501087</v>
      </c>
      <c r="Q40" s="10">
        <v>302.98677525839537</v>
      </c>
      <c r="R40" s="10">
        <v>367.91214113694673</v>
      </c>
    </row>
    <row r="41" spans="1:18" ht="11.25" customHeight="1" x14ac:dyDescent="0.25">
      <c r="A41" s="61" t="s">
        <v>167</v>
      </c>
      <c r="B41" s="62" t="s">
        <v>166</v>
      </c>
      <c r="C41" s="10">
        <v>145.30989784314272</v>
      </c>
      <c r="D41" s="10">
        <v>160.75144447585203</v>
      </c>
      <c r="E41" s="10">
        <v>157.56331631140802</v>
      </c>
      <c r="F41" s="10">
        <v>133.05527529980401</v>
      </c>
      <c r="G41" s="10">
        <v>92.718847896048004</v>
      </c>
      <c r="H41" s="10">
        <v>58.742322468498244</v>
      </c>
      <c r="I41" s="10">
        <v>55.691502880392008</v>
      </c>
      <c r="J41" s="10">
        <v>34.030823031792004</v>
      </c>
      <c r="K41" s="10">
        <v>31.005823522896005</v>
      </c>
      <c r="L41" s="10">
        <v>27.694934949276004</v>
      </c>
      <c r="M41" s="10">
        <v>27.825319706872492</v>
      </c>
      <c r="N41" s="10">
        <v>27.825237325723496</v>
      </c>
      <c r="O41" s="10">
        <v>0</v>
      </c>
      <c r="P41" s="10">
        <v>21.64182557794242</v>
      </c>
      <c r="Q41" s="10">
        <v>12.366752952177954</v>
      </c>
      <c r="R41" s="10">
        <v>15.45855130968441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21155.925547107687</v>
      </c>
      <c r="D43" s="9">
        <v>22718.559391844006</v>
      </c>
      <c r="E43" s="9">
        <v>21152.767134322981</v>
      </c>
      <c r="F43" s="9">
        <v>19318.532722947431</v>
      </c>
      <c r="G43" s="9">
        <v>20136.449978920547</v>
      </c>
      <c r="H43" s="9">
        <v>19991.138152849308</v>
      </c>
      <c r="I43" s="9">
        <v>18807.309451858826</v>
      </c>
      <c r="J43" s="9">
        <v>16272.315914815585</v>
      </c>
      <c r="K43" s="9">
        <v>16048.353170320848</v>
      </c>
      <c r="L43" s="9">
        <v>15145.710470177508</v>
      </c>
      <c r="M43" s="9">
        <v>13447.372897712266</v>
      </c>
      <c r="N43" s="9">
        <v>12875.991484273298</v>
      </c>
      <c r="O43" s="9">
        <v>11862.742245974503</v>
      </c>
      <c r="P43" s="9">
        <v>11474.450883655862</v>
      </c>
      <c r="Q43" s="9">
        <v>10416.982863740213</v>
      </c>
      <c r="R43" s="9">
        <v>10909.432194145058</v>
      </c>
    </row>
    <row r="44" spans="1:18" ht="11.25" customHeight="1" x14ac:dyDescent="0.25">
      <c r="A44" s="59" t="s">
        <v>161</v>
      </c>
      <c r="B44" s="60" t="s">
        <v>160</v>
      </c>
      <c r="C44" s="9">
        <v>1021.6796947952595</v>
      </c>
      <c r="D44" s="9">
        <v>1083.6581837688723</v>
      </c>
      <c r="E44" s="9">
        <v>1037.2906555158243</v>
      </c>
      <c r="F44" s="9">
        <v>1015.5892151595601</v>
      </c>
      <c r="G44" s="9">
        <v>705.80709001216815</v>
      </c>
      <c r="H44" s="9">
        <v>693.50439845501035</v>
      </c>
      <c r="I44" s="9">
        <v>436.50820973743208</v>
      </c>
      <c r="J44" s="9">
        <v>272.53560718072805</v>
      </c>
      <c r="K44" s="9">
        <v>278.68393328025604</v>
      </c>
      <c r="L44" s="9">
        <v>272.52896398516805</v>
      </c>
      <c r="M44" s="9">
        <v>123.84017643888211</v>
      </c>
      <c r="N44" s="9">
        <v>108.35990609365673</v>
      </c>
      <c r="O44" s="9">
        <v>46.440012164560471</v>
      </c>
      <c r="P44" s="9">
        <v>12.384058614291328</v>
      </c>
      <c r="Q44" s="9">
        <v>3.0959974382821476</v>
      </c>
      <c r="R44" s="9">
        <v>3.0960012535228878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48532.632662059077</v>
      </c>
      <c r="D52" s="79">
        <v>51036.692144773908</v>
      </c>
      <c r="E52" s="79">
        <v>49063.32088411921</v>
      </c>
      <c r="F52" s="79">
        <v>55515.23379938845</v>
      </c>
      <c r="G52" s="79">
        <v>57030.822839607812</v>
      </c>
      <c r="H52" s="79">
        <v>61888.370447314854</v>
      </c>
      <c r="I52" s="79">
        <v>58081.272905246973</v>
      </c>
      <c r="J52" s="79">
        <v>54420.167084686131</v>
      </c>
      <c r="K52" s="79">
        <v>58191.2221507262</v>
      </c>
      <c r="L52" s="79">
        <v>60064.86839920222</v>
      </c>
      <c r="M52" s="79">
        <v>64483.095725218147</v>
      </c>
      <c r="N52" s="79">
        <v>59599.03954913195</v>
      </c>
      <c r="O52" s="79">
        <v>59944.975240765329</v>
      </c>
      <c r="P52" s="79">
        <v>59801.181951806546</v>
      </c>
      <c r="Q52" s="79">
        <v>49992.11336256074</v>
      </c>
      <c r="R52" s="79">
        <v>55485.912539463701</v>
      </c>
    </row>
    <row r="53" spans="1:18" ht="11.25" customHeight="1" x14ac:dyDescent="0.25">
      <c r="A53" s="56" t="s">
        <v>143</v>
      </c>
      <c r="B53" s="57" t="s">
        <v>142</v>
      </c>
      <c r="C53" s="8">
        <v>48524.690519908152</v>
      </c>
      <c r="D53" s="8">
        <v>51036.692144773908</v>
      </c>
      <c r="E53" s="8">
        <v>49063.32088411921</v>
      </c>
      <c r="F53" s="8">
        <v>55515.23379938845</v>
      </c>
      <c r="G53" s="8">
        <v>57030.822839607812</v>
      </c>
      <c r="H53" s="8">
        <v>61888.370447314854</v>
      </c>
      <c r="I53" s="8">
        <v>58081.272905246973</v>
      </c>
      <c r="J53" s="8">
        <v>54420.167084686131</v>
      </c>
      <c r="K53" s="8">
        <v>58191.2221507262</v>
      </c>
      <c r="L53" s="8">
        <v>60064.86839920222</v>
      </c>
      <c r="M53" s="8">
        <v>64483.095725218147</v>
      </c>
      <c r="N53" s="8">
        <v>59599.03954913195</v>
      </c>
      <c r="O53" s="8">
        <v>59944.975240765329</v>
      </c>
      <c r="P53" s="8">
        <v>59801.181951806546</v>
      </c>
      <c r="Q53" s="8">
        <v>49992.11336256074</v>
      </c>
      <c r="R53" s="8">
        <v>55485.912539463701</v>
      </c>
    </row>
    <row r="54" spans="1:18" ht="11.25" customHeight="1" x14ac:dyDescent="0.25">
      <c r="A54" s="56" t="s">
        <v>141</v>
      </c>
      <c r="B54" s="57" t="s">
        <v>140</v>
      </c>
      <c r="C54" s="8">
        <v>7.9421421509215202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7.9421421509215202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6040.5799745766681</v>
      </c>
      <c r="D64" s="81">
        <v>6277.413788432641</v>
      </c>
      <c r="E64" s="81">
        <v>10165.284648731518</v>
      </c>
      <c r="F64" s="81">
        <v>16407.108506920318</v>
      </c>
      <c r="G64" s="81">
        <v>10560.0180686112</v>
      </c>
      <c r="H64" s="81">
        <v>18350.644240918431</v>
      </c>
      <c r="I64" s="81">
        <v>22009.347308815482</v>
      </c>
      <c r="J64" s="81">
        <v>30514.468993397706</v>
      </c>
      <c r="K64" s="81">
        <v>36028.883955335041</v>
      </c>
      <c r="L64" s="81">
        <v>34673.432636424965</v>
      </c>
      <c r="M64" s="81">
        <v>33695.004629660129</v>
      </c>
      <c r="N64" s="81">
        <v>21692.90007291736</v>
      </c>
      <c r="O64" s="81">
        <v>31287.323199981722</v>
      </c>
      <c r="P64" s="81">
        <v>31333.425053786101</v>
      </c>
      <c r="Q64" s="81">
        <v>27049.180200018025</v>
      </c>
      <c r="R64" s="81">
        <v>30434.51402366213</v>
      </c>
    </row>
    <row r="65" spans="1:18" ht="11.25" customHeight="1" x14ac:dyDescent="0.25">
      <c r="A65" s="71" t="s">
        <v>123</v>
      </c>
      <c r="B65" s="72" t="s">
        <v>122</v>
      </c>
      <c r="C65" s="82">
        <v>5733.5028325515577</v>
      </c>
      <c r="D65" s="82">
        <v>6021.9890980300806</v>
      </c>
      <c r="E65" s="82">
        <v>9948.173760362879</v>
      </c>
      <c r="F65" s="82">
        <v>16203.602112687358</v>
      </c>
      <c r="G65" s="82">
        <v>10363.21537757184</v>
      </c>
      <c r="H65" s="82">
        <v>18167.86015567297</v>
      </c>
      <c r="I65" s="82">
        <v>21672.241120696315</v>
      </c>
      <c r="J65" s="82">
        <v>30181.697716343035</v>
      </c>
      <c r="K65" s="82">
        <v>35928.835546141439</v>
      </c>
      <c r="L65" s="82">
        <v>34466.312450989448</v>
      </c>
      <c r="M65" s="82">
        <v>33457.745907169105</v>
      </c>
      <c r="N65" s="82">
        <v>21451.21852865308</v>
      </c>
      <c r="O65" s="82">
        <v>31027.472000000053</v>
      </c>
      <c r="P65" s="82">
        <v>31083.605580489268</v>
      </c>
      <c r="Q65" s="82">
        <v>26785.583999999944</v>
      </c>
      <c r="R65" s="82">
        <v>30181.222574155316</v>
      </c>
    </row>
    <row r="66" spans="1:18" ht="11.25" customHeight="1" x14ac:dyDescent="0.25">
      <c r="A66" s="71" t="s">
        <v>121</v>
      </c>
      <c r="B66" s="72" t="s">
        <v>120</v>
      </c>
      <c r="C66" s="82">
        <v>307.07714202511073</v>
      </c>
      <c r="D66" s="82">
        <v>255.42469040256</v>
      </c>
      <c r="E66" s="82">
        <v>217.11088836864002</v>
      </c>
      <c r="F66" s="82">
        <v>203.50639423295999</v>
      </c>
      <c r="G66" s="82">
        <v>196.80269103935998</v>
      </c>
      <c r="H66" s="82">
        <v>182.78408524546276</v>
      </c>
      <c r="I66" s="82">
        <v>224.4683151648</v>
      </c>
      <c r="J66" s="82">
        <v>217.46347051968002</v>
      </c>
      <c r="K66" s="82">
        <v>100.04840919360001</v>
      </c>
      <c r="L66" s="82">
        <v>207.12018543552</v>
      </c>
      <c r="M66" s="82">
        <v>234.52871456836121</v>
      </c>
      <c r="N66" s="82">
        <v>234.52891702458393</v>
      </c>
      <c r="O66" s="82">
        <v>203.50399999999979</v>
      </c>
      <c r="P66" s="82">
        <v>193.19943799960356</v>
      </c>
      <c r="Q66" s="82">
        <v>206.9759999999996</v>
      </c>
      <c r="R66" s="82">
        <v>196.67141726987475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2.7300079226622533</v>
      </c>
      <c r="N67" s="82">
        <v>7.1526272396980755</v>
      </c>
      <c r="O67" s="82">
        <v>56.347199981668382</v>
      </c>
      <c r="P67" s="82">
        <v>56.620035297231553</v>
      </c>
      <c r="Q67" s="82">
        <v>56.620200018079416</v>
      </c>
      <c r="R67" s="82">
        <v>56.620032236941434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112.63787295436798</v>
      </c>
      <c r="J69" s="82">
        <v>115.307806534992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112.63787295436798</v>
      </c>
      <c r="J71" s="83">
        <v>115.307806534992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53422.637600773975</v>
      </c>
      <c r="D2" s="78">
        <v>56672.240620405733</v>
      </c>
      <c r="E2" s="78">
        <v>53481.624795305252</v>
      </c>
      <c r="F2" s="78">
        <v>56120.435081056014</v>
      </c>
      <c r="G2" s="78">
        <v>58057.221332784931</v>
      </c>
      <c r="H2" s="78">
        <v>59887.299954655296</v>
      </c>
      <c r="I2" s="78">
        <v>53982.076854929364</v>
      </c>
      <c r="J2" s="78">
        <v>49021.667509242456</v>
      </c>
      <c r="K2" s="78">
        <v>49195.950356206842</v>
      </c>
      <c r="L2" s="78">
        <v>50652.834905798642</v>
      </c>
      <c r="M2" s="78">
        <v>53620.924495797743</v>
      </c>
      <c r="N2" s="78">
        <v>51252.047667421473</v>
      </c>
      <c r="O2" s="78">
        <v>50722.675494051611</v>
      </c>
      <c r="P2" s="78">
        <v>50305.179947483681</v>
      </c>
      <c r="Q2" s="78">
        <v>42047.208950262706</v>
      </c>
      <c r="R2" s="78">
        <v>46762.729920536709</v>
      </c>
    </row>
    <row r="3" spans="1:18" ht="11.25" customHeight="1" x14ac:dyDescent="0.25">
      <c r="A3" s="53" t="s">
        <v>242</v>
      </c>
      <c r="B3" s="54" t="s">
        <v>241</v>
      </c>
      <c r="C3" s="79">
        <v>282.02294785564897</v>
      </c>
      <c r="D3" s="79">
        <v>324.70035112620002</v>
      </c>
      <c r="E3" s="79">
        <v>72.708928498296004</v>
      </c>
      <c r="F3" s="79">
        <v>72.271946906928008</v>
      </c>
      <c r="G3" s="79">
        <v>30.102961957992001</v>
      </c>
      <c r="H3" s="79">
        <v>27.623392859857077</v>
      </c>
      <c r="I3" s="79">
        <v>27.725068814256002</v>
      </c>
      <c r="J3" s="79">
        <v>21.7839204</v>
      </c>
      <c r="K3" s="79">
        <v>17.030629361592002</v>
      </c>
      <c r="L3" s="79">
        <v>14.653845217440001</v>
      </c>
      <c r="M3" s="79">
        <v>14.37945710968714</v>
      </c>
      <c r="N3" s="79">
        <v>14.379199355120164</v>
      </c>
      <c r="O3" s="79">
        <v>9.5545993905526867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282.02294785564897</v>
      </c>
      <c r="D4" s="8">
        <v>324.70035112620002</v>
      </c>
      <c r="E4" s="8">
        <v>72.708928498296004</v>
      </c>
      <c r="F4" s="8">
        <v>72.271946906928008</v>
      </c>
      <c r="G4" s="8">
        <v>30.102961957992001</v>
      </c>
      <c r="H4" s="8">
        <v>27.623392859857077</v>
      </c>
      <c r="I4" s="8">
        <v>27.725068814256002</v>
      </c>
      <c r="J4" s="8">
        <v>21.7839204</v>
      </c>
      <c r="K4" s="8">
        <v>17.030629361592002</v>
      </c>
      <c r="L4" s="8">
        <v>14.653845217440001</v>
      </c>
      <c r="M4" s="8">
        <v>14.37945710968714</v>
      </c>
      <c r="N4" s="8">
        <v>14.379199355120164</v>
      </c>
      <c r="O4" s="8">
        <v>9.5545993905526867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7.5679968696503703</v>
      </c>
      <c r="D5" s="9">
        <v>7.5253543199999999</v>
      </c>
      <c r="E5" s="9">
        <v>2.3763088586159999</v>
      </c>
      <c r="F5" s="9">
        <v>2.3624067566879998</v>
      </c>
      <c r="G5" s="9">
        <v>30.102961957992001</v>
      </c>
      <c r="H5" s="9">
        <v>27.623392859857077</v>
      </c>
      <c r="I5" s="9">
        <v>27.725068814256002</v>
      </c>
      <c r="J5" s="9">
        <v>21.7839204</v>
      </c>
      <c r="K5" s="9">
        <v>17.030629361592002</v>
      </c>
      <c r="L5" s="9">
        <v>14.653845217440001</v>
      </c>
      <c r="M5" s="9">
        <v>14.37945710968714</v>
      </c>
      <c r="N5" s="9">
        <v>14.379199355120164</v>
      </c>
      <c r="O5" s="9">
        <v>9.5545993905526867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7.5679968696503703</v>
      </c>
      <c r="D8" s="10">
        <v>7.5253543199999999</v>
      </c>
      <c r="E8" s="10">
        <v>2.3763088586159999</v>
      </c>
      <c r="F8" s="10">
        <v>2.3624067566879998</v>
      </c>
      <c r="G8" s="10">
        <v>30.102961957992001</v>
      </c>
      <c r="H8" s="10">
        <v>27.623392859857077</v>
      </c>
      <c r="I8" s="10">
        <v>27.725068814256002</v>
      </c>
      <c r="J8" s="10">
        <v>21.7839204</v>
      </c>
      <c r="K8" s="10">
        <v>17.030629361592002</v>
      </c>
      <c r="L8" s="10">
        <v>14.653845217440001</v>
      </c>
      <c r="M8" s="10">
        <v>14.37945710968714</v>
      </c>
      <c r="N8" s="10">
        <v>14.379199355120164</v>
      </c>
      <c r="O8" s="10">
        <v>9.5545993905526867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274.45495098599861</v>
      </c>
      <c r="D11" s="9">
        <v>317.1749968062</v>
      </c>
      <c r="E11" s="9">
        <v>70.332619639680004</v>
      </c>
      <c r="F11" s="9">
        <v>69.909540150240005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274.45495098599861</v>
      </c>
      <c r="D12" s="10">
        <v>317.1749968062</v>
      </c>
      <c r="E12" s="10">
        <v>70.332619639680004</v>
      </c>
      <c r="F12" s="10">
        <v>69.909540150240005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17969.981515556141</v>
      </c>
      <c r="D21" s="79">
        <v>19362.510314391602</v>
      </c>
      <c r="E21" s="79">
        <v>17470.354535492726</v>
      </c>
      <c r="F21" s="79">
        <v>15477.775991000317</v>
      </c>
      <c r="G21" s="79">
        <v>15897.202108737803</v>
      </c>
      <c r="H21" s="79">
        <v>15829.625112762677</v>
      </c>
      <c r="I21" s="79">
        <v>13985.039341494254</v>
      </c>
      <c r="J21" s="79">
        <v>11555.236699437097</v>
      </c>
      <c r="K21" s="79">
        <v>11563.672660315849</v>
      </c>
      <c r="L21" s="79">
        <v>11129.950940065562</v>
      </c>
      <c r="M21" s="79">
        <v>9689.6957923236478</v>
      </c>
      <c r="N21" s="79">
        <v>8983.710950400653</v>
      </c>
      <c r="O21" s="79">
        <v>8161.0693401973604</v>
      </c>
      <c r="P21" s="79">
        <v>7855.1787616942047</v>
      </c>
      <c r="Q21" s="79">
        <v>6461.014836260777</v>
      </c>
      <c r="R21" s="79">
        <v>6867.1306064937589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17969.981515556141</v>
      </c>
      <c r="D30" s="8">
        <v>19362.510314391602</v>
      </c>
      <c r="E30" s="8">
        <v>17470.354535492726</v>
      </c>
      <c r="F30" s="8">
        <v>15477.775991000317</v>
      </c>
      <c r="G30" s="8">
        <v>15897.202108737803</v>
      </c>
      <c r="H30" s="8">
        <v>15829.625112762677</v>
      </c>
      <c r="I30" s="8">
        <v>13985.039341494254</v>
      </c>
      <c r="J30" s="8">
        <v>11555.236699437097</v>
      </c>
      <c r="K30" s="8">
        <v>11563.672660315849</v>
      </c>
      <c r="L30" s="8">
        <v>11129.950940065562</v>
      </c>
      <c r="M30" s="8">
        <v>9689.6957923236478</v>
      </c>
      <c r="N30" s="8">
        <v>8983.710950400653</v>
      </c>
      <c r="O30" s="8">
        <v>8161.0693401973604</v>
      </c>
      <c r="P30" s="8">
        <v>7855.1787616942047</v>
      </c>
      <c r="Q30" s="8">
        <v>6461.014836260777</v>
      </c>
      <c r="R30" s="8">
        <v>6867.1306064937589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4037.5151084191139</v>
      </c>
      <c r="D34" s="9">
        <v>3976.5469134740042</v>
      </c>
      <c r="E34" s="9">
        <v>3895.1513496627485</v>
      </c>
      <c r="F34" s="9">
        <v>4060.7776801904051</v>
      </c>
      <c r="G34" s="9">
        <v>3964.9268561098684</v>
      </c>
      <c r="H34" s="9">
        <v>4098.4718331572194</v>
      </c>
      <c r="I34" s="9">
        <v>3770.3711949235567</v>
      </c>
      <c r="J34" s="9">
        <v>3587.6463859725122</v>
      </c>
      <c r="K34" s="9">
        <v>3851.790377059765</v>
      </c>
      <c r="L34" s="9">
        <v>3651.4554385674969</v>
      </c>
      <c r="M34" s="9">
        <v>3622.4463912076876</v>
      </c>
      <c r="N34" s="9">
        <v>3288.6448771588061</v>
      </c>
      <c r="O34" s="9">
        <v>3187.0541209074536</v>
      </c>
      <c r="P34" s="9">
        <v>3149.3236044071091</v>
      </c>
      <c r="Q34" s="9">
        <v>2853.2565086099521</v>
      </c>
      <c r="R34" s="9">
        <v>2867.7672850797667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145.30989784314272</v>
      </c>
      <c r="D38" s="9">
        <v>160.75144447585203</v>
      </c>
      <c r="E38" s="9">
        <v>157.56331631140802</v>
      </c>
      <c r="F38" s="9">
        <v>133.05527529980401</v>
      </c>
      <c r="G38" s="9">
        <v>92.718847896048004</v>
      </c>
      <c r="H38" s="9">
        <v>58.742322468498244</v>
      </c>
      <c r="I38" s="9">
        <v>55.691502880392008</v>
      </c>
      <c r="J38" s="9">
        <v>34.030823031792004</v>
      </c>
      <c r="K38" s="9">
        <v>31.005823522896005</v>
      </c>
      <c r="L38" s="9">
        <v>27.694934949276004</v>
      </c>
      <c r="M38" s="9">
        <v>27.825319706872492</v>
      </c>
      <c r="N38" s="9">
        <v>27.825237325723496</v>
      </c>
      <c r="O38" s="9">
        <v>0</v>
      </c>
      <c r="P38" s="9">
        <v>21.64182557794242</v>
      </c>
      <c r="Q38" s="9">
        <v>12.366752952177954</v>
      </c>
      <c r="R38" s="9">
        <v>3.0917102619368833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145.30989784314272</v>
      </c>
      <c r="D41" s="10">
        <v>160.75144447585203</v>
      </c>
      <c r="E41" s="10">
        <v>157.56331631140802</v>
      </c>
      <c r="F41" s="10">
        <v>133.05527529980401</v>
      </c>
      <c r="G41" s="10">
        <v>92.718847896048004</v>
      </c>
      <c r="H41" s="10">
        <v>58.742322468498244</v>
      </c>
      <c r="I41" s="10">
        <v>55.691502880392008</v>
      </c>
      <c r="J41" s="10">
        <v>34.030823031792004</v>
      </c>
      <c r="K41" s="10">
        <v>31.005823522896005</v>
      </c>
      <c r="L41" s="10">
        <v>27.694934949276004</v>
      </c>
      <c r="M41" s="10">
        <v>27.825319706872492</v>
      </c>
      <c r="N41" s="10">
        <v>27.825237325723496</v>
      </c>
      <c r="O41" s="10">
        <v>0</v>
      </c>
      <c r="P41" s="10">
        <v>21.64182557794242</v>
      </c>
      <c r="Q41" s="10">
        <v>12.366752952177954</v>
      </c>
      <c r="R41" s="10">
        <v>3.0917102619368833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12765.476814498623</v>
      </c>
      <c r="D43" s="9">
        <v>14141.553772672874</v>
      </c>
      <c r="E43" s="9">
        <v>12380.349214002745</v>
      </c>
      <c r="F43" s="9">
        <v>10268.353820350547</v>
      </c>
      <c r="G43" s="9">
        <v>11133.74931471972</v>
      </c>
      <c r="H43" s="9">
        <v>10978.906558681949</v>
      </c>
      <c r="I43" s="9">
        <v>9722.4684339528721</v>
      </c>
      <c r="J43" s="9">
        <v>7661.0238832520654</v>
      </c>
      <c r="K43" s="9">
        <v>7402.1925264529327</v>
      </c>
      <c r="L43" s="9">
        <v>7178.27160256362</v>
      </c>
      <c r="M43" s="9">
        <v>5915.5839049702063</v>
      </c>
      <c r="N43" s="9">
        <v>5558.880929822466</v>
      </c>
      <c r="O43" s="9">
        <v>4927.5752071253464</v>
      </c>
      <c r="P43" s="9">
        <v>4671.8292730948624</v>
      </c>
      <c r="Q43" s="9">
        <v>3592.2955772603646</v>
      </c>
      <c r="R43" s="9">
        <v>3993.1756098985325</v>
      </c>
    </row>
    <row r="44" spans="1:18" ht="11.25" customHeight="1" x14ac:dyDescent="0.25">
      <c r="A44" s="59" t="s">
        <v>161</v>
      </c>
      <c r="B44" s="60" t="s">
        <v>160</v>
      </c>
      <c r="C44" s="9">
        <v>1021.6796947952595</v>
      </c>
      <c r="D44" s="9">
        <v>1083.6581837688723</v>
      </c>
      <c r="E44" s="9">
        <v>1037.2906555158243</v>
      </c>
      <c r="F44" s="9">
        <v>1015.5892151595601</v>
      </c>
      <c r="G44" s="9">
        <v>705.80709001216815</v>
      </c>
      <c r="H44" s="9">
        <v>693.50439845501035</v>
      </c>
      <c r="I44" s="9">
        <v>436.50820973743208</v>
      </c>
      <c r="J44" s="9">
        <v>272.53560718072805</v>
      </c>
      <c r="K44" s="9">
        <v>278.68393328025604</v>
      </c>
      <c r="L44" s="9">
        <v>272.52896398516805</v>
      </c>
      <c r="M44" s="9">
        <v>123.84017643888211</v>
      </c>
      <c r="N44" s="9">
        <v>108.35990609365673</v>
      </c>
      <c r="O44" s="9">
        <v>46.440012164560471</v>
      </c>
      <c r="P44" s="9">
        <v>12.384058614291328</v>
      </c>
      <c r="Q44" s="9">
        <v>3.0959974382821476</v>
      </c>
      <c r="R44" s="9">
        <v>3.0960012535228878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35170.63313736218</v>
      </c>
      <c r="D52" s="79">
        <v>36985.029954887927</v>
      </c>
      <c r="E52" s="79">
        <v>35938.561331314224</v>
      </c>
      <c r="F52" s="79">
        <v>40570.387143148771</v>
      </c>
      <c r="G52" s="79">
        <v>42129.916262089137</v>
      </c>
      <c r="H52" s="79">
        <v>44030.051449032762</v>
      </c>
      <c r="I52" s="79">
        <v>39969.312444620853</v>
      </c>
      <c r="J52" s="79">
        <v>37444.646889405361</v>
      </c>
      <c r="K52" s="79">
        <v>37615.247066529402</v>
      </c>
      <c r="L52" s="79">
        <v>39508.23012051564</v>
      </c>
      <c r="M52" s="79">
        <v>43916.849246364407</v>
      </c>
      <c r="N52" s="79">
        <v>42253.957517665702</v>
      </c>
      <c r="O52" s="79">
        <v>42552.051554463702</v>
      </c>
      <c r="P52" s="79">
        <v>42450.001185789479</v>
      </c>
      <c r="Q52" s="79">
        <v>35586.194114001926</v>
      </c>
      <c r="R52" s="79">
        <v>39895.599314042949</v>
      </c>
    </row>
    <row r="53" spans="1:18" ht="11.25" customHeight="1" x14ac:dyDescent="0.25">
      <c r="A53" s="56" t="s">
        <v>143</v>
      </c>
      <c r="B53" s="57" t="s">
        <v>142</v>
      </c>
      <c r="C53" s="8">
        <v>35162.690995211255</v>
      </c>
      <c r="D53" s="8">
        <v>36985.029954887927</v>
      </c>
      <c r="E53" s="8">
        <v>35938.561331314224</v>
      </c>
      <c r="F53" s="8">
        <v>40570.387143148771</v>
      </c>
      <c r="G53" s="8">
        <v>42129.916262089137</v>
      </c>
      <c r="H53" s="8">
        <v>44030.051449032762</v>
      </c>
      <c r="I53" s="8">
        <v>39969.312444620853</v>
      </c>
      <c r="J53" s="8">
        <v>37444.646889405361</v>
      </c>
      <c r="K53" s="8">
        <v>37615.247066529402</v>
      </c>
      <c r="L53" s="8">
        <v>39508.23012051564</v>
      </c>
      <c r="M53" s="8">
        <v>43916.849246364407</v>
      </c>
      <c r="N53" s="8">
        <v>42253.957517665702</v>
      </c>
      <c r="O53" s="8">
        <v>42552.051554463702</v>
      </c>
      <c r="P53" s="8">
        <v>42450.001185789479</v>
      </c>
      <c r="Q53" s="8">
        <v>35586.194114001926</v>
      </c>
      <c r="R53" s="8">
        <v>39895.599314042949</v>
      </c>
    </row>
    <row r="54" spans="1:18" ht="11.25" customHeight="1" x14ac:dyDescent="0.25">
      <c r="A54" s="56" t="s">
        <v>141</v>
      </c>
      <c r="B54" s="57" t="s">
        <v>140</v>
      </c>
      <c r="C54" s="8">
        <v>7.9421421509215202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7.9421421509215202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6003.2839932062598</v>
      </c>
      <c r="D64" s="81">
        <v>6238.0546663680007</v>
      </c>
      <c r="E64" s="81">
        <v>10129.635071660159</v>
      </c>
      <c r="F64" s="81">
        <v>16370.556349553279</v>
      </c>
      <c r="G64" s="81">
        <v>10522.520237053439</v>
      </c>
      <c r="H64" s="81">
        <v>18312.004253371524</v>
      </c>
      <c r="I64" s="81">
        <v>21959.174948439166</v>
      </c>
      <c r="J64" s="81">
        <v>30473.686928737869</v>
      </c>
      <c r="K64" s="81">
        <v>35987.150261180162</v>
      </c>
      <c r="L64" s="81">
        <v>34608.72192454656</v>
      </c>
      <c r="M64" s="81">
        <v>33588.338182041625</v>
      </c>
      <c r="N64" s="81">
        <v>21578.450816331821</v>
      </c>
      <c r="O64" s="81">
        <v>31124.015851399949</v>
      </c>
      <c r="P64" s="81">
        <v>31102.085526732706</v>
      </c>
      <c r="Q64" s="81">
        <v>26613.775999999943</v>
      </c>
      <c r="R64" s="81">
        <v>29980.295169495774</v>
      </c>
    </row>
    <row r="65" spans="1:18" ht="11.25" customHeight="1" x14ac:dyDescent="0.25">
      <c r="A65" s="71" t="s">
        <v>123</v>
      </c>
      <c r="B65" s="72" t="s">
        <v>122</v>
      </c>
      <c r="C65" s="82">
        <v>5696.2068511811494</v>
      </c>
      <c r="D65" s="82">
        <v>5982.6299759654403</v>
      </c>
      <c r="E65" s="82">
        <v>9912.5241832915199</v>
      </c>
      <c r="F65" s="82">
        <v>16167.049955320319</v>
      </c>
      <c r="G65" s="82">
        <v>10325.717546014079</v>
      </c>
      <c r="H65" s="82">
        <v>18129.220168126063</v>
      </c>
      <c r="I65" s="82">
        <v>21622.068760319999</v>
      </c>
      <c r="J65" s="82">
        <v>30140.915651683197</v>
      </c>
      <c r="K65" s="82">
        <v>35887.101851986561</v>
      </c>
      <c r="L65" s="82">
        <v>34401.601739111044</v>
      </c>
      <c r="M65" s="82">
        <v>33353.809467473264</v>
      </c>
      <c r="N65" s="82">
        <v>21343.921899307235</v>
      </c>
      <c r="O65" s="82">
        <v>30920.511851399948</v>
      </c>
      <c r="P65" s="82">
        <v>30908.886088733103</v>
      </c>
      <c r="Q65" s="82">
        <v>26406.799999999945</v>
      </c>
      <c r="R65" s="82">
        <v>29783.6237522259</v>
      </c>
    </row>
    <row r="66" spans="1:18" ht="11.25" customHeight="1" x14ac:dyDescent="0.25">
      <c r="A66" s="71" t="s">
        <v>121</v>
      </c>
      <c r="B66" s="72" t="s">
        <v>120</v>
      </c>
      <c r="C66" s="82">
        <v>307.07714202511073</v>
      </c>
      <c r="D66" s="82">
        <v>255.42469040256</v>
      </c>
      <c r="E66" s="82">
        <v>217.11088836864002</v>
      </c>
      <c r="F66" s="82">
        <v>203.50639423295999</v>
      </c>
      <c r="G66" s="82">
        <v>196.80269103935998</v>
      </c>
      <c r="H66" s="82">
        <v>182.78408524546276</v>
      </c>
      <c r="I66" s="82">
        <v>224.4683151648</v>
      </c>
      <c r="J66" s="82">
        <v>217.46347051968002</v>
      </c>
      <c r="K66" s="82">
        <v>100.04840919360001</v>
      </c>
      <c r="L66" s="82">
        <v>207.12018543552</v>
      </c>
      <c r="M66" s="82">
        <v>234.52871456836121</v>
      </c>
      <c r="N66" s="82">
        <v>234.52891702458393</v>
      </c>
      <c r="O66" s="82">
        <v>203.50399999999979</v>
      </c>
      <c r="P66" s="82">
        <v>193.19943799960356</v>
      </c>
      <c r="Q66" s="82">
        <v>206.9759999999996</v>
      </c>
      <c r="R66" s="82">
        <v>196.67141726987475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112.63787295436798</v>
      </c>
      <c r="J69" s="82">
        <v>115.307806534992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112.63787295436798</v>
      </c>
      <c r="J71" s="83">
        <v>115.307806534992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37714.883095228717</v>
      </c>
      <c r="D2" s="78">
        <v>40391.618999591745</v>
      </c>
      <c r="E2" s="78">
        <v>37170.472513080349</v>
      </c>
      <c r="F2" s="78">
        <v>39705.801317986356</v>
      </c>
      <c r="G2" s="78">
        <v>40661.563529414896</v>
      </c>
      <c r="H2" s="78">
        <v>42751.215600029369</v>
      </c>
      <c r="I2" s="78">
        <v>37623.524800571293</v>
      </c>
      <c r="J2" s="78">
        <v>33565.498004854693</v>
      </c>
      <c r="K2" s="78">
        <v>33790.097418341684</v>
      </c>
      <c r="L2" s="78">
        <v>35128.519079539692</v>
      </c>
      <c r="M2" s="78">
        <v>37809.511836139987</v>
      </c>
      <c r="N2" s="78">
        <v>34671.994885093671</v>
      </c>
      <c r="O2" s="78">
        <v>35138.516631541039</v>
      </c>
      <c r="P2" s="78">
        <v>34909.145778494378</v>
      </c>
      <c r="Q2" s="78">
        <v>26887.579112743999</v>
      </c>
      <c r="R2" s="78">
        <v>31580.770595516758</v>
      </c>
    </row>
    <row r="3" spans="1:18" ht="11.25" customHeight="1" x14ac:dyDescent="0.25">
      <c r="A3" s="53" t="s">
        <v>242</v>
      </c>
      <c r="B3" s="54" t="s">
        <v>241</v>
      </c>
      <c r="C3" s="79">
        <v>282.02294785564897</v>
      </c>
      <c r="D3" s="79">
        <v>324.70035112620002</v>
      </c>
      <c r="E3" s="79">
        <v>72.708928498296004</v>
      </c>
      <c r="F3" s="79">
        <v>72.271946906928008</v>
      </c>
      <c r="G3" s="79">
        <v>30.102961957992001</v>
      </c>
      <c r="H3" s="79">
        <v>27.623392859857077</v>
      </c>
      <c r="I3" s="79">
        <v>27.725068814256002</v>
      </c>
      <c r="J3" s="79">
        <v>21.7839204</v>
      </c>
      <c r="K3" s="79">
        <v>17.030629361592002</v>
      </c>
      <c r="L3" s="79">
        <v>14.653845217440001</v>
      </c>
      <c r="M3" s="79">
        <v>14.37945710968714</v>
      </c>
      <c r="N3" s="79">
        <v>14.379199355120164</v>
      </c>
      <c r="O3" s="79">
        <v>9.5545993905526867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282.02294785564897</v>
      </c>
      <c r="D4" s="8">
        <v>324.70035112620002</v>
      </c>
      <c r="E4" s="8">
        <v>72.708928498296004</v>
      </c>
      <c r="F4" s="8">
        <v>72.271946906928008</v>
      </c>
      <c r="G4" s="8">
        <v>30.102961957992001</v>
      </c>
      <c r="H4" s="8">
        <v>27.623392859857077</v>
      </c>
      <c r="I4" s="8">
        <v>27.725068814256002</v>
      </c>
      <c r="J4" s="8">
        <v>21.7839204</v>
      </c>
      <c r="K4" s="8">
        <v>17.030629361592002</v>
      </c>
      <c r="L4" s="8">
        <v>14.653845217440001</v>
      </c>
      <c r="M4" s="8">
        <v>14.37945710968714</v>
      </c>
      <c r="N4" s="8">
        <v>14.379199355120164</v>
      </c>
      <c r="O4" s="8">
        <v>9.5545993905526867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7.5679968696503703</v>
      </c>
      <c r="D5" s="9">
        <v>7.5253543199999999</v>
      </c>
      <c r="E5" s="9">
        <v>2.3763088586159999</v>
      </c>
      <c r="F5" s="9">
        <v>2.3624067566879998</v>
      </c>
      <c r="G5" s="9">
        <v>30.102961957992001</v>
      </c>
      <c r="H5" s="9">
        <v>27.623392859857077</v>
      </c>
      <c r="I5" s="9">
        <v>27.725068814256002</v>
      </c>
      <c r="J5" s="9">
        <v>21.7839204</v>
      </c>
      <c r="K5" s="9">
        <v>17.030629361592002</v>
      </c>
      <c r="L5" s="9">
        <v>14.653845217440001</v>
      </c>
      <c r="M5" s="9">
        <v>14.37945710968714</v>
      </c>
      <c r="N5" s="9">
        <v>14.379199355120164</v>
      </c>
      <c r="O5" s="9">
        <v>9.5545993905526867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7.5679968696503703</v>
      </c>
      <c r="D8" s="10">
        <v>7.5253543199999999</v>
      </c>
      <c r="E8" s="10">
        <v>2.3763088586159999</v>
      </c>
      <c r="F8" s="10">
        <v>2.3624067566879998</v>
      </c>
      <c r="G8" s="10">
        <v>30.102961957992001</v>
      </c>
      <c r="H8" s="10">
        <v>27.623392859857077</v>
      </c>
      <c r="I8" s="10">
        <v>27.725068814256002</v>
      </c>
      <c r="J8" s="10">
        <v>21.7839204</v>
      </c>
      <c r="K8" s="10">
        <v>17.030629361592002</v>
      </c>
      <c r="L8" s="10">
        <v>14.653845217440001</v>
      </c>
      <c r="M8" s="10">
        <v>14.37945710968714</v>
      </c>
      <c r="N8" s="10">
        <v>14.379199355120164</v>
      </c>
      <c r="O8" s="10">
        <v>9.5545993905526867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274.45495098599861</v>
      </c>
      <c r="D11" s="9">
        <v>317.1749968062</v>
      </c>
      <c r="E11" s="9">
        <v>70.332619639680004</v>
      </c>
      <c r="F11" s="9">
        <v>69.909540150240005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274.45495098599861</v>
      </c>
      <c r="D12" s="10">
        <v>317.1749968062</v>
      </c>
      <c r="E12" s="10">
        <v>70.332619639680004</v>
      </c>
      <c r="F12" s="10">
        <v>69.909540150240005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12784.053815176967</v>
      </c>
      <c r="D21" s="79">
        <v>13965.286638815012</v>
      </c>
      <c r="E21" s="79">
        <v>12279.162258166494</v>
      </c>
      <c r="F21" s="79">
        <v>10689.951739639097</v>
      </c>
      <c r="G21" s="79">
        <v>11048.776081900527</v>
      </c>
      <c r="H21" s="79">
        <v>10937.1811328976</v>
      </c>
      <c r="I21" s="79">
        <v>9482.6697950052494</v>
      </c>
      <c r="J21" s="79">
        <v>7560.2857304452664</v>
      </c>
      <c r="K21" s="79">
        <v>7390.7384356638586</v>
      </c>
      <c r="L21" s="79">
        <v>7226.589481932715</v>
      </c>
      <c r="M21" s="79">
        <v>6154.5522117430655</v>
      </c>
      <c r="N21" s="79">
        <v>5536.0063892998942</v>
      </c>
      <c r="O21" s="79">
        <v>4998.3450181971248</v>
      </c>
      <c r="P21" s="79">
        <v>4756.5460618139978</v>
      </c>
      <c r="Q21" s="79">
        <v>3452.0138038702094</v>
      </c>
      <c r="R21" s="79">
        <v>3868.9098413914985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12784.053815176967</v>
      </c>
      <c r="D30" s="8">
        <v>13965.286638815012</v>
      </c>
      <c r="E30" s="8">
        <v>12279.162258166494</v>
      </c>
      <c r="F30" s="8">
        <v>10689.951739639097</v>
      </c>
      <c r="G30" s="8">
        <v>11048.776081900527</v>
      </c>
      <c r="H30" s="8">
        <v>10937.1811328976</v>
      </c>
      <c r="I30" s="8">
        <v>9482.6697950052494</v>
      </c>
      <c r="J30" s="8">
        <v>7560.2857304452664</v>
      </c>
      <c r="K30" s="8">
        <v>7390.7384356638586</v>
      </c>
      <c r="L30" s="8">
        <v>7226.589481932715</v>
      </c>
      <c r="M30" s="8">
        <v>6154.5522117430655</v>
      </c>
      <c r="N30" s="8">
        <v>5536.0063892998942</v>
      </c>
      <c r="O30" s="8">
        <v>4998.3450181971248</v>
      </c>
      <c r="P30" s="8">
        <v>4756.5460618139978</v>
      </c>
      <c r="Q30" s="8">
        <v>3452.0138038702094</v>
      </c>
      <c r="R30" s="8">
        <v>3868.9098413914985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1139.8806932493967</v>
      </c>
      <c r="D34" s="9">
        <v>1145.8370498495817</v>
      </c>
      <c r="E34" s="9">
        <v>1146.6272353986913</v>
      </c>
      <c r="F34" s="9">
        <v>1218.0191540497788</v>
      </c>
      <c r="G34" s="9">
        <v>1218.9893715511648</v>
      </c>
      <c r="H34" s="9">
        <v>1248.5920074499022</v>
      </c>
      <c r="I34" s="9">
        <v>1252.0696221474898</v>
      </c>
      <c r="J34" s="9">
        <v>1254.144644787264</v>
      </c>
      <c r="K34" s="9">
        <v>1249.69771972997</v>
      </c>
      <c r="L34" s="9">
        <v>1251.9246731855997</v>
      </c>
      <c r="M34" s="9">
        <v>1252.2575725829856</v>
      </c>
      <c r="N34" s="9">
        <v>1071.1457024419933</v>
      </c>
      <c r="O34" s="9">
        <v>1043.0477609887193</v>
      </c>
      <c r="P34" s="9">
        <v>1016.0081386020476</v>
      </c>
      <c r="Q34" s="9">
        <v>730.87273401949676</v>
      </c>
      <c r="R34" s="9">
        <v>730.99633019984947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121.4439394555737</v>
      </c>
      <c r="D38" s="9">
        <v>133.93669184788652</v>
      </c>
      <c r="E38" s="9">
        <v>129.21199875454744</v>
      </c>
      <c r="F38" s="9">
        <v>110.38721067371053</v>
      </c>
      <c r="G38" s="9">
        <v>76.38161872328169</v>
      </c>
      <c r="H38" s="9">
        <v>48.51443102881143</v>
      </c>
      <c r="I38" s="9">
        <v>44.874144383040971</v>
      </c>
      <c r="J38" s="9">
        <v>26.934513806122553</v>
      </c>
      <c r="K38" s="9">
        <v>24.690214099685612</v>
      </c>
      <c r="L38" s="9">
        <v>22.125834426033144</v>
      </c>
      <c r="M38" s="9">
        <v>22.482661683039858</v>
      </c>
      <c r="N38" s="9">
        <v>21.814638608291723</v>
      </c>
      <c r="O38" s="9">
        <v>0</v>
      </c>
      <c r="P38" s="9">
        <v>17.20241414070647</v>
      </c>
      <c r="Q38" s="9">
        <v>9.3275869120593544</v>
      </c>
      <c r="R38" s="9">
        <v>2.4257659592156293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121.4439394555737</v>
      </c>
      <c r="D41" s="10">
        <v>133.93669184788652</v>
      </c>
      <c r="E41" s="10">
        <v>129.21199875454744</v>
      </c>
      <c r="F41" s="10">
        <v>110.38721067371053</v>
      </c>
      <c r="G41" s="10">
        <v>76.38161872328169</v>
      </c>
      <c r="H41" s="10">
        <v>48.51443102881143</v>
      </c>
      <c r="I41" s="10">
        <v>44.874144383040971</v>
      </c>
      <c r="J41" s="10">
        <v>26.934513806122553</v>
      </c>
      <c r="K41" s="10">
        <v>24.690214099685612</v>
      </c>
      <c r="L41" s="10">
        <v>22.125834426033144</v>
      </c>
      <c r="M41" s="10">
        <v>22.482661683039858</v>
      </c>
      <c r="N41" s="10">
        <v>21.814638608291723</v>
      </c>
      <c r="O41" s="10">
        <v>0</v>
      </c>
      <c r="P41" s="10">
        <v>17.20241414070647</v>
      </c>
      <c r="Q41" s="10">
        <v>9.3275869120593544</v>
      </c>
      <c r="R41" s="10">
        <v>2.4257659592156293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10668.851994204742</v>
      </c>
      <c r="D43" s="9">
        <v>11782.618414886656</v>
      </c>
      <c r="E43" s="9">
        <v>10152.678330652545</v>
      </c>
      <c r="F43" s="9">
        <v>8518.9777999046837</v>
      </c>
      <c r="G43" s="9">
        <v>9171.9624910672337</v>
      </c>
      <c r="H43" s="9">
        <v>9067.3194833006037</v>
      </c>
      <c r="I43" s="9">
        <v>7834.0039269862918</v>
      </c>
      <c r="J43" s="9">
        <v>6063.5017072527598</v>
      </c>
      <c r="K43" s="9">
        <v>5894.4319975973785</v>
      </c>
      <c r="L43" s="9">
        <v>5734.8121320490864</v>
      </c>
      <c r="M43" s="9">
        <v>4779.7499900866251</v>
      </c>
      <c r="N43" s="9">
        <v>4358.0932349675368</v>
      </c>
      <c r="O43" s="9">
        <v>3918.368529683235</v>
      </c>
      <c r="P43" s="9">
        <v>3713.4918059945985</v>
      </c>
      <c r="Q43" s="9">
        <v>2709.4783360090782</v>
      </c>
      <c r="R43" s="9">
        <v>3133.0586125472187</v>
      </c>
    </row>
    <row r="44" spans="1:18" ht="11.25" customHeight="1" x14ac:dyDescent="0.25">
      <c r="A44" s="59" t="s">
        <v>161</v>
      </c>
      <c r="B44" s="60" t="s">
        <v>160</v>
      </c>
      <c r="C44" s="9">
        <v>853.87718826725325</v>
      </c>
      <c r="D44" s="9">
        <v>902.89448223088834</v>
      </c>
      <c r="E44" s="9">
        <v>850.6446933607109</v>
      </c>
      <c r="F44" s="9">
        <v>842.56757501092352</v>
      </c>
      <c r="G44" s="9">
        <v>581.44260055884752</v>
      </c>
      <c r="H44" s="9">
        <v>572.75521111828289</v>
      </c>
      <c r="I44" s="9">
        <v>351.72210148842692</v>
      </c>
      <c r="J44" s="9">
        <v>215.70486459912013</v>
      </c>
      <c r="K44" s="9">
        <v>221.91850423682428</v>
      </c>
      <c r="L44" s="9">
        <v>217.726842271995</v>
      </c>
      <c r="M44" s="9">
        <v>100.06198739041533</v>
      </c>
      <c r="N44" s="9">
        <v>84.952813282072754</v>
      </c>
      <c r="O44" s="9">
        <v>36.928727525171084</v>
      </c>
      <c r="P44" s="9">
        <v>9.8437030766457703</v>
      </c>
      <c r="Q44" s="9">
        <v>2.3351469295749134</v>
      </c>
      <c r="R44" s="9">
        <v>2.4291326852147499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24648.806332196102</v>
      </c>
      <c r="D52" s="79">
        <v>26101.632009650533</v>
      </c>
      <c r="E52" s="79">
        <v>24818.601326415559</v>
      </c>
      <c r="F52" s="79">
        <v>28943.57763144033</v>
      </c>
      <c r="G52" s="79">
        <v>29582.684485556376</v>
      </c>
      <c r="H52" s="79">
        <v>31786.411074271913</v>
      </c>
      <c r="I52" s="79">
        <v>28113.12993675179</v>
      </c>
      <c r="J52" s="79">
        <v>25983.428354009429</v>
      </c>
      <c r="K52" s="79">
        <v>26382.328353316236</v>
      </c>
      <c r="L52" s="79">
        <v>27887.275752389538</v>
      </c>
      <c r="M52" s="79">
        <v>31640.580167287237</v>
      </c>
      <c r="N52" s="79">
        <v>29121.609296438659</v>
      </c>
      <c r="O52" s="79">
        <v>30130.617013953364</v>
      </c>
      <c r="P52" s="79">
        <v>30152.599716680379</v>
      </c>
      <c r="Q52" s="79">
        <v>23435.565308873789</v>
      </c>
      <c r="R52" s="79">
        <v>27711.86075412526</v>
      </c>
    </row>
    <row r="53" spans="1:18" ht="11.25" customHeight="1" x14ac:dyDescent="0.25">
      <c r="A53" s="56" t="s">
        <v>143</v>
      </c>
      <c r="B53" s="57" t="s">
        <v>142</v>
      </c>
      <c r="C53" s="8">
        <v>24643.2402019824</v>
      </c>
      <c r="D53" s="8">
        <v>26101.632009650533</v>
      </c>
      <c r="E53" s="8">
        <v>24818.601326415559</v>
      </c>
      <c r="F53" s="8">
        <v>28943.57763144033</v>
      </c>
      <c r="G53" s="8">
        <v>29582.684485556376</v>
      </c>
      <c r="H53" s="8">
        <v>31786.411074271913</v>
      </c>
      <c r="I53" s="8">
        <v>28113.12993675179</v>
      </c>
      <c r="J53" s="8">
        <v>25983.428354009429</v>
      </c>
      <c r="K53" s="8">
        <v>26382.328353316236</v>
      </c>
      <c r="L53" s="8">
        <v>27887.275752389538</v>
      </c>
      <c r="M53" s="8">
        <v>31640.580167287237</v>
      </c>
      <c r="N53" s="8">
        <v>29121.609296438659</v>
      </c>
      <c r="O53" s="8">
        <v>30130.617013953364</v>
      </c>
      <c r="P53" s="8">
        <v>30152.599716680379</v>
      </c>
      <c r="Q53" s="8">
        <v>23435.565308873789</v>
      </c>
      <c r="R53" s="8">
        <v>27711.86075412526</v>
      </c>
    </row>
    <row r="54" spans="1:18" ht="11.25" customHeight="1" x14ac:dyDescent="0.25">
      <c r="A54" s="56" t="s">
        <v>141</v>
      </c>
      <c r="B54" s="57" t="s">
        <v>140</v>
      </c>
      <c r="C54" s="8">
        <v>5.5661302137001671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5.5661302137001671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5534.3293525208901</v>
      </c>
      <c r="D64" s="81">
        <v>5786.795253459597</v>
      </c>
      <c r="E64" s="81">
        <v>9459.1535896813402</v>
      </c>
      <c r="F64" s="81">
        <v>15295.123710857342</v>
      </c>
      <c r="G64" s="81">
        <v>9664.710694416186</v>
      </c>
      <c r="H64" s="81">
        <v>16763.713058357182</v>
      </c>
      <c r="I64" s="81">
        <v>19611.136183469724</v>
      </c>
      <c r="J64" s="81">
        <v>26729.175634368657</v>
      </c>
      <c r="K64" s="81">
        <v>31797.350767238073</v>
      </c>
      <c r="L64" s="81">
        <v>30336.597715442924</v>
      </c>
      <c r="M64" s="81">
        <v>29628.995291974355</v>
      </c>
      <c r="N64" s="81">
        <v>18565.449674176485</v>
      </c>
      <c r="O64" s="81">
        <v>27091.740385733989</v>
      </c>
      <c r="P64" s="81">
        <v>26125.460142139138</v>
      </c>
      <c r="Q64" s="81">
        <v>21068.696816626583</v>
      </c>
      <c r="R64" s="81">
        <v>24499.161883070417</v>
      </c>
    </row>
    <row r="65" spans="1:18" ht="11.25" customHeight="1" x14ac:dyDescent="0.25">
      <c r="A65" s="71" t="s">
        <v>123</v>
      </c>
      <c r="B65" s="72" t="s">
        <v>122</v>
      </c>
      <c r="C65" s="82">
        <v>5534.3293525208901</v>
      </c>
      <c r="D65" s="82">
        <v>5786.795253459597</v>
      </c>
      <c r="E65" s="82">
        <v>9459.1535896813402</v>
      </c>
      <c r="F65" s="82">
        <v>15295.123710857342</v>
      </c>
      <c r="G65" s="82">
        <v>9664.710694416186</v>
      </c>
      <c r="H65" s="82">
        <v>16763.713058357182</v>
      </c>
      <c r="I65" s="82">
        <v>19520.376769330578</v>
      </c>
      <c r="J65" s="82">
        <v>26637.912496119869</v>
      </c>
      <c r="K65" s="82">
        <v>31797.350767238073</v>
      </c>
      <c r="L65" s="82">
        <v>30336.597715442924</v>
      </c>
      <c r="M65" s="82">
        <v>29628.995291974355</v>
      </c>
      <c r="N65" s="82">
        <v>18565.449674176485</v>
      </c>
      <c r="O65" s="82">
        <v>27091.740385733989</v>
      </c>
      <c r="P65" s="82">
        <v>26125.460142139138</v>
      </c>
      <c r="Q65" s="82">
        <v>21068.696816626583</v>
      </c>
      <c r="R65" s="82">
        <v>24499.161883070417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90.759414139145875</v>
      </c>
      <c r="J69" s="82">
        <v>91.263138248787342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90.759414139145875</v>
      </c>
      <c r="J71" s="83">
        <v>91.263138248787342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136897.09963420423</v>
      </c>
      <c r="D2" s="78">
        <v>133030.8550204006</v>
      </c>
      <c r="E2" s="78">
        <v>141924.57303023082</v>
      </c>
      <c r="F2" s="78">
        <v>148621.51263516207</v>
      </c>
      <c r="G2" s="78">
        <v>162421.15748654684</v>
      </c>
      <c r="H2" s="78">
        <v>159317.96039999972</v>
      </c>
      <c r="I2" s="78">
        <v>165046.29790442003</v>
      </c>
      <c r="J2" s="78">
        <v>162071.90655099443</v>
      </c>
      <c r="K2" s="78">
        <v>156789.0015453962</v>
      </c>
      <c r="L2" s="78">
        <v>131884.29375350519</v>
      </c>
      <c r="M2" s="78">
        <v>135926.40954448568</v>
      </c>
      <c r="N2" s="78">
        <v>135216.90765299858</v>
      </c>
      <c r="O2" s="78">
        <v>129392.05004425609</v>
      </c>
      <c r="P2" s="78">
        <v>111196.29686941978</v>
      </c>
      <c r="Q2" s="78">
        <v>103372.41038576004</v>
      </c>
      <c r="R2" s="78">
        <v>108703.15387229124</v>
      </c>
    </row>
    <row r="3" spans="1:18" ht="11.25" customHeight="1" x14ac:dyDescent="0.25">
      <c r="A3" s="53" t="s">
        <v>242</v>
      </c>
      <c r="B3" s="54" t="s">
        <v>241</v>
      </c>
      <c r="C3" s="79">
        <v>23942.961199999991</v>
      </c>
      <c r="D3" s="79">
        <v>28200.121491911836</v>
      </c>
      <c r="E3" s="79">
        <v>32331.862433474209</v>
      </c>
      <c r="F3" s="79">
        <v>35148.949672319999</v>
      </c>
      <c r="G3" s="79">
        <v>43136.915247360004</v>
      </c>
      <c r="H3" s="79">
        <v>41187.799399999967</v>
      </c>
      <c r="I3" s="79">
        <v>42027.677782949228</v>
      </c>
      <c r="J3" s="79">
        <v>41049.199172096276</v>
      </c>
      <c r="K3" s="79">
        <v>40847.466880018656</v>
      </c>
      <c r="L3" s="79">
        <v>36483.477174616251</v>
      </c>
      <c r="M3" s="79">
        <v>35794.620600000155</v>
      </c>
      <c r="N3" s="79">
        <v>39739.582397165621</v>
      </c>
      <c r="O3" s="79">
        <v>42914.239400000071</v>
      </c>
      <c r="P3" s="79">
        <v>40117.024169368909</v>
      </c>
      <c r="Q3" s="79">
        <v>38448.244185759962</v>
      </c>
      <c r="R3" s="79">
        <v>38832.358589530406</v>
      </c>
    </row>
    <row r="4" spans="1:18" ht="11.25" customHeight="1" x14ac:dyDescent="0.25">
      <c r="A4" s="56" t="s">
        <v>240</v>
      </c>
      <c r="B4" s="57" t="s">
        <v>239</v>
      </c>
      <c r="C4" s="8">
        <v>23938.719199999992</v>
      </c>
      <c r="D4" s="8">
        <v>28197.161382025155</v>
      </c>
      <c r="E4" s="8">
        <v>32331.862433474209</v>
      </c>
      <c r="F4" s="8">
        <v>35148.949672319999</v>
      </c>
      <c r="G4" s="8">
        <v>43136.915247360004</v>
      </c>
      <c r="H4" s="8">
        <v>41187.799399999967</v>
      </c>
      <c r="I4" s="8">
        <v>42027.677782949228</v>
      </c>
      <c r="J4" s="8">
        <v>41049.199172096276</v>
      </c>
      <c r="K4" s="8">
        <v>40847.466880018656</v>
      </c>
      <c r="L4" s="8">
        <v>36483.477174616251</v>
      </c>
      <c r="M4" s="8">
        <v>35794.620600000155</v>
      </c>
      <c r="N4" s="8">
        <v>39739.582397165621</v>
      </c>
      <c r="O4" s="8">
        <v>42914.239400000071</v>
      </c>
      <c r="P4" s="8">
        <v>40117.024169368909</v>
      </c>
      <c r="Q4" s="8">
        <v>38448.244185759962</v>
      </c>
      <c r="R4" s="8">
        <v>38832.358589530406</v>
      </c>
    </row>
    <row r="5" spans="1:18" ht="11.25" customHeight="1" x14ac:dyDescent="0.25">
      <c r="A5" s="59" t="s">
        <v>238</v>
      </c>
      <c r="B5" s="60" t="s">
        <v>237</v>
      </c>
      <c r="C5" s="9">
        <v>23938.719199999992</v>
      </c>
      <c r="D5" s="9">
        <v>28197.161382025155</v>
      </c>
      <c r="E5" s="9">
        <v>32331.862433474209</v>
      </c>
      <c r="F5" s="9">
        <v>35148.949672319999</v>
      </c>
      <c r="G5" s="9">
        <v>43136.915247360004</v>
      </c>
      <c r="H5" s="9">
        <v>41187.799399999967</v>
      </c>
      <c r="I5" s="9">
        <v>42027.677782949228</v>
      </c>
      <c r="J5" s="9">
        <v>41049.199172096276</v>
      </c>
      <c r="K5" s="9">
        <v>40847.466880018656</v>
      </c>
      <c r="L5" s="9">
        <v>36483.477174616251</v>
      </c>
      <c r="M5" s="9">
        <v>35794.620600000155</v>
      </c>
      <c r="N5" s="9">
        <v>39739.582397165621</v>
      </c>
      <c r="O5" s="9">
        <v>42914.239400000071</v>
      </c>
      <c r="P5" s="9">
        <v>40117.024169368909</v>
      </c>
      <c r="Q5" s="9">
        <v>38448.244185759962</v>
      </c>
      <c r="R5" s="9">
        <v>38832.358589530406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23938.719199999992</v>
      </c>
      <c r="D8" s="10">
        <v>28197.161382025155</v>
      </c>
      <c r="E8" s="10">
        <v>32331.862433474209</v>
      </c>
      <c r="F8" s="10">
        <v>35148.949672319999</v>
      </c>
      <c r="G8" s="10">
        <v>43136.915247360004</v>
      </c>
      <c r="H8" s="10">
        <v>41187.799399999967</v>
      </c>
      <c r="I8" s="10">
        <v>42027.677782949228</v>
      </c>
      <c r="J8" s="10">
        <v>41049.199172096276</v>
      </c>
      <c r="K8" s="10">
        <v>40847.466880018656</v>
      </c>
      <c r="L8" s="10">
        <v>35437.372580700292</v>
      </c>
      <c r="M8" s="10">
        <v>35081.558600000157</v>
      </c>
      <c r="N8" s="10">
        <v>39368.540357881531</v>
      </c>
      <c r="O8" s="10">
        <v>42126.988200000073</v>
      </c>
      <c r="P8" s="10">
        <v>39221.181635925561</v>
      </c>
      <c r="Q8" s="10">
        <v>37588.627975710508</v>
      </c>
      <c r="R8" s="10">
        <v>38027.04221148113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1046.1045939159601</v>
      </c>
      <c r="M9" s="10">
        <v>713.06200000000104</v>
      </c>
      <c r="N9" s="10">
        <v>371.0420392840893</v>
      </c>
      <c r="O9" s="10">
        <v>787.25119999999936</v>
      </c>
      <c r="P9" s="10">
        <v>895.8425334433457</v>
      </c>
      <c r="Q9" s="10">
        <v>859.61621004945675</v>
      </c>
      <c r="R9" s="10">
        <v>805.31637804927811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4.2419999999999876</v>
      </c>
      <c r="D15" s="8">
        <v>2.9601098866800002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4.2419999999999876</v>
      </c>
      <c r="D16" s="9">
        <v>2.9601098866800002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60635.55753420449</v>
      </c>
      <c r="D21" s="79">
        <v>53296.304593765293</v>
      </c>
      <c r="E21" s="79">
        <v>56553.288622606451</v>
      </c>
      <c r="F21" s="79">
        <v>52812.732483962071</v>
      </c>
      <c r="G21" s="79">
        <v>47769.401968769416</v>
      </c>
      <c r="H21" s="79">
        <v>38071.943199999914</v>
      </c>
      <c r="I21" s="79">
        <v>40183.527328956072</v>
      </c>
      <c r="J21" s="79">
        <v>33176.00642048374</v>
      </c>
      <c r="K21" s="79">
        <v>29891.782468948215</v>
      </c>
      <c r="L21" s="79">
        <v>23739.880309952328</v>
      </c>
      <c r="M21" s="79">
        <v>22671.673144485336</v>
      </c>
      <c r="N21" s="79">
        <v>20085.833339625235</v>
      </c>
      <c r="O21" s="79">
        <v>17809.66569065335</v>
      </c>
      <c r="P21" s="79">
        <v>13647.730100050712</v>
      </c>
      <c r="Q21" s="79">
        <v>12686.037600000003</v>
      </c>
      <c r="R21" s="79">
        <v>13597.52818276073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60635.55753420449</v>
      </c>
      <c r="D30" s="8">
        <v>53296.304593765293</v>
      </c>
      <c r="E30" s="8">
        <v>56553.288622606451</v>
      </c>
      <c r="F30" s="8">
        <v>52812.732483962071</v>
      </c>
      <c r="G30" s="8">
        <v>47769.401968769416</v>
      </c>
      <c r="H30" s="8">
        <v>38071.943199999914</v>
      </c>
      <c r="I30" s="8">
        <v>40183.527328956072</v>
      </c>
      <c r="J30" s="8">
        <v>33176.00642048374</v>
      </c>
      <c r="K30" s="8">
        <v>29891.782468948215</v>
      </c>
      <c r="L30" s="8">
        <v>23739.880309952328</v>
      </c>
      <c r="M30" s="8">
        <v>22671.673144485336</v>
      </c>
      <c r="N30" s="8">
        <v>20085.833339625235</v>
      </c>
      <c r="O30" s="8">
        <v>17809.66569065335</v>
      </c>
      <c r="P30" s="8">
        <v>13647.730100050712</v>
      </c>
      <c r="Q30" s="8">
        <v>12686.037600000003</v>
      </c>
      <c r="R30" s="8">
        <v>13597.52818276073</v>
      </c>
    </row>
    <row r="31" spans="1:18" ht="11.25" customHeight="1" x14ac:dyDescent="0.25">
      <c r="A31" s="59" t="s">
        <v>187</v>
      </c>
      <c r="B31" s="60" t="s">
        <v>186</v>
      </c>
      <c r="C31" s="9">
        <v>2480.5344036767515</v>
      </c>
      <c r="D31" s="9">
        <v>980.78127373209611</v>
      </c>
      <c r="E31" s="9">
        <v>997.91875584000013</v>
      </c>
      <c r="F31" s="9">
        <v>892.53197568000019</v>
      </c>
      <c r="G31" s="9">
        <v>1887.5838252441602</v>
      </c>
      <c r="H31" s="9">
        <v>1955.923199999997</v>
      </c>
      <c r="I31" s="9">
        <v>1918.9075737600019</v>
      </c>
      <c r="J31" s="9">
        <v>2044.3334692976641</v>
      </c>
      <c r="K31" s="9">
        <v>1873.3283942400001</v>
      </c>
      <c r="L31" s="9">
        <v>1827.5357160552962</v>
      </c>
      <c r="M31" s="9">
        <v>1981.5552000000018</v>
      </c>
      <c r="N31" s="9">
        <v>2158.3942854374109</v>
      </c>
      <c r="O31" s="9">
        <v>2127.0030727739095</v>
      </c>
      <c r="P31" s="9">
        <v>1858.9753380970271</v>
      </c>
      <c r="Q31" s="9">
        <v>1553.9327999999975</v>
      </c>
      <c r="R31" s="9">
        <v>1667.9694734563348</v>
      </c>
    </row>
    <row r="32" spans="1:18" ht="11.25" customHeight="1" x14ac:dyDescent="0.25">
      <c r="A32" s="61" t="s">
        <v>185</v>
      </c>
      <c r="B32" s="62" t="s">
        <v>184</v>
      </c>
      <c r="C32" s="10">
        <v>2480.5344036767515</v>
      </c>
      <c r="D32" s="10">
        <v>980.78127373209611</v>
      </c>
      <c r="E32" s="10">
        <v>997.91875584000013</v>
      </c>
      <c r="F32" s="10">
        <v>892.53197568000019</v>
      </c>
      <c r="G32" s="10">
        <v>1887.5838252441602</v>
      </c>
      <c r="H32" s="10">
        <v>1955.923199999997</v>
      </c>
      <c r="I32" s="10">
        <v>1918.9075737600019</v>
      </c>
      <c r="J32" s="10">
        <v>2044.3334692976641</v>
      </c>
      <c r="K32" s="10">
        <v>1873.3283942400001</v>
      </c>
      <c r="L32" s="10">
        <v>1827.5357160552962</v>
      </c>
      <c r="M32" s="10">
        <v>1981.5552000000018</v>
      </c>
      <c r="N32" s="10">
        <v>2158.3942854374109</v>
      </c>
      <c r="O32" s="10">
        <v>2127.0030727739095</v>
      </c>
      <c r="P32" s="10">
        <v>1858.9753380970271</v>
      </c>
      <c r="Q32" s="10">
        <v>1553.9327999999975</v>
      </c>
      <c r="R32" s="10">
        <v>1667.9694734563348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75.557425623876014</v>
      </c>
      <c r="H34" s="9">
        <v>63.85720000000002</v>
      </c>
      <c r="I34" s="9">
        <v>52.30906825870801</v>
      </c>
      <c r="J34" s="9">
        <v>49.402957541292004</v>
      </c>
      <c r="K34" s="9">
        <v>55.215126138708015</v>
      </c>
      <c r="L34" s="9">
        <v>72.651473418708008</v>
      </c>
      <c r="M34" s="9">
        <v>58.052014153739215</v>
      </c>
      <c r="N34" s="9">
        <v>40.636381535771399</v>
      </c>
      <c r="O34" s="9">
        <v>58.051997845183386</v>
      </c>
      <c r="P34" s="9">
        <v>26.123401023670549</v>
      </c>
      <c r="Q34" s="9">
        <v>17.41560000000004</v>
      </c>
      <c r="R34" s="9">
        <v>14.513000862910005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9.3319585200000024</v>
      </c>
      <c r="L38" s="9">
        <v>3.0103092000000005</v>
      </c>
      <c r="M38" s="9">
        <v>3.0917007537916921</v>
      </c>
      <c r="N38" s="9">
        <v>3.0916985952039164</v>
      </c>
      <c r="O38" s="9">
        <v>3.0916998852400126</v>
      </c>
      <c r="P38" s="9">
        <v>12.366800484604955</v>
      </c>
      <c r="Q38" s="9">
        <v>12.366800000000026</v>
      </c>
      <c r="R38" s="9">
        <v>3.0917001838254476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9.3319585200000024</v>
      </c>
      <c r="L41" s="10">
        <v>3.0103092000000005</v>
      </c>
      <c r="M41" s="10">
        <v>3.0917007537916921</v>
      </c>
      <c r="N41" s="10">
        <v>3.0916985952039164</v>
      </c>
      <c r="O41" s="10">
        <v>3.0916998852400126</v>
      </c>
      <c r="P41" s="10">
        <v>12.366800484604955</v>
      </c>
      <c r="Q41" s="10">
        <v>12.366800000000026</v>
      </c>
      <c r="R41" s="10">
        <v>3.0917001838254476</v>
      </c>
    </row>
    <row r="42" spans="1:18" ht="11.25" customHeight="1" x14ac:dyDescent="0.25">
      <c r="A42" s="64" t="s">
        <v>165</v>
      </c>
      <c r="B42" s="60" t="s">
        <v>164</v>
      </c>
      <c r="C42" s="9">
        <v>67.729188156309348</v>
      </c>
      <c r="D42" s="9">
        <v>61.378426621512006</v>
      </c>
      <c r="E42" s="9">
        <v>67.823259929244017</v>
      </c>
      <c r="F42" s="9">
        <v>67.823167861512005</v>
      </c>
      <c r="G42" s="9">
        <v>67.823167861512005</v>
      </c>
      <c r="H42" s="9">
        <v>19.351200000000059</v>
      </c>
      <c r="I42" s="9">
        <v>32.223736889244002</v>
      </c>
      <c r="J42" s="9">
        <v>22.710009870756</v>
      </c>
      <c r="K42" s="9">
        <v>190.27337417848801</v>
      </c>
      <c r="L42" s="9">
        <v>319.16819897848802</v>
      </c>
      <c r="M42" s="9">
        <v>206.4128503257935</v>
      </c>
      <c r="N42" s="9">
        <v>196.73711060722366</v>
      </c>
      <c r="O42" s="9">
        <v>129.00799521138686</v>
      </c>
      <c r="P42" s="9">
        <v>125.78280492891997</v>
      </c>
      <c r="Q42" s="9">
        <v>32.251999999999995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2405.3596793787483</v>
      </c>
      <c r="D43" s="9">
        <v>1407.876503545044</v>
      </c>
      <c r="E43" s="9">
        <v>997.428295707948</v>
      </c>
      <c r="F43" s="9">
        <v>1329.0750660250442</v>
      </c>
      <c r="G43" s="9">
        <v>697.73330558786392</v>
      </c>
      <c r="H43" s="9">
        <v>643.92900000000009</v>
      </c>
      <c r="I43" s="9">
        <v>612.41784341025595</v>
      </c>
      <c r="J43" s="9">
        <v>561.84767238974405</v>
      </c>
      <c r="K43" s="9">
        <v>583.87540430512809</v>
      </c>
      <c r="L43" s="9">
        <v>609.31517641675202</v>
      </c>
      <c r="M43" s="9">
        <v>441.93250774815772</v>
      </c>
      <c r="N43" s="9">
        <v>435.63370205815829</v>
      </c>
      <c r="O43" s="9">
        <v>407.17948488601382</v>
      </c>
      <c r="P43" s="9">
        <v>331.44931298815982</v>
      </c>
      <c r="Q43" s="9">
        <v>369.3143999999993</v>
      </c>
      <c r="R43" s="9">
        <v>331.44931970722229</v>
      </c>
    </row>
    <row r="44" spans="1:18" ht="11.25" customHeight="1" x14ac:dyDescent="0.25">
      <c r="A44" s="59" t="s">
        <v>161</v>
      </c>
      <c r="B44" s="60" t="s">
        <v>160</v>
      </c>
      <c r="C44" s="9">
        <v>54827.054412484096</v>
      </c>
      <c r="D44" s="9">
        <v>49969.427600650037</v>
      </c>
      <c r="E44" s="9">
        <v>53647.56610763105</v>
      </c>
      <c r="F44" s="9">
        <v>49746.473629357613</v>
      </c>
      <c r="G44" s="9">
        <v>32176.691334102965</v>
      </c>
      <c r="H44" s="9">
        <v>25173.575999999935</v>
      </c>
      <c r="I44" s="9">
        <v>24712.378331562722</v>
      </c>
      <c r="J44" s="9">
        <v>16845.188118575476</v>
      </c>
      <c r="K44" s="9">
        <v>14133.160111788146</v>
      </c>
      <c r="L44" s="9">
        <v>11894.887416009889</v>
      </c>
      <c r="M44" s="9">
        <v>6715.2256372481379</v>
      </c>
      <c r="N44" s="9">
        <v>5213.6616310331683</v>
      </c>
      <c r="O44" s="9">
        <v>3947.3998534775255</v>
      </c>
      <c r="P44" s="9">
        <v>3142.4401231395354</v>
      </c>
      <c r="Q44" s="9">
        <v>2482.9920000000002</v>
      </c>
      <c r="R44" s="9">
        <v>2876.184171011364</v>
      </c>
    </row>
    <row r="45" spans="1:18" ht="11.25" customHeight="1" x14ac:dyDescent="0.25">
      <c r="A45" s="59" t="s">
        <v>159</v>
      </c>
      <c r="B45" s="60" t="s">
        <v>158</v>
      </c>
      <c r="C45" s="9">
        <v>854.87985050857947</v>
      </c>
      <c r="D45" s="9">
        <v>876.84078921660011</v>
      </c>
      <c r="E45" s="9">
        <v>842.55220349820002</v>
      </c>
      <c r="F45" s="9">
        <v>776.82864503789995</v>
      </c>
      <c r="G45" s="9">
        <v>12864.01291034904</v>
      </c>
      <c r="H45" s="9">
        <v>10215.306599999982</v>
      </c>
      <c r="I45" s="9">
        <v>12855.290775075144</v>
      </c>
      <c r="J45" s="9">
        <v>13652.524192808809</v>
      </c>
      <c r="K45" s="9">
        <v>13046.598099777746</v>
      </c>
      <c r="L45" s="9">
        <v>9013.3120198731958</v>
      </c>
      <c r="M45" s="9">
        <v>13265.403234255713</v>
      </c>
      <c r="N45" s="9">
        <v>12037.678530358298</v>
      </c>
      <c r="O45" s="9">
        <v>11137.93158657409</v>
      </c>
      <c r="P45" s="9">
        <v>8150.5923193887929</v>
      </c>
      <c r="Q45" s="9">
        <v>8217.7640000000083</v>
      </c>
      <c r="R45" s="9">
        <v>8704.320517539074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1230.5386595708642</v>
      </c>
      <c r="H48" s="10">
        <v>6.2946000000000062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854.87985050857947</v>
      </c>
      <c r="D49" s="10">
        <v>876.84078921660011</v>
      </c>
      <c r="E49" s="10">
        <v>842.55220349820002</v>
      </c>
      <c r="F49" s="10">
        <v>776.82864503789995</v>
      </c>
      <c r="G49" s="10">
        <v>764.58221421660005</v>
      </c>
      <c r="H49" s="10">
        <v>823.68000000000222</v>
      </c>
      <c r="I49" s="10">
        <v>1338.5312434259999</v>
      </c>
      <c r="J49" s="10">
        <v>1575.7011186462</v>
      </c>
      <c r="K49" s="10">
        <v>1204.228758213</v>
      </c>
      <c r="L49" s="10">
        <v>1076.4579259278</v>
      </c>
      <c r="M49" s="10">
        <v>1038.9602533102916</v>
      </c>
      <c r="N49" s="10">
        <v>1198.0794556205055</v>
      </c>
      <c r="O49" s="10">
        <v>960.95996433038454</v>
      </c>
      <c r="P49" s="10">
        <v>480.48001882807091</v>
      </c>
      <c r="Q49" s="10">
        <v>427.43999999999994</v>
      </c>
      <c r="R49" s="10">
        <v>84.24000500871874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10868.892036561576</v>
      </c>
      <c r="H51" s="10">
        <v>9385.3319999999785</v>
      </c>
      <c r="I51" s="10">
        <v>11516.759531649144</v>
      </c>
      <c r="J51" s="10">
        <v>12076.823074162608</v>
      </c>
      <c r="K51" s="10">
        <v>11842.369341564747</v>
      </c>
      <c r="L51" s="10">
        <v>7936.854093945396</v>
      </c>
      <c r="M51" s="10">
        <v>12226.442980945421</v>
      </c>
      <c r="N51" s="10">
        <v>10839.599074737793</v>
      </c>
      <c r="O51" s="10">
        <v>10176.971622243705</v>
      </c>
      <c r="P51" s="10">
        <v>7670.1123005607224</v>
      </c>
      <c r="Q51" s="10">
        <v>7790.3240000000087</v>
      </c>
      <c r="R51" s="10">
        <v>8620.0805125303559</v>
      </c>
    </row>
    <row r="52" spans="1:18" ht="11.25" customHeight="1" x14ac:dyDescent="0.25">
      <c r="A52" s="53" t="s">
        <v>145</v>
      </c>
      <c r="B52" s="54" t="s">
        <v>144</v>
      </c>
      <c r="C52" s="79">
        <v>51813.018499999765</v>
      </c>
      <c r="D52" s="79">
        <v>50846.11195536</v>
      </c>
      <c r="E52" s="79">
        <v>52364.087340909347</v>
      </c>
      <c r="F52" s="79">
        <v>58923.281491200003</v>
      </c>
      <c r="G52" s="79">
        <v>69017.582798457413</v>
      </c>
      <c r="H52" s="79">
        <v>77595.272199999832</v>
      </c>
      <c r="I52" s="79">
        <v>79996.868166377419</v>
      </c>
      <c r="J52" s="79">
        <v>84778.414765610592</v>
      </c>
      <c r="K52" s="79">
        <v>83291.898386584275</v>
      </c>
      <c r="L52" s="79">
        <v>68702.080736483433</v>
      </c>
      <c r="M52" s="79">
        <v>74232.46550000018</v>
      </c>
      <c r="N52" s="79">
        <v>71895.487688280584</v>
      </c>
      <c r="O52" s="79">
        <v>65302.393953602674</v>
      </c>
      <c r="P52" s="79">
        <v>54077.583900000143</v>
      </c>
      <c r="Q52" s="79">
        <v>48778.317900000075</v>
      </c>
      <c r="R52" s="79">
        <v>52817.617100000098</v>
      </c>
    </row>
    <row r="53" spans="1:18" ht="11.25" customHeight="1" x14ac:dyDescent="0.25">
      <c r="A53" s="56" t="s">
        <v>143</v>
      </c>
      <c r="B53" s="57" t="s">
        <v>142</v>
      </c>
      <c r="C53" s="8">
        <v>43896.959699999774</v>
      </c>
      <c r="D53" s="8">
        <v>42068.793903840007</v>
      </c>
      <c r="E53" s="8">
        <v>43430.655240429347</v>
      </c>
      <c r="F53" s="8">
        <v>49528.566188640005</v>
      </c>
      <c r="G53" s="8">
        <v>59407.718503155265</v>
      </c>
      <c r="H53" s="8">
        <v>66430.366199999844</v>
      </c>
      <c r="I53" s="8">
        <v>68142.103064777417</v>
      </c>
      <c r="J53" s="8">
        <v>73643.483598223567</v>
      </c>
      <c r="K53" s="8">
        <v>72754.811354584264</v>
      </c>
      <c r="L53" s="8">
        <v>62086.117798403429</v>
      </c>
      <c r="M53" s="8">
        <v>65424.661500000184</v>
      </c>
      <c r="N53" s="8">
        <v>61871.501288280582</v>
      </c>
      <c r="O53" s="8">
        <v>56157.371377531512</v>
      </c>
      <c r="P53" s="8">
        <v>47404.443900000144</v>
      </c>
      <c r="Q53" s="8">
        <v>41877.023100000079</v>
      </c>
      <c r="R53" s="8">
        <v>47825.418300000092</v>
      </c>
    </row>
    <row r="54" spans="1:18" ht="11.25" customHeight="1" x14ac:dyDescent="0.25">
      <c r="A54" s="56" t="s">
        <v>141</v>
      </c>
      <c r="B54" s="57" t="s">
        <v>140</v>
      </c>
      <c r="C54" s="8">
        <v>7916.0587999999916</v>
      </c>
      <c r="D54" s="8">
        <v>8777.318051520002</v>
      </c>
      <c r="E54" s="8">
        <v>8933.4321004800004</v>
      </c>
      <c r="F54" s="8">
        <v>9394.7153025599982</v>
      </c>
      <c r="G54" s="8">
        <v>9609.8642953021445</v>
      </c>
      <c r="H54" s="8">
        <v>11164.905999999994</v>
      </c>
      <c r="I54" s="8">
        <v>11854.765101600002</v>
      </c>
      <c r="J54" s="8">
        <v>11134.931167387009</v>
      </c>
      <c r="K54" s="8">
        <v>10537.087032000001</v>
      </c>
      <c r="L54" s="8">
        <v>6615.9629380800006</v>
      </c>
      <c r="M54" s="8">
        <v>8807.8039999999964</v>
      </c>
      <c r="N54" s="8">
        <v>10023.986399999996</v>
      </c>
      <c r="O54" s="8">
        <v>9145.0225760711637</v>
      </c>
      <c r="P54" s="8">
        <v>6673.1400000000021</v>
      </c>
      <c r="Q54" s="8">
        <v>6901.2947999999997</v>
      </c>
      <c r="R54" s="8">
        <v>4992.1988000000028</v>
      </c>
    </row>
    <row r="55" spans="1:18" ht="11.25" customHeight="1" x14ac:dyDescent="0.25">
      <c r="A55" s="59" t="s">
        <v>139</v>
      </c>
      <c r="B55" s="60" t="s">
        <v>138</v>
      </c>
      <c r="C55" s="9">
        <v>521.78879999999765</v>
      </c>
      <c r="D55" s="9">
        <v>521.61833952000006</v>
      </c>
      <c r="E55" s="9">
        <v>510.09291647999993</v>
      </c>
      <c r="F55" s="9">
        <v>575.89936416</v>
      </c>
      <c r="G55" s="9">
        <v>554.61138730214407</v>
      </c>
      <c r="H55" s="9">
        <v>548.11800000000039</v>
      </c>
      <c r="I55" s="9">
        <v>577.20062159999998</v>
      </c>
      <c r="J55" s="9">
        <v>635.47509378700795</v>
      </c>
      <c r="K55" s="9">
        <v>657.13500720000002</v>
      </c>
      <c r="L55" s="9">
        <v>506.37503808000002</v>
      </c>
      <c r="M55" s="9">
        <v>636.0300000000002</v>
      </c>
      <c r="N55" s="9">
        <v>754.62239999999883</v>
      </c>
      <c r="O55" s="9">
        <v>818.26257607115986</v>
      </c>
      <c r="P55" s="9">
        <v>465.97800000000052</v>
      </c>
      <c r="Q55" s="9">
        <v>372.38279999999952</v>
      </c>
      <c r="R55" s="9">
        <v>278.47679999999912</v>
      </c>
    </row>
    <row r="56" spans="1:18" ht="11.25" customHeight="1" x14ac:dyDescent="0.25">
      <c r="A56" s="59" t="s">
        <v>137</v>
      </c>
      <c r="B56" s="60" t="s">
        <v>136</v>
      </c>
      <c r="C56" s="9">
        <v>6916.5199999999968</v>
      </c>
      <c r="D56" s="9">
        <v>7714.6814160000013</v>
      </c>
      <c r="E56" s="9">
        <v>7981.3805760000014</v>
      </c>
      <c r="F56" s="9">
        <v>8194.739904</v>
      </c>
      <c r="G56" s="9">
        <v>8502.8046479999994</v>
      </c>
      <c r="H56" s="9">
        <v>9804.3399999999947</v>
      </c>
      <c r="I56" s="9">
        <v>10591.766640000002</v>
      </c>
      <c r="J56" s="9">
        <v>10182.465072000001</v>
      </c>
      <c r="K56" s="9">
        <v>9580.4869680000011</v>
      </c>
      <c r="L56" s="9">
        <v>5747.6390400000009</v>
      </c>
      <c r="M56" s="9">
        <v>7693.6599999999971</v>
      </c>
      <c r="N56" s="9">
        <v>9005.0999999999985</v>
      </c>
      <c r="O56" s="9">
        <v>8188.4400000000032</v>
      </c>
      <c r="P56" s="9">
        <v>6085.0400000000018</v>
      </c>
      <c r="Q56" s="9">
        <v>6513.26</v>
      </c>
      <c r="R56" s="9">
        <v>4074.7200000000043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477.74999999999841</v>
      </c>
      <c r="D58" s="9">
        <v>541.01829599999996</v>
      </c>
      <c r="E58" s="9">
        <v>441.95860800000003</v>
      </c>
      <c r="F58" s="9">
        <v>624.07603440000003</v>
      </c>
      <c r="G58" s="9">
        <v>552.44826</v>
      </c>
      <c r="H58" s="9">
        <v>812.4479999999985</v>
      </c>
      <c r="I58" s="9">
        <v>685.79783999999995</v>
      </c>
      <c r="J58" s="9">
        <v>316.9910016</v>
      </c>
      <c r="K58" s="9">
        <v>299.46505680000001</v>
      </c>
      <c r="L58" s="9">
        <v>361.94885999999997</v>
      </c>
      <c r="M58" s="9">
        <v>478.11399999999861</v>
      </c>
      <c r="N58" s="9">
        <v>264.26399999999961</v>
      </c>
      <c r="O58" s="9">
        <v>138.32000000000062</v>
      </c>
      <c r="P58" s="9">
        <v>122.12200000000033</v>
      </c>
      <c r="Q58" s="9">
        <v>15.65199999999993</v>
      </c>
      <c r="R58" s="9">
        <v>639.00199999999961</v>
      </c>
    </row>
    <row r="59" spans="1:18" ht="11.25" customHeight="1" x14ac:dyDescent="0.25">
      <c r="A59" s="80" t="s">
        <v>131</v>
      </c>
      <c r="B59" s="54">
        <v>7200</v>
      </c>
      <c r="C59" s="79">
        <v>505.56239999999991</v>
      </c>
      <c r="D59" s="79">
        <v>688.31697936348007</v>
      </c>
      <c r="E59" s="79">
        <v>675.33463324080003</v>
      </c>
      <c r="F59" s="79">
        <v>1736.54898768</v>
      </c>
      <c r="G59" s="79">
        <v>2497.2574719600007</v>
      </c>
      <c r="H59" s="79">
        <v>2462.9456</v>
      </c>
      <c r="I59" s="79">
        <v>2838.2246261372884</v>
      </c>
      <c r="J59" s="79">
        <v>3068.2861928038442</v>
      </c>
      <c r="K59" s="79">
        <v>2757.8538098450645</v>
      </c>
      <c r="L59" s="79">
        <v>2958.8555324531526</v>
      </c>
      <c r="M59" s="79">
        <v>3227.6503000000071</v>
      </c>
      <c r="N59" s="79">
        <v>3496.0042279271274</v>
      </c>
      <c r="O59" s="79">
        <v>3365.7509999999934</v>
      </c>
      <c r="P59" s="79">
        <v>3353.9587000000083</v>
      </c>
      <c r="Q59" s="79">
        <v>3459.8107</v>
      </c>
      <c r="R59" s="79">
        <v>3455.6500000000083</v>
      </c>
    </row>
    <row r="60" spans="1:18" ht="11.25" customHeight="1" x14ac:dyDescent="0.25">
      <c r="A60" s="56" t="s">
        <v>130</v>
      </c>
      <c r="B60" s="57" t="s">
        <v>129</v>
      </c>
      <c r="C60" s="8">
        <v>176.17600000000004</v>
      </c>
      <c r="D60" s="8">
        <v>195.65741618279998</v>
      </c>
      <c r="E60" s="8">
        <v>120.93996467123998</v>
      </c>
      <c r="F60" s="8">
        <v>408.92056920000005</v>
      </c>
      <c r="G60" s="8">
        <v>604.10081160000004</v>
      </c>
      <c r="H60" s="8">
        <v>330.18699999999995</v>
      </c>
      <c r="I60" s="8">
        <v>378.38647628496039</v>
      </c>
      <c r="J60" s="8">
        <v>380.78084691504012</v>
      </c>
      <c r="K60" s="8">
        <v>304.1897848189206</v>
      </c>
      <c r="L60" s="8">
        <v>325.10059371504036</v>
      </c>
      <c r="M60" s="8">
        <v>239.23900000000057</v>
      </c>
      <c r="N60" s="8">
        <v>259.54495752904757</v>
      </c>
      <c r="O60" s="8">
        <v>268.12500000000006</v>
      </c>
      <c r="P60" s="8">
        <v>176.46200000000039</v>
      </c>
      <c r="Q60" s="8">
        <v>164.02100000000013</v>
      </c>
      <c r="R60" s="8">
        <v>207.63600000000034</v>
      </c>
    </row>
    <row r="61" spans="1:18" ht="11.25" customHeight="1" x14ac:dyDescent="0.25">
      <c r="A61" s="56" t="s">
        <v>128</v>
      </c>
      <c r="B61" s="57" t="s">
        <v>127</v>
      </c>
      <c r="C61" s="8">
        <v>329.38639999999987</v>
      </c>
      <c r="D61" s="8">
        <v>492.65956318068004</v>
      </c>
      <c r="E61" s="8">
        <v>554.39466856956005</v>
      </c>
      <c r="F61" s="8">
        <v>1327.6284184800002</v>
      </c>
      <c r="G61" s="8">
        <v>1893.1566603600002</v>
      </c>
      <c r="H61" s="8">
        <v>2132.7586000000001</v>
      </c>
      <c r="I61" s="8">
        <v>2459.8381498523281</v>
      </c>
      <c r="J61" s="8">
        <v>2687.5053458888042</v>
      </c>
      <c r="K61" s="8">
        <v>2453.6640250261439</v>
      </c>
      <c r="L61" s="8">
        <v>2633.7549387381118</v>
      </c>
      <c r="M61" s="8">
        <v>2988.4113000000061</v>
      </c>
      <c r="N61" s="8">
        <v>3236.4592703980798</v>
      </c>
      <c r="O61" s="8">
        <v>3097.6259999999929</v>
      </c>
      <c r="P61" s="8">
        <v>3177.4967000000079</v>
      </c>
      <c r="Q61" s="8">
        <v>3295.7896999999998</v>
      </c>
      <c r="R61" s="8">
        <v>3248.0140000000079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1154.0079999999639</v>
      </c>
      <c r="D64" s="81">
        <v>1498.7597254739305</v>
      </c>
      <c r="E64" s="81">
        <v>2336.2614379357201</v>
      </c>
      <c r="F64" s="81">
        <v>4136.7407310369354</v>
      </c>
      <c r="G64" s="81">
        <v>6044.9900717858436</v>
      </c>
      <c r="H64" s="81">
        <v>6722.909399999935</v>
      </c>
      <c r="I64" s="81">
        <v>7206.4477342243435</v>
      </c>
      <c r="J64" s="81">
        <v>7453.0155387859895</v>
      </c>
      <c r="K64" s="81">
        <v>7876.8544643417508</v>
      </c>
      <c r="L64" s="81">
        <v>9248.1065234499547</v>
      </c>
      <c r="M64" s="81">
        <v>10316.493819527968</v>
      </c>
      <c r="N64" s="81">
        <v>13985.228234586068</v>
      </c>
      <c r="O64" s="81">
        <v>14664.67984257012</v>
      </c>
      <c r="P64" s="81">
        <v>18714.120015110282</v>
      </c>
      <c r="Q64" s="81">
        <v>20018.575829301939</v>
      </c>
      <c r="R64" s="81">
        <v>18696.203963110936</v>
      </c>
    </row>
    <row r="65" spans="1:18" ht="11.25" customHeight="1" x14ac:dyDescent="0.25">
      <c r="A65" s="71" t="s">
        <v>123</v>
      </c>
      <c r="B65" s="72" t="s">
        <v>122</v>
      </c>
      <c r="C65" s="82">
        <v>495.59999999998337</v>
      </c>
      <c r="D65" s="82">
        <v>601.98368416704238</v>
      </c>
      <c r="E65" s="82">
        <v>1237.4895418905598</v>
      </c>
      <c r="F65" s="82">
        <v>2105.2771678310392</v>
      </c>
      <c r="G65" s="82">
        <v>3251.7149834534439</v>
      </c>
      <c r="H65" s="82">
        <v>3656.6879999999637</v>
      </c>
      <c r="I65" s="82">
        <v>3703.5228207398395</v>
      </c>
      <c r="J65" s="82">
        <v>3635.5269379161582</v>
      </c>
      <c r="K65" s="82">
        <v>4207.1655330431986</v>
      </c>
      <c r="L65" s="82">
        <v>4431.965000641916</v>
      </c>
      <c r="M65" s="82">
        <v>3995.0398199287361</v>
      </c>
      <c r="N65" s="82">
        <v>6209.1657066580283</v>
      </c>
      <c r="O65" s="82">
        <v>6687.9682421529551</v>
      </c>
      <c r="P65" s="82">
        <v>8780.727512779973</v>
      </c>
      <c r="Q65" s="82">
        <v>9228.4639999999672</v>
      </c>
      <c r="R65" s="82">
        <v>7845.2637639074774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299.20799999999156</v>
      </c>
      <c r="D67" s="82">
        <v>359.29111143088807</v>
      </c>
      <c r="E67" s="82">
        <v>493.77661649316002</v>
      </c>
      <c r="F67" s="82">
        <v>583.79242929789609</v>
      </c>
      <c r="G67" s="82">
        <v>729.04996677240013</v>
      </c>
      <c r="H67" s="82">
        <v>740.32139999999356</v>
      </c>
      <c r="I67" s="82">
        <v>820.44265590050406</v>
      </c>
      <c r="J67" s="82">
        <v>886.73475546583188</v>
      </c>
      <c r="K67" s="82">
        <v>937.25505918626402</v>
      </c>
      <c r="L67" s="82">
        <v>975.47233253652007</v>
      </c>
      <c r="M67" s="82">
        <v>1156.646399634732</v>
      </c>
      <c r="N67" s="82">
        <v>2515.5848708741451</v>
      </c>
      <c r="O67" s="82">
        <v>2592.1896003802285</v>
      </c>
      <c r="P67" s="82">
        <v>4047.6800143324053</v>
      </c>
      <c r="Q67" s="82">
        <v>4380.1757999999827</v>
      </c>
      <c r="R67" s="82">
        <v>4175.534999609773</v>
      </c>
    </row>
    <row r="68" spans="1:18" ht="11.25" customHeight="1" x14ac:dyDescent="0.25">
      <c r="A68" s="71" t="s">
        <v>117</v>
      </c>
      <c r="B68" s="72" t="s">
        <v>116</v>
      </c>
      <c r="C68" s="82">
        <v>359.19999999998896</v>
      </c>
      <c r="D68" s="82">
        <v>537.48492987600002</v>
      </c>
      <c r="E68" s="82">
        <v>604.99527955200006</v>
      </c>
      <c r="F68" s="82">
        <v>1447.6711339079998</v>
      </c>
      <c r="G68" s="82">
        <v>2064.2251215599999</v>
      </c>
      <c r="H68" s="82">
        <v>2325.8999999999783</v>
      </c>
      <c r="I68" s="82">
        <v>2682.4822575839999</v>
      </c>
      <c r="J68" s="82">
        <v>2930.7538454039995</v>
      </c>
      <c r="K68" s="82">
        <v>2675.7782278200002</v>
      </c>
      <c r="L68" s="82">
        <v>2872.2602719439997</v>
      </c>
      <c r="M68" s="82">
        <v>3258.9000000000174</v>
      </c>
      <c r="N68" s="82">
        <v>3529.3986964241835</v>
      </c>
      <c r="O68" s="82">
        <v>3377.9999999999791</v>
      </c>
      <c r="P68" s="82">
        <v>3465.1155928252811</v>
      </c>
      <c r="Q68" s="82">
        <v>3594.0999999999949</v>
      </c>
      <c r="R68" s="82">
        <v>3542.00000000001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56.655644292288002</v>
      </c>
      <c r="L69" s="82">
        <v>968.40891832751993</v>
      </c>
      <c r="M69" s="82">
        <v>1905.9075999644836</v>
      </c>
      <c r="N69" s="82">
        <v>1731.078960629711</v>
      </c>
      <c r="O69" s="82">
        <v>2006.5220000369566</v>
      </c>
      <c r="P69" s="82">
        <v>2420.5968951726218</v>
      </c>
      <c r="Q69" s="82">
        <v>2815.8360293019919</v>
      </c>
      <c r="R69" s="82">
        <v>3133.4051995936757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0.88930596254400007</v>
      </c>
      <c r="M71" s="83">
        <v>0.92040000000001532</v>
      </c>
      <c r="N71" s="83">
        <v>1.1327995816029013</v>
      </c>
      <c r="O71" s="83">
        <v>0.92040000000001698</v>
      </c>
      <c r="P71" s="83">
        <v>4.885221983224163</v>
      </c>
      <c r="Q71" s="83">
        <v>5.8763999999999905</v>
      </c>
      <c r="R71" s="83">
        <v>6.7968000000000135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56.655644292288002</v>
      </c>
      <c r="L73" s="83">
        <v>967.51961236497596</v>
      </c>
      <c r="M73" s="83">
        <v>1904.9871999644836</v>
      </c>
      <c r="N73" s="83">
        <v>1729.946161048108</v>
      </c>
      <c r="O73" s="83">
        <v>2005.6016000369566</v>
      </c>
      <c r="P73" s="83">
        <v>2415.7116731893975</v>
      </c>
      <c r="Q73" s="83">
        <v>2809.9596293019922</v>
      </c>
      <c r="R73" s="83">
        <v>3126.608399593676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10714.719165967126</v>
      </c>
      <c r="D2" s="78">
        <v>11309.51866222995</v>
      </c>
      <c r="E2" s="78">
        <v>11266.669586765925</v>
      </c>
      <c r="F2" s="78">
        <v>11071.286788469886</v>
      </c>
      <c r="G2" s="78">
        <v>11712.307369641707</v>
      </c>
      <c r="H2" s="78">
        <v>11384.55524323065</v>
      </c>
      <c r="I2" s="78">
        <v>10969.595429712974</v>
      </c>
      <c r="J2" s="78">
        <v>10318.201233086129</v>
      </c>
      <c r="K2" s="78">
        <v>10035.93859546143</v>
      </c>
      <c r="L2" s="78">
        <v>10112.852293321643</v>
      </c>
      <c r="M2" s="78">
        <v>10067.811867579208</v>
      </c>
      <c r="N2" s="78">
        <v>10621.474909819248</v>
      </c>
      <c r="O2" s="78">
        <v>9846.0940337857919</v>
      </c>
      <c r="P2" s="78">
        <v>9601.6992993653694</v>
      </c>
      <c r="Q2" s="78">
        <v>9323.5465432920246</v>
      </c>
      <c r="R2" s="78">
        <v>9247.6598639912518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3686.9570842599633</v>
      </c>
      <c r="D21" s="79">
        <v>3981.1570174170397</v>
      </c>
      <c r="E21" s="79">
        <v>3869.6461445787163</v>
      </c>
      <c r="F21" s="79">
        <v>3382.0796656125044</v>
      </c>
      <c r="G21" s="79">
        <v>3483.5241263806233</v>
      </c>
      <c r="H21" s="79">
        <v>3394.7046247210483</v>
      </c>
      <c r="I21" s="79">
        <v>3264.7873749502551</v>
      </c>
      <c r="J21" s="79">
        <v>2867.0227268378476</v>
      </c>
      <c r="K21" s="79">
        <v>2743.3463138723268</v>
      </c>
      <c r="L21" s="79">
        <v>2579.970603414537</v>
      </c>
      <c r="M21" s="79">
        <v>2152.8007957551708</v>
      </c>
      <c r="N21" s="79">
        <v>2143.2626105063114</v>
      </c>
      <c r="O21" s="79">
        <v>1829.7741273146685</v>
      </c>
      <c r="P21" s="79">
        <v>1722.3358553344515</v>
      </c>
      <c r="Q21" s="79">
        <v>1592.9787003780411</v>
      </c>
      <c r="R21" s="79">
        <v>1547.133596346393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3686.9570842599633</v>
      </c>
      <c r="D30" s="8">
        <v>3981.1570174170397</v>
      </c>
      <c r="E30" s="8">
        <v>3869.6461445787163</v>
      </c>
      <c r="F30" s="8">
        <v>3382.0796656125044</v>
      </c>
      <c r="G30" s="8">
        <v>3483.5241263806233</v>
      </c>
      <c r="H30" s="8">
        <v>3394.7046247210483</v>
      </c>
      <c r="I30" s="8">
        <v>3264.7873749502551</v>
      </c>
      <c r="J30" s="8">
        <v>2867.0227268378476</v>
      </c>
      <c r="K30" s="8">
        <v>2743.3463138723268</v>
      </c>
      <c r="L30" s="8">
        <v>2579.970603414537</v>
      </c>
      <c r="M30" s="8">
        <v>2152.8007957551708</v>
      </c>
      <c r="N30" s="8">
        <v>2143.2626105063114</v>
      </c>
      <c r="O30" s="8">
        <v>1829.7741273146685</v>
      </c>
      <c r="P30" s="8">
        <v>1722.3358553344515</v>
      </c>
      <c r="Q30" s="8">
        <v>1592.9787003780411</v>
      </c>
      <c r="R30" s="8">
        <v>1547.133596346393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1398.6637990505089</v>
      </c>
      <c r="D34" s="9">
        <v>1414.6432054648712</v>
      </c>
      <c r="E34" s="9">
        <v>1426.9779815165446</v>
      </c>
      <c r="F34" s="9">
        <v>1437.0139403919111</v>
      </c>
      <c r="G34" s="9">
        <v>1381.0355841020505</v>
      </c>
      <c r="H34" s="9">
        <v>1352.1404705632879</v>
      </c>
      <c r="I34" s="9">
        <v>1280.7194012373179</v>
      </c>
      <c r="J34" s="9">
        <v>1205.5734990312646</v>
      </c>
      <c r="K34" s="9">
        <v>1172.5047465501314</v>
      </c>
      <c r="L34" s="9">
        <v>1076.1399106635868</v>
      </c>
      <c r="M34" s="9">
        <v>987.84603379929024</v>
      </c>
      <c r="N34" s="9">
        <v>913.05722412236696</v>
      </c>
      <c r="O34" s="9">
        <v>811.05616523316746</v>
      </c>
      <c r="P34" s="9">
        <v>757.01862125930609</v>
      </c>
      <c r="Q34" s="9">
        <v>706.36144257792898</v>
      </c>
      <c r="R34" s="9">
        <v>685.68378612404945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23.865958387569009</v>
      </c>
      <c r="D38" s="9">
        <v>26.814752627965511</v>
      </c>
      <c r="E38" s="9">
        <v>28.351317556860575</v>
      </c>
      <c r="F38" s="9">
        <v>22.668064626093468</v>
      </c>
      <c r="G38" s="9">
        <v>16.337229172766317</v>
      </c>
      <c r="H38" s="9">
        <v>10.227891439686811</v>
      </c>
      <c r="I38" s="9">
        <v>10.817358497351043</v>
      </c>
      <c r="J38" s="9">
        <v>7.0963092256694527</v>
      </c>
      <c r="K38" s="9">
        <v>6.315609423210387</v>
      </c>
      <c r="L38" s="9">
        <v>5.5691005232428585</v>
      </c>
      <c r="M38" s="9">
        <v>5.3426580238326311</v>
      </c>
      <c r="N38" s="9">
        <v>6.0105987174317708</v>
      </c>
      <c r="O38" s="9">
        <v>0</v>
      </c>
      <c r="P38" s="9">
        <v>4.4394114372359486</v>
      </c>
      <c r="Q38" s="9">
        <v>3.0391660401185994</v>
      </c>
      <c r="R38" s="9">
        <v>0.66594430272125416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23.865958387569009</v>
      </c>
      <c r="D41" s="10">
        <v>26.814752627965511</v>
      </c>
      <c r="E41" s="10">
        <v>28.351317556860575</v>
      </c>
      <c r="F41" s="10">
        <v>22.668064626093468</v>
      </c>
      <c r="G41" s="10">
        <v>16.337229172766317</v>
      </c>
      <c r="H41" s="10">
        <v>10.227891439686811</v>
      </c>
      <c r="I41" s="10">
        <v>10.817358497351043</v>
      </c>
      <c r="J41" s="10">
        <v>7.0963092256694527</v>
      </c>
      <c r="K41" s="10">
        <v>6.315609423210387</v>
      </c>
      <c r="L41" s="10">
        <v>5.5691005232428585</v>
      </c>
      <c r="M41" s="10">
        <v>5.3426580238326311</v>
      </c>
      <c r="N41" s="10">
        <v>6.0105987174317708</v>
      </c>
      <c r="O41" s="10">
        <v>0</v>
      </c>
      <c r="P41" s="10">
        <v>4.4394114372359486</v>
      </c>
      <c r="Q41" s="10">
        <v>3.0391660401185994</v>
      </c>
      <c r="R41" s="10">
        <v>0.66594430272125416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2096.6248202938791</v>
      </c>
      <c r="D43" s="9">
        <v>2358.9353577862194</v>
      </c>
      <c r="E43" s="9">
        <v>2227.670883350198</v>
      </c>
      <c r="F43" s="9">
        <v>1749.3760204458636</v>
      </c>
      <c r="G43" s="9">
        <v>1961.786823652486</v>
      </c>
      <c r="H43" s="9">
        <v>1911.587075381346</v>
      </c>
      <c r="I43" s="9">
        <v>1888.4645069665805</v>
      </c>
      <c r="J43" s="9">
        <v>1597.5221759993055</v>
      </c>
      <c r="K43" s="9">
        <v>1507.7605288555537</v>
      </c>
      <c r="L43" s="9">
        <v>1443.4594705145341</v>
      </c>
      <c r="M43" s="9">
        <v>1135.8339148835812</v>
      </c>
      <c r="N43" s="9">
        <v>1200.787694854929</v>
      </c>
      <c r="O43" s="9">
        <v>1009.2066774421115</v>
      </c>
      <c r="P43" s="9">
        <v>958.33746710026367</v>
      </c>
      <c r="Q43" s="9">
        <v>882.81724125128619</v>
      </c>
      <c r="R43" s="9">
        <v>860.11699735131401</v>
      </c>
    </row>
    <row r="44" spans="1:18" ht="11.25" customHeight="1" x14ac:dyDescent="0.25">
      <c r="A44" s="59" t="s">
        <v>161</v>
      </c>
      <c r="B44" s="60" t="s">
        <v>160</v>
      </c>
      <c r="C44" s="9">
        <v>167.80250652800618</v>
      </c>
      <c r="D44" s="9">
        <v>180.76370153798388</v>
      </c>
      <c r="E44" s="9">
        <v>186.64596215511324</v>
      </c>
      <c r="F44" s="9">
        <v>173.02164014863649</v>
      </c>
      <c r="G44" s="9">
        <v>124.36448945332056</v>
      </c>
      <c r="H44" s="9">
        <v>120.7491873367275</v>
      </c>
      <c r="I44" s="9">
        <v>84.786108249005224</v>
      </c>
      <c r="J44" s="9">
        <v>56.83074258160795</v>
      </c>
      <c r="K44" s="9">
        <v>56.765429043431745</v>
      </c>
      <c r="L44" s="9">
        <v>54.802121713173051</v>
      </c>
      <c r="M44" s="9">
        <v>23.778189048466775</v>
      </c>
      <c r="N44" s="9">
        <v>23.407092811583968</v>
      </c>
      <c r="O44" s="9">
        <v>9.5112846393893928</v>
      </c>
      <c r="P44" s="9">
        <v>2.5403555376455569</v>
      </c>
      <c r="Q44" s="9">
        <v>0.76085050870723392</v>
      </c>
      <c r="R44" s="9">
        <v>0.66686856830813812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7027.762081707162</v>
      </c>
      <c r="D52" s="79">
        <v>7328.3616448129105</v>
      </c>
      <c r="E52" s="79">
        <v>7397.0234421872092</v>
      </c>
      <c r="F52" s="79">
        <v>7689.2071228573814</v>
      </c>
      <c r="G52" s="79">
        <v>8228.783243261083</v>
      </c>
      <c r="H52" s="79">
        <v>7989.8506185096012</v>
      </c>
      <c r="I52" s="79">
        <v>7704.8080547627187</v>
      </c>
      <c r="J52" s="79">
        <v>7451.1785062482813</v>
      </c>
      <c r="K52" s="79">
        <v>7292.5922815891035</v>
      </c>
      <c r="L52" s="79">
        <v>7532.8816899071062</v>
      </c>
      <c r="M52" s="79">
        <v>7915.0110718240376</v>
      </c>
      <c r="N52" s="79">
        <v>8478.212299312936</v>
      </c>
      <c r="O52" s="79">
        <v>8016.3199064711234</v>
      </c>
      <c r="P52" s="79">
        <v>7879.3634440309179</v>
      </c>
      <c r="Q52" s="79">
        <v>7730.5678429139834</v>
      </c>
      <c r="R52" s="79">
        <v>7700.5262676448592</v>
      </c>
    </row>
    <row r="53" spans="1:18" ht="11.25" customHeight="1" x14ac:dyDescent="0.25">
      <c r="A53" s="56" t="s">
        <v>143</v>
      </c>
      <c r="B53" s="57" t="s">
        <v>142</v>
      </c>
      <c r="C53" s="8">
        <v>7026.1750905023755</v>
      </c>
      <c r="D53" s="8">
        <v>7328.3616448129105</v>
      </c>
      <c r="E53" s="8">
        <v>7397.0234421872092</v>
      </c>
      <c r="F53" s="8">
        <v>7689.2071228573814</v>
      </c>
      <c r="G53" s="8">
        <v>8228.783243261083</v>
      </c>
      <c r="H53" s="8">
        <v>7989.8506185096012</v>
      </c>
      <c r="I53" s="8">
        <v>7704.8080547627187</v>
      </c>
      <c r="J53" s="8">
        <v>7451.1785062482813</v>
      </c>
      <c r="K53" s="8">
        <v>7292.5922815891035</v>
      </c>
      <c r="L53" s="8">
        <v>7532.8816899071062</v>
      </c>
      <c r="M53" s="8">
        <v>7915.0110718240376</v>
      </c>
      <c r="N53" s="8">
        <v>8478.212299312936</v>
      </c>
      <c r="O53" s="8">
        <v>8016.3199064711234</v>
      </c>
      <c r="P53" s="8">
        <v>7879.3634440309179</v>
      </c>
      <c r="Q53" s="8">
        <v>7730.5678429139834</v>
      </c>
      <c r="R53" s="8">
        <v>7700.5262676448592</v>
      </c>
    </row>
    <row r="54" spans="1:18" ht="11.25" customHeight="1" x14ac:dyDescent="0.25">
      <c r="A54" s="56" t="s">
        <v>141</v>
      </c>
      <c r="B54" s="57" t="s">
        <v>140</v>
      </c>
      <c r="C54" s="8">
        <v>1.5869912047867281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1.5869912047867281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161.87749866025905</v>
      </c>
      <c r="D64" s="81">
        <v>195.83472250584259</v>
      </c>
      <c r="E64" s="81">
        <v>453.37059361017924</v>
      </c>
      <c r="F64" s="81">
        <v>871.92624446297577</v>
      </c>
      <c r="G64" s="81">
        <v>661.00685159789282</v>
      </c>
      <c r="H64" s="81">
        <v>1365.5071097688833</v>
      </c>
      <c r="I64" s="81">
        <v>2123.5704498046416</v>
      </c>
      <c r="J64" s="81">
        <v>3527.0478238495321</v>
      </c>
      <c r="K64" s="81">
        <v>4089.7510847484905</v>
      </c>
      <c r="L64" s="81">
        <v>4065.0040236681193</v>
      </c>
      <c r="M64" s="81">
        <v>3724.8141754989038</v>
      </c>
      <c r="N64" s="81">
        <v>2778.4722251307489</v>
      </c>
      <c r="O64" s="81">
        <v>3828.7714656659641</v>
      </c>
      <c r="P64" s="81">
        <v>4783.4259465939622</v>
      </c>
      <c r="Q64" s="81">
        <v>5338.1031833733641</v>
      </c>
      <c r="R64" s="81">
        <v>5284.4618691554824</v>
      </c>
    </row>
    <row r="65" spans="1:18" ht="11.25" customHeight="1" x14ac:dyDescent="0.25">
      <c r="A65" s="71" t="s">
        <v>123</v>
      </c>
      <c r="B65" s="72" t="s">
        <v>122</v>
      </c>
      <c r="C65" s="82">
        <v>161.87749866025905</v>
      </c>
      <c r="D65" s="82">
        <v>195.83472250584259</v>
      </c>
      <c r="E65" s="82">
        <v>453.37059361017924</v>
      </c>
      <c r="F65" s="82">
        <v>871.92624446297577</v>
      </c>
      <c r="G65" s="82">
        <v>661.00685159789282</v>
      </c>
      <c r="H65" s="82">
        <v>1365.5071097688833</v>
      </c>
      <c r="I65" s="82">
        <v>2101.6919909894195</v>
      </c>
      <c r="J65" s="82">
        <v>3503.0031555633273</v>
      </c>
      <c r="K65" s="82">
        <v>4089.7510847484905</v>
      </c>
      <c r="L65" s="82">
        <v>4065.0040236681193</v>
      </c>
      <c r="M65" s="82">
        <v>3724.8141754989038</v>
      </c>
      <c r="N65" s="82">
        <v>2778.4722251307489</v>
      </c>
      <c r="O65" s="82">
        <v>3828.7714656659641</v>
      </c>
      <c r="P65" s="82">
        <v>4783.4259465939622</v>
      </c>
      <c r="Q65" s="82">
        <v>5338.1031833733641</v>
      </c>
      <c r="R65" s="82">
        <v>5284.4618691554824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21.878458815222103</v>
      </c>
      <c r="J69" s="82">
        <v>24.044668286204654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21.878458815222103</v>
      </c>
      <c r="J71" s="83">
        <v>24.044668286204654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4993.0353395781212</v>
      </c>
      <c r="D2" s="78">
        <v>4971.1029585840333</v>
      </c>
      <c r="E2" s="78">
        <v>5044.4826954589726</v>
      </c>
      <c r="F2" s="78">
        <v>5343.3469745997763</v>
      </c>
      <c r="G2" s="78">
        <v>5683.3504337283257</v>
      </c>
      <c r="H2" s="78">
        <v>5751.5291113952753</v>
      </c>
      <c r="I2" s="78">
        <v>5388.9566246450977</v>
      </c>
      <c r="J2" s="78">
        <v>5137.9682713016364</v>
      </c>
      <c r="K2" s="78">
        <v>5369.9143424037229</v>
      </c>
      <c r="L2" s="78">
        <v>5411.4635329373077</v>
      </c>
      <c r="M2" s="78">
        <v>5743.6007920785414</v>
      </c>
      <c r="N2" s="78">
        <v>5958.5778725085474</v>
      </c>
      <c r="O2" s="78">
        <v>5738.064828724785</v>
      </c>
      <c r="P2" s="78">
        <v>5794.3348696239418</v>
      </c>
      <c r="Q2" s="78">
        <v>5836.0832942266843</v>
      </c>
      <c r="R2" s="78">
        <v>5934.2994610287051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1498.9706161192082</v>
      </c>
      <c r="D21" s="79">
        <v>1416.0666581595517</v>
      </c>
      <c r="E21" s="79">
        <v>1321.5461327475127</v>
      </c>
      <c r="F21" s="79">
        <v>1405.7445857487155</v>
      </c>
      <c r="G21" s="79">
        <v>1364.9019004566528</v>
      </c>
      <c r="H21" s="79">
        <v>1497.7393551440293</v>
      </c>
      <c r="I21" s="79">
        <v>1237.582171538749</v>
      </c>
      <c r="J21" s="79">
        <v>1127.928242153984</v>
      </c>
      <c r="K21" s="79">
        <v>1429.5879107796636</v>
      </c>
      <c r="L21" s="79">
        <v>1323.3908547183105</v>
      </c>
      <c r="M21" s="79">
        <v>1382.3427848254114</v>
      </c>
      <c r="N21" s="79">
        <v>1304.4419505944463</v>
      </c>
      <c r="O21" s="79">
        <v>1332.9501946855664</v>
      </c>
      <c r="P21" s="79">
        <v>1376.2968445457554</v>
      </c>
      <c r="Q21" s="79">
        <v>1416.0223320125262</v>
      </c>
      <c r="R21" s="79">
        <v>1451.0871687558677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1498.9706161192082</v>
      </c>
      <c r="D30" s="8">
        <v>1416.0666581595517</v>
      </c>
      <c r="E30" s="8">
        <v>1321.5461327475127</v>
      </c>
      <c r="F30" s="8">
        <v>1405.7445857487155</v>
      </c>
      <c r="G30" s="8">
        <v>1364.9019004566528</v>
      </c>
      <c r="H30" s="8">
        <v>1497.7393551440293</v>
      </c>
      <c r="I30" s="8">
        <v>1237.582171538749</v>
      </c>
      <c r="J30" s="8">
        <v>1127.928242153984</v>
      </c>
      <c r="K30" s="8">
        <v>1429.5879107796636</v>
      </c>
      <c r="L30" s="8">
        <v>1323.3908547183105</v>
      </c>
      <c r="M30" s="8">
        <v>1382.3427848254114</v>
      </c>
      <c r="N30" s="8">
        <v>1304.4419505944463</v>
      </c>
      <c r="O30" s="8">
        <v>1332.9501946855664</v>
      </c>
      <c r="P30" s="8">
        <v>1376.2968445457554</v>
      </c>
      <c r="Q30" s="8">
        <v>1416.0223320125262</v>
      </c>
      <c r="R30" s="8">
        <v>1451.0871687558677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1498.9706161192082</v>
      </c>
      <c r="D34" s="9">
        <v>1416.0666581595517</v>
      </c>
      <c r="E34" s="9">
        <v>1321.5461327475127</v>
      </c>
      <c r="F34" s="9">
        <v>1405.7445857487155</v>
      </c>
      <c r="G34" s="9">
        <v>1364.9019004566528</v>
      </c>
      <c r="H34" s="9">
        <v>1497.7393551440293</v>
      </c>
      <c r="I34" s="9">
        <v>1237.582171538749</v>
      </c>
      <c r="J34" s="9">
        <v>1127.928242153984</v>
      </c>
      <c r="K34" s="9">
        <v>1429.5879107796636</v>
      </c>
      <c r="L34" s="9">
        <v>1323.3908547183105</v>
      </c>
      <c r="M34" s="9">
        <v>1382.3427848254114</v>
      </c>
      <c r="N34" s="9">
        <v>1304.4419505944463</v>
      </c>
      <c r="O34" s="9">
        <v>1332.9501946855664</v>
      </c>
      <c r="P34" s="9">
        <v>1376.2968445457554</v>
      </c>
      <c r="Q34" s="9">
        <v>1416.0223320125262</v>
      </c>
      <c r="R34" s="9">
        <v>1451.0871687558677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3494.0647234589132</v>
      </c>
      <c r="D52" s="79">
        <v>3555.0363004244814</v>
      </c>
      <c r="E52" s="79">
        <v>3722.9365627114598</v>
      </c>
      <c r="F52" s="79">
        <v>3937.6023888510608</v>
      </c>
      <c r="G52" s="79">
        <v>4318.4485332716731</v>
      </c>
      <c r="H52" s="79">
        <v>4253.7897562512462</v>
      </c>
      <c r="I52" s="79">
        <v>4151.3744531063485</v>
      </c>
      <c r="J52" s="79">
        <v>4010.0400291476526</v>
      </c>
      <c r="K52" s="79">
        <v>3940.3264316240593</v>
      </c>
      <c r="L52" s="79">
        <v>4088.0726782189972</v>
      </c>
      <c r="M52" s="79">
        <v>4361.25800725313</v>
      </c>
      <c r="N52" s="79">
        <v>4654.1359219141013</v>
      </c>
      <c r="O52" s="79">
        <v>4405.1146340392188</v>
      </c>
      <c r="P52" s="79">
        <v>4418.0380250781864</v>
      </c>
      <c r="Q52" s="79">
        <v>4420.0609622141583</v>
      </c>
      <c r="R52" s="79">
        <v>4483.2122922728377</v>
      </c>
    </row>
    <row r="53" spans="1:18" ht="11.25" customHeight="1" x14ac:dyDescent="0.25">
      <c r="A53" s="56" t="s">
        <v>143</v>
      </c>
      <c r="B53" s="57" t="s">
        <v>142</v>
      </c>
      <c r="C53" s="8">
        <v>3493.2757027264788</v>
      </c>
      <c r="D53" s="8">
        <v>3555.0363004244814</v>
      </c>
      <c r="E53" s="8">
        <v>3722.9365627114598</v>
      </c>
      <c r="F53" s="8">
        <v>3937.6023888510608</v>
      </c>
      <c r="G53" s="8">
        <v>4318.4485332716731</v>
      </c>
      <c r="H53" s="8">
        <v>4253.7897562512462</v>
      </c>
      <c r="I53" s="8">
        <v>4151.3744531063485</v>
      </c>
      <c r="J53" s="8">
        <v>4010.0400291476526</v>
      </c>
      <c r="K53" s="8">
        <v>3940.3264316240593</v>
      </c>
      <c r="L53" s="8">
        <v>4088.0726782189972</v>
      </c>
      <c r="M53" s="8">
        <v>4361.25800725313</v>
      </c>
      <c r="N53" s="8">
        <v>4654.1359219141013</v>
      </c>
      <c r="O53" s="8">
        <v>4405.1146340392188</v>
      </c>
      <c r="P53" s="8">
        <v>4418.0380250781864</v>
      </c>
      <c r="Q53" s="8">
        <v>4420.0609622141583</v>
      </c>
      <c r="R53" s="8">
        <v>4483.2122922728377</v>
      </c>
    </row>
    <row r="54" spans="1:18" ht="11.25" customHeight="1" x14ac:dyDescent="0.25">
      <c r="A54" s="56" t="s">
        <v>141</v>
      </c>
      <c r="B54" s="57" t="s">
        <v>140</v>
      </c>
      <c r="C54" s="8">
        <v>0.78902073243462467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0.78902073243462467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307.07714202511073</v>
      </c>
      <c r="D64" s="81">
        <v>255.42469040256</v>
      </c>
      <c r="E64" s="81">
        <v>217.11088836864002</v>
      </c>
      <c r="F64" s="81">
        <v>203.50639423295999</v>
      </c>
      <c r="G64" s="81">
        <v>196.80269103935998</v>
      </c>
      <c r="H64" s="81">
        <v>182.78408524546276</v>
      </c>
      <c r="I64" s="81">
        <v>224.4683151648</v>
      </c>
      <c r="J64" s="81">
        <v>217.46347051968002</v>
      </c>
      <c r="K64" s="81">
        <v>100.04840919360001</v>
      </c>
      <c r="L64" s="81">
        <v>207.12018543552</v>
      </c>
      <c r="M64" s="81">
        <v>234.52871456836121</v>
      </c>
      <c r="N64" s="81">
        <v>234.52891702458393</v>
      </c>
      <c r="O64" s="81">
        <v>203.50399999999979</v>
      </c>
      <c r="P64" s="81">
        <v>193.19943799960356</v>
      </c>
      <c r="Q64" s="81">
        <v>206.9759999999996</v>
      </c>
      <c r="R64" s="81">
        <v>196.67141726987475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307.07714202511073</v>
      </c>
      <c r="D66" s="82">
        <v>255.42469040256</v>
      </c>
      <c r="E66" s="82">
        <v>217.11088836864002</v>
      </c>
      <c r="F66" s="82">
        <v>203.50639423295999</v>
      </c>
      <c r="G66" s="82">
        <v>196.80269103935998</v>
      </c>
      <c r="H66" s="82">
        <v>182.78408524546276</v>
      </c>
      <c r="I66" s="82">
        <v>224.4683151648</v>
      </c>
      <c r="J66" s="82">
        <v>217.46347051968002</v>
      </c>
      <c r="K66" s="82">
        <v>100.04840919360001</v>
      </c>
      <c r="L66" s="82">
        <v>207.12018543552</v>
      </c>
      <c r="M66" s="82">
        <v>234.52871456836121</v>
      </c>
      <c r="N66" s="82">
        <v>234.52891702458393</v>
      </c>
      <c r="O66" s="82">
        <v>203.50399999999979</v>
      </c>
      <c r="P66" s="82">
        <v>193.19943799960356</v>
      </c>
      <c r="Q66" s="82">
        <v>206.9759999999996</v>
      </c>
      <c r="R66" s="82">
        <v>196.67141726987475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106115.30498311965</v>
      </c>
      <c r="D2" s="78">
        <v>102868.53339539866</v>
      </c>
      <c r="E2" s="78">
        <v>104901.01319766049</v>
      </c>
      <c r="F2" s="78">
        <v>95773.777678726983</v>
      </c>
      <c r="G2" s="78">
        <v>106828.66042854449</v>
      </c>
      <c r="H2" s="78">
        <v>100941.21123982241</v>
      </c>
      <c r="I2" s="78">
        <v>101775.40218527494</v>
      </c>
      <c r="J2" s="78">
        <v>95214.081204566945</v>
      </c>
      <c r="K2" s="78">
        <v>93658.751591769091</v>
      </c>
      <c r="L2" s="78">
        <v>75191.185041587829</v>
      </c>
      <c r="M2" s="78">
        <v>70764.786269903474</v>
      </c>
      <c r="N2" s="78">
        <v>75696.074043051383</v>
      </c>
      <c r="O2" s="78">
        <v>71962.322640693907</v>
      </c>
      <c r="P2" s="78">
        <v>63364.613698704576</v>
      </c>
      <c r="Q2" s="78">
        <v>58804.375804216194</v>
      </c>
      <c r="R2" s="78">
        <v>57774.197682535552</v>
      </c>
    </row>
    <row r="3" spans="1:18" ht="11.25" customHeight="1" x14ac:dyDescent="0.25">
      <c r="A3" s="53" t="s">
        <v>242</v>
      </c>
      <c r="B3" s="54" t="s">
        <v>241</v>
      </c>
      <c r="C3" s="79">
        <v>23694.257799999992</v>
      </c>
      <c r="D3" s="79">
        <v>27986.638675920556</v>
      </c>
      <c r="E3" s="79">
        <v>32077.978010102375</v>
      </c>
      <c r="F3" s="79">
        <v>34877.249725131005</v>
      </c>
      <c r="G3" s="79">
        <v>42543.215449028721</v>
      </c>
      <c r="H3" s="79">
        <v>40531.369625929074</v>
      </c>
      <c r="I3" s="79">
        <v>41459.320407433108</v>
      </c>
      <c r="J3" s="79">
        <v>40586.989454119939</v>
      </c>
      <c r="K3" s="79">
        <v>40613.387644539071</v>
      </c>
      <c r="L3" s="79">
        <v>36437.532430850719</v>
      </c>
      <c r="M3" s="79">
        <v>35600.784706757193</v>
      </c>
      <c r="N3" s="79">
        <v>39522.097285616284</v>
      </c>
      <c r="O3" s="79">
        <v>42715.296111617186</v>
      </c>
      <c r="P3" s="79">
        <v>39900.107058414527</v>
      </c>
      <c r="Q3" s="79">
        <v>38246.934930612981</v>
      </c>
      <c r="R3" s="79">
        <v>38619.036285406393</v>
      </c>
    </row>
    <row r="4" spans="1:18" ht="11.25" customHeight="1" x14ac:dyDescent="0.25">
      <c r="A4" s="56" t="s">
        <v>240</v>
      </c>
      <c r="B4" s="57" t="s">
        <v>239</v>
      </c>
      <c r="C4" s="8">
        <v>23690.015799999994</v>
      </c>
      <c r="D4" s="8">
        <v>27983.678566033876</v>
      </c>
      <c r="E4" s="8">
        <v>32077.978010102375</v>
      </c>
      <c r="F4" s="8">
        <v>34877.249725131005</v>
      </c>
      <c r="G4" s="8">
        <v>42543.215449028721</v>
      </c>
      <c r="H4" s="8">
        <v>40531.369625929074</v>
      </c>
      <c r="I4" s="8">
        <v>41459.320407433108</v>
      </c>
      <c r="J4" s="8">
        <v>40586.989454119939</v>
      </c>
      <c r="K4" s="8">
        <v>40613.387644539071</v>
      </c>
      <c r="L4" s="8">
        <v>36437.532430850719</v>
      </c>
      <c r="M4" s="8">
        <v>35600.784706757193</v>
      </c>
      <c r="N4" s="8">
        <v>39522.097285616284</v>
      </c>
      <c r="O4" s="8">
        <v>42715.296111617186</v>
      </c>
      <c r="P4" s="8">
        <v>39900.107058414527</v>
      </c>
      <c r="Q4" s="8">
        <v>38246.934930612981</v>
      </c>
      <c r="R4" s="8">
        <v>38619.036285406393</v>
      </c>
    </row>
    <row r="5" spans="1:18" ht="11.25" customHeight="1" x14ac:dyDescent="0.25">
      <c r="A5" s="59" t="s">
        <v>238</v>
      </c>
      <c r="B5" s="60" t="s">
        <v>237</v>
      </c>
      <c r="C5" s="9">
        <v>23690.015799999994</v>
      </c>
      <c r="D5" s="9">
        <v>27983.678566033876</v>
      </c>
      <c r="E5" s="9">
        <v>32077.978010102375</v>
      </c>
      <c r="F5" s="9">
        <v>34877.249725131005</v>
      </c>
      <c r="G5" s="9">
        <v>42543.215449028721</v>
      </c>
      <c r="H5" s="9">
        <v>40531.369625929074</v>
      </c>
      <c r="I5" s="9">
        <v>41459.320407433108</v>
      </c>
      <c r="J5" s="9">
        <v>40586.989454119939</v>
      </c>
      <c r="K5" s="9">
        <v>40613.387644539071</v>
      </c>
      <c r="L5" s="9">
        <v>36437.532430850719</v>
      </c>
      <c r="M5" s="9">
        <v>35600.784706757193</v>
      </c>
      <c r="N5" s="9">
        <v>39522.097285616284</v>
      </c>
      <c r="O5" s="9">
        <v>42715.296111617186</v>
      </c>
      <c r="P5" s="9">
        <v>39900.107058414527</v>
      </c>
      <c r="Q5" s="9">
        <v>38246.934930612981</v>
      </c>
      <c r="R5" s="9">
        <v>38619.036285406393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23690.015799999994</v>
      </c>
      <c r="D8" s="10">
        <v>27983.678566033876</v>
      </c>
      <c r="E8" s="10">
        <v>32077.978010102375</v>
      </c>
      <c r="F8" s="10">
        <v>34877.249725131005</v>
      </c>
      <c r="G8" s="10">
        <v>42543.215449028721</v>
      </c>
      <c r="H8" s="10">
        <v>40531.369625929074</v>
      </c>
      <c r="I8" s="10">
        <v>41459.320407433108</v>
      </c>
      <c r="J8" s="10">
        <v>40586.989454119939</v>
      </c>
      <c r="K8" s="10">
        <v>40613.387644539071</v>
      </c>
      <c r="L8" s="10">
        <v>35391.427836934759</v>
      </c>
      <c r="M8" s="10">
        <v>34887.722706757195</v>
      </c>
      <c r="N8" s="10">
        <v>39151.055246332195</v>
      </c>
      <c r="O8" s="10">
        <v>41928.044911617188</v>
      </c>
      <c r="P8" s="10">
        <v>39004.264524971179</v>
      </c>
      <c r="Q8" s="10">
        <v>37387.318720563526</v>
      </c>
      <c r="R8" s="10">
        <v>37813.719907357117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1046.1045939159601</v>
      </c>
      <c r="M9" s="10">
        <v>713.06200000000104</v>
      </c>
      <c r="N9" s="10">
        <v>371.0420392840893</v>
      </c>
      <c r="O9" s="10">
        <v>787.25119999999936</v>
      </c>
      <c r="P9" s="10">
        <v>895.8425334433457</v>
      </c>
      <c r="Q9" s="10">
        <v>859.61621004945675</v>
      </c>
      <c r="R9" s="10">
        <v>805.31637804927811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4.2419999999999876</v>
      </c>
      <c r="D15" s="8">
        <v>2.9601098866800002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4.2419999999999876</v>
      </c>
      <c r="D16" s="9">
        <v>2.9601098866800002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51678.195983119767</v>
      </c>
      <c r="D21" s="79">
        <v>45715.120229026041</v>
      </c>
      <c r="E21" s="79">
        <v>44178.755724795927</v>
      </c>
      <c r="F21" s="79">
        <v>30933.233717691859</v>
      </c>
      <c r="G21" s="79">
        <v>28914.731305645393</v>
      </c>
      <c r="H21" s="79">
        <v>21288.562602258789</v>
      </c>
      <c r="I21" s="79">
        <v>21060.725865201723</v>
      </c>
      <c r="J21" s="79">
        <v>13631.221509857825</v>
      </c>
      <c r="K21" s="79">
        <v>11267.986798020531</v>
      </c>
      <c r="L21" s="79">
        <v>9295.976158438214</v>
      </c>
      <c r="M21" s="79">
        <v>4854.639041507402</v>
      </c>
      <c r="N21" s="79">
        <v>3949.9420995767423</v>
      </c>
      <c r="O21" s="79">
        <v>2913.6837061683764</v>
      </c>
      <c r="P21" s="79">
        <v>2267.2027623702975</v>
      </c>
      <c r="Q21" s="79">
        <v>2125.8978318362506</v>
      </c>
      <c r="R21" s="79">
        <v>2558.9724106596391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51678.195983119767</v>
      </c>
      <c r="D30" s="8">
        <v>45715.120229026041</v>
      </c>
      <c r="E30" s="8">
        <v>44178.755724795927</v>
      </c>
      <c r="F30" s="8">
        <v>30933.233717691859</v>
      </c>
      <c r="G30" s="8">
        <v>28914.731305645393</v>
      </c>
      <c r="H30" s="8">
        <v>21288.562602258789</v>
      </c>
      <c r="I30" s="8">
        <v>21060.725865201723</v>
      </c>
      <c r="J30" s="8">
        <v>13631.221509857825</v>
      </c>
      <c r="K30" s="8">
        <v>11267.986798020531</v>
      </c>
      <c r="L30" s="8">
        <v>9295.976158438214</v>
      </c>
      <c r="M30" s="8">
        <v>4854.639041507402</v>
      </c>
      <c r="N30" s="8">
        <v>3949.9420995767423</v>
      </c>
      <c r="O30" s="8">
        <v>2913.6837061683764</v>
      </c>
      <c r="P30" s="8">
        <v>2267.2027623702975</v>
      </c>
      <c r="Q30" s="8">
        <v>2125.8978318362506</v>
      </c>
      <c r="R30" s="8">
        <v>2558.9724106596391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2.9025976000948037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40.637512893785605</v>
      </c>
      <c r="D42" s="9">
        <v>33.758134641831603</v>
      </c>
      <c r="E42" s="9">
        <v>27.129303971697603</v>
      </c>
      <c r="F42" s="9">
        <v>33.911583930756002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1708.3752012592672</v>
      </c>
      <c r="D43" s="9">
        <v>987.38154210915184</v>
      </c>
      <c r="E43" s="9">
        <v>618.62294161343516</v>
      </c>
      <c r="F43" s="9">
        <v>1013.406776326152</v>
      </c>
      <c r="G43" s="9">
        <v>445.19849388846001</v>
      </c>
      <c r="H43" s="9">
        <v>432.44750800981791</v>
      </c>
      <c r="I43" s="9">
        <v>473.428767613932</v>
      </c>
      <c r="J43" s="9">
        <v>451.2558114745201</v>
      </c>
      <c r="K43" s="9">
        <v>508.01155407428411</v>
      </c>
      <c r="L43" s="9">
        <v>492.60019561271997</v>
      </c>
      <c r="M43" s="9">
        <v>353.54610807282643</v>
      </c>
      <c r="N43" s="9">
        <v>312.5166415246598</v>
      </c>
      <c r="O43" s="9">
        <v>337.72302770311666</v>
      </c>
      <c r="P43" s="9">
        <v>296.75139635028427</v>
      </c>
      <c r="Q43" s="9">
        <v>287.27434854420613</v>
      </c>
      <c r="R43" s="9">
        <v>265.20348939712466</v>
      </c>
    </row>
    <row r="44" spans="1:18" ht="11.25" customHeight="1" x14ac:dyDescent="0.25">
      <c r="A44" s="59" t="s">
        <v>161</v>
      </c>
      <c r="B44" s="60" t="s">
        <v>160</v>
      </c>
      <c r="C44" s="9">
        <v>49929.183268966714</v>
      </c>
      <c r="D44" s="9">
        <v>44693.980552275054</v>
      </c>
      <c r="E44" s="9">
        <v>43533.003479210791</v>
      </c>
      <c r="F44" s="9">
        <v>29885.915357434951</v>
      </c>
      <c r="G44" s="9">
        <v>25641.118491105673</v>
      </c>
      <c r="H44" s="9">
        <v>19269.50168906464</v>
      </c>
      <c r="I44" s="9">
        <v>19121.195526179476</v>
      </c>
      <c r="J44" s="9">
        <v>11687.569582715787</v>
      </c>
      <c r="K44" s="9">
        <v>9402.5687141801536</v>
      </c>
      <c r="L44" s="9">
        <v>7554.3063312241466</v>
      </c>
      <c r="M44" s="9">
        <v>3551.1268328614246</v>
      </c>
      <c r="N44" s="9">
        <v>2690.422753775546</v>
      </c>
      <c r="O44" s="9">
        <v>2411.7841324709566</v>
      </c>
      <c r="P44" s="9">
        <v>1829.7216705618316</v>
      </c>
      <c r="Q44" s="9">
        <v>1665.6482599968824</v>
      </c>
      <c r="R44" s="9">
        <v>2176.4887412012436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2828.4143206512604</v>
      </c>
      <c r="H45" s="9">
        <v>1583.7108075842352</v>
      </c>
      <c r="I45" s="9">
        <v>1466.1015714083157</v>
      </c>
      <c r="J45" s="9">
        <v>1492.396115667518</v>
      </c>
      <c r="K45" s="9">
        <v>1357.406529766092</v>
      </c>
      <c r="L45" s="9">
        <v>1249.0696316013477</v>
      </c>
      <c r="M45" s="9">
        <v>949.96610057315127</v>
      </c>
      <c r="N45" s="9">
        <v>947.00270427653652</v>
      </c>
      <c r="O45" s="9">
        <v>164.17654599430287</v>
      </c>
      <c r="P45" s="9">
        <v>140.72969545818162</v>
      </c>
      <c r="Q45" s="9">
        <v>172.97522329516192</v>
      </c>
      <c r="R45" s="9">
        <v>117.28018006127124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1230.5386595708642</v>
      </c>
      <c r="H48" s="10">
        <v>6.2946000000000062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1597.8756610803962</v>
      </c>
      <c r="H51" s="10">
        <v>1577.4162075842353</v>
      </c>
      <c r="I51" s="10">
        <v>1466.1015714083157</v>
      </c>
      <c r="J51" s="10">
        <v>1492.396115667518</v>
      </c>
      <c r="K51" s="10">
        <v>1357.406529766092</v>
      </c>
      <c r="L51" s="10">
        <v>1249.0696316013477</v>
      </c>
      <c r="M51" s="10">
        <v>949.96610057315127</v>
      </c>
      <c r="N51" s="10">
        <v>947.00270427653652</v>
      </c>
      <c r="O51" s="10">
        <v>164.17654599430287</v>
      </c>
      <c r="P51" s="10">
        <v>140.72969545818162</v>
      </c>
      <c r="Q51" s="10">
        <v>172.97522329516192</v>
      </c>
      <c r="R51" s="10">
        <v>117.28018006127124</v>
      </c>
    </row>
    <row r="52" spans="1:18" ht="11.25" customHeight="1" x14ac:dyDescent="0.25">
      <c r="A52" s="53" t="s">
        <v>145</v>
      </c>
      <c r="B52" s="54" t="s">
        <v>144</v>
      </c>
      <c r="C52" s="79">
        <v>30463.641199999896</v>
      </c>
      <c r="D52" s="79">
        <v>28830.804755836318</v>
      </c>
      <c r="E52" s="79">
        <v>28257.459275534551</v>
      </c>
      <c r="F52" s="79">
        <v>28879.191587024063</v>
      </c>
      <c r="G52" s="79">
        <v>34154.705405438755</v>
      </c>
      <c r="H52" s="79">
        <v>37791.992612076756</v>
      </c>
      <c r="I52" s="79">
        <v>37727.340237892327</v>
      </c>
      <c r="J52" s="79">
        <v>39399.397788760994</v>
      </c>
      <c r="K52" s="79">
        <v>40219.243845339464</v>
      </c>
      <c r="L52" s="79">
        <v>27601.642567390321</v>
      </c>
      <c r="M52" s="79">
        <v>28187.761015285472</v>
      </c>
      <c r="N52" s="79">
        <v>29939.378759568979</v>
      </c>
      <c r="O52" s="79">
        <v>24080.916222569431</v>
      </c>
      <c r="P52" s="79">
        <v>18976.225747603319</v>
      </c>
      <c r="Q52" s="79">
        <v>16233.83900149558</v>
      </c>
      <c r="R52" s="79">
        <v>14531.633490043459</v>
      </c>
    </row>
    <row r="53" spans="1:18" ht="11.25" customHeight="1" x14ac:dyDescent="0.25">
      <c r="A53" s="56" t="s">
        <v>143</v>
      </c>
      <c r="B53" s="57" t="s">
        <v>142</v>
      </c>
      <c r="C53" s="8">
        <v>27266.619599999896</v>
      </c>
      <c r="D53" s="8">
        <v>25994.948034645215</v>
      </c>
      <c r="E53" s="8">
        <v>25636.572588181112</v>
      </c>
      <c r="F53" s="8">
        <v>26060.747547979583</v>
      </c>
      <c r="G53" s="8">
        <v>30908.472792746084</v>
      </c>
      <c r="H53" s="8">
        <v>33120.698852286325</v>
      </c>
      <c r="I53" s="8">
        <v>32997.530065763334</v>
      </c>
      <c r="J53" s="8">
        <v>36054.575446822419</v>
      </c>
      <c r="K53" s="8">
        <v>36630.627142508791</v>
      </c>
      <c r="L53" s="8">
        <v>26664.37212163032</v>
      </c>
      <c r="M53" s="8">
        <v>25953.488933336586</v>
      </c>
      <c r="N53" s="8">
        <v>26293.350353112008</v>
      </c>
      <c r="O53" s="8">
        <v>20396.653056957723</v>
      </c>
      <c r="P53" s="8">
        <v>15991.734572971771</v>
      </c>
      <c r="Q53" s="8">
        <v>12668.977343746725</v>
      </c>
      <c r="R53" s="8">
        <v>14531.633490043459</v>
      </c>
    </row>
    <row r="54" spans="1:18" ht="11.25" customHeight="1" x14ac:dyDescent="0.25">
      <c r="A54" s="56" t="s">
        <v>141</v>
      </c>
      <c r="B54" s="57" t="s">
        <v>140</v>
      </c>
      <c r="C54" s="8">
        <v>3197.0215999999987</v>
      </c>
      <c r="D54" s="8">
        <v>2835.8567211911045</v>
      </c>
      <c r="E54" s="8">
        <v>2620.8866873534403</v>
      </c>
      <c r="F54" s="8">
        <v>2818.4440390444797</v>
      </c>
      <c r="G54" s="8">
        <v>3246.2326126926723</v>
      </c>
      <c r="H54" s="8">
        <v>4671.2937597904329</v>
      </c>
      <c r="I54" s="8">
        <v>4729.8101721289922</v>
      </c>
      <c r="J54" s="8">
        <v>3344.8223419385758</v>
      </c>
      <c r="K54" s="8">
        <v>3588.6167028306722</v>
      </c>
      <c r="L54" s="8">
        <v>937.27044576000003</v>
      </c>
      <c r="M54" s="8">
        <v>2234.2720819488873</v>
      </c>
      <c r="N54" s="8">
        <v>3646.028406456971</v>
      </c>
      <c r="O54" s="8">
        <v>3684.2631656117101</v>
      </c>
      <c r="P54" s="8">
        <v>2984.4911746315497</v>
      </c>
      <c r="Q54" s="8">
        <v>3564.8616577488565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216.84959999999921</v>
      </c>
      <c r="D55" s="9">
        <v>172.13929425014405</v>
      </c>
      <c r="E55" s="9">
        <v>139.04930278871996</v>
      </c>
      <c r="F55" s="9">
        <v>271.94607450720002</v>
      </c>
      <c r="G55" s="9">
        <v>137.02735321027194</v>
      </c>
      <c r="H55" s="9">
        <v>97.813267716360812</v>
      </c>
      <c r="I55" s="9">
        <v>56.328385917311984</v>
      </c>
      <c r="J55" s="9">
        <v>45.36467853537598</v>
      </c>
      <c r="K55" s="9">
        <v>59.485887095472002</v>
      </c>
      <c r="L55" s="9">
        <v>12.64078656</v>
      </c>
      <c r="M55" s="9">
        <v>38.936081948903791</v>
      </c>
      <c r="N55" s="9">
        <v>104.7777778208886</v>
      </c>
      <c r="O55" s="9">
        <v>248.59991364169497</v>
      </c>
      <c r="P55" s="9">
        <v>90.220908271963452</v>
      </c>
      <c r="Q55" s="9">
        <v>66.555797799563791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2871.7</v>
      </c>
      <c r="D56" s="9">
        <v>2542.5585893448006</v>
      </c>
      <c r="E56" s="9">
        <v>2362.2032279664004</v>
      </c>
      <c r="F56" s="9">
        <v>2425.3397365391997</v>
      </c>
      <c r="G56" s="9">
        <v>2963.1013636536004</v>
      </c>
      <c r="H56" s="9">
        <v>4158.7022891155711</v>
      </c>
      <c r="I56" s="9">
        <v>4335.1534802160004</v>
      </c>
      <c r="J56" s="9">
        <v>3299.4576634032001</v>
      </c>
      <c r="K56" s="9">
        <v>3529.1308157352</v>
      </c>
      <c r="L56" s="9">
        <v>816.42600000000004</v>
      </c>
      <c r="M56" s="9">
        <v>1831.6999999999855</v>
      </c>
      <c r="N56" s="9">
        <v>3352.6986629574158</v>
      </c>
      <c r="O56" s="9">
        <v>3351.3972969322112</v>
      </c>
      <c r="P56" s="9">
        <v>2786.1622478969789</v>
      </c>
      <c r="Q56" s="9">
        <v>3498.3058599492929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108.47199999999995</v>
      </c>
      <c r="D58" s="9">
        <v>121.15883759616</v>
      </c>
      <c r="E58" s="9">
        <v>119.63415659831998</v>
      </c>
      <c r="F58" s="9">
        <v>121.15822799808002</v>
      </c>
      <c r="G58" s="9">
        <v>146.10389582880001</v>
      </c>
      <c r="H58" s="9">
        <v>414.77820295850051</v>
      </c>
      <c r="I58" s="9">
        <v>338.32830599568001</v>
      </c>
      <c r="J58" s="9">
        <v>0</v>
      </c>
      <c r="K58" s="9">
        <v>0</v>
      </c>
      <c r="L58" s="9">
        <v>108.2036592</v>
      </c>
      <c r="M58" s="9">
        <v>363.63599999999798</v>
      </c>
      <c r="N58" s="9">
        <v>188.55196567866659</v>
      </c>
      <c r="O58" s="9">
        <v>84.265955037803991</v>
      </c>
      <c r="P58" s="9">
        <v>108.10801846260757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279.2099999999997</v>
      </c>
      <c r="D59" s="79">
        <v>335.96973461574726</v>
      </c>
      <c r="E59" s="79">
        <v>386.8201872276336</v>
      </c>
      <c r="F59" s="79">
        <v>1084.1026488800544</v>
      </c>
      <c r="G59" s="79">
        <v>1216.0082684316244</v>
      </c>
      <c r="H59" s="79">
        <v>1329.286399557802</v>
      </c>
      <c r="I59" s="79">
        <v>1528.0156747477731</v>
      </c>
      <c r="J59" s="79">
        <v>1596.4724518281864</v>
      </c>
      <c r="K59" s="79">
        <v>1558.1333038700307</v>
      </c>
      <c r="L59" s="79">
        <v>1856.033884908562</v>
      </c>
      <c r="M59" s="79">
        <v>2121.601506353406</v>
      </c>
      <c r="N59" s="79">
        <v>2284.6558982893689</v>
      </c>
      <c r="O59" s="79">
        <v>2252.4266003389039</v>
      </c>
      <c r="P59" s="79">
        <v>2221.0781303164285</v>
      </c>
      <c r="Q59" s="79">
        <v>2197.7040402713801</v>
      </c>
      <c r="R59" s="79">
        <v>2064.5554964260623</v>
      </c>
    </row>
    <row r="60" spans="1:18" ht="11.25" customHeight="1" x14ac:dyDescent="0.25">
      <c r="A60" s="56" t="s">
        <v>130</v>
      </c>
      <c r="B60" s="57" t="s">
        <v>129</v>
      </c>
      <c r="C60" s="8">
        <v>95.809999999999846</v>
      </c>
      <c r="D60" s="8">
        <v>99.922884324119991</v>
      </c>
      <c r="E60" s="8">
        <v>90.283914040319971</v>
      </c>
      <c r="F60" s="8">
        <v>293.97629011608001</v>
      </c>
      <c r="G60" s="8">
        <v>212.69958503508008</v>
      </c>
      <c r="H60" s="8">
        <v>232.51797329790446</v>
      </c>
      <c r="I60" s="8">
        <v>234.76896229644032</v>
      </c>
      <c r="J60" s="8">
        <v>226.91702878416007</v>
      </c>
      <c r="K60" s="8">
        <v>196.73910987588056</v>
      </c>
      <c r="L60" s="8">
        <v>226.00512992772039</v>
      </c>
      <c r="M60" s="8">
        <v>239.23900000000057</v>
      </c>
      <c r="N60" s="8">
        <v>223.93800444696555</v>
      </c>
      <c r="O60" s="8">
        <v>217.78901849631939</v>
      </c>
      <c r="P60" s="8">
        <v>141.85380592463341</v>
      </c>
      <c r="Q60" s="8">
        <v>116.83098763221378</v>
      </c>
      <c r="R60" s="8">
        <v>121.83607088076721</v>
      </c>
    </row>
    <row r="61" spans="1:18" ht="11.25" customHeight="1" x14ac:dyDescent="0.25">
      <c r="A61" s="56" t="s">
        <v>128</v>
      </c>
      <c r="B61" s="57" t="s">
        <v>127</v>
      </c>
      <c r="C61" s="8">
        <v>183.39999999999984</v>
      </c>
      <c r="D61" s="8">
        <v>236.04685029162724</v>
      </c>
      <c r="E61" s="8">
        <v>296.53627318731361</v>
      </c>
      <c r="F61" s="8">
        <v>790.12635876397451</v>
      </c>
      <c r="G61" s="8">
        <v>1003.3086833965442</v>
      </c>
      <c r="H61" s="8">
        <v>1096.7684262598975</v>
      </c>
      <c r="I61" s="8">
        <v>1293.2467124513328</v>
      </c>
      <c r="J61" s="8">
        <v>1369.5554230440264</v>
      </c>
      <c r="K61" s="8">
        <v>1361.3941939941501</v>
      </c>
      <c r="L61" s="8">
        <v>1630.0287549808415</v>
      </c>
      <c r="M61" s="8">
        <v>1882.3625063534053</v>
      </c>
      <c r="N61" s="8">
        <v>2060.7178938424036</v>
      </c>
      <c r="O61" s="8">
        <v>2034.6375818425843</v>
      </c>
      <c r="P61" s="8">
        <v>2079.2243243917951</v>
      </c>
      <c r="Q61" s="8">
        <v>2080.8730526391664</v>
      </c>
      <c r="R61" s="8">
        <v>1942.7194255452951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631.11939999998106</v>
      </c>
      <c r="D64" s="81">
        <v>724.37599440878671</v>
      </c>
      <c r="E64" s="81">
        <v>1622.1881756849759</v>
      </c>
      <c r="F64" s="81">
        <v>2788.2042188006149</v>
      </c>
      <c r="G64" s="81">
        <v>3350.9464197672278</v>
      </c>
      <c r="H64" s="81">
        <v>3555.8988984782859</v>
      </c>
      <c r="I64" s="81">
        <v>4269.8172416607358</v>
      </c>
      <c r="J64" s="81">
        <v>4491.2921728482697</v>
      </c>
      <c r="K64" s="81">
        <v>5059.3752221108389</v>
      </c>
      <c r="L64" s="81">
        <v>6265.2104095965069</v>
      </c>
      <c r="M64" s="81">
        <v>6597.3520332694516</v>
      </c>
      <c r="N64" s="81">
        <v>8297.3461728183775</v>
      </c>
      <c r="O64" s="81">
        <v>8711.678804231884</v>
      </c>
      <c r="P64" s="81">
        <v>10418.548169854608</v>
      </c>
      <c r="Q64" s="81">
        <v>10757.24841974783</v>
      </c>
      <c r="R64" s="81">
        <v>9499.590443266592</v>
      </c>
    </row>
    <row r="65" spans="1:18" ht="11.25" customHeight="1" x14ac:dyDescent="0.25">
      <c r="A65" s="71" t="s">
        <v>123</v>
      </c>
      <c r="B65" s="72" t="s">
        <v>122</v>
      </c>
      <c r="C65" s="82">
        <v>192.84159999999406</v>
      </c>
      <c r="D65" s="82">
        <v>221.20947885657847</v>
      </c>
      <c r="E65" s="82">
        <v>953.50368089087976</v>
      </c>
      <c r="F65" s="82">
        <v>1565.6084657095669</v>
      </c>
      <c r="G65" s="82">
        <v>1923.4962770849318</v>
      </c>
      <c r="H65" s="82">
        <v>2068.6171271833614</v>
      </c>
      <c r="I65" s="82">
        <v>2540.8318260810238</v>
      </c>
      <c r="J65" s="82">
        <v>2682.055893968638</v>
      </c>
      <c r="K65" s="82">
        <v>3107.8470793144311</v>
      </c>
      <c r="L65" s="82">
        <v>3409.4275821285073</v>
      </c>
      <c r="M65" s="82">
        <v>2730.5152479273179</v>
      </c>
      <c r="N65" s="82">
        <v>4163.3302332402536</v>
      </c>
      <c r="O65" s="82">
        <v>4083.294431828152</v>
      </c>
      <c r="P65" s="82">
        <v>4804.5153596777009</v>
      </c>
      <c r="Q65" s="82">
        <v>4986.6130231126381</v>
      </c>
      <c r="R65" s="82">
        <v>3934.221335332154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278.07779999999218</v>
      </c>
      <c r="D67" s="82">
        <v>315.63584982820811</v>
      </c>
      <c r="E67" s="82">
        <v>415.62965544609597</v>
      </c>
      <c r="F67" s="82">
        <v>507.6570733350481</v>
      </c>
      <c r="G67" s="82">
        <v>576.00976681029613</v>
      </c>
      <c r="H67" s="82">
        <v>573.68211719564442</v>
      </c>
      <c r="I67" s="82">
        <v>636.64908623971212</v>
      </c>
      <c r="J67" s="82">
        <v>675.10840050763204</v>
      </c>
      <c r="K67" s="82">
        <v>737.15008508013591</v>
      </c>
      <c r="L67" s="82">
        <v>741.10757295556812</v>
      </c>
      <c r="M67" s="82">
        <v>818.29027274248369</v>
      </c>
      <c r="N67" s="82">
        <v>1033.358576291663</v>
      </c>
      <c r="O67" s="82">
        <v>1203.761246652123</v>
      </c>
      <c r="P67" s="82">
        <v>1860.2728368998194</v>
      </c>
      <c r="Q67" s="82">
        <v>1867.2014283849976</v>
      </c>
      <c r="R67" s="82">
        <v>1676.8156732354985</v>
      </c>
    </row>
    <row r="68" spans="1:18" ht="11.25" customHeight="1" x14ac:dyDescent="0.25">
      <c r="A68" s="71" t="s">
        <v>117</v>
      </c>
      <c r="B68" s="72" t="s">
        <v>116</v>
      </c>
      <c r="C68" s="82">
        <v>160.19999999999479</v>
      </c>
      <c r="D68" s="82">
        <v>187.53066572400002</v>
      </c>
      <c r="E68" s="82">
        <v>253.05483934800003</v>
      </c>
      <c r="F68" s="82">
        <v>714.93867975600006</v>
      </c>
      <c r="G68" s="82">
        <v>851.440375872</v>
      </c>
      <c r="H68" s="82">
        <v>913.59965409927997</v>
      </c>
      <c r="I68" s="82">
        <v>1092.33632934</v>
      </c>
      <c r="J68" s="82">
        <v>1134.1278783719997</v>
      </c>
      <c r="K68" s="82">
        <v>1186.7617321559999</v>
      </c>
      <c r="L68" s="82">
        <v>1504.2049081559999</v>
      </c>
      <c r="M68" s="82">
        <v>1751.2000327569449</v>
      </c>
      <c r="N68" s="82">
        <v>1926.6981311405473</v>
      </c>
      <c r="O68" s="82">
        <v>1928.9972489675308</v>
      </c>
      <c r="P68" s="82">
        <v>1968.001097811745</v>
      </c>
      <c r="Q68" s="82">
        <v>1937.9949756967119</v>
      </c>
      <c r="R68" s="82">
        <v>1762.6998646364243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27.616325560271999</v>
      </c>
      <c r="L69" s="82">
        <v>610.47034635643195</v>
      </c>
      <c r="M69" s="82">
        <v>1297.3464798427044</v>
      </c>
      <c r="N69" s="82">
        <v>1173.9592321459143</v>
      </c>
      <c r="O69" s="82">
        <v>1495.6258767840775</v>
      </c>
      <c r="P69" s="82">
        <v>1785.7588754653432</v>
      </c>
      <c r="Q69" s="82">
        <v>1965.4389925534808</v>
      </c>
      <c r="R69" s="82">
        <v>2125.8535700625157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0.88930596254400007</v>
      </c>
      <c r="M71" s="83">
        <v>0.92040000000001532</v>
      </c>
      <c r="N71" s="83">
        <v>1.1327995816029013</v>
      </c>
      <c r="O71" s="83">
        <v>0.92040000000001698</v>
      </c>
      <c r="P71" s="83">
        <v>1.840798993029807</v>
      </c>
      <c r="Q71" s="83">
        <v>1.769995497764359</v>
      </c>
      <c r="R71" s="83">
        <v>1.8408019139202316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27.616325560271999</v>
      </c>
      <c r="L73" s="83">
        <v>609.58104039388797</v>
      </c>
      <c r="M73" s="83">
        <v>1296.4260798427044</v>
      </c>
      <c r="N73" s="83">
        <v>1172.8264325643113</v>
      </c>
      <c r="O73" s="83">
        <v>1494.7054767840775</v>
      </c>
      <c r="P73" s="83">
        <v>1783.9180764723135</v>
      </c>
      <c r="Q73" s="83">
        <v>1963.6689970557165</v>
      </c>
      <c r="R73" s="83">
        <v>2124.0127681485956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16263.772628934646</v>
      </c>
      <c r="D2" s="78">
        <v>16476.080092711025</v>
      </c>
      <c r="E2" s="78">
        <v>15713.379244665433</v>
      </c>
      <c r="F2" s="78">
        <v>17940.252308846728</v>
      </c>
      <c r="G2" s="78">
        <v>17914.051113354722</v>
      </c>
      <c r="H2" s="78">
        <v>20905.902775853188</v>
      </c>
      <c r="I2" s="78">
        <v>21142.002097676737</v>
      </c>
      <c r="J2" s="78">
        <v>19765.371793188817</v>
      </c>
      <c r="K2" s="78">
        <v>23549.866384652283</v>
      </c>
      <c r="L2" s="78">
        <v>22879.782097210624</v>
      </c>
      <c r="M2" s="78">
        <v>22925.829700907696</v>
      </c>
      <c r="N2" s="78">
        <v>19476.446177676484</v>
      </c>
      <c r="O2" s="78">
        <v>19220.053459598501</v>
      </c>
      <c r="P2" s="78">
        <v>19037.718988701614</v>
      </c>
      <c r="Q2" s="78">
        <v>16040.941223589716</v>
      </c>
      <c r="R2" s="78">
        <v>17204.563388411923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0.88095840443999995</v>
      </c>
      <c r="F3" s="79">
        <v>1.20195659232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0.88095840443999995</v>
      </c>
      <c r="F15" s="8">
        <v>1.20195659232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0.88095840443999995</v>
      </c>
      <c r="F16" s="9">
        <v>1.20195659232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3176.8894997818957</v>
      </c>
      <c r="D21" s="79">
        <v>2710.9802636042405</v>
      </c>
      <c r="E21" s="79">
        <v>2870.5231517511961</v>
      </c>
      <c r="F21" s="79">
        <v>3305.8897289805964</v>
      </c>
      <c r="G21" s="79">
        <v>3337.9814708871127</v>
      </c>
      <c r="H21" s="79">
        <v>3444.0956331685829</v>
      </c>
      <c r="I21" s="79">
        <v>3378.3688219205883</v>
      </c>
      <c r="J21" s="79">
        <v>3156.7326175416601</v>
      </c>
      <c r="K21" s="79">
        <v>3295.2074155893006</v>
      </c>
      <c r="L21" s="79">
        <v>2655.9678068045646</v>
      </c>
      <c r="M21" s="79">
        <v>2693.6589513775252</v>
      </c>
      <c r="N21" s="79">
        <v>2437.1679379557463</v>
      </c>
      <c r="O21" s="79">
        <v>2129.1720111350769</v>
      </c>
      <c r="P21" s="79">
        <v>1987.8515270082517</v>
      </c>
      <c r="Q21" s="79">
        <v>1919.7294799432243</v>
      </c>
      <c r="R21" s="79">
        <v>1939.3498929006832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3176.8894997818957</v>
      </c>
      <c r="D30" s="8">
        <v>2710.9802636042405</v>
      </c>
      <c r="E30" s="8">
        <v>2870.5231517511961</v>
      </c>
      <c r="F30" s="8">
        <v>3305.8897289805964</v>
      </c>
      <c r="G30" s="8">
        <v>3337.9814708871127</v>
      </c>
      <c r="H30" s="8">
        <v>3444.0956331685829</v>
      </c>
      <c r="I30" s="8">
        <v>3378.3688219205883</v>
      </c>
      <c r="J30" s="8">
        <v>3156.7326175416601</v>
      </c>
      <c r="K30" s="8">
        <v>3295.2074155893006</v>
      </c>
      <c r="L30" s="8">
        <v>2655.9678068045646</v>
      </c>
      <c r="M30" s="8">
        <v>2693.6589513775252</v>
      </c>
      <c r="N30" s="8">
        <v>2437.1679379557463</v>
      </c>
      <c r="O30" s="8">
        <v>2129.1720111350769</v>
      </c>
      <c r="P30" s="8">
        <v>1987.8515270082517</v>
      </c>
      <c r="Q30" s="8">
        <v>1919.7294799432243</v>
      </c>
      <c r="R30" s="8">
        <v>1939.3498929006832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1776.3890059412163</v>
      </c>
      <c r="D34" s="9">
        <v>1718.2740364179842</v>
      </c>
      <c r="E34" s="9">
        <v>1660.2857649192242</v>
      </c>
      <c r="F34" s="9">
        <v>1776.3963036037203</v>
      </c>
      <c r="G34" s="9">
        <v>1721.2074640794724</v>
      </c>
      <c r="H34" s="9">
        <v>1756.0732712890465</v>
      </c>
      <c r="I34" s="9">
        <v>1622.5806678371284</v>
      </c>
      <c r="J34" s="9">
        <v>1538.3654353210325</v>
      </c>
      <c r="K34" s="9">
        <v>1483.1662660819561</v>
      </c>
      <c r="L34" s="9">
        <v>1564.5024670563364</v>
      </c>
      <c r="M34" s="9">
        <v>1552.8938666413412</v>
      </c>
      <c r="N34" s="9">
        <v>1410.6653432078458</v>
      </c>
      <c r="O34" s="9">
        <v>1175.5545120184311</v>
      </c>
      <c r="P34" s="9">
        <v>1190.0669841538393</v>
      </c>
      <c r="Q34" s="9">
        <v>1137.8194825789487</v>
      </c>
      <c r="R34" s="9">
        <v>1085.5718265382961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48.787080203374686</v>
      </c>
      <c r="O35" s="9">
        <v>36.590418629731495</v>
      </c>
      <c r="P35" s="9">
        <v>24.393417188436896</v>
      </c>
      <c r="Q35" s="9">
        <v>24.393609883782343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48.787080203374686</v>
      </c>
      <c r="O36" s="10">
        <v>36.590418629731495</v>
      </c>
      <c r="P36" s="10">
        <v>24.393417188436896</v>
      </c>
      <c r="Q36" s="10">
        <v>24.393609883782343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500.85504626835603</v>
      </c>
      <c r="D38" s="9">
        <v>235.10635264368003</v>
      </c>
      <c r="E38" s="9">
        <v>241.12474341487203</v>
      </c>
      <c r="F38" s="9">
        <v>374.17770077659208</v>
      </c>
      <c r="G38" s="9">
        <v>423.55541124399605</v>
      </c>
      <c r="H38" s="9">
        <v>488.48847439113473</v>
      </c>
      <c r="I38" s="9">
        <v>411.19348620492008</v>
      </c>
      <c r="J38" s="9">
        <v>349.48431502754408</v>
      </c>
      <c r="K38" s="9">
        <v>296.81341660461607</v>
      </c>
      <c r="L38" s="9">
        <v>333.84353110473609</v>
      </c>
      <c r="M38" s="9">
        <v>392.64629627695592</v>
      </c>
      <c r="N38" s="9">
        <v>340.08714127235288</v>
      </c>
      <c r="O38" s="9">
        <v>374.09564281473797</v>
      </c>
      <c r="P38" s="9">
        <v>299.89491555501087</v>
      </c>
      <c r="Q38" s="9">
        <v>302.98677525839537</v>
      </c>
      <c r="R38" s="9">
        <v>380.27898218469426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500.85504626835603</v>
      </c>
      <c r="D40" s="10">
        <v>235.10635264368003</v>
      </c>
      <c r="E40" s="10">
        <v>241.12474341487203</v>
      </c>
      <c r="F40" s="10">
        <v>374.17770077659208</v>
      </c>
      <c r="G40" s="10">
        <v>423.55541124399605</v>
      </c>
      <c r="H40" s="10">
        <v>488.48847439113473</v>
      </c>
      <c r="I40" s="10">
        <v>411.19348620492008</v>
      </c>
      <c r="J40" s="10">
        <v>349.48431502754408</v>
      </c>
      <c r="K40" s="10">
        <v>296.81341660461607</v>
      </c>
      <c r="L40" s="10">
        <v>333.84353110473609</v>
      </c>
      <c r="M40" s="10">
        <v>392.64629627695592</v>
      </c>
      <c r="N40" s="10">
        <v>340.08714127235288</v>
      </c>
      <c r="O40" s="10">
        <v>374.09564281473797</v>
      </c>
      <c r="P40" s="10">
        <v>299.89491555501087</v>
      </c>
      <c r="Q40" s="10">
        <v>302.98677525839537</v>
      </c>
      <c r="R40" s="10">
        <v>367.91214113694673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12.366841047747526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899.64544757232341</v>
      </c>
      <c r="D43" s="9">
        <v>757.599874542576</v>
      </c>
      <c r="E43" s="9">
        <v>969.1126434171</v>
      </c>
      <c r="F43" s="9">
        <v>1155.3157246002841</v>
      </c>
      <c r="G43" s="9">
        <v>1193.2185955636439</v>
      </c>
      <c r="H43" s="9">
        <v>1199.5338874884021</v>
      </c>
      <c r="I43" s="9">
        <v>1344.5946678785399</v>
      </c>
      <c r="J43" s="9">
        <v>1268.8828671930839</v>
      </c>
      <c r="K43" s="9">
        <v>1515.2277329027281</v>
      </c>
      <c r="L43" s="9">
        <v>757.62180864349205</v>
      </c>
      <c r="M43" s="9">
        <v>748.1187884592282</v>
      </c>
      <c r="N43" s="9">
        <v>637.62837327217267</v>
      </c>
      <c r="O43" s="9">
        <v>542.93143767217657</v>
      </c>
      <c r="P43" s="9">
        <v>473.49621011096474</v>
      </c>
      <c r="Q43" s="9">
        <v>454.52961222209802</v>
      </c>
      <c r="R43" s="9">
        <v>473.49908417769291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13086.883129152751</v>
      </c>
      <c r="D52" s="79">
        <v>13765.099829106783</v>
      </c>
      <c r="E52" s="79">
        <v>12841.975134509797</v>
      </c>
      <c r="F52" s="79">
        <v>14633.16062327381</v>
      </c>
      <c r="G52" s="79">
        <v>14576.06964246761</v>
      </c>
      <c r="H52" s="79">
        <v>17461.807142684607</v>
      </c>
      <c r="I52" s="79">
        <v>17763.63327575615</v>
      </c>
      <c r="J52" s="79">
        <v>16608.639175647157</v>
      </c>
      <c r="K52" s="79">
        <v>20254.658969062981</v>
      </c>
      <c r="L52" s="79">
        <v>20223.814290406059</v>
      </c>
      <c r="M52" s="79">
        <v>20232.170749530171</v>
      </c>
      <c r="N52" s="79">
        <v>17039.278239720737</v>
      </c>
      <c r="O52" s="79">
        <v>17090.881448463424</v>
      </c>
      <c r="P52" s="79">
        <v>17049.86746169336</v>
      </c>
      <c r="Q52" s="79">
        <v>14121.211743646492</v>
      </c>
      <c r="R52" s="79">
        <v>15265.21349551124</v>
      </c>
    </row>
    <row r="53" spans="1:18" ht="11.25" customHeight="1" x14ac:dyDescent="0.25">
      <c r="A53" s="56" t="s">
        <v>143</v>
      </c>
      <c r="B53" s="57" t="s">
        <v>142</v>
      </c>
      <c r="C53" s="8">
        <v>13086.883129152751</v>
      </c>
      <c r="D53" s="8">
        <v>13765.099829106783</v>
      </c>
      <c r="E53" s="8">
        <v>12841.975134509797</v>
      </c>
      <c r="F53" s="8">
        <v>14633.16062327381</v>
      </c>
      <c r="G53" s="8">
        <v>14576.06964246761</v>
      </c>
      <c r="H53" s="8">
        <v>17461.807142684607</v>
      </c>
      <c r="I53" s="8">
        <v>17763.63327575615</v>
      </c>
      <c r="J53" s="8">
        <v>16608.639175647157</v>
      </c>
      <c r="K53" s="8">
        <v>20254.658969062981</v>
      </c>
      <c r="L53" s="8">
        <v>20223.814290406059</v>
      </c>
      <c r="M53" s="8">
        <v>20232.170749530171</v>
      </c>
      <c r="N53" s="8">
        <v>17039.278239720737</v>
      </c>
      <c r="O53" s="8">
        <v>17090.881448463424</v>
      </c>
      <c r="P53" s="8">
        <v>17049.86746169336</v>
      </c>
      <c r="Q53" s="8">
        <v>14121.211743646492</v>
      </c>
      <c r="R53" s="8">
        <v>15265.21349551124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34.719962940823351</v>
      </c>
      <c r="D64" s="81">
        <v>36.545873817599997</v>
      </c>
      <c r="E64" s="81">
        <v>33.2955437472</v>
      </c>
      <c r="F64" s="81">
        <v>34.207549367040002</v>
      </c>
      <c r="G64" s="81">
        <v>35.143751341440002</v>
      </c>
      <c r="H64" s="81">
        <v>35.952008265799833</v>
      </c>
      <c r="I64" s="81">
        <v>46.890049852799997</v>
      </c>
      <c r="J64" s="81">
        <v>37.957280941440004</v>
      </c>
      <c r="K64" s="81">
        <v>38.920164554880003</v>
      </c>
      <c r="L64" s="81">
        <v>60.021542770560004</v>
      </c>
      <c r="M64" s="81">
        <v>99.386426344612602</v>
      </c>
      <c r="N64" s="81">
        <v>106.61755793971976</v>
      </c>
      <c r="O64" s="81">
        <v>155.80334861783444</v>
      </c>
      <c r="P64" s="81">
        <v>222.93955148819447</v>
      </c>
      <c r="Q64" s="81">
        <v>335.27620001807935</v>
      </c>
      <c r="R64" s="81">
        <v>293.94732904495055</v>
      </c>
    </row>
    <row r="65" spans="1:18" ht="11.25" customHeight="1" x14ac:dyDescent="0.25">
      <c r="A65" s="71" t="s">
        <v>123</v>
      </c>
      <c r="B65" s="72" t="s">
        <v>122</v>
      </c>
      <c r="C65" s="82">
        <v>34.719962940823351</v>
      </c>
      <c r="D65" s="82">
        <v>36.545873817599997</v>
      </c>
      <c r="E65" s="82">
        <v>33.2955437472</v>
      </c>
      <c r="F65" s="82">
        <v>34.207549367040002</v>
      </c>
      <c r="G65" s="82">
        <v>35.143751341440002</v>
      </c>
      <c r="H65" s="82">
        <v>35.952008265799833</v>
      </c>
      <c r="I65" s="82">
        <v>46.890049852799997</v>
      </c>
      <c r="J65" s="82">
        <v>37.957280941440004</v>
      </c>
      <c r="K65" s="82">
        <v>38.920164554880003</v>
      </c>
      <c r="L65" s="82">
        <v>60.021542770560004</v>
      </c>
      <c r="M65" s="82">
        <v>96.656418421950349</v>
      </c>
      <c r="N65" s="82">
        <v>99.792534236159014</v>
      </c>
      <c r="O65" s="82">
        <v>99.456148636166077</v>
      </c>
      <c r="P65" s="82">
        <v>166.3195161909629</v>
      </c>
      <c r="Q65" s="82">
        <v>278.65599999999995</v>
      </c>
      <c r="R65" s="82">
        <v>237.32729680800909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2.7300079226622533</v>
      </c>
      <c r="N67" s="82">
        <v>6.8250237035607428</v>
      </c>
      <c r="O67" s="82">
        <v>56.347199981668382</v>
      </c>
      <c r="P67" s="82">
        <v>56.620035297231553</v>
      </c>
      <c r="Q67" s="82">
        <v>56.620200018079416</v>
      </c>
      <c r="R67" s="82">
        <v>56.620032236941434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9187.8064566422217</v>
      </c>
      <c r="D2" s="78">
        <v>9530.3817140058236</v>
      </c>
      <c r="E2" s="78">
        <v>8805.4429502805142</v>
      </c>
      <c r="F2" s="78">
        <v>12149.751516351465</v>
      </c>
      <c r="G2" s="78">
        <v>12178.385224346355</v>
      </c>
      <c r="H2" s="78">
        <v>15109.588526225518</v>
      </c>
      <c r="I2" s="78">
        <v>15414.974227139151</v>
      </c>
      <c r="J2" s="78">
        <v>14034.08146700235</v>
      </c>
      <c r="K2" s="78">
        <v>17813.688075000322</v>
      </c>
      <c r="L2" s="78">
        <v>17075.933694164258</v>
      </c>
      <c r="M2" s="78">
        <v>17165.075179516512</v>
      </c>
      <c r="N2" s="78">
        <v>13691.692795520181</v>
      </c>
      <c r="O2" s="78">
        <v>13508.588026663556</v>
      </c>
      <c r="P2" s="78">
        <v>13252.740718089563</v>
      </c>
      <c r="Q2" s="78">
        <v>10173.014561592006</v>
      </c>
      <c r="R2" s="78">
        <v>11270.695961714144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0.88095840443999995</v>
      </c>
      <c r="F3" s="79">
        <v>1.20195659232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0.88095840443999995</v>
      </c>
      <c r="F15" s="8">
        <v>1.20195659232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0.88095840443999995</v>
      </c>
      <c r="F16" s="9">
        <v>1.20195659232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1888.2637145524095</v>
      </c>
      <c r="D21" s="79">
        <v>1518.5527076344542</v>
      </c>
      <c r="E21" s="79">
        <v>1696.4381811530959</v>
      </c>
      <c r="F21" s="79">
        <v>2179.2832476498938</v>
      </c>
      <c r="G21" s="79">
        <v>2274.6849060744771</v>
      </c>
      <c r="H21" s="79">
        <v>2441.4691462810706</v>
      </c>
      <c r="I21" s="79">
        <v>2460.8983020040205</v>
      </c>
      <c r="J21" s="79">
        <v>2241.7793865409049</v>
      </c>
      <c r="K21" s="79">
        <v>2551.6242784635569</v>
      </c>
      <c r="L21" s="79">
        <v>1857.9143397456007</v>
      </c>
      <c r="M21" s="79">
        <v>1905.6235995798897</v>
      </c>
      <c r="N21" s="79">
        <v>1640.0720155400236</v>
      </c>
      <c r="O21" s="79">
        <v>1424.5466153825669</v>
      </c>
      <c r="P21" s="79">
        <v>1246.180963272119</v>
      </c>
      <c r="Q21" s="79">
        <v>1113.7691862661218</v>
      </c>
      <c r="R21" s="79">
        <v>1141.5633174925624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1888.2637145524095</v>
      </c>
      <c r="D30" s="8">
        <v>1518.5527076344542</v>
      </c>
      <c r="E30" s="8">
        <v>1696.4381811530959</v>
      </c>
      <c r="F30" s="8">
        <v>2179.2832476498938</v>
      </c>
      <c r="G30" s="8">
        <v>2274.6849060744771</v>
      </c>
      <c r="H30" s="8">
        <v>2441.4691462810706</v>
      </c>
      <c r="I30" s="8">
        <v>2460.8983020040205</v>
      </c>
      <c r="J30" s="8">
        <v>2241.7793865409049</v>
      </c>
      <c r="K30" s="8">
        <v>2551.6242784635569</v>
      </c>
      <c r="L30" s="8">
        <v>1857.9143397456007</v>
      </c>
      <c r="M30" s="8">
        <v>1905.6235995798897</v>
      </c>
      <c r="N30" s="8">
        <v>1640.0720155400236</v>
      </c>
      <c r="O30" s="8">
        <v>1424.5466153825669</v>
      </c>
      <c r="P30" s="8">
        <v>1246.180963272119</v>
      </c>
      <c r="Q30" s="8">
        <v>1113.7691862661218</v>
      </c>
      <c r="R30" s="8">
        <v>1141.5633174925624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806.63374920752017</v>
      </c>
      <c r="D34" s="9">
        <v>796.21846860667733</v>
      </c>
      <c r="E34" s="9">
        <v>744.27881203477477</v>
      </c>
      <c r="F34" s="9">
        <v>888.61724575978235</v>
      </c>
      <c r="G34" s="9">
        <v>870.47291770311278</v>
      </c>
      <c r="H34" s="9">
        <v>951.86523289138347</v>
      </c>
      <c r="I34" s="9">
        <v>899.95060320629</v>
      </c>
      <c r="J34" s="9">
        <v>806.54626302914232</v>
      </c>
      <c r="K34" s="9">
        <v>914.59613917481715</v>
      </c>
      <c r="L34" s="9">
        <v>899.45032046882511</v>
      </c>
      <c r="M34" s="9">
        <v>893.13383425789505</v>
      </c>
      <c r="N34" s="9">
        <v>742.71291730737585</v>
      </c>
      <c r="O34" s="9">
        <v>599.86209245440625</v>
      </c>
      <c r="P34" s="9">
        <v>583.11731059619501</v>
      </c>
      <c r="Q34" s="9">
        <v>467.6130184506755</v>
      </c>
      <c r="R34" s="9">
        <v>424.57244334287867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42.649215424005853</v>
      </c>
      <c r="O35" s="9">
        <v>31.643244759407196</v>
      </c>
      <c r="P35" s="9">
        <v>20.274130963156917</v>
      </c>
      <c r="Q35" s="9">
        <v>20.15843451909026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42.649215424005853</v>
      </c>
      <c r="O36" s="10">
        <v>31.643244759407196</v>
      </c>
      <c r="P36" s="10">
        <v>20.274130963156917</v>
      </c>
      <c r="Q36" s="10">
        <v>20.15843451909026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386.81873281772874</v>
      </c>
      <c r="D38" s="9">
        <v>171.07313692271757</v>
      </c>
      <c r="E38" s="9">
        <v>189.70590899502389</v>
      </c>
      <c r="F38" s="9">
        <v>315.75058058112256</v>
      </c>
      <c r="G38" s="9">
        <v>367.86933962573653</v>
      </c>
      <c r="H38" s="9">
        <v>431.06913719352741</v>
      </c>
      <c r="I38" s="9">
        <v>365.56319426089277</v>
      </c>
      <c r="J38" s="9">
        <v>309.93675019231222</v>
      </c>
      <c r="K38" s="9">
        <v>268.14618157666666</v>
      </c>
      <c r="L38" s="9">
        <v>293.16277941176469</v>
      </c>
      <c r="M38" s="9">
        <v>348.49449872840722</v>
      </c>
      <c r="N38" s="9">
        <v>297.30104139447133</v>
      </c>
      <c r="O38" s="9">
        <v>323.51638577307494</v>
      </c>
      <c r="P38" s="9">
        <v>249.25203165177294</v>
      </c>
      <c r="Q38" s="9">
        <v>250.3827477071076</v>
      </c>
      <c r="R38" s="9">
        <v>319.35296841137932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386.81873281772874</v>
      </c>
      <c r="D40" s="10">
        <v>171.07313692271757</v>
      </c>
      <c r="E40" s="10">
        <v>189.70590899502389</v>
      </c>
      <c r="F40" s="10">
        <v>315.75058058112256</v>
      </c>
      <c r="G40" s="10">
        <v>367.86933962573653</v>
      </c>
      <c r="H40" s="10">
        <v>431.06913719352741</v>
      </c>
      <c r="I40" s="10">
        <v>365.56319426089277</v>
      </c>
      <c r="J40" s="10">
        <v>309.93675019231222</v>
      </c>
      <c r="K40" s="10">
        <v>268.14618157666666</v>
      </c>
      <c r="L40" s="10">
        <v>293.16277941176469</v>
      </c>
      <c r="M40" s="10">
        <v>348.49449872840722</v>
      </c>
      <c r="N40" s="10">
        <v>297.30104139447133</v>
      </c>
      <c r="O40" s="10">
        <v>323.51638577307494</v>
      </c>
      <c r="P40" s="10">
        <v>249.25203165177294</v>
      </c>
      <c r="Q40" s="10">
        <v>250.3827477071076</v>
      </c>
      <c r="R40" s="10">
        <v>308.96746833514391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10.385500076235404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694.81123252716077</v>
      </c>
      <c r="D43" s="9">
        <v>551.26110210505931</v>
      </c>
      <c r="E43" s="9">
        <v>762.45346012329719</v>
      </c>
      <c r="F43" s="9">
        <v>974.91542130898881</v>
      </c>
      <c r="G43" s="9">
        <v>1036.3426487456279</v>
      </c>
      <c r="H43" s="9">
        <v>1058.5347761961596</v>
      </c>
      <c r="I43" s="9">
        <v>1195.3845045368378</v>
      </c>
      <c r="J43" s="9">
        <v>1125.2963733194506</v>
      </c>
      <c r="K43" s="9">
        <v>1368.881957712073</v>
      </c>
      <c r="L43" s="9">
        <v>665.30123986501098</v>
      </c>
      <c r="M43" s="9">
        <v>663.99526659358742</v>
      </c>
      <c r="N43" s="9">
        <v>557.40884141417064</v>
      </c>
      <c r="O43" s="9">
        <v>469.52489239567859</v>
      </c>
      <c r="P43" s="9">
        <v>393.537490060994</v>
      </c>
      <c r="Q43" s="9">
        <v>375.61498558924836</v>
      </c>
      <c r="R43" s="9">
        <v>397.63790573830437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7299.5427420898122</v>
      </c>
      <c r="D52" s="79">
        <v>8011.8290063713703</v>
      </c>
      <c r="E52" s="79">
        <v>7108.1238107229783</v>
      </c>
      <c r="F52" s="79">
        <v>9969.2663121092519</v>
      </c>
      <c r="G52" s="79">
        <v>9903.7003182718781</v>
      </c>
      <c r="H52" s="79">
        <v>12668.119379944448</v>
      </c>
      <c r="I52" s="79">
        <v>12954.07592513513</v>
      </c>
      <c r="J52" s="79">
        <v>11792.302080461444</v>
      </c>
      <c r="K52" s="79">
        <v>15262.063796536764</v>
      </c>
      <c r="L52" s="79">
        <v>15218.019354418657</v>
      </c>
      <c r="M52" s="79">
        <v>15259.451579936622</v>
      </c>
      <c r="N52" s="79">
        <v>12051.620779980158</v>
      </c>
      <c r="O52" s="79">
        <v>12084.041411280989</v>
      </c>
      <c r="P52" s="79">
        <v>12006.559754817443</v>
      </c>
      <c r="Q52" s="79">
        <v>9059.2453753258851</v>
      </c>
      <c r="R52" s="79">
        <v>10129.132644221581</v>
      </c>
    </row>
    <row r="53" spans="1:18" ht="11.25" customHeight="1" x14ac:dyDescent="0.25">
      <c r="A53" s="56" t="s">
        <v>143</v>
      </c>
      <c r="B53" s="57" t="s">
        <v>142</v>
      </c>
      <c r="C53" s="8">
        <v>7299.5427420898122</v>
      </c>
      <c r="D53" s="8">
        <v>8011.8290063713703</v>
      </c>
      <c r="E53" s="8">
        <v>7108.1238107229783</v>
      </c>
      <c r="F53" s="8">
        <v>9969.2663121092519</v>
      </c>
      <c r="G53" s="8">
        <v>9903.7003182718781</v>
      </c>
      <c r="H53" s="8">
        <v>12668.119379944448</v>
      </c>
      <c r="I53" s="8">
        <v>12954.07592513513</v>
      </c>
      <c r="J53" s="8">
        <v>11792.302080461444</v>
      </c>
      <c r="K53" s="8">
        <v>15262.063796536764</v>
      </c>
      <c r="L53" s="8">
        <v>15218.019354418657</v>
      </c>
      <c r="M53" s="8">
        <v>15259.451579936622</v>
      </c>
      <c r="N53" s="8">
        <v>12051.620779980158</v>
      </c>
      <c r="O53" s="8">
        <v>12084.041411280989</v>
      </c>
      <c r="P53" s="8">
        <v>12006.559754817443</v>
      </c>
      <c r="Q53" s="8">
        <v>9059.2453753258851</v>
      </c>
      <c r="R53" s="8">
        <v>10129.132644221581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34.719962940823351</v>
      </c>
      <c r="D64" s="81">
        <v>36.545873817599997</v>
      </c>
      <c r="E64" s="81">
        <v>33.2955437472</v>
      </c>
      <c r="F64" s="81">
        <v>34.207549367040002</v>
      </c>
      <c r="G64" s="81">
        <v>35.143751341440002</v>
      </c>
      <c r="H64" s="81">
        <v>35.952008265799833</v>
      </c>
      <c r="I64" s="81">
        <v>46.890049852799997</v>
      </c>
      <c r="J64" s="81">
        <v>37.957280941440004</v>
      </c>
      <c r="K64" s="81">
        <v>38.920164554880003</v>
      </c>
      <c r="L64" s="81">
        <v>60.021542770560004</v>
      </c>
      <c r="M64" s="81">
        <v>98.715437408317655</v>
      </c>
      <c r="N64" s="81">
        <v>104.61976907160812</v>
      </c>
      <c r="O64" s="81">
        <v>139.29621774210617</v>
      </c>
      <c r="P64" s="81">
        <v>206.19148813698797</v>
      </c>
      <c r="Q64" s="81">
        <v>314.97981515662741</v>
      </c>
      <c r="R64" s="81">
        <v>274.89714914035437</v>
      </c>
    </row>
    <row r="65" spans="1:18" ht="11.25" customHeight="1" x14ac:dyDescent="0.25">
      <c r="A65" s="71" t="s">
        <v>123</v>
      </c>
      <c r="B65" s="72" t="s">
        <v>122</v>
      </c>
      <c r="C65" s="82">
        <v>34.719962940823351</v>
      </c>
      <c r="D65" s="82">
        <v>36.545873817599997</v>
      </c>
      <c r="E65" s="82">
        <v>33.2955437472</v>
      </c>
      <c r="F65" s="82">
        <v>34.207549367040002</v>
      </c>
      <c r="G65" s="82">
        <v>35.143751341440002</v>
      </c>
      <c r="H65" s="82">
        <v>35.952008265799833</v>
      </c>
      <c r="I65" s="82">
        <v>46.890049852799997</v>
      </c>
      <c r="J65" s="82">
        <v>37.957280941440004</v>
      </c>
      <c r="K65" s="82">
        <v>38.920164554880003</v>
      </c>
      <c r="L65" s="82">
        <v>60.021542770560004</v>
      </c>
      <c r="M65" s="82">
        <v>96.656418421950349</v>
      </c>
      <c r="N65" s="82">
        <v>99.792534236159014</v>
      </c>
      <c r="O65" s="82">
        <v>99.456148636166077</v>
      </c>
      <c r="P65" s="82">
        <v>166.3195161909629</v>
      </c>
      <c r="Q65" s="82">
        <v>278.65599999999995</v>
      </c>
      <c r="R65" s="82">
        <v>237.32729680800907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2.0590189863673132</v>
      </c>
      <c r="N67" s="82">
        <v>4.8272348354491008</v>
      </c>
      <c r="O67" s="82">
        <v>39.840069105940081</v>
      </c>
      <c r="P67" s="82">
        <v>39.87197194602507</v>
      </c>
      <c r="Q67" s="82">
        <v>36.323815156627489</v>
      </c>
      <c r="R67" s="82">
        <v>37.569852332345299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1.0112558920605279</v>
      </c>
      <c r="D2" s="78">
        <v>1.7405307139656441</v>
      </c>
      <c r="E2" s="78">
        <v>2.0334798689476172</v>
      </c>
      <c r="F2" s="78">
        <v>2.4683445342406065</v>
      </c>
      <c r="G2" s="78">
        <v>2.9479154792096187</v>
      </c>
      <c r="H2" s="78">
        <v>3.3180247492499251</v>
      </c>
      <c r="I2" s="78">
        <v>4.4196539084999209</v>
      </c>
      <c r="J2" s="78">
        <v>6.7597632254396345</v>
      </c>
      <c r="K2" s="78">
        <v>7.5899839458585525</v>
      </c>
      <c r="L2" s="78">
        <v>10.185207383127247</v>
      </c>
      <c r="M2" s="78">
        <v>15.498471927869476</v>
      </c>
      <c r="N2" s="78">
        <v>19.079053114737423</v>
      </c>
      <c r="O2" s="78">
        <v>26.514312224669297</v>
      </c>
      <c r="P2" s="78">
        <v>39.51711195175492</v>
      </c>
      <c r="Q2" s="78">
        <v>51.757679589594247</v>
      </c>
      <c r="R2" s="78">
        <v>70.935306254703434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1.0112558920605279</v>
      </c>
      <c r="D52" s="79">
        <v>1.7405307139656441</v>
      </c>
      <c r="E52" s="79">
        <v>2.0334798689476172</v>
      </c>
      <c r="F52" s="79">
        <v>2.4683445342406065</v>
      </c>
      <c r="G52" s="79">
        <v>2.9479154792096187</v>
      </c>
      <c r="H52" s="79">
        <v>3.3180247492499251</v>
      </c>
      <c r="I52" s="79">
        <v>4.4196539084999209</v>
      </c>
      <c r="J52" s="79">
        <v>6.7597632254396345</v>
      </c>
      <c r="K52" s="79">
        <v>7.5899839458585525</v>
      </c>
      <c r="L52" s="79">
        <v>10.185207383127247</v>
      </c>
      <c r="M52" s="79">
        <v>15.498471927869476</v>
      </c>
      <c r="N52" s="79">
        <v>19.079053114737423</v>
      </c>
      <c r="O52" s="79">
        <v>26.514312224669297</v>
      </c>
      <c r="P52" s="79">
        <v>39.51711195175492</v>
      </c>
      <c r="Q52" s="79">
        <v>51.757679589594247</v>
      </c>
      <c r="R52" s="79">
        <v>70.935306254703434</v>
      </c>
    </row>
    <row r="53" spans="1:18" ht="11.25" customHeight="1" x14ac:dyDescent="0.25">
      <c r="A53" s="56" t="s">
        <v>143</v>
      </c>
      <c r="B53" s="57" t="s">
        <v>142</v>
      </c>
      <c r="C53" s="8">
        <v>1.0112558920605279</v>
      </c>
      <c r="D53" s="8">
        <v>1.7405307139656441</v>
      </c>
      <c r="E53" s="8">
        <v>2.0334798689476172</v>
      </c>
      <c r="F53" s="8">
        <v>2.4683445342406065</v>
      </c>
      <c r="G53" s="8">
        <v>2.9479154792096187</v>
      </c>
      <c r="H53" s="8">
        <v>3.3180247492499251</v>
      </c>
      <c r="I53" s="8">
        <v>4.4196539084999209</v>
      </c>
      <c r="J53" s="8">
        <v>6.7597632254396345</v>
      </c>
      <c r="K53" s="8">
        <v>7.5899839458585525</v>
      </c>
      <c r="L53" s="8">
        <v>10.185207383127247</v>
      </c>
      <c r="M53" s="8">
        <v>15.498471927869476</v>
      </c>
      <c r="N53" s="8">
        <v>19.079053114737423</v>
      </c>
      <c r="O53" s="8">
        <v>26.514312224669297</v>
      </c>
      <c r="P53" s="8">
        <v>39.51711195175492</v>
      </c>
      <c r="Q53" s="8">
        <v>51.757679589594247</v>
      </c>
      <c r="R53" s="8">
        <v>70.935306254703434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2.09127096029598E-3</v>
      </c>
      <c r="N64" s="81">
        <v>7.6420484434622073E-3</v>
      </c>
      <c r="O64" s="81">
        <v>8.7415459395990144E-2</v>
      </c>
      <c r="P64" s="81">
        <v>0.13123036167759125</v>
      </c>
      <c r="Q64" s="81">
        <v>0.20752682022157312</v>
      </c>
      <c r="R64" s="81">
        <v>0.26310534916918382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2.09127096029598E-3</v>
      </c>
      <c r="N67" s="82">
        <v>7.6420484434622073E-3</v>
      </c>
      <c r="O67" s="82">
        <v>8.7415459395990144E-2</v>
      </c>
      <c r="P67" s="82">
        <v>0.13123036167759125</v>
      </c>
      <c r="Q67" s="82">
        <v>0.20752682022157312</v>
      </c>
      <c r="R67" s="82">
        <v>0.26310534916918382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2748.7289453440717</v>
      </c>
      <c r="D2" s="78">
        <v>2729.7563860840041</v>
      </c>
      <c r="E2" s="78">
        <v>2728.2874200495421</v>
      </c>
      <c r="F2" s="78">
        <v>2691.6513246278373</v>
      </c>
      <c r="G2" s="78">
        <v>2657.3179581396103</v>
      </c>
      <c r="H2" s="78">
        <v>2677.2010060043185</v>
      </c>
      <c r="I2" s="78">
        <v>2668.1655979159095</v>
      </c>
      <c r="J2" s="78">
        <v>2637.8317237090482</v>
      </c>
      <c r="K2" s="78">
        <v>2640.2300928468048</v>
      </c>
      <c r="L2" s="78">
        <v>2581.424079512708</v>
      </c>
      <c r="M2" s="78">
        <v>2539.1071532740798</v>
      </c>
      <c r="N2" s="78">
        <v>2553.8548986942346</v>
      </c>
      <c r="O2" s="78">
        <v>2533.1268544741879</v>
      </c>
      <c r="P2" s="78">
        <v>2534.745826140022</v>
      </c>
      <c r="Q2" s="78">
        <v>2533.8715628870095</v>
      </c>
      <c r="R2" s="78">
        <v>2545.3755667391833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551.82965138998998</v>
      </c>
      <c r="D21" s="79">
        <v>500.32313545551006</v>
      </c>
      <c r="E21" s="79">
        <v>473.02877995327015</v>
      </c>
      <c r="F21" s="79">
        <v>437.56885587684121</v>
      </c>
      <c r="G21" s="79">
        <v>407.24542723414214</v>
      </c>
      <c r="H21" s="79">
        <v>390.47475194206629</v>
      </c>
      <c r="I21" s="79">
        <v>382.45905359490587</v>
      </c>
      <c r="J21" s="79">
        <v>351.28004227941557</v>
      </c>
      <c r="K21" s="79">
        <v>337.46167274666868</v>
      </c>
      <c r="L21" s="79">
        <v>277.67964461327875</v>
      </c>
      <c r="M21" s="79">
        <v>262.88157174995564</v>
      </c>
      <c r="N21" s="79">
        <v>256.27963292448868</v>
      </c>
      <c r="O21" s="79">
        <v>231.6161893598686</v>
      </c>
      <c r="P21" s="79">
        <v>229.89661295396553</v>
      </c>
      <c r="Q21" s="79">
        <v>212.07707737826183</v>
      </c>
      <c r="R21" s="79">
        <v>206.08540790860422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551.82965138998998</v>
      </c>
      <c r="D30" s="8">
        <v>500.32313545551006</v>
      </c>
      <c r="E30" s="8">
        <v>473.02877995327015</v>
      </c>
      <c r="F30" s="8">
        <v>437.56885587684121</v>
      </c>
      <c r="G30" s="8">
        <v>407.24542723414214</v>
      </c>
      <c r="H30" s="8">
        <v>390.47475194206629</v>
      </c>
      <c r="I30" s="8">
        <v>382.45905359490587</v>
      </c>
      <c r="J30" s="8">
        <v>351.28004227941557</v>
      </c>
      <c r="K30" s="8">
        <v>337.46167274666868</v>
      </c>
      <c r="L30" s="8">
        <v>277.67964461327875</v>
      </c>
      <c r="M30" s="8">
        <v>262.88157174995564</v>
      </c>
      <c r="N30" s="8">
        <v>256.27963292448868</v>
      </c>
      <c r="O30" s="8">
        <v>231.6161893598686</v>
      </c>
      <c r="P30" s="8">
        <v>229.89661295396553</v>
      </c>
      <c r="Q30" s="8">
        <v>212.07707737826183</v>
      </c>
      <c r="R30" s="8">
        <v>206.08540790860422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232.95912289419999</v>
      </c>
      <c r="D34" s="9">
        <v>229.95114729703076</v>
      </c>
      <c r="E34" s="9">
        <v>214.95076223961922</v>
      </c>
      <c r="F34" s="9">
        <v>198.7414323900764</v>
      </c>
      <c r="G34" s="9">
        <v>194.68340879786629</v>
      </c>
      <c r="H34" s="9">
        <v>192.05630345221684</v>
      </c>
      <c r="I34" s="9">
        <v>187.61859830917612</v>
      </c>
      <c r="J34" s="9">
        <v>168.14598357055041</v>
      </c>
      <c r="K34" s="9">
        <v>162.4486625280644</v>
      </c>
      <c r="L34" s="9">
        <v>144.67832414182652</v>
      </c>
      <c r="M34" s="9">
        <v>134.60625233576607</v>
      </c>
      <c r="N34" s="9">
        <v>127.13613640923626</v>
      </c>
      <c r="O34" s="9">
        <v>102.68321317138329</v>
      </c>
      <c r="P34" s="9">
        <v>95.175722775476885</v>
      </c>
      <c r="Q34" s="9">
        <v>76.323247829432248</v>
      </c>
      <c r="R34" s="9">
        <v>69.298215695900765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6.1378647793688375</v>
      </c>
      <c r="O35" s="9">
        <v>4.9471738703243027</v>
      </c>
      <c r="P35" s="9">
        <v>4.1192862252799758</v>
      </c>
      <c r="Q35" s="9">
        <v>4.2351753646920836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6.1378647793688375</v>
      </c>
      <c r="O36" s="10">
        <v>4.9471738703243027</v>
      </c>
      <c r="P36" s="10">
        <v>4.1192862252799758</v>
      </c>
      <c r="Q36" s="10">
        <v>4.2351753646920836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114.03631345062729</v>
      </c>
      <c r="D38" s="9">
        <v>64.03321572096246</v>
      </c>
      <c r="E38" s="9">
        <v>51.418834419848153</v>
      </c>
      <c r="F38" s="9">
        <v>58.42712019546952</v>
      </c>
      <c r="G38" s="9">
        <v>55.686071618259533</v>
      </c>
      <c r="H38" s="9">
        <v>57.419337197607241</v>
      </c>
      <c r="I38" s="9">
        <v>45.630291944027285</v>
      </c>
      <c r="J38" s="9">
        <v>39.54756483523186</v>
      </c>
      <c r="K38" s="9">
        <v>28.667235027949332</v>
      </c>
      <c r="L38" s="9">
        <v>40.680751692971313</v>
      </c>
      <c r="M38" s="9">
        <v>44.151797548548714</v>
      </c>
      <c r="N38" s="9">
        <v>42.78609987788159</v>
      </c>
      <c r="O38" s="9">
        <v>50.579257041663048</v>
      </c>
      <c r="P38" s="9">
        <v>50.642883903237902</v>
      </c>
      <c r="Q38" s="9">
        <v>52.604027551287807</v>
      </c>
      <c r="R38" s="9">
        <v>60.926013773314942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114.03631345062729</v>
      </c>
      <c r="D40" s="10">
        <v>64.03321572096246</v>
      </c>
      <c r="E40" s="10">
        <v>51.418834419848153</v>
      </c>
      <c r="F40" s="10">
        <v>58.42712019546952</v>
      </c>
      <c r="G40" s="10">
        <v>55.686071618259533</v>
      </c>
      <c r="H40" s="10">
        <v>57.419337197607241</v>
      </c>
      <c r="I40" s="10">
        <v>45.630291944027285</v>
      </c>
      <c r="J40" s="10">
        <v>39.54756483523186</v>
      </c>
      <c r="K40" s="10">
        <v>28.667235027949332</v>
      </c>
      <c r="L40" s="10">
        <v>40.680751692971313</v>
      </c>
      <c r="M40" s="10">
        <v>44.151797548548714</v>
      </c>
      <c r="N40" s="10">
        <v>42.78609987788159</v>
      </c>
      <c r="O40" s="10">
        <v>50.579257041663048</v>
      </c>
      <c r="P40" s="10">
        <v>50.642883903237902</v>
      </c>
      <c r="Q40" s="10">
        <v>52.604027551287807</v>
      </c>
      <c r="R40" s="10">
        <v>58.944672801802824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1.98134097151212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204.83421504516272</v>
      </c>
      <c r="D43" s="9">
        <v>206.33877243751678</v>
      </c>
      <c r="E43" s="9">
        <v>206.65918329380278</v>
      </c>
      <c r="F43" s="9">
        <v>180.40030329129533</v>
      </c>
      <c r="G43" s="9">
        <v>156.8759468180163</v>
      </c>
      <c r="H43" s="9">
        <v>140.99911129224222</v>
      </c>
      <c r="I43" s="9">
        <v>149.21016334170244</v>
      </c>
      <c r="J43" s="9">
        <v>143.58649387363329</v>
      </c>
      <c r="K43" s="9">
        <v>146.3457751906549</v>
      </c>
      <c r="L43" s="9">
        <v>92.320568778480933</v>
      </c>
      <c r="M43" s="9">
        <v>84.123521865640825</v>
      </c>
      <c r="N43" s="9">
        <v>80.219531858002014</v>
      </c>
      <c r="O43" s="9">
        <v>73.406545276497965</v>
      </c>
      <c r="P43" s="9">
        <v>79.958720049970751</v>
      </c>
      <c r="Q43" s="9">
        <v>78.914626632849689</v>
      </c>
      <c r="R43" s="9">
        <v>75.861178439388496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2196.8992939540817</v>
      </c>
      <c r="D52" s="79">
        <v>2229.4332506284941</v>
      </c>
      <c r="E52" s="79">
        <v>2255.2586400962718</v>
      </c>
      <c r="F52" s="79">
        <v>2254.0824687509962</v>
      </c>
      <c r="G52" s="79">
        <v>2250.0725309054683</v>
      </c>
      <c r="H52" s="79">
        <v>2286.7262540622523</v>
      </c>
      <c r="I52" s="79">
        <v>2285.7065443210035</v>
      </c>
      <c r="J52" s="79">
        <v>2286.5516814296325</v>
      </c>
      <c r="K52" s="79">
        <v>2302.7684201001362</v>
      </c>
      <c r="L52" s="79">
        <v>2303.7444348994291</v>
      </c>
      <c r="M52" s="79">
        <v>2276.2255815241242</v>
      </c>
      <c r="N52" s="79">
        <v>2297.5752657697458</v>
      </c>
      <c r="O52" s="79">
        <v>2301.5106651143192</v>
      </c>
      <c r="P52" s="79">
        <v>2304.8492131860567</v>
      </c>
      <c r="Q52" s="79">
        <v>2321.7944855087476</v>
      </c>
      <c r="R52" s="79">
        <v>2339.290158830579</v>
      </c>
    </row>
    <row r="53" spans="1:18" ht="11.25" customHeight="1" x14ac:dyDescent="0.25">
      <c r="A53" s="56" t="s">
        <v>143</v>
      </c>
      <c r="B53" s="57" t="s">
        <v>142</v>
      </c>
      <c r="C53" s="8">
        <v>2196.8992939540817</v>
      </c>
      <c r="D53" s="8">
        <v>2229.4332506284941</v>
      </c>
      <c r="E53" s="8">
        <v>2255.2586400962718</v>
      </c>
      <c r="F53" s="8">
        <v>2254.0824687509962</v>
      </c>
      <c r="G53" s="8">
        <v>2250.0725309054683</v>
      </c>
      <c r="H53" s="8">
        <v>2286.7262540622523</v>
      </c>
      <c r="I53" s="8">
        <v>2285.7065443210035</v>
      </c>
      <c r="J53" s="8">
        <v>2286.5516814296325</v>
      </c>
      <c r="K53" s="8">
        <v>2302.7684201001362</v>
      </c>
      <c r="L53" s="8">
        <v>2303.7444348994291</v>
      </c>
      <c r="M53" s="8">
        <v>2276.2255815241242</v>
      </c>
      <c r="N53" s="8">
        <v>2297.5752657697458</v>
      </c>
      <c r="O53" s="8">
        <v>2301.5106651143192</v>
      </c>
      <c r="P53" s="8">
        <v>2304.8492131860567</v>
      </c>
      <c r="Q53" s="8">
        <v>2321.7944855087476</v>
      </c>
      <c r="R53" s="8">
        <v>2339.290158830579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0.30714024452722938</v>
      </c>
      <c r="N64" s="81">
        <v>0.92028579080532624</v>
      </c>
      <c r="O64" s="81">
        <v>7.587887265978229</v>
      </c>
      <c r="P64" s="81">
        <v>7.6540562029934884</v>
      </c>
      <c r="Q64" s="81">
        <v>9.3094325442380423</v>
      </c>
      <c r="R64" s="81">
        <v>8.6766349021908251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0.30714024452722938</v>
      </c>
      <c r="N67" s="82">
        <v>0.92028579080532624</v>
      </c>
      <c r="O67" s="82">
        <v>7.587887265978229</v>
      </c>
      <c r="P67" s="82">
        <v>7.6540562029934884</v>
      </c>
      <c r="Q67" s="82">
        <v>9.3094325442380423</v>
      </c>
      <c r="R67" s="82">
        <v>8.6766349021908251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4326.2259710562948</v>
      </c>
      <c r="D2" s="78">
        <v>4214.2014619072279</v>
      </c>
      <c r="E2" s="78">
        <v>4177.6153944664311</v>
      </c>
      <c r="F2" s="78">
        <v>3096.3811233331844</v>
      </c>
      <c r="G2" s="78">
        <v>3075.4000153895468</v>
      </c>
      <c r="H2" s="78">
        <v>3115.7952188741069</v>
      </c>
      <c r="I2" s="78">
        <v>3054.4426187131803</v>
      </c>
      <c r="J2" s="78">
        <v>3086.6988392519797</v>
      </c>
      <c r="K2" s="78">
        <v>3088.3582328592956</v>
      </c>
      <c r="L2" s="78">
        <v>3212.2391161505302</v>
      </c>
      <c r="M2" s="78">
        <v>3206.1488961892328</v>
      </c>
      <c r="N2" s="78">
        <v>3211.8194303473338</v>
      </c>
      <c r="O2" s="78">
        <v>3151.8242662360876</v>
      </c>
      <c r="P2" s="78">
        <v>3210.7153325202726</v>
      </c>
      <c r="Q2" s="78">
        <v>3282.2974195211054</v>
      </c>
      <c r="R2" s="78">
        <v>3317.5565537038929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736.79613383949606</v>
      </c>
      <c r="D21" s="79">
        <v>692.10442051427628</v>
      </c>
      <c r="E21" s="79">
        <v>701.05619064483039</v>
      </c>
      <c r="F21" s="79">
        <v>689.03762545386144</v>
      </c>
      <c r="G21" s="79">
        <v>656.05113757849324</v>
      </c>
      <c r="H21" s="79">
        <v>612.15173494544615</v>
      </c>
      <c r="I21" s="79">
        <v>535.01146632166228</v>
      </c>
      <c r="J21" s="79">
        <v>563.67318872133956</v>
      </c>
      <c r="K21" s="79">
        <v>406.12146437907461</v>
      </c>
      <c r="L21" s="79">
        <v>520.3738224456846</v>
      </c>
      <c r="M21" s="79">
        <v>525.15378004768002</v>
      </c>
      <c r="N21" s="79">
        <v>540.81628949123365</v>
      </c>
      <c r="O21" s="79">
        <v>473.00920639264166</v>
      </c>
      <c r="P21" s="79">
        <v>511.77395078216716</v>
      </c>
      <c r="Q21" s="79">
        <v>593.88321629884081</v>
      </c>
      <c r="R21" s="79">
        <v>591.7011674995166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736.79613383949606</v>
      </c>
      <c r="D30" s="8">
        <v>692.10442051427628</v>
      </c>
      <c r="E30" s="8">
        <v>701.05619064483039</v>
      </c>
      <c r="F30" s="8">
        <v>689.03762545386144</v>
      </c>
      <c r="G30" s="8">
        <v>656.05113757849324</v>
      </c>
      <c r="H30" s="8">
        <v>612.15173494544615</v>
      </c>
      <c r="I30" s="8">
        <v>535.01146632166228</v>
      </c>
      <c r="J30" s="8">
        <v>563.67318872133956</v>
      </c>
      <c r="K30" s="8">
        <v>406.12146437907461</v>
      </c>
      <c r="L30" s="8">
        <v>520.3738224456846</v>
      </c>
      <c r="M30" s="8">
        <v>525.15378004768002</v>
      </c>
      <c r="N30" s="8">
        <v>540.81628949123365</v>
      </c>
      <c r="O30" s="8">
        <v>473.00920639264166</v>
      </c>
      <c r="P30" s="8">
        <v>511.77395078216716</v>
      </c>
      <c r="Q30" s="8">
        <v>593.88321629884081</v>
      </c>
      <c r="R30" s="8">
        <v>591.7011674995166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736.79613383949606</v>
      </c>
      <c r="D34" s="9">
        <v>692.10442051427628</v>
      </c>
      <c r="E34" s="9">
        <v>701.05619064483039</v>
      </c>
      <c r="F34" s="9">
        <v>689.03762545386144</v>
      </c>
      <c r="G34" s="9">
        <v>656.05113757849324</v>
      </c>
      <c r="H34" s="9">
        <v>612.15173494544615</v>
      </c>
      <c r="I34" s="9">
        <v>535.01146632166228</v>
      </c>
      <c r="J34" s="9">
        <v>563.67318872133956</v>
      </c>
      <c r="K34" s="9">
        <v>406.12146437907461</v>
      </c>
      <c r="L34" s="9">
        <v>520.3738224456846</v>
      </c>
      <c r="M34" s="9">
        <v>525.15378004768002</v>
      </c>
      <c r="N34" s="9">
        <v>540.81628949123365</v>
      </c>
      <c r="O34" s="9">
        <v>473.00920639264166</v>
      </c>
      <c r="P34" s="9">
        <v>511.77395078216716</v>
      </c>
      <c r="Q34" s="9">
        <v>593.88321629884081</v>
      </c>
      <c r="R34" s="9">
        <v>591.7011674995166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3589.4298372167987</v>
      </c>
      <c r="D52" s="79">
        <v>3522.0970413929517</v>
      </c>
      <c r="E52" s="79">
        <v>3476.5592038216009</v>
      </c>
      <c r="F52" s="79">
        <v>2407.343497879323</v>
      </c>
      <c r="G52" s="79">
        <v>2419.3488778110536</v>
      </c>
      <c r="H52" s="79">
        <v>2503.6434839286608</v>
      </c>
      <c r="I52" s="79">
        <v>2519.431152391518</v>
      </c>
      <c r="J52" s="79">
        <v>2523.0256505306402</v>
      </c>
      <c r="K52" s="79">
        <v>2682.2367684802211</v>
      </c>
      <c r="L52" s="79">
        <v>2691.8652937048455</v>
      </c>
      <c r="M52" s="79">
        <v>2680.9951161415529</v>
      </c>
      <c r="N52" s="79">
        <v>2671.0031408560999</v>
      </c>
      <c r="O52" s="79">
        <v>2678.8150598434459</v>
      </c>
      <c r="P52" s="79">
        <v>2698.9413817381055</v>
      </c>
      <c r="Q52" s="79">
        <v>2688.4142032222649</v>
      </c>
      <c r="R52" s="79">
        <v>2725.8553862043764</v>
      </c>
    </row>
    <row r="53" spans="1:18" ht="11.25" customHeight="1" x14ac:dyDescent="0.25">
      <c r="A53" s="56" t="s">
        <v>143</v>
      </c>
      <c r="B53" s="57" t="s">
        <v>142</v>
      </c>
      <c r="C53" s="8">
        <v>3589.4298372167987</v>
      </c>
      <c r="D53" s="8">
        <v>3522.0970413929517</v>
      </c>
      <c r="E53" s="8">
        <v>3476.5592038216009</v>
      </c>
      <c r="F53" s="8">
        <v>2407.343497879323</v>
      </c>
      <c r="G53" s="8">
        <v>2419.3488778110536</v>
      </c>
      <c r="H53" s="8">
        <v>2503.6434839286608</v>
      </c>
      <c r="I53" s="8">
        <v>2519.431152391518</v>
      </c>
      <c r="J53" s="8">
        <v>2523.0256505306402</v>
      </c>
      <c r="K53" s="8">
        <v>2682.2367684802211</v>
      </c>
      <c r="L53" s="8">
        <v>2691.8652937048455</v>
      </c>
      <c r="M53" s="8">
        <v>2680.9951161415529</v>
      </c>
      <c r="N53" s="8">
        <v>2671.0031408560999</v>
      </c>
      <c r="O53" s="8">
        <v>2678.8150598434459</v>
      </c>
      <c r="P53" s="8">
        <v>2698.9413817381055</v>
      </c>
      <c r="Q53" s="8">
        <v>2688.4142032222649</v>
      </c>
      <c r="R53" s="8">
        <v>2725.8553862043764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0.36175742080741446</v>
      </c>
      <c r="N64" s="81">
        <v>1.0698610288628543</v>
      </c>
      <c r="O64" s="81">
        <v>8.831828150354081</v>
      </c>
      <c r="P64" s="81">
        <v>8.9627767865353984</v>
      </c>
      <c r="Q64" s="81">
        <v>10.779425496992312</v>
      </c>
      <c r="R64" s="81">
        <v>10.110439653236135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0.36175742080741446</v>
      </c>
      <c r="N67" s="82">
        <v>1.0698610288628543</v>
      </c>
      <c r="O67" s="82">
        <v>8.831828150354081</v>
      </c>
      <c r="P67" s="82">
        <v>8.9627767865353984</v>
      </c>
      <c r="Q67" s="82">
        <v>10.779425496992312</v>
      </c>
      <c r="R67" s="82">
        <v>10.110439653236135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30781.794651084594</v>
      </c>
      <c r="D2" s="78">
        <v>30162.321625001954</v>
      </c>
      <c r="E2" s="78">
        <v>37023.559832570318</v>
      </c>
      <c r="F2" s="78">
        <v>52847.734956435088</v>
      </c>
      <c r="G2" s="78">
        <v>55592.497058002344</v>
      </c>
      <c r="H2" s="78">
        <v>58376.7491601773</v>
      </c>
      <c r="I2" s="78">
        <v>63270.89571914509</v>
      </c>
      <c r="J2" s="78">
        <v>66857.825346427504</v>
      </c>
      <c r="K2" s="78">
        <v>63130.249953627106</v>
      </c>
      <c r="L2" s="78">
        <v>56693.108711917354</v>
      </c>
      <c r="M2" s="78">
        <v>65161.623274582198</v>
      </c>
      <c r="N2" s="78">
        <v>59520.833609947185</v>
      </c>
      <c r="O2" s="78">
        <v>57429.727403562189</v>
      </c>
      <c r="P2" s="78">
        <v>47831.683170715194</v>
      </c>
      <c r="Q2" s="78">
        <v>44568.034581543849</v>
      </c>
      <c r="R2" s="78">
        <v>50928.956189755685</v>
      </c>
    </row>
    <row r="3" spans="1:18" ht="11.25" customHeight="1" x14ac:dyDescent="0.25">
      <c r="A3" s="53" t="s">
        <v>242</v>
      </c>
      <c r="B3" s="54" t="s">
        <v>241</v>
      </c>
      <c r="C3" s="79">
        <v>248.70340000000024</v>
      </c>
      <c r="D3" s="79">
        <v>213.48281599127935</v>
      </c>
      <c r="E3" s="79">
        <v>253.88442337183284</v>
      </c>
      <c r="F3" s="79">
        <v>271.69994718899682</v>
      </c>
      <c r="G3" s="79">
        <v>593.6997983312848</v>
      </c>
      <c r="H3" s="79">
        <v>656.42977407089234</v>
      </c>
      <c r="I3" s="79">
        <v>568.35737551612237</v>
      </c>
      <c r="J3" s="79">
        <v>462.20971797634007</v>
      </c>
      <c r="K3" s="79">
        <v>234.07923547958626</v>
      </c>
      <c r="L3" s="79">
        <v>45.944743765532642</v>
      </c>
      <c r="M3" s="79">
        <v>193.83589324296102</v>
      </c>
      <c r="N3" s="79">
        <v>217.48511154933405</v>
      </c>
      <c r="O3" s="79">
        <v>198.94328838288337</v>
      </c>
      <c r="P3" s="79">
        <v>216.91711095438029</v>
      </c>
      <c r="Q3" s="79">
        <v>201.30925514697935</v>
      </c>
      <c r="R3" s="79">
        <v>213.32230412400918</v>
      </c>
    </row>
    <row r="4" spans="1:18" ht="11.25" customHeight="1" x14ac:dyDescent="0.25">
      <c r="A4" s="56" t="s">
        <v>240</v>
      </c>
      <c r="B4" s="57" t="s">
        <v>239</v>
      </c>
      <c r="C4" s="8">
        <v>248.70340000000024</v>
      </c>
      <c r="D4" s="8">
        <v>213.48281599127935</v>
      </c>
      <c r="E4" s="8">
        <v>253.88442337183284</v>
      </c>
      <c r="F4" s="8">
        <v>271.69994718899682</v>
      </c>
      <c r="G4" s="8">
        <v>593.6997983312848</v>
      </c>
      <c r="H4" s="8">
        <v>656.42977407089234</v>
      </c>
      <c r="I4" s="8">
        <v>568.35737551612237</v>
      </c>
      <c r="J4" s="8">
        <v>462.20971797634007</v>
      </c>
      <c r="K4" s="8">
        <v>234.07923547958626</v>
      </c>
      <c r="L4" s="8">
        <v>45.944743765532642</v>
      </c>
      <c r="M4" s="8">
        <v>193.83589324296102</v>
      </c>
      <c r="N4" s="8">
        <v>217.48511154933405</v>
      </c>
      <c r="O4" s="8">
        <v>198.94328838288337</v>
      </c>
      <c r="P4" s="8">
        <v>216.91711095438029</v>
      </c>
      <c r="Q4" s="8">
        <v>201.30925514697935</v>
      </c>
      <c r="R4" s="8">
        <v>213.32230412400918</v>
      </c>
    </row>
    <row r="5" spans="1:18" ht="11.25" customHeight="1" x14ac:dyDescent="0.25">
      <c r="A5" s="59" t="s">
        <v>238</v>
      </c>
      <c r="B5" s="60" t="s">
        <v>237</v>
      </c>
      <c r="C5" s="9">
        <v>248.70340000000024</v>
      </c>
      <c r="D5" s="9">
        <v>213.48281599127935</v>
      </c>
      <c r="E5" s="9">
        <v>253.88442337183284</v>
      </c>
      <c r="F5" s="9">
        <v>271.69994718899682</v>
      </c>
      <c r="G5" s="9">
        <v>593.6997983312848</v>
      </c>
      <c r="H5" s="9">
        <v>656.42977407089234</v>
      </c>
      <c r="I5" s="9">
        <v>568.35737551612237</v>
      </c>
      <c r="J5" s="9">
        <v>462.20971797634007</v>
      </c>
      <c r="K5" s="9">
        <v>234.07923547958626</v>
      </c>
      <c r="L5" s="9">
        <v>45.944743765532642</v>
      </c>
      <c r="M5" s="9">
        <v>193.83589324296102</v>
      </c>
      <c r="N5" s="9">
        <v>217.48511154933405</v>
      </c>
      <c r="O5" s="9">
        <v>198.94328838288337</v>
      </c>
      <c r="P5" s="9">
        <v>216.91711095438029</v>
      </c>
      <c r="Q5" s="9">
        <v>201.30925514697935</v>
      </c>
      <c r="R5" s="9">
        <v>213.32230412400918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248.70340000000024</v>
      </c>
      <c r="D8" s="10">
        <v>213.48281599127935</v>
      </c>
      <c r="E8" s="10">
        <v>253.88442337183284</v>
      </c>
      <c r="F8" s="10">
        <v>271.69994718899682</v>
      </c>
      <c r="G8" s="10">
        <v>593.6997983312848</v>
      </c>
      <c r="H8" s="10">
        <v>656.42977407089234</v>
      </c>
      <c r="I8" s="10">
        <v>568.35737551612237</v>
      </c>
      <c r="J8" s="10">
        <v>462.20971797634007</v>
      </c>
      <c r="K8" s="10">
        <v>234.07923547958626</v>
      </c>
      <c r="L8" s="10">
        <v>45.944743765532642</v>
      </c>
      <c r="M8" s="10">
        <v>193.83589324296102</v>
      </c>
      <c r="N8" s="10">
        <v>217.48511154933405</v>
      </c>
      <c r="O8" s="10">
        <v>198.94328838288337</v>
      </c>
      <c r="P8" s="10">
        <v>216.91711095438029</v>
      </c>
      <c r="Q8" s="10">
        <v>201.30925514697935</v>
      </c>
      <c r="R8" s="10">
        <v>213.32230412400918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8957.361551084723</v>
      </c>
      <c r="D21" s="79">
        <v>7581.1843647392543</v>
      </c>
      <c r="E21" s="79">
        <v>12374.532897810523</v>
      </c>
      <c r="F21" s="79">
        <v>21879.498766270211</v>
      </c>
      <c r="G21" s="79">
        <v>18854.670663124023</v>
      </c>
      <c r="H21" s="79">
        <v>16783.380597741125</v>
      </c>
      <c r="I21" s="79">
        <v>19122.801463754353</v>
      </c>
      <c r="J21" s="79">
        <v>19544.784910625916</v>
      </c>
      <c r="K21" s="79">
        <v>18623.795670927684</v>
      </c>
      <c r="L21" s="79">
        <v>14443.904151514114</v>
      </c>
      <c r="M21" s="79">
        <v>17817.034102977934</v>
      </c>
      <c r="N21" s="79">
        <v>16135.891240048493</v>
      </c>
      <c r="O21" s="79">
        <v>14895.981984484974</v>
      </c>
      <c r="P21" s="79">
        <v>11380.527337680414</v>
      </c>
      <c r="Q21" s="79">
        <v>10560.139768163754</v>
      </c>
      <c r="R21" s="79">
        <v>11038.555772101092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8957.361551084723</v>
      </c>
      <c r="D30" s="8">
        <v>7581.1843647392543</v>
      </c>
      <c r="E30" s="8">
        <v>12374.532897810523</v>
      </c>
      <c r="F30" s="8">
        <v>21879.498766270211</v>
      </c>
      <c r="G30" s="8">
        <v>18854.670663124023</v>
      </c>
      <c r="H30" s="8">
        <v>16783.380597741125</v>
      </c>
      <c r="I30" s="8">
        <v>19122.801463754353</v>
      </c>
      <c r="J30" s="8">
        <v>19544.784910625916</v>
      </c>
      <c r="K30" s="8">
        <v>18623.795670927684</v>
      </c>
      <c r="L30" s="8">
        <v>14443.904151514114</v>
      </c>
      <c r="M30" s="8">
        <v>17817.034102977934</v>
      </c>
      <c r="N30" s="8">
        <v>16135.891240048493</v>
      </c>
      <c r="O30" s="8">
        <v>14895.981984484974</v>
      </c>
      <c r="P30" s="8">
        <v>11380.527337680414</v>
      </c>
      <c r="Q30" s="8">
        <v>10560.139768163754</v>
      </c>
      <c r="R30" s="8">
        <v>11038.555772101092</v>
      </c>
    </row>
    <row r="31" spans="1:18" ht="11.25" customHeight="1" x14ac:dyDescent="0.25">
      <c r="A31" s="59" t="s">
        <v>187</v>
      </c>
      <c r="B31" s="60" t="s">
        <v>186</v>
      </c>
      <c r="C31" s="9">
        <v>2480.5344036767515</v>
      </c>
      <c r="D31" s="9">
        <v>980.78127373209611</v>
      </c>
      <c r="E31" s="9">
        <v>997.91875584000013</v>
      </c>
      <c r="F31" s="9">
        <v>892.53197568000019</v>
      </c>
      <c r="G31" s="9">
        <v>1887.5838252441602</v>
      </c>
      <c r="H31" s="9">
        <v>1955.923199999997</v>
      </c>
      <c r="I31" s="9">
        <v>1918.9075737600019</v>
      </c>
      <c r="J31" s="9">
        <v>2044.3334692976641</v>
      </c>
      <c r="K31" s="9">
        <v>1873.3283942400001</v>
      </c>
      <c r="L31" s="9">
        <v>1827.5357160552962</v>
      </c>
      <c r="M31" s="9">
        <v>1981.5552000000018</v>
      </c>
      <c r="N31" s="9">
        <v>2158.3942854374109</v>
      </c>
      <c r="O31" s="9">
        <v>2127.0030727739095</v>
      </c>
      <c r="P31" s="9">
        <v>1858.9753380970271</v>
      </c>
      <c r="Q31" s="9">
        <v>1553.9327999999975</v>
      </c>
      <c r="R31" s="9">
        <v>1667.9694734563348</v>
      </c>
    </row>
    <row r="32" spans="1:18" ht="11.25" customHeight="1" x14ac:dyDescent="0.25">
      <c r="A32" s="61" t="s">
        <v>185</v>
      </c>
      <c r="B32" s="62" t="s">
        <v>184</v>
      </c>
      <c r="C32" s="10">
        <v>2480.5344036767515</v>
      </c>
      <c r="D32" s="10">
        <v>980.78127373209611</v>
      </c>
      <c r="E32" s="10">
        <v>997.91875584000013</v>
      </c>
      <c r="F32" s="10">
        <v>892.53197568000019</v>
      </c>
      <c r="G32" s="10">
        <v>1887.5838252441602</v>
      </c>
      <c r="H32" s="10">
        <v>1955.923199999997</v>
      </c>
      <c r="I32" s="10">
        <v>1918.9075737600019</v>
      </c>
      <c r="J32" s="10">
        <v>2044.3334692976641</v>
      </c>
      <c r="K32" s="10">
        <v>1873.3283942400001</v>
      </c>
      <c r="L32" s="10">
        <v>1827.5357160552962</v>
      </c>
      <c r="M32" s="10">
        <v>1981.5552000000018</v>
      </c>
      <c r="N32" s="10">
        <v>2158.3942854374109</v>
      </c>
      <c r="O32" s="10">
        <v>2127.0030727739095</v>
      </c>
      <c r="P32" s="10">
        <v>1858.9753380970271</v>
      </c>
      <c r="Q32" s="10">
        <v>1553.9327999999975</v>
      </c>
      <c r="R32" s="10">
        <v>1667.9694734563348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75.557425623876014</v>
      </c>
      <c r="H34" s="9">
        <v>60.95460239990522</v>
      </c>
      <c r="I34" s="9">
        <v>52.30906825870801</v>
      </c>
      <c r="J34" s="9">
        <v>49.402957541292004</v>
      </c>
      <c r="K34" s="9">
        <v>55.215126138708015</v>
      </c>
      <c r="L34" s="9">
        <v>72.651473418708008</v>
      </c>
      <c r="M34" s="9">
        <v>58.052014153739215</v>
      </c>
      <c r="N34" s="9">
        <v>40.636381535771399</v>
      </c>
      <c r="O34" s="9">
        <v>58.051997845183386</v>
      </c>
      <c r="P34" s="9">
        <v>26.123401023670549</v>
      </c>
      <c r="Q34" s="9">
        <v>17.41560000000004</v>
      </c>
      <c r="R34" s="9">
        <v>14.513000862910005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9.3319585200000024</v>
      </c>
      <c r="L38" s="9">
        <v>3.0103092000000005</v>
      </c>
      <c r="M38" s="9">
        <v>3.0917007537916921</v>
      </c>
      <c r="N38" s="9">
        <v>3.0916985952039164</v>
      </c>
      <c r="O38" s="9">
        <v>3.0916998852400126</v>
      </c>
      <c r="P38" s="9">
        <v>12.366800484604955</v>
      </c>
      <c r="Q38" s="9">
        <v>12.366800000000026</v>
      </c>
      <c r="R38" s="9">
        <v>3.0917001838254476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9.3319585200000024</v>
      </c>
      <c r="L41" s="10">
        <v>3.0103092000000005</v>
      </c>
      <c r="M41" s="10">
        <v>3.0917007537916921</v>
      </c>
      <c r="N41" s="10">
        <v>3.0916985952039164</v>
      </c>
      <c r="O41" s="10">
        <v>3.0916998852400126</v>
      </c>
      <c r="P41" s="10">
        <v>12.366800484604955</v>
      </c>
      <c r="Q41" s="10">
        <v>12.366800000000026</v>
      </c>
      <c r="R41" s="10">
        <v>3.0917001838254476</v>
      </c>
    </row>
    <row r="42" spans="1:18" ht="11.25" customHeight="1" x14ac:dyDescent="0.25">
      <c r="A42" s="64" t="s">
        <v>165</v>
      </c>
      <c r="B42" s="60" t="s">
        <v>164</v>
      </c>
      <c r="C42" s="9">
        <v>27.091675262523744</v>
      </c>
      <c r="D42" s="9">
        <v>27.620291979680403</v>
      </c>
      <c r="E42" s="9">
        <v>40.693955957546407</v>
      </c>
      <c r="F42" s="9">
        <v>33.911583930756002</v>
      </c>
      <c r="G42" s="9">
        <v>67.823167861512005</v>
      </c>
      <c r="H42" s="9">
        <v>19.351200000000059</v>
      </c>
      <c r="I42" s="9">
        <v>32.223736889244002</v>
      </c>
      <c r="J42" s="9">
        <v>22.710009870756</v>
      </c>
      <c r="K42" s="9">
        <v>190.27337417848801</v>
      </c>
      <c r="L42" s="9">
        <v>319.16819897848802</v>
      </c>
      <c r="M42" s="9">
        <v>206.4128503257935</v>
      </c>
      <c r="N42" s="9">
        <v>196.73711060722366</v>
      </c>
      <c r="O42" s="9">
        <v>129.00799521138686</v>
      </c>
      <c r="P42" s="9">
        <v>125.78280492891997</v>
      </c>
      <c r="Q42" s="9">
        <v>32.251999999999995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696.9844781194812</v>
      </c>
      <c r="D43" s="9">
        <v>420.49496143589221</v>
      </c>
      <c r="E43" s="9">
        <v>378.80535409451284</v>
      </c>
      <c r="F43" s="9">
        <v>315.66828969889207</v>
      </c>
      <c r="G43" s="9">
        <v>252.53481169940397</v>
      </c>
      <c r="H43" s="9">
        <v>211.48149199018212</v>
      </c>
      <c r="I43" s="9">
        <v>138.98907579632402</v>
      </c>
      <c r="J43" s="9">
        <v>110.59186091522396</v>
      </c>
      <c r="K43" s="9">
        <v>75.863850230843966</v>
      </c>
      <c r="L43" s="9">
        <v>116.71498080403204</v>
      </c>
      <c r="M43" s="9">
        <v>88.38639967533129</v>
      </c>
      <c r="N43" s="9">
        <v>123.11706053349849</v>
      </c>
      <c r="O43" s="9">
        <v>69.45645718289714</v>
      </c>
      <c r="P43" s="9">
        <v>34.697916637875529</v>
      </c>
      <c r="Q43" s="9">
        <v>82.040051455793161</v>
      </c>
      <c r="R43" s="9">
        <v>66.245830310097617</v>
      </c>
    </row>
    <row r="44" spans="1:18" ht="11.25" customHeight="1" x14ac:dyDescent="0.25">
      <c r="A44" s="59" t="s">
        <v>161</v>
      </c>
      <c r="B44" s="60" t="s">
        <v>160</v>
      </c>
      <c r="C44" s="9">
        <v>4897.8711435173864</v>
      </c>
      <c r="D44" s="9">
        <v>5275.4470483749856</v>
      </c>
      <c r="E44" s="9">
        <v>10114.562628420263</v>
      </c>
      <c r="F44" s="9">
        <v>19860.558271922666</v>
      </c>
      <c r="G44" s="9">
        <v>6535.5728429972924</v>
      </c>
      <c r="H44" s="9">
        <v>5904.0743109352934</v>
      </c>
      <c r="I44" s="9">
        <v>5591.1828053832469</v>
      </c>
      <c r="J44" s="9">
        <v>5157.6185358596886</v>
      </c>
      <c r="K44" s="9">
        <v>4730.5913976079919</v>
      </c>
      <c r="L44" s="9">
        <v>4340.5810847857438</v>
      </c>
      <c r="M44" s="9">
        <v>3164.0988043867133</v>
      </c>
      <c r="N44" s="9">
        <v>2523.2388772576219</v>
      </c>
      <c r="O44" s="9">
        <v>1535.6157210065692</v>
      </c>
      <c r="P44" s="9">
        <v>1312.7184525777038</v>
      </c>
      <c r="Q44" s="9">
        <v>817.34374000311766</v>
      </c>
      <c r="R44" s="9">
        <v>699.69542981012034</v>
      </c>
    </row>
    <row r="45" spans="1:18" ht="11.25" customHeight="1" x14ac:dyDescent="0.25">
      <c r="A45" s="59" t="s">
        <v>159</v>
      </c>
      <c r="B45" s="60" t="s">
        <v>158</v>
      </c>
      <c r="C45" s="9">
        <v>854.87985050857947</v>
      </c>
      <c r="D45" s="9">
        <v>876.84078921660011</v>
      </c>
      <c r="E45" s="9">
        <v>842.55220349820002</v>
      </c>
      <c r="F45" s="9">
        <v>776.82864503789995</v>
      </c>
      <c r="G45" s="9">
        <v>10035.59858969778</v>
      </c>
      <c r="H45" s="9">
        <v>8631.5957924157465</v>
      </c>
      <c r="I45" s="9">
        <v>11389.189203666829</v>
      </c>
      <c r="J45" s="9">
        <v>12160.128077141291</v>
      </c>
      <c r="K45" s="9">
        <v>11689.191570011653</v>
      </c>
      <c r="L45" s="9">
        <v>7764.2423882718476</v>
      </c>
      <c r="M45" s="9">
        <v>12315.437133682562</v>
      </c>
      <c r="N45" s="9">
        <v>11090.675826081762</v>
      </c>
      <c r="O45" s="9">
        <v>10973.755040579787</v>
      </c>
      <c r="P45" s="9">
        <v>8009.8626239306113</v>
      </c>
      <c r="Q45" s="9">
        <v>8044.788776704846</v>
      </c>
      <c r="R45" s="9">
        <v>8587.0403374778034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854.87985050857947</v>
      </c>
      <c r="D49" s="10">
        <v>876.84078921660011</v>
      </c>
      <c r="E49" s="10">
        <v>842.55220349820002</v>
      </c>
      <c r="F49" s="10">
        <v>776.82864503789995</v>
      </c>
      <c r="G49" s="10">
        <v>764.58221421660005</v>
      </c>
      <c r="H49" s="10">
        <v>823.68000000000222</v>
      </c>
      <c r="I49" s="10">
        <v>1338.5312434259999</v>
      </c>
      <c r="J49" s="10">
        <v>1575.7011186462</v>
      </c>
      <c r="K49" s="10">
        <v>1204.228758213</v>
      </c>
      <c r="L49" s="10">
        <v>1076.4579259278</v>
      </c>
      <c r="M49" s="10">
        <v>1038.9602533102916</v>
      </c>
      <c r="N49" s="10">
        <v>1198.0794556205055</v>
      </c>
      <c r="O49" s="10">
        <v>960.95996433038454</v>
      </c>
      <c r="P49" s="10">
        <v>480.48001882807091</v>
      </c>
      <c r="Q49" s="10">
        <v>427.43999999999994</v>
      </c>
      <c r="R49" s="10">
        <v>84.24000500871874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9271.0163754811801</v>
      </c>
      <c r="H51" s="10">
        <v>7807.9157924157435</v>
      </c>
      <c r="I51" s="10">
        <v>10050.657960240829</v>
      </c>
      <c r="J51" s="10">
        <v>10584.426958495091</v>
      </c>
      <c r="K51" s="10">
        <v>10484.962811798654</v>
      </c>
      <c r="L51" s="10">
        <v>6687.7844623440478</v>
      </c>
      <c r="M51" s="10">
        <v>11276.476880372271</v>
      </c>
      <c r="N51" s="10">
        <v>9892.5963704612568</v>
      </c>
      <c r="O51" s="10">
        <v>10012.795076249402</v>
      </c>
      <c r="P51" s="10">
        <v>7529.3826051025408</v>
      </c>
      <c r="Q51" s="10">
        <v>7617.3487767048464</v>
      </c>
      <c r="R51" s="10">
        <v>8502.8003324690853</v>
      </c>
    </row>
    <row r="52" spans="1:18" ht="11.25" customHeight="1" x14ac:dyDescent="0.25">
      <c r="A52" s="53" t="s">
        <v>145</v>
      </c>
      <c r="B52" s="54" t="s">
        <v>144</v>
      </c>
      <c r="C52" s="79">
        <v>21349.377299999869</v>
      </c>
      <c r="D52" s="79">
        <v>22015.307199523686</v>
      </c>
      <c r="E52" s="79">
        <v>24106.628065374796</v>
      </c>
      <c r="F52" s="79">
        <v>30044.08990417594</v>
      </c>
      <c r="G52" s="79">
        <v>34862.877393018658</v>
      </c>
      <c r="H52" s="79">
        <v>39803.279587923083</v>
      </c>
      <c r="I52" s="79">
        <v>42269.527928485091</v>
      </c>
      <c r="J52" s="79">
        <v>45379.016976849591</v>
      </c>
      <c r="K52" s="79">
        <v>43072.654541244803</v>
      </c>
      <c r="L52" s="79">
        <v>41100.438169093111</v>
      </c>
      <c r="M52" s="79">
        <v>46044.704484714704</v>
      </c>
      <c r="N52" s="79">
        <v>41956.108928711597</v>
      </c>
      <c r="O52" s="79">
        <v>41221.477731033243</v>
      </c>
      <c r="P52" s="79">
        <v>35101.358152396824</v>
      </c>
      <c r="Q52" s="79">
        <v>32544.478898504494</v>
      </c>
      <c r="R52" s="79">
        <v>38285.983609956638</v>
      </c>
    </row>
    <row r="53" spans="1:18" ht="11.25" customHeight="1" x14ac:dyDescent="0.25">
      <c r="A53" s="56" t="s">
        <v>143</v>
      </c>
      <c r="B53" s="57" t="s">
        <v>142</v>
      </c>
      <c r="C53" s="8">
        <v>16630.340099999874</v>
      </c>
      <c r="D53" s="8">
        <v>16073.845869194789</v>
      </c>
      <c r="E53" s="8">
        <v>17794.082652248235</v>
      </c>
      <c r="F53" s="8">
        <v>23467.818640660422</v>
      </c>
      <c r="G53" s="8">
        <v>28499.245710409185</v>
      </c>
      <c r="H53" s="8">
        <v>33309.667347713519</v>
      </c>
      <c r="I53" s="8">
        <v>35144.572999014083</v>
      </c>
      <c r="J53" s="8">
        <v>37588.908151401156</v>
      </c>
      <c r="K53" s="8">
        <v>36124.184212075474</v>
      </c>
      <c r="L53" s="8">
        <v>35421.745676773113</v>
      </c>
      <c r="M53" s="8">
        <v>39471.172566663598</v>
      </c>
      <c r="N53" s="8">
        <v>35578.150935168575</v>
      </c>
      <c r="O53" s="8">
        <v>35760.718320573789</v>
      </c>
      <c r="P53" s="8">
        <v>31412.709327028373</v>
      </c>
      <c r="Q53" s="8">
        <v>29208.045756253352</v>
      </c>
      <c r="R53" s="8">
        <v>33293.784809956633</v>
      </c>
    </row>
    <row r="54" spans="1:18" ht="11.25" customHeight="1" x14ac:dyDescent="0.25">
      <c r="A54" s="56" t="s">
        <v>141</v>
      </c>
      <c r="B54" s="57" t="s">
        <v>140</v>
      </c>
      <c r="C54" s="8">
        <v>4719.0371999999934</v>
      </c>
      <c r="D54" s="8">
        <v>5941.461330328897</v>
      </c>
      <c r="E54" s="8">
        <v>6312.5454131265606</v>
      </c>
      <c r="F54" s="8">
        <v>6576.2712635155194</v>
      </c>
      <c r="G54" s="8">
        <v>6363.6316826094717</v>
      </c>
      <c r="H54" s="8">
        <v>6493.6122402095607</v>
      </c>
      <c r="I54" s="8">
        <v>7124.9549294710087</v>
      </c>
      <c r="J54" s="8">
        <v>7790.108825448433</v>
      </c>
      <c r="K54" s="8">
        <v>6948.4703291693286</v>
      </c>
      <c r="L54" s="8">
        <v>5678.6924923200004</v>
      </c>
      <c r="M54" s="8">
        <v>6573.5319180511087</v>
      </c>
      <c r="N54" s="8">
        <v>6377.9579935430256</v>
      </c>
      <c r="O54" s="8">
        <v>5460.7594104594536</v>
      </c>
      <c r="P54" s="8">
        <v>3688.6488253684524</v>
      </c>
      <c r="Q54" s="8">
        <v>3336.4331422511432</v>
      </c>
      <c r="R54" s="8">
        <v>4992.1988000000028</v>
      </c>
    </row>
    <row r="55" spans="1:18" ht="11.25" customHeight="1" x14ac:dyDescent="0.25">
      <c r="A55" s="59" t="s">
        <v>139</v>
      </c>
      <c r="B55" s="60" t="s">
        <v>138</v>
      </c>
      <c r="C55" s="9">
        <v>304.93919999999844</v>
      </c>
      <c r="D55" s="9">
        <v>349.47904526985599</v>
      </c>
      <c r="E55" s="9">
        <v>371.04361369127997</v>
      </c>
      <c r="F55" s="9">
        <v>303.95328965279998</v>
      </c>
      <c r="G55" s="9">
        <v>417.58403409187207</v>
      </c>
      <c r="H55" s="9">
        <v>450.30473228363957</v>
      </c>
      <c r="I55" s="9">
        <v>520.87223568268803</v>
      </c>
      <c r="J55" s="9">
        <v>590.11041525163193</v>
      </c>
      <c r="K55" s="9">
        <v>597.64912010452804</v>
      </c>
      <c r="L55" s="9">
        <v>493.73425152000004</v>
      </c>
      <c r="M55" s="9">
        <v>597.09391805109635</v>
      </c>
      <c r="N55" s="9">
        <v>649.84462217911027</v>
      </c>
      <c r="O55" s="9">
        <v>569.66266242946494</v>
      </c>
      <c r="P55" s="9">
        <v>375.75709172803704</v>
      </c>
      <c r="Q55" s="9">
        <v>305.82700220043574</v>
      </c>
      <c r="R55" s="9">
        <v>278.47679999999912</v>
      </c>
    </row>
    <row r="56" spans="1:18" ht="11.25" customHeight="1" x14ac:dyDescent="0.25">
      <c r="A56" s="59" t="s">
        <v>137</v>
      </c>
      <c r="B56" s="60" t="s">
        <v>136</v>
      </c>
      <c r="C56" s="9">
        <v>4044.819999999997</v>
      </c>
      <c r="D56" s="9">
        <v>5172.1228266552007</v>
      </c>
      <c r="E56" s="9">
        <v>5619.1773480336005</v>
      </c>
      <c r="F56" s="9">
        <v>5769.4001674607998</v>
      </c>
      <c r="G56" s="9">
        <v>5539.7032843463994</v>
      </c>
      <c r="H56" s="9">
        <v>5645.6377108844235</v>
      </c>
      <c r="I56" s="9">
        <v>6256.6131597840003</v>
      </c>
      <c r="J56" s="9">
        <v>6883.0074085968008</v>
      </c>
      <c r="K56" s="9">
        <v>6051.3561522648006</v>
      </c>
      <c r="L56" s="9">
        <v>4931.2130400000005</v>
      </c>
      <c r="M56" s="9">
        <v>5861.9600000000119</v>
      </c>
      <c r="N56" s="9">
        <v>5652.4013370425828</v>
      </c>
      <c r="O56" s="9">
        <v>4837.042703067792</v>
      </c>
      <c r="P56" s="9">
        <v>3298.8777521030229</v>
      </c>
      <c r="Q56" s="9">
        <v>3014.9541400507073</v>
      </c>
      <c r="R56" s="9">
        <v>4074.7200000000043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369.27799999999843</v>
      </c>
      <c r="D58" s="9">
        <v>419.85945840383999</v>
      </c>
      <c r="E58" s="9">
        <v>322.32445140168005</v>
      </c>
      <c r="F58" s="9">
        <v>502.91780640192002</v>
      </c>
      <c r="G58" s="9">
        <v>406.34436417120003</v>
      </c>
      <c r="H58" s="9">
        <v>397.66979704149799</v>
      </c>
      <c r="I58" s="9">
        <v>347.46953400432</v>
      </c>
      <c r="J58" s="9">
        <v>316.9910016</v>
      </c>
      <c r="K58" s="9">
        <v>299.46505680000001</v>
      </c>
      <c r="L58" s="9">
        <v>253.74520079999999</v>
      </c>
      <c r="M58" s="9">
        <v>114.47800000000063</v>
      </c>
      <c r="N58" s="9">
        <v>75.712034321333022</v>
      </c>
      <c r="O58" s="9">
        <v>54.054044962196635</v>
      </c>
      <c r="P58" s="9">
        <v>14.013981537392747</v>
      </c>
      <c r="Q58" s="9">
        <v>15.65199999999993</v>
      </c>
      <c r="R58" s="9">
        <v>639.00199999999961</v>
      </c>
    </row>
    <row r="59" spans="1:18" ht="11.25" customHeight="1" x14ac:dyDescent="0.25">
      <c r="A59" s="80" t="s">
        <v>131</v>
      </c>
      <c r="B59" s="54">
        <v>7200</v>
      </c>
      <c r="C59" s="79">
        <v>226.35240000000019</v>
      </c>
      <c r="D59" s="79">
        <v>352.34724474773282</v>
      </c>
      <c r="E59" s="79">
        <v>288.51444601316643</v>
      </c>
      <c r="F59" s="79">
        <v>652.44633879994558</v>
      </c>
      <c r="G59" s="79">
        <v>1281.249203528376</v>
      </c>
      <c r="H59" s="79">
        <v>1133.6592004421982</v>
      </c>
      <c r="I59" s="79">
        <v>1310.2089513895153</v>
      </c>
      <c r="J59" s="79">
        <v>1471.8137409756578</v>
      </c>
      <c r="K59" s="79">
        <v>1199.7205059750338</v>
      </c>
      <c r="L59" s="79">
        <v>1102.8216475445904</v>
      </c>
      <c r="M59" s="79">
        <v>1106.0487936466011</v>
      </c>
      <c r="N59" s="79">
        <v>1211.3483296377583</v>
      </c>
      <c r="O59" s="79">
        <v>1113.3243996610895</v>
      </c>
      <c r="P59" s="79">
        <v>1132.8805696835798</v>
      </c>
      <c r="Q59" s="79">
        <v>1262.1066597286197</v>
      </c>
      <c r="R59" s="79">
        <v>1391.094503573946</v>
      </c>
    </row>
    <row r="60" spans="1:18" ht="11.25" customHeight="1" x14ac:dyDescent="0.25">
      <c r="A60" s="56" t="s">
        <v>130</v>
      </c>
      <c r="B60" s="57" t="s">
        <v>129</v>
      </c>
      <c r="C60" s="8">
        <v>80.366000000000184</v>
      </c>
      <c r="D60" s="8">
        <v>95.73453185868</v>
      </c>
      <c r="E60" s="8">
        <v>30.656050630919999</v>
      </c>
      <c r="F60" s="8">
        <v>114.94427908392001</v>
      </c>
      <c r="G60" s="8">
        <v>391.40122656492002</v>
      </c>
      <c r="H60" s="8">
        <v>97.669026702095493</v>
      </c>
      <c r="I60" s="8">
        <v>143.61751398852005</v>
      </c>
      <c r="J60" s="8">
        <v>153.86381813088002</v>
      </c>
      <c r="K60" s="8">
        <v>107.45067494304004</v>
      </c>
      <c r="L60" s="8">
        <v>99.095463787319986</v>
      </c>
      <c r="M60" s="8">
        <v>0</v>
      </c>
      <c r="N60" s="8">
        <v>35.606953082082022</v>
      </c>
      <c r="O60" s="8">
        <v>50.335981503680671</v>
      </c>
      <c r="P60" s="8">
        <v>34.608194075366995</v>
      </c>
      <c r="Q60" s="8">
        <v>47.190012367786338</v>
      </c>
      <c r="R60" s="8">
        <v>85.799929119233127</v>
      </c>
    </row>
    <row r="61" spans="1:18" ht="11.25" customHeight="1" x14ac:dyDescent="0.25">
      <c r="A61" s="56" t="s">
        <v>128</v>
      </c>
      <c r="B61" s="57" t="s">
        <v>127</v>
      </c>
      <c r="C61" s="8">
        <v>145.9864</v>
      </c>
      <c r="D61" s="8">
        <v>256.61271288905283</v>
      </c>
      <c r="E61" s="8">
        <v>257.85839538224644</v>
      </c>
      <c r="F61" s="8">
        <v>537.50205971602554</v>
      </c>
      <c r="G61" s="8">
        <v>889.84797696345595</v>
      </c>
      <c r="H61" s="8">
        <v>1035.9901737401026</v>
      </c>
      <c r="I61" s="8">
        <v>1166.5914374009953</v>
      </c>
      <c r="J61" s="8">
        <v>1317.9499228447778</v>
      </c>
      <c r="K61" s="8">
        <v>1092.2698310319938</v>
      </c>
      <c r="L61" s="8">
        <v>1003.7261837572704</v>
      </c>
      <c r="M61" s="8">
        <v>1106.0487936466011</v>
      </c>
      <c r="N61" s="8">
        <v>1175.7413765556762</v>
      </c>
      <c r="O61" s="8">
        <v>1062.9884181574089</v>
      </c>
      <c r="P61" s="8">
        <v>1098.2723756082128</v>
      </c>
      <c r="Q61" s="8">
        <v>1214.9166473608334</v>
      </c>
      <c r="R61" s="8">
        <v>1305.2945744547128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522.88859999998283</v>
      </c>
      <c r="D64" s="81">
        <v>774.38373106514382</v>
      </c>
      <c r="E64" s="81">
        <v>714.07326225074394</v>
      </c>
      <c r="F64" s="81">
        <v>1348.5365122363203</v>
      </c>
      <c r="G64" s="81">
        <v>2694.0436520186158</v>
      </c>
      <c r="H64" s="81">
        <v>3167.0105015216495</v>
      </c>
      <c r="I64" s="81">
        <v>2936.6304925636077</v>
      </c>
      <c r="J64" s="81">
        <v>2961.7233659377198</v>
      </c>
      <c r="K64" s="81">
        <v>2817.479242230912</v>
      </c>
      <c r="L64" s="81">
        <v>2982.8961138534482</v>
      </c>
      <c r="M64" s="81">
        <v>3719.1417862585176</v>
      </c>
      <c r="N64" s="81">
        <v>5687.8820617676902</v>
      </c>
      <c r="O64" s="81">
        <v>5953.0010383382369</v>
      </c>
      <c r="P64" s="81">
        <v>8295.5718452556739</v>
      </c>
      <c r="Q64" s="81">
        <v>9261.3274095541074</v>
      </c>
      <c r="R64" s="81">
        <v>9196.6135198443426</v>
      </c>
    </row>
    <row r="65" spans="1:18" ht="11.25" customHeight="1" x14ac:dyDescent="0.25">
      <c r="A65" s="71" t="s">
        <v>123</v>
      </c>
      <c r="B65" s="72" t="s">
        <v>122</v>
      </c>
      <c r="C65" s="82">
        <v>302.75839999998931</v>
      </c>
      <c r="D65" s="82">
        <v>380.77420531046397</v>
      </c>
      <c r="E65" s="82">
        <v>283.98586099967997</v>
      </c>
      <c r="F65" s="82">
        <v>539.66870212147239</v>
      </c>
      <c r="G65" s="82">
        <v>1328.2187063685119</v>
      </c>
      <c r="H65" s="82">
        <v>1588.0708728166023</v>
      </c>
      <c r="I65" s="82">
        <v>1162.690994658816</v>
      </c>
      <c r="J65" s="82">
        <v>953.47104394752</v>
      </c>
      <c r="K65" s="82">
        <v>1099.3184537287677</v>
      </c>
      <c r="L65" s="82">
        <v>1022.5374185134083</v>
      </c>
      <c r="M65" s="82">
        <v>1264.5245720014182</v>
      </c>
      <c r="N65" s="82">
        <v>2045.8354734177747</v>
      </c>
      <c r="O65" s="82">
        <v>2604.6738103248031</v>
      </c>
      <c r="P65" s="82">
        <v>3976.2121531022731</v>
      </c>
      <c r="Q65" s="82">
        <v>4241.8509768873282</v>
      </c>
      <c r="R65" s="82">
        <v>3911.0424285753234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21.13019999999938</v>
      </c>
      <c r="D67" s="82">
        <v>43.655261602679978</v>
      </c>
      <c r="E67" s="82">
        <v>78.146961047064039</v>
      </c>
      <c r="F67" s="82">
        <v>76.13535596284801</v>
      </c>
      <c r="G67" s="82">
        <v>153.04019996210397</v>
      </c>
      <c r="H67" s="82">
        <v>166.63928280434911</v>
      </c>
      <c r="I67" s="82">
        <v>183.79356966079195</v>
      </c>
      <c r="J67" s="82">
        <v>211.62635495819987</v>
      </c>
      <c r="K67" s="82">
        <v>200.10497410612814</v>
      </c>
      <c r="L67" s="82">
        <v>234.36475958095201</v>
      </c>
      <c r="M67" s="82">
        <v>338.35612689224831</v>
      </c>
      <c r="N67" s="82">
        <v>1482.2262945824818</v>
      </c>
      <c r="O67" s="82">
        <v>1388.4283537281058</v>
      </c>
      <c r="P67" s="82">
        <v>2187.4071774325857</v>
      </c>
      <c r="Q67" s="82">
        <v>2512.9743716149856</v>
      </c>
      <c r="R67" s="82">
        <v>2498.7193263742743</v>
      </c>
    </row>
    <row r="68" spans="1:18" ht="11.25" customHeight="1" x14ac:dyDescent="0.25">
      <c r="A68" s="71" t="s">
        <v>117</v>
      </c>
      <c r="B68" s="72" t="s">
        <v>116</v>
      </c>
      <c r="C68" s="82">
        <v>198.99999999999417</v>
      </c>
      <c r="D68" s="82">
        <v>349.95426415199995</v>
      </c>
      <c r="E68" s="82">
        <v>351.94044020399997</v>
      </c>
      <c r="F68" s="82">
        <v>732.73245415199983</v>
      </c>
      <c r="G68" s="82">
        <v>1212.7847456879999</v>
      </c>
      <c r="H68" s="82">
        <v>1412.3003459006984</v>
      </c>
      <c r="I68" s="82">
        <v>1590.1459282439998</v>
      </c>
      <c r="J68" s="82">
        <v>1796.6259670319998</v>
      </c>
      <c r="K68" s="82">
        <v>1489.0164956640001</v>
      </c>
      <c r="L68" s="82">
        <v>1368.0553637879998</v>
      </c>
      <c r="M68" s="82">
        <v>1507.6999672430725</v>
      </c>
      <c r="N68" s="82">
        <v>1602.7005652836363</v>
      </c>
      <c r="O68" s="82">
        <v>1449.0027510324485</v>
      </c>
      <c r="P68" s="82">
        <v>1497.114495013536</v>
      </c>
      <c r="Q68" s="82">
        <v>1656.1050243032828</v>
      </c>
      <c r="R68" s="82">
        <v>1779.3001353635857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29.039318732016</v>
      </c>
      <c r="L69" s="82">
        <v>357.93857197108798</v>
      </c>
      <c r="M69" s="82">
        <v>608.56112012177914</v>
      </c>
      <c r="N69" s="82">
        <v>557.11972848379673</v>
      </c>
      <c r="O69" s="82">
        <v>510.89612325287902</v>
      </c>
      <c r="P69" s="82">
        <v>634.83801970727848</v>
      </c>
      <c r="Q69" s="82">
        <v>850.39703674851103</v>
      </c>
      <c r="R69" s="82">
        <v>1007.5516295311601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3.0444229901943562</v>
      </c>
      <c r="Q71" s="83">
        <v>4.1064045022356312</v>
      </c>
      <c r="R71" s="83">
        <v>4.9559980860797817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29.039318732016</v>
      </c>
      <c r="L73" s="83">
        <v>357.93857197108798</v>
      </c>
      <c r="M73" s="83">
        <v>608.56112012177914</v>
      </c>
      <c r="N73" s="83">
        <v>557.11972848379673</v>
      </c>
      <c r="O73" s="83">
        <v>510.89612325287902</v>
      </c>
      <c r="P73" s="83">
        <v>631.79359671708414</v>
      </c>
      <c r="Q73" s="83">
        <v>846.29063224627544</v>
      </c>
      <c r="R73" s="83">
        <v>1002.5956314450802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8127.6613842751067</v>
      </c>
      <c r="D2" s="78">
        <v>8428.3720108016041</v>
      </c>
      <c r="E2" s="78">
        <v>8378.015365994941</v>
      </c>
      <c r="F2" s="78">
        <v>8425.3644420296769</v>
      </c>
      <c r="G2" s="78">
        <v>8383.8820778781483</v>
      </c>
      <c r="H2" s="78">
        <v>8458.56788161859</v>
      </c>
      <c r="I2" s="78">
        <v>8328.854029477141</v>
      </c>
      <c r="J2" s="78">
        <v>7934.7623661533153</v>
      </c>
      <c r="K2" s="78">
        <v>7671.9177894348368</v>
      </c>
      <c r="L2" s="78">
        <v>7750.3956749445597</v>
      </c>
      <c r="M2" s="78">
        <v>7331.2484472577789</v>
      </c>
      <c r="N2" s="78">
        <v>7186.8863966543713</v>
      </c>
      <c r="O2" s="78">
        <v>6878.4609784446102</v>
      </c>
      <c r="P2" s="78">
        <v>6808.8177809120689</v>
      </c>
      <c r="Q2" s="78">
        <v>6812.9250227282409</v>
      </c>
      <c r="R2" s="78">
        <v>6946.0892762586018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7852.5449887309605</v>
      </c>
      <c r="D21" s="79">
        <v>8141.8096500224037</v>
      </c>
      <c r="E21" s="79">
        <v>8095.2309476997489</v>
      </c>
      <c r="F21" s="79">
        <v>8113.6784090638084</v>
      </c>
      <c r="G21" s="79">
        <v>8059.0451428270808</v>
      </c>
      <c r="H21" s="79">
        <v>8062.0560260211059</v>
      </c>
      <c r="I21" s="79">
        <v>7980.5268446071686</v>
      </c>
      <c r="J21" s="79">
        <v>7567.8813465197036</v>
      </c>
      <c r="K21" s="79">
        <v>7350.6016743010205</v>
      </c>
      <c r="L21" s="79">
        <v>7417.5716866640396</v>
      </c>
      <c r="M21" s="79">
        <v>6997.1727179342079</v>
      </c>
      <c r="N21" s="79">
        <v>6881.0826049088664</v>
      </c>
      <c r="O21" s="79">
        <v>6576.4187406064011</v>
      </c>
      <c r="P21" s="79">
        <v>6507.5044765883677</v>
      </c>
      <c r="Q21" s="79">
        <v>6528.2175178159168</v>
      </c>
      <c r="R21" s="79">
        <v>6620.9895463490902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7852.5449887309605</v>
      </c>
      <c r="D30" s="8">
        <v>8141.8096500224037</v>
      </c>
      <c r="E30" s="8">
        <v>8095.2309476997489</v>
      </c>
      <c r="F30" s="8">
        <v>8113.6784090638084</v>
      </c>
      <c r="G30" s="8">
        <v>8059.0451428270808</v>
      </c>
      <c r="H30" s="8">
        <v>8062.0560260211059</v>
      </c>
      <c r="I30" s="8">
        <v>7980.5268446071686</v>
      </c>
      <c r="J30" s="8">
        <v>7567.8813465197036</v>
      </c>
      <c r="K30" s="8">
        <v>7350.6016743010205</v>
      </c>
      <c r="L30" s="8">
        <v>7417.5716866640396</v>
      </c>
      <c r="M30" s="8">
        <v>6997.1727179342079</v>
      </c>
      <c r="N30" s="8">
        <v>6881.0826049088664</v>
      </c>
      <c r="O30" s="8">
        <v>6576.4187406064011</v>
      </c>
      <c r="P30" s="8">
        <v>6507.5044765883677</v>
      </c>
      <c r="Q30" s="8">
        <v>6528.2175178159168</v>
      </c>
      <c r="R30" s="8">
        <v>6620.9895463490902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203.18341954971274</v>
      </c>
      <c r="D34" s="9">
        <v>194.44837481312405</v>
      </c>
      <c r="E34" s="9">
        <v>194.437305374472</v>
      </c>
      <c r="F34" s="9">
        <v>194.44340809602002</v>
      </c>
      <c r="G34" s="9">
        <v>191.53367801560802</v>
      </c>
      <c r="H34" s="9">
        <v>194.47273242072902</v>
      </c>
      <c r="I34" s="9">
        <v>194.43809793571205</v>
      </c>
      <c r="J34" s="9">
        <v>185.72277751617602</v>
      </c>
      <c r="K34" s="9">
        <v>179.91930067369199</v>
      </c>
      <c r="L34" s="9">
        <v>174.09777985364403</v>
      </c>
      <c r="M34" s="9">
        <v>179.96127905038253</v>
      </c>
      <c r="N34" s="9">
        <v>174.15749020769053</v>
      </c>
      <c r="O34" s="9">
        <v>156.74036660200562</v>
      </c>
      <c r="P34" s="9">
        <v>150.93608337234051</v>
      </c>
      <c r="Q34" s="9">
        <v>130.61703243890977</v>
      </c>
      <c r="R34" s="9">
        <v>153.83845637024083</v>
      </c>
    </row>
    <row r="35" spans="1:18" ht="11.25" customHeight="1" x14ac:dyDescent="0.25">
      <c r="A35" s="59" t="s">
        <v>179</v>
      </c>
      <c r="B35" s="60" t="s">
        <v>178</v>
      </c>
      <c r="C35" s="9">
        <v>158.55828414450778</v>
      </c>
      <c r="D35" s="9">
        <v>127.955530580724</v>
      </c>
      <c r="E35" s="9">
        <v>97.488365422140021</v>
      </c>
      <c r="F35" s="9">
        <v>24.371822971188003</v>
      </c>
      <c r="G35" s="9">
        <v>58.029396174288003</v>
      </c>
      <c r="H35" s="9">
        <v>54.885586921421179</v>
      </c>
      <c r="I35" s="9">
        <v>45.842396644044008</v>
      </c>
      <c r="J35" s="9">
        <v>39.749404633092006</v>
      </c>
      <c r="K35" s="9">
        <v>39.749462662140004</v>
      </c>
      <c r="L35" s="9">
        <v>33.656847839999998</v>
      </c>
      <c r="M35" s="9">
        <v>33.541234600993704</v>
      </c>
      <c r="N35" s="9">
        <v>27.442933522516697</v>
      </c>
      <c r="O35" s="9">
        <v>27.442772827415798</v>
      </c>
      <c r="P35" s="9">
        <v>27.442992765993008</v>
      </c>
      <c r="Q35" s="9">
        <v>27.442811119255147</v>
      </c>
      <c r="R35" s="9">
        <v>24.393589910016498</v>
      </c>
    </row>
    <row r="36" spans="1:18" ht="11.25" customHeight="1" x14ac:dyDescent="0.25">
      <c r="A36" s="65" t="s">
        <v>177</v>
      </c>
      <c r="B36" s="62" t="s">
        <v>176</v>
      </c>
      <c r="C36" s="10">
        <v>158.55828414450778</v>
      </c>
      <c r="D36" s="10">
        <v>127.955530580724</v>
      </c>
      <c r="E36" s="10">
        <v>97.488365422140021</v>
      </c>
      <c r="F36" s="10">
        <v>24.371822971188003</v>
      </c>
      <c r="G36" s="10">
        <v>58.029396174288003</v>
      </c>
      <c r="H36" s="10">
        <v>54.885586921421179</v>
      </c>
      <c r="I36" s="10">
        <v>45.842396644044008</v>
      </c>
      <c r="J36" s="10">
        <v>39.749404633092006</v>
      </c>
      <c r="K36" s="10">
        <v>39.749462662140004</v>
      </c>
      <c r="L36" s="10">
        <v>33.656847839999998</v>
      </c>
      <c r="M36" s="10">
        <v>33.541234600993704</v>
      </c>
      <c r="N36" s="10">
        <v>27.442933522516697</v>
      </c>
      <c r="O36" s="10">
        <v>27.442772827415798</v>
      </c>
      <c r="P36" s="10">
        <v>27.442992765993008</v>
      </c>
      <c r="Q36" s="10">
        <v>27.442811119255147</v>
      </c>
      <c r="R36" s="10">
        <v>24.393589910016498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7490.8032850367399</v>
      </c>
      <c r="D43" s="9">
        <v>7819.405744628556</v>
      </c>
      <c r="E43" s="9">
        <v>7803.3052769031365</v>
      </c>
      <c r="F43" s="9">
        <v>7894.8631779966008</v>
      </c>
      <c r="G43" s="9">
        <v>7809.482068637185</v>
      </c>
      <c r="H43" s="9">
        <v>7812.6977066789559</v>
      </c>
      <c r="I43" s="9">
        <v>7740.2463500274125</v>
      </c>
      <c r="J43" s="9">
        <v>7342.409164370436</v>
      </c>
      <c r="K43" s="9">
        <v>7130.9329109651881</v>
      </c>
      <c r="L43" s="9">
        <v>7209.8170589703959</v>
      </c>
      <c r="M43" s="9">
        <v>6783.6702042828319</v>
      </c>
      <c r="N43" s="9">
        <v>6679.4821811786587</v>
      </c>
      <c r="O43" s="9">
        <v>6392.2356011769798</v>
      </c>
      <c r="P43" s="9">
        <v>6329.1254004500342</v>
      </c>
      <c r="Q43" s="9">
        <v>6370.1576742577518</v>
      </c>
      <c r="R43" s="9">
        <v>6442.757500068833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275.1163955441462</v>
      </c>
      <c r="D52" s="79">
        <v>286.56236077920005</v>
      </c>
      <c r="E52" s="79">
        <v>282.78441829519204</v>
      </c>
      <c r="F52" s="79">
        <v>311.68603296586804</v>
      </c>
      <c r="G52" s="79">
        <v>324.83693505106805</v>
      </c>
      <c r="H52" s="79">
        <v>396.51185559748399</v>
      </c>
      <c r="I52" s="79">
        <v>348.32718486997203</v>
      </c>
      <c r="J52" s="79">
        <v>366.88101963361203</v>
      </c>
      <c r="K52" s="79">
        <v>321.31611513381603</v>
      </c>
      <c r="L52" s="79">
        <v>332.8239882805201</v>
      </c>
      <c r="M52" s="79">
        <v>334.07572932357141</v>
      </c>
      <c r="N52" s="79">
        <v>305.80379174550524</v>
      </c>
      <c r="O52" s="79">
        <v>302.04223783820947</v>
      </c>
      <c r="P52" s="79">
        <v>301.31330432370083</v>
      </c>
      <c r="Q52" s="79">
        <v>284.70750491232423</v>
      </c>
      <c r="R52" s="79">
        <v>325.09972990951189</v>
      </c>
    </row>
    <row r="53" spans="1:18" ht="11.25" customHeight="1" x14ac:dyDescent="0.25">
      <c r="A53" s="56" t="s">
        <v>143</v>
      </c>
      <c r="B53" s="57" t="s">
        <v>142</v>
      </c>
      <c r="C53" s="8">
        <v>275.1163955441462</v>
      </c>
      <c r="D53" s="8">
        <v>286.56236077920005</v>
      </c>
      <c r="E53" s="8">
        <v>282.78441829519204</v>
      </c>
      <c r="F53" s="8">
        <v>311.68603296586804</v>
      </c>
      <c r="G53" s="8">
        <v>324.83693505106805</v>
      </c>
      <c r="H53" s="8">
        <v>396.51185559748399</v>
      </c>
      <c r="I53" s="8">
        <v>348.32718486997203</v>
      </c>
      <c r="J53" s="8">
        <v>366.88101963361203</v>
      </c>
      <c r="K53" s="8">
        <v>321.31611513381603</v>
      </c>
      <c r="L53" s="8">
        <v>332.8239882805201</v>
      </c>
      <c r="M53" s="8">
        <v>334.07572932357141</v>
      </c>
      <c r="N53" s="8">
        <v>305.80379174550524</v>
      </c>
      <c r="O53" s="8">
        <v>302.04223783820947</v>
      </c>
      <c r="P53" s="8">
        <v>301.31330432370083</v>
      </c>
      <c r="Q53" s="8">
        <v>284.70750491232423</v>
      </c>
      <c r="R53" s="8">
        <v>325.09972990951189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2.5760184295851465</v>
      </c>
      <c r="D64" s="81">
        <v>2.8132482470400002</v>
      </c>
      <c r="E64" s="81">
        <v>2.35403332416</v>
      </c>
      <c r="F64" s="81">
        <v>2.344608</v>
      </c>
      <c r="G64" s="81">
        <v>2.3540802163200003</v>
      </c>
      <c r="H64" s="81">
        <v>2.6879792811093433</v>
      </c>
      <c r="I64" s="81">
        <v>3.2823105235200001</v>
      </c>
      <c r="J64" s="81">
        <v>2.8247837184000004</v>
      </c>
      <c r="K64" s="81">
        <v>2.8135295999999999</v>
      </c>
      <c r="L64" s="81">
        <v>4.6891691078400006</v>
      </c>
      <c r="M64" s="81">
        <v>7.2800212738901386</v>
      </c>
      <c r="N64" s="81">
        <v>7.8316986458211</v>
      </c>
      <c r="O64" s="81">
        <v>7.5039999639367201</v>
      </c>
      <c r="P64" s="81">
        <v>8.3999755652001582</v>
      </c>
      <c r="Q64" s="81">
        <v>100.1279999999998</v>
      </c>
      <c r="R64" s="81">
        <v>160.27152512140697</v>
      </c>
    </row>
    <row r="65" spans="1:18" ht="11.25" customHeight="1" x14ac:dyDescent="0.25">
      <c r="A65" s="71" t="s">
        <v>123</v>
      </c>
      <c r="B65" s="72" t="s">
        <v>122</v>
      </c>
      <c r="C65" s="82">
        <v>2.5760184295851465</v>
      </c>
      <c r="D65" s="82">
        <v>2.8132482470400002</v>
      </c>
      <c r="E65" s="82">
        <v>2.35403332416</v>
      </c>
      <c r="F65" s="82">
        <v>2.344608</v>
      </c>
      <c r="G65" s="82">
        <v>2.3540802163200003</v>
      </c>
      <c r="H65" s="82">
        <v>2.6879792811093433</v>
      </c>
      <c r="I65" s="82">
        <v>3.2823105235200001</v>
      </c>
      <c r="J65" s="82">
        <v>2.8247837184000004</v>
      </c>
      <c r="K65" s="82">
        <v>2.8135295999999999</v>
      </c>
      <c r="L65" s="82">
        <v>4.6891691078400006</v>
      </c>
      <c r="M65" s="82">
        <v>7.2800212738901386</v>
      </c>
      <c r="N65" s="82">
        <v>7.5040951096837674</v>
      </c>
      <c r="O65" s="82">
        <v>7.5039999639367201</v>
      </c>
      <c r="P65" s="82">
        <v>8.3999755652001582</v>
      </c>
      <c r="Q65" s="82">
        <v>100.1279999999998</v>
      </c>
      <c r="R65" s="82">
        <v>160.27152512140697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0.32760353613733223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124884.70732323916</v>
      </c>
      <c r="D2" s="78">
        <v>126262.87598238891</v>
      </c>
      <c r="E2" s="78">
        <v>128522.22648909496</v>
      </c>
      <c r="F2" s="78">
        <v>130550.89994876798</v>
      </c>
      <c r="G2" s="78">
        <v>132706.51763875064</v>
      </c>
      <c r="H2" s="78">
        <v>131991.2513039347</v>
      </c>
      <c r="I2" s="78">
        <v>133937.25043131961</v>
      </c>
      <c r="J2" s="78">
        <v>135018.94045358084</v>
      </c>
      <c r="K2" s="78">
        <v>127853.43716557929</v>
      </c>
      <c r="L2" s="78">
        <v>120874.28574632861</v>
      </c>
      <c r="M2" s="78">
        <v>118733.76345628093</v>
      </c>
      <c r="N2" s="78">
        <v>118944.85161417807</v>
      </c>
      <c r="O2" s="78">
        <v>111856.29712264398</v>
      </c>
      <c r="P2" s="78">
        <v>109768.64623622065</v>
      </c>
      <c r="Q2" s="78">
        <v>114663.25869289547</v>
      </c>
      <c r="R2" s="78">
        <v>112551.73509923994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124117.14780515835</v>
      </c>
      <c r="D21" s="79">
        <v>125399.22472162762</v>
      </c>
      <c r="E21" s="79">
        <v>127671.72894897262</v>
      </c>
      <c r="F21" s="79">
        <v>129694.99820761802</v>
      </c>
      <c r="G21" s="79">
        <v>131871.28477510583</v>
      </c>
      <c r="H21" s="79">
        <v>131099.82182373901</v>
      </c>
      <c r="I21" s="79">
        <v>132913.88208716418</v>
      </c>
      <c r="J21" s="79">
        <v>133882.1237468929</v>
      </c>
      <c r="K21" s="79">
        <v>126562.53808724652</v>
      </c>
      <c r="L21" s="79">
        <v>119462.42291371764</v>
      </c>
      <c r="M21" s="79">
        <v>117100.69131762747</v>
      </c>
      <c r="N21" s="79">
        <v>116942.69971026026</v>
      </c>
      <c r="O21" s="79">
        <v>109775.82759067196</v>
      </c>
      <c r="P21" s="79">
        <v>107347.31249428893</v>
      </c>
      <c r="Q21" s="79">
        <v>112145.15554984368</v>
      </c>
      <c r="R21" s="79">
        <v>109997.61249297245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124117.14780515835</v>
      </c>
      <c r="D30" s="8">
        <v>125399.22472162762</v>
      </c>
      <c r="E30" s="8">
        <v>127671.72894897262</v>
      </c>
      <c r="F30" s="8">
        <v>129694.99820761802</v>
      </c>
      <c r="G30" s="8">
        <v>131871.28477510583</v>
      </c>
      <c r="H30" s="8">
        <v>131099.82182373901</v>
      </c>
      <c r="I30" s="8">
        <v>132913.88208716418</v>
      </c>
      <c r="J30" s="8">
        <v>133882.1237468929</v>
      </c>
      <c r="K30" s="8">
        <v>126562.53808724652</v>
      </c>
      <c r="L30" s="8">
        <v>119462.42291371764</v>
      </c>
      <c r="M30" s="8">
        <v>117100.69131762747</v>
      </c>
      <c r="N30" s="8">
        <v>116942.69971026026</v>
      </c>
      <c r="O30" s="8">
        <v>109775.82759067196</v>
      </c>
      <c r="P30" s="8">
        <v>107347.31249428893</v>
      </c>
      <c r="Q30" s="8">
        <v>112145.15554984368</v>
      </c>
      <c r="R30" s="8">
        <v>109997.61249297245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4127.4979641022192</v>
      </c>
      <c r="D34" s="9">
        <v>4034.6421279027486</v>
      </c>
      <c r="E34" s="9">
        <v>3811.0811030161567</v>
      </c>
      <c r="F34" s="9">
        <v>3509.2058339071805</v>
      </c>
      <c r="G34" s="9">
        <v>3210.3844617681725</v>
      </c>
      <c r="H34" s="9">
        <v>2986.7753531510093</v>
      </c>
      <c r="I34" s="9">
        <v>2864.7931790394005</v>
      </c>
      <c r="J34" s="9">
        <v>2731.4611828457764</v>
      </c>
      <c r="K34" s="9">
        <v>2911.3581332925</v>
      </c>
      <c r="L34" s="9">
        <v>3181.2556962828244</v>
      </c>
      <c r="M34" s="9">
        <v>3523.7578680218539</v>
      </c>
      <c r="N34" s="9">
        <v>3677.5959435960112</v>
      </c>
      <c r="O34" s="9">
        <v>3918.5130656932311</v>
      </c>
      <c r="P34" s="9">
        <v>4461.3006430261585</v>
      </c>
      <c r="Q34" s="9">
        <v>4539.6648225025019</v>
      </c>
      <c r="R34" s="9">
        <v>4800.8987261149441</v>
      </c>
    </row>
    <row r="35" spans="1:18" ht="11.25" customHeight="1" x14ac:dyDescent="0.25">
      <c r="A35" s="59" t="s">
        <v>179</v>
      </c>
      <c r="B35" s="60" t="s">
        <v>178</v>
      </c>
      <c r="C35" s="9">
        <v>50955.357270266148</v>
      </c>
      <c r="D35" s="9">
        <v>49958.615590075584</v>
      </c>
      <c r="E35" s="9">
        <v>48836.531306551209</v>
      </c>
      <c r="F35" s="9">
        <v>47067.763803800801</v>
      </c>
      <c r="G35" s="9">
        <v>44231.967728617041</v>
      </c>
      <c r="H35" s="9">
        <v>41170.722983450374</v>
      </c>
      <c r="I35" s="9">
        <v>38642.917037191743</v>
      </c>
      <c r="J35" s="9">
        <v>36093.974069335389</v>
      </c>
      <c r="K35" s="9">
        <v>33236.706766919291</v>
      </c>
      <c r="L35" s="9">
        <v>31843.446989888271</v>
      </c>
      <c r="M35" s="9">
        <v>29873.615519576419</v>
      </c>
      <c r="N35" s="9">
        <v>28769.422776308111</v>
      </c>
      <c r="O35" s="9">
        <v>25460.986011245001</v>
      </c>
      <c r="P35" s="9">
        <v>24375.371079753222</v>
      </c>
      <c r="Q35" s="9">
        <v>24652.838900762785</v>
      </c>
      <c r="R35" s="9">
        <v>23774.664168572337</v>
      </c>
    </row>
    <row r="36" spans="1:18" ht="11.25" customHeight="1" x14ac:dyDescent="0.25">
      <c r="A36" s="65" t="s">
        <v>177</v>
      </c>
      <c r="B36" s="62" t="s">
        <v>176</v>
      </c>
      <c r="C36" s="10">
        <v>50936.877394383191</v>
      </c>
      <c r="D36" s="10">
        <v>49924.618774075585</v>
      </c>
      <c r="E36" s="10">
        <v>48799.603730551207</v>
      </c>
      <c r="F36" s="10">
        <v>47021.457795800801</v>
      </c>
      <c r="G36" s="10">
        <v>44188.885556617039</v>
      </c>
      <c r="H36" s="10">
        <v>41127.602983450372</v>
      </c>
      <c r="I36" s="10">
        <v>38593.68026919174</v>
      </c>
      <c r="J36" s="10">
        <v>36047.668061335389</v>
      </c>
      <c r="K36" s="10">
        <v>33208.864546919292</v>
      </c>
      <c r="L36" s="10">
        <v>31790.986385888271</v>
      </c>
      <c r="M36" s="10">
        <v>29815.095519576418</v>
      </c>
      <c r="N36" s="10">
        <v>28747.862776308109</v>
      </c>
      <c r="O36" s="10">
        <v>25445.586011244999</v>
      </c>
      <c r="P36" s="10">
        <v>24369.211079753222</v>
      </c>
      <c r="Q36" s="10">
        <v>24646.678900762785</v>
      </c>
      <c r="R36" s="10">
        <v>23768.504168572337</v>
      </c>
    </row>
    <row r="37" spans="1:18" ht="11.25" customHeight="1" x14ac:dyDescent="0.25">
      <c r="A37" s="61" t="s">
        <v>175</v>
      </c>
      <c r="B37" s="62" t="s">
        <v>174</v>
      </c>
      <c r="C37" s="10">
        <v>18.47987588295835</v>
      </c>
      <c r="D37" s="10">
        <v>33.996816000000003</v>
      </c>
      <c r="E37" s="10">
        <v>36.927576000000002</v>
      </c>
      <c r="F37" s="10">
        <v>46.306008000000006</v>
      </c>
      <c r="G37" s="10">
        <v>43.082172</v>
      </c>
      <c r="H37" s="10">
        <v>43.119999999999855</v>
      </c>
      <c r="I37" s="10">
        <v>49.236768000000005</v>
      </c>
      <c r="J37" s="10">
        <v>46.306008000000006</v>
      </c>
      <c r="K37" s="10">
        <v>27.842220000000001</v>
      </c>
      <c r="L37" s="10">
        <v>52.460604000000004</v>
      </c>
      <c r="M37" s="10">
        <v>58.520000000000117</v>
      </c>
      <c r="N37" s="10">
        <v>21.559999999999988</v>
      </c>
      <c r="O37" s="10">
        <v>15.399999999999999</v>
      </c>
      <c r="P37" s="10">
        <v>6.1599999999999877</v>
      </c>
      <c r="Q37" s="10">
        <v>6.1599999999999877</v>
      </c>
      <c r="R37" s="10">
        <v>6.1599999999999877</v>
      </c>
    </row>
    <row r="38" spans="1:18" ht="11.25" customHeight="1" x14ac:dyDescent="0.25">
      <c r="A38" s="59" t="s">
        <v>173</v>
      </c>
      <c r="B38" s="60" t="s">
        <v>172</v>
      </c>
      <c r="C38" s="9">
        <v>10508.68678126944</v>
      </c>
      <c r="D38" s="9">
        <v>9584.1989505482416</v>
      </c>
      <c r="E38" s="9">
        <v>9584.2381748771168</v>
      </c>
      <c r="F38" s="9">
        <v>10780.807724764454</v>
      </c>
      <c r="G38" s="9">
        <v>10691.119475552414</v>
      </c>
      <c r="H38" s="9">
        <v>11139.393097935261</v>
      </c>
      <c r="I38" s="9">
        <v>11933.78363248745</v>
      </c>
      <c r="J38" s="9">
        <v>12678.834135982323</v>
      </c>
      <c r="K38" s="9">
        <v>12236.914965628657</v>
      </c>
      <c r="L38" s="9">
        <v>11043.646821840961</v>
      </c>
      <c r="M38" s="9">
        <v>11627.890428764023</v>
      </c>
      <c r="N38" s="9">
        <v>11927.783554806658</v>
      </c>
      <c r="O38" s="9">
        <v>11383.644552086149</v>
      </c>
      <c r="P38" s="9">
        <v>11083.745074893972</v>
      </c>
      <c r="Q38" s="9">
        <v>11198.137205069765</v>
      </c>
      <c r="R38" s="9">
        <v>11624.786980461471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10508.68678126944</v>
      </c>
      <c r="D40" s="10">
        <v>9584.1989505482416</v>
      </c>
      <c r="E40" s="10">
        <v>9584.2381748771168</v>
      </c>
      <c r="F40" s="10">
        <v>10780.807724764454</v>
      </c>
      <c r="G40" s="10">
        <v>10691.119475552414</v>
      </c>
      <c r="H40" s="10">
        <v>11139.393097935261</v>
      </c>
      <c r="I40" s="10">
        <v>11933.78363248745</v>
      </c>
      <c r="J40" s="10">
        <v>12678.834135982323</v>
      </c>
      <c r="K40" s="10">
        <v>12236.914965628657</v>
      </c>
      <c r="L40" s="10">
        <v>11043.646821840961</v>
      </c>
      <c r="M40" s="10">
        <v>11627.890428764023</v>
      </c>
      <c r="N40" s="10">
        <v>11927.783554806658</v>
      </c>
      <c r="O40" s="10">
        <v>11383.644552086149</v>
      </c>
      <c r="P40" s="10">
        <v>11083.745074893972</v>
      </c>
      <c r="Q40" s="10">
        <v>11198.137205069765</v>
      </c>
      <c r="R40" s="10">
        <v>11624.786980461471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57132.405423101256</v>
      </c>
      <c r="D43" s="9">
        <v>60311.009558711805</v>
      </c>
      <c r="E43" s="9">
        <v>63780.39787339724</v>
      </c>
      <c r="F43" s="9">
        <v>66507.588737035534</v>
      </c>
      <c r="G43" s="9">
        <v>71782.448969425895</v>
      </c>
      <c r="H43" s="9">
        <v>73815.297093340239</v>
      </c>
      <c r="I43" s="9">
        <v>77391.901191372759</v>
      </c>
      <c r="J43" s="9">
        <v>80201.429133092272</v>
      </c>
      <c r="K43" s="9">
        <v>75902.046590625847</v>
      </c>
      <c r="L43" s="9">
        <v>71378.457422522813</v>
      </c>
      <c r="M43" s="9">
        <v>70434.545869968555</v>
      </c>
      <c r="N43" s="9">
        <v>71088.010718041842</v>
      </c>
      <c r="O43" s="9">
        <v>67975.523062024062</v>
      </c>
      <c r="P43" s="9">
        <v>66494.995285890152</v>
      </c>
      <c r="Q43" s="9">
        <v>70652.340190203657</v>
      </c>
      <c r="R43" s="9">
        <v>68530.998105132807</v>
      </c>
    </row>
    <row r="44" spans="1:18" ht="11.25" customHeight="1" x14ac:dyDescent="0.25">
      <c r="A44" s="59" t="s">
        <v>161</v>
      </c>
      <c r="B44" s="60" t="s">
        <v>160</v>
      </c>
      <c r="C44" s="9">
        <v>1393.2003664193003</v>
      </c>
      <c r="D44" s="9">
        <v>1510.7584943892243</v>
      </c>
      <c r="E44" s="9">
        <v>1659.4804911309122</v>
      </c>
      <c r="F44" s="9">
        <v>1829.6321081100484</v>
      </c>
      <c r="G44" s="9">
        <v>1932.0364167683042</v>
      </c>
      <c r="H44" s="9">
        <v>1987.6332958621438</v>
      </c>
      <c r="I44" s="9">
        <v>2080.4870470728247</v>
      </c>
      <c r="J44" s="9">
        <v>2176.4252256371283</v>
      </c>
      <c r="K44" s="9">
        <v>2275.5116307802323</v>
      </c>
      <c r="L44" s="9">
        <v>2015.6159831827686</v>
      </c>
      <c r="M44" s="9">
        <v>1640.8816312966123</v>
      </c>
      <c r="N44" s="9">
        <v>1479.8867175076557</v>
      </c>
      <c r="O44" s="9">
        <v>1037.1608996235104</v>
      </c>
      <c r="P44" s="9">
        <v>931.90041072542556</v>
      </c>
      <c r="Q44" s="9">
        <v>1102.1744313049601</v>
      </c>
      <c r="R44" s="9">
        <v>1266.2645126908656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23.327722973988003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23.327722973988003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767.55951808080522</v>
      </c>
      <c r="D52" s="79">
        <v>863.65126076130014</v>
      </c>
      <c r="E52" s="79">
        <v>850.49754012234018</v>
      </c>
      <c r="F52" s="79">
        <v>855.90174114997217</v>
      </c>
      <c r="G52" s="79">
        <v>835.23286364482817</v>
      </c>
      <c r="H52" s="79">
        <v>891.42948019567382</v>
      </c>
      <c r="I52" s="79">
        <v>1023.3683441554322</v>
      </c>
      <c r="J52" s="79">
        <v>1136.816706687948</v>
      </c>
      <c r="K52" s="79">
        <v>1290.8990783327763</v>
      </c>
      <c r="L52" s="79">
        <v>1411.862832610956</v>
      </c>
      <c r="M52" s="79">
        <v>1633.0721386534779</v>
      </c>
      <c r="N52" s="79">
        <v>2002.1519039178102</v>
      </c>
      <c r="O52" s="79">
        <v>2080.4695319720336</v>
      </c>
      <c r="P52" s="79">
        <v>2421.3337419317359</v>
      </c>
      <c r="Q52" s="79">
        <v>2518.1031430517969</v>
      </c>
      <c r="R52" s="79">
        <v>2554.1226062675046</v>
      </c>
    </row>
    <row r="53" spans="1:18" ht="11.25" customHeight="1" x14ac:dyDescent="0.25">
      <c r="A53" s="56" t="s">
        <v>143</v>
      </c>
      <c r="B53" s="57" t="s">
        <v>142</v>
      </c>
      <c r="C53" s="8">
        <v>767.55951808080522</v>
      </c>
      <c r="D53" s="8">
        <v>863.65126076130014</v>
      </c>
      <c r="E53" s="8">
        <v>850.49754012234018</v>
      </c>
      <c r="F53" s="8">
        <v>855.90174114997217</v>
      </c>
      <c r="G53" s="8">
        <v>835.23286364482817</v>
      </c>
      <c r="H53" s="8">
        <v>891.42948019567382</v>
      </c>
      <c r="I53" s="8">
        <v>1023.3683441554322</v>
      </c>
      <c r="J53" s="8">
        <v>1136.816706687948</v>
      </c>
      <c r="K53" s="8">
        <v>1290.8990783327763</v>
      </c>
      <c r="L53" s="8">
        <v>1411.862832610956</v>
      </c>
      <c r="M53" s="8">
        <v>1633.0721386534779</v>
      </c>
      <c r="N53" s="8">
        <v>2002.1519039178102</v>
      </c>
      <c r="O53" s="8">
        <v>2080.4695319720336</v>
      </c>
      <c r="P53" s="8">
        <v>2421.3337419317359</v>
      </c>
      <c r="Q53" s="8">
        <v>2518.1031430517969</v>
      </c>
      <c r="R53" s="8">
        <v>2554.1226062675046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749.03919324609603</v>
      </c>
      <c r="H64" s="81">
        <v>523.92009294666582</v>
      </c>
      <c r="I64" s="81">
        <v>471.60552368908805</v>
      </c>
      <c r="J64" s="81">
        <v>413.80386716102402</v>
      </c>
      <c r="K64" s="81">
        <v>2160.621258839712</v>
      </c>
      <c r="L64" s="81">
        <v>3392.5538565300963</v>
      </c>
      <c r="M64" s="81">
        <v>4207.4983622199043</v>
      </c>
      <c r="N64" s="81">
        <v>4152.9151789346106</v>
      </c>
      <c r="O64" s="81">
        <v>4054.98298723788</v>
      </c>
      <c r="P64" s="81">
        <v>3712.3002175989864</v>
      </c>
      <c r="Q64" s="81">
        <v>3157.4514762135059</v>
      </c>
      <c r="R64" s="81">
        <v>3458.1279586030696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5.4600134943714664E-2</v>
      </c>
      <c r="N67" s="82">
        <v>5.4600207936935007E-2</v>
      </c>
      <c r="O67" s="82">
        <v>5.4600033039689078E-2</v>
      </c>
      <c r="P67" s="82">
        <v>5.4599841173801927E-2</v>
      </c>
      <c r="Q67" s="82">
        <v>5.4599967484531796E-2</v>
      </c>
      <c r="R67" s="82">
        <v>5.4599838222490316E-2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749.03919324609603</v>
      </c>
      <c r="H69" s="82">
        <v>523.92009294666582</v>
      </c>
      <c r="I69" s="82">
        <v>471.60552368908805</v>
      </c>
      <c r="J69" s="82">
        <v>413.80386716102402</v>
      </c>
      <c r="K69" s="82">
        <v>2160.621258839712</v>
      </c>
      <c r="L69" s="82">
        <v>3392.5538565300963</v>
      </c>
      <c r="M69" s="82">
        <v>4207.4437620849603</v>
      </c>
      <c r="N69" s="82">
        <v>4152.8605787266733</v>
      </c>
      <c r="O69" s="82">
        <v>4054.9283872048404</v>
      </c>
      <c r="P69" s="82">
        <v>3712.2456177578124</v>
      </c>
      <c r="Q69" s="82">
        <v>3157.3968762460213</v>
      </c>
      <c r="R69" s="82">
        <v>3458.0733587648469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208.977652724112</v>
      </c>
      <c r="L70" s="83">
        <v>275.37638807577599</v>
      </c>
      <c r="M70" s="83">
        <v>361.85983984755291</v>
      </c>
      <c r="N70" s="83">
        <v>338.70847336875994</v>
      </c>
      <c r="O70" s="83">
        <v>311.51999041157671</v>
      </c>
      <c r="P70" s="83">
        <v>220.32896413753645</v>
      </c>
      <c r="Q70" s="83">
        <v>29.641674841408349</v>
      </c>
      <c r="R70" s="83">
        <v>73.548387686327828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749.03919324609603</v>
      </c>
      <c r="H71" s="83">
        <v>523.92009294666582</v>
      </c>
      <c r="I71" s="83">
        <v>471.60552368908805</v>
      </c>
      <c r="J71" s="83">
        <v>413.80386716102402</v>
      </c>
      <c r="K71" s="83">
        <v>1951.6436061156001</v>
      </c>
      <c r="L71" s="83">
        <v>3117.1774684543202</v>
      </c>
      <c r="M71" s="83">
        <v>3845.5839222374075</v>
      </c>
      <c r="N71" s="83">
        <v>3814.1521053579131</v>
      </c>
      <c r="O71" s="83">
        <v>3743.4083967932638</v>
      </c>
      <c r="P71" s="83">
        <v>3491.9166536202761</v>
      </c>
      <c r="Q71" s="83">
        <v>3127.7552014046128</v>
      </c>
      <c r="R71" s="83">
        <v>3384.5249710785192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109927.64576939885</v>
      </c>
      <c r="D2" s="78">
        <v>112112.81005853944</v>
      </c>
      <c r="E2" s="78">
        <v>114375.54723820669</v>
      </c>
      <c r="F2" s="78">
        <v>114857.50174668015</v>
      </c>
      <c r="G2" s="78">
        <v>117155.20494275349</v>
      </c>
      <c r="H2" s="78">
        <v>116115.86410751411</v>
      </c>
      <c r="I2" s="78">
        <v>117215.66389709976</v>
      </c>
      <c r="J2" s="78">
        <v>117740.38810869241</v>
      </c>
      <c r="K2" s="78">
        <v>110882.71937626906</v>
      </c>
      <c r="L2" s="78">
        <v>105811.85912205707</v>
      </c>
      <c r="M2" s="78">
        <v>103278.85024386962</v>
      </c>
      <c r="N2" s="78">
        <v>103148.91089293131</v>
      </c>
      <c r="O2" s="78">
        <v>96907.490046527833</v>
      </c>
      <c r="P2" s="78">
        <v>94949.56403561357</v>
      </c>
      <c r="Q2" s="78">
        <v>99856.620770495341</v>
      </c>
      <c r="R2" s="78">
        <v>97467.680705501582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109160.08625131805</v>
      </c>
      <c r="D21" s="79">
        <v>111249.15879777815</v>
      </c>
      <c r="E21" s="79">
        <v>113525.04969808436</v>
      </c>
      <c r="F21" s="79">
        <v>114001.60000553018</v>
      </c>
      <c r="G21" s="79">
        <v>116319.97207910867</v>
      </c>
      <c r="H21" s="79">
        <v>115224.43462731843</v>
      </c>
      <c r="I21" s="79">
        <v>116192.29555294433</v>
      </c>
      <c r="J21" s="79">
        <v>116603.57140200445</v>
      </c>
      <c r="K21" s="79">
        <v>109591.82029793628</v>
      </c>
      <c r="L21" s="79">
        <v>104399.99628944611</v>
      </c>
      <c r="M21" s="79">
        <v>101645.77810521614</v>
      </c>
      <c r="N21" s="79">
        <v>101452.15617995115</v>
      </c>
      <c r="O21" s="79">
        <v>95129.960480731475</v>
      </c>
      <c r="P21" s="79">
        <v>93043.228642907605</v>
      </c>
      <c r="Q21" s="79">
        <v>97831.01951858247</v>
      </c>
      <c r="R21" s="79">
        <v>95351.643309046573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109160.08625131805</v>
      </c>
      <c r="D30" s="8">
        <v>111249.15879777815</v>
      </c>
      <c r="E30" s="8">
        <v>113525.04969808436</v>
      </c>
      <c r="F30" s="8">
        <v>114001.60000553018</v>
      </c>
      <c r="G30" s="8">
        <v>116319.97207910867</v>
      </c>
      <c r="H30" s="8">
        <v>115224.43462731843</v>
      </c>
      <c r="I30" s="8">
        <v>116192.29555294433</v>
      </c>
      <c r="J30" s="8">
        <v>116603.57140200445</v>
      </c>
      <c r="K30" s="8">
        <v>109591.82029793628</v>
      </c>
      <c r="L30" s="8">
        <v>104399.99628944611</v>
      </c>
      <c r="M30" s="8">
        <v>101645.77810521614</v>
      </c>
      <c r="N30" s="8">
        <v>101452.15617995115</v>
      </c>
      <c r="O30" s="8">
        <v>95129.960480731475</v>
      </c>
      <c r="P30" s="8">
        <v>93043.228642907605</v>
      </c>
      <c r="Q30" s="8">
        <v>97831.01951858247</v>
      </c>
      <c r="R30" s="8">
        <v>95351.643309046573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4127.4979641022192</v>
      </c>
      <c r="D34" s="9">
        <v>4034.6421279027486</v>
      </c>
      <c r="E34" s="9">
        <v>3811.0811030161567</v>
      </c>
      <c r="F34" s="9">
        <v>3509.2058339071805</v>
      </c>
      <c r="G34" s="9">
        <v>3210.3844617681725</v>
      </c>
      <c r="H34" s="9">
        <v>2986.7753531510093</v>
      </c>
      <c r="I34" s="9">
        <v>2864.7931790394005</v>
      </c>
      <c r="J34" s="9">
        <v>2731.4611828457764</v>
      </c>
      <c r="K34" s="9">
        <v>2911.3581332925</v>
      </c>
      <c r="L34" s="9">
        <v>3181.2556962828244</v>
      </c>
      <c r="M34" s="9">
        <v>3523.7578680218539</v>
      </c>
      <c r="N34" s="9">
        <v>3677.5959435960112</v>
      </c>
      <c r="O34" s="9">
        <v>3918.5130656932311</v>
      </c>
      <c r="P34" s="9">
        <v>4461.3006430261585</v>
      </c>
      <c r="Q34" s="9">
        <v>4539.6648225025019</v>
      </c>
      <c r="R34" s="9">
        <v>4800.8987261149441</v>
      </c>
    </row>
    <row r="35" spans="1:18" ht="11.25" customHeight="1" x14ac:dyDescent="0.25">
      <c r="A35" s="59" t="s">
        <v>179</v>
      </c>
      <c r="B35" s="60" t="s">
        <v>178</v>
      </c>
      <c r="C35" s="9">
        <v>50936.877394383191</v>
      </c>
      <c r="D35" s="9">
        <v>49924.618774075585</v>
      </c>
      <c r="E35" s="9">
        <v>48799.603730551207</v>
      </c>
      <c r="F35" s="9">
        <v>47021.457795800801</v>
      </c>
      <c r="G35" s="9">
        <v>44188.885556617039</v>
      </c>
      <c r="H35" s="9">
        <v>41127.602983450372</v>
      </c>
      <c r="I35" s="9">
        <v>38593.68026919174</v>
      </c>
      <c r="J35" s="9">
        <v>36047.668061335389</v>
      </c>
      <c r="K35" s="9">
        <v>33208.864546919292</v>
      </c>
      <c r="L35" s="9">
        <v>31790.986385888271</v>
      </c>
      <c r="M35" s="9">
        <v>29815.095519576418</v>
      </c>
      <c r="N35" s="9">
        <v>28747.862776308109</v>
      </c>
      <c r="O35" s="9">
        <v>25445.586011244999</v>
      </c>
      <c r="P35" s="9">
        <v>24369.211079753222</v>
      </c>
      <c r="Q35" s="9">
        <v>24646.678900762785</v>
      </c>
      <c r="R35" s="9">
        <v>23768.504168572337</v>
      </c>
    </row>
    <row r="36" spans="1:18" ht="11.25" customHeight="1" x14ac:dyDescent="0.25">
      <c r="A36" s="65" t="s">
        <v>177</v>
      </c>
      <c r="B36" s="62" t="s">
        <v>176</v>
      </c>
      <c r="C36" s="10">
        <v>50936.877394383191</v>
      </c>
      <c r="D36" s="10">
        <v>49924.618774075585</v>
      </c>
      <c r="E36" s="10">
        <v>48799.603730551207</v>
      </c>
      <c r="F36" s="10">
        <v>47021.457795800801</v>
      </c>
      <c r="G36" s="10">
        <v>44188.885556617039</v>
      </c>
      <c r="H36" s="10">
        <v>41127.602983450372</v>
      </c>
      <c r="I36" s="10">
        <v>38593.68026919174</v>
      </c>
      <c r="J36" s="10">
        <v>36047.668061335389</v>
      </c>
      <c r="K36" s="10">
        <v>33208.864546919292</v>
      </c>
      <c r="L36" s="10">
        <v>31790.986385888271</v>
      </c>
      <c r="M36" s="10">
        <v>29815.095519576418</v>
      </c>
      <c r="N36" s="10">
        <v>28747.862776308109</v>
      </c>
      <c r="O36" s="10">
        <v>25445.586011244999</v>
      </c>
      <c r="P36" s="10">
        <v>24369.211079753222</v>
      </c>
      <c r="Q36" s="10">
        <v>24646.678900762785</v>
      </c>
      <c r="R36" s="10">
        <v>23768.504168572337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54095.710892832642</v>
      </c>
      <c r="D43" s="9">
        <v>57289.897895799812</v>
      </c>
      <c r="E43" s="9">
        <v>60914.364864517003</v>
      </c>
      <c r="F43" s="9">
        <v>63470.936375822203</v>
      </c>
      <c r="G43" s="9">
        <v>68897.374337749468</v>
      </c>
      <c r="H43" s="9">
        <v>71110.056290717053</v>
      </c>
      <c r="I43" s="9">
        <v>74733.822104713196</v>
      </c>
      <c r="J43" s="9">
        <v>77824.442157823287</v>
      </c>
      <c r="K43" s="9">
        <v>73471.597617724488</v>
      </c>
      <c r="L43" s="9">
        <v>69427.754207275008</v>
      </c>
      <c r="M43" s="9">
        <v>68306.924717617876</v>
      </c>
      <c r="N43" s="9">
        <v>69026.697460047042</v>
      </c>
      <c r="O43" s="9">
        <v>65765.861403793242</v>
      </c>
      <c r="P43" s="9">
        <v>64212.71692012823</v>
      </c>
      <c r="Q43" s="9">
        <v>68644.675795317176</v>
      </c>
      <c r="R43" s="9">
        <v>66782.240414359287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23.327722973988003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23.327722973988003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767.55951808080522</v>
      </c>
      <c r="D52" s="79">
        <v>863.65126076130014</v>
      </c>
      <c r="E52" s="79">
        <v>850.49754012234018</v>
      </c>
      <c r="F52" s="79">
        <v>855.90174114997217</v>
      </c>
      <c r="G52" s="79">
        <v>835.23286364482817</v>
      </c>
      <c r="H52" s="79">
        <v>891.42948019567382</v>
      </c>
      <c r="I52" s="79">
        <v>1023.3683441554322</v>
      </c>
      <c r="J52" s="79">
        <v>1136.816706687948</v>
      </c>
      <c r="K52" s="79">
        <v>1290.8990783327763</v>
      </c>
      <c r="L52" s="79">
        <v>1411.862832610956</v>
      </c>
      <c r="M52" s="79">
        <v>1633.0721386534779</v>
      </c>
      <c r="N52" s="79">
        <v>1696.7547129801526</v>
      </c>
      <c r="O52" s="79">
        <v>1777.529565796365</v>
      </c>
      <c r="P52" s="79">
        <v>1906.33539270597</v>
      </c>
      <c r="Q52" s="79">
        <v>2025.601251912866</v>
      </c>
      <c r="R52" s="79">
        <v>2116.0373964550158</v>
      </c>
    </row>
    <row r="53" spans="1:18" ht="11.25" customHeight="1" x14ac:dyDescent="0.25">
      <c r="A53" s="56" t="s">
        <v>143</v>
      </c>
      <c r="B53" s="57" t="s">
        <v>142</v>
      </c>
      <c r="C53" s="8">
        <v>767.55951808080522</v>
      </c>
      <c r="D53" s="8">
        <v>863.65126076130014</v>
      </c>
      <c r="E53" s="8">
        <v>850.49754012234018</v>
      </c>
      <c r="F53" s="8">
        <v>855.90174114997217</v>
      </c>
      <c r="G53" s="8">
        <v>835.23286364482817</v>
      </c>
      <c r="H53" s="8">
        <v>891.42948019567382</v>
      </c>
      <c r="I53" s="8">
        <v>1023.3683441554322</v>
      </c>
      <c r="J53" s="8">
        <v>1136.816706687948</v>
      </c>
      <c r="K53" s="8">
        <v>1290.8990783327763</v>
      </c>
      <c r="L53" s="8">
        <v>1411.862832610956</v>
      </c>
      <c r="M53" s="8">
        <v>1633.0721386534779</v>
      </c>
      <c r="N53" s="8">
        <v>1696.7547129801526</v>
      </c>
      <c r="O53" s="8">
        <v>1777.529565796365</v>
      </c>
      <c r="P53" s="8">
        <v>1906.33539270597</v>
      </c>
      <c r="Q53" s="8">
        <v>2025.601251912866</v>
      </c>
      <c r="R53" s="8">
        <v>2116.0373964550158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749.03919324609603</v>
      </c>
      <c r="H64" s="81">
        <v>523.92009294666582</v>
      </c>
      <c r="I64" s="81">
        <v>471.60552368908805</v>
      </c>
      <c r="J64" s="81">
        <v>413.80386716102402</v>
      </c>
      <c r="K64" s="81">
        <v>2160.621258839712</v>
      </c>
      <c r="L64" s="81">
        <v>3392.5538565300963</v>
      </c>
      <c r="M64" s="81">
        <v>4207.4983622199043</v>
      </c>
      <c r="N64" s="81">
        <v>4152.9151789346106</v>
      </c>
      <c r="O64" s="81">
        <v>4054.98298723788</v>
      </c>
      <c r="P64" s="81">
        <v>3712.3002175989864</v>
      </c>
      <c r="Q64" s="81">
        <v>3157.4514762135059</v>
      </c>
      <c r="R64" s="81">
        <v>3458.1279586030696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5.4600134943714664E-2</v>
      </c>
      <c r="N67" s="82">
        <v>5.4600207936935007E-2</v>
      </c>
      <c r="O67" s="82">
        <v>5.4600033039689078E-2</v>
      </c>
      <c r="P67" s="82">
        <v>5.4599841173801927E-2</v>
      </c>
      <c r="Q67" s="82">
        <v>5.4599967484531796E-2</v>
      </c>
      <c r="R67" s="82">
        <v>5.4599838222490316E-2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749.03919324609603</v>
      </c>
      <c r="H69" s="82">
        <v>523.92009294666582</v>
      </c>
      <c r="I69" s="82">
        <v>471.60552368908805</v>
      </c>
      <c r="J69" s="82">
        <v>413.80386716102402</v>
      </c>
      <c r="K69" s="82">
        <v>2160.621258839712</v>
      </c>
      <c r="L69" s="82">
        <v>3392.5538565300963</v>
      </c>
      <c r="M69" s="82">
        <v>4207.4437620849603</v>
      </c>
      <c r="N69" s="82">
        <v>4152.8605787266733</v>
      </c>
      <c r="O69" s="82">
        <v>4054.9283872048404</v>
      </c>
      <c r="P69" s="82">
        <v>3712.2456177578124</v>
      </c>
      <c r="Q69" s="82">
        <v>3157.3968762460213</v>
      </c>
      <c r="R69" s="82">
        <v>3458.0733587648469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208.977652724112</v>
      </c>
      <c r="L70" s="83">
        <v>275.37638807577599</v>
      </c>
      <c r="M70" s="83">
        <v>361.85983984755291</v>
      </c>
      <c r="N70" s="83">
        <v>338.70847336875994</v>
      </c>
      <c r="O70" s="83">
        <v>311.51999041157671</v>
      </c>
      <c r="P70" s="83">
        <v>220.32896413753645</v>
      </c>
      <c r="Q70" s="83">
        <v>29.641674841408349</v>
      </c>
      <c r="R70" s="83">
        <v>73.548387686327828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749.03919324609603</v>
      </c>
      <c r="H71" s="83">
        <v>523.92009294666582</v>
      </c>
      <c r="I71" s="83">
        <v>471.60552368908805</v>
      </c>
      <c r="J71" s="83">
        <v>413.80386716102402</v>
      </c>
      <c r="K71" s="83">
        <v>1951.6436061156001</v>
      </c>
      <c r="L71" s="83">
        <v>3117.1774684543202</v>
      </c>
      <c r="M71" s="83">
        <v>3845.5839222374075</v>
      </c>
      <c r="N71" s="83">
        <v>3814.1521053579131</v>
      </c>
      <c r="O71" s="83">
        <v>3743.4083967932638</v>
      </c>
      <c r="P71" s="83">
        <v>3491.9166536202761</v>
      </c>
      <c r="Q71" s="83">
        <v>3127.7552014046128</v>
      </c>
      <c r="R71" s="83">
        <v>3384.5249710785192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4162.2579605207748</v>
      </c>
      <c r="D2" s="78">
        <v>4224.2338271484014</v>
      </c>
      <c r="E2" s="78">
        <v>4162.5195806719357</v>
      </c>
      <c r="F2" s="78">
        <v>4213.5401706735947</v>
      </c>
      <c r="G2" s="78">
        <v>4352.1140831155199</v>
      </c>
      <c r="H2" s="78">
        <v>4341.0094870803423</v>
      </c>
      <c r="I2" s="78">
        <v>4088.0439599626784</v>
      </c>
      <c r="J2" s="78">
        <v>3593.5821764072371</v>
      </c>
      <c r="K2" s="78">
        <v>3721.8823875902508</v>
      </c>
      <c r="L2" s="78">
        <v>3409.0290258383138</v>
      </c>
      <c r="M2" s="78">
        <v>3437.3442463984175</v>
      </c>
      <c r="N2" s="78">
        <v>3514.3133632143531</v>
      </c>
      <c r="O2" s="78">
        <v>3363.8985096383826</v>
      </c>
      <c r="P2" s="78">
        <v>3221.2692486106048</v>
      </c>
      <c r="Q2" s="78">
        <v>3293.0911085439839</v>
      </c>
      <c r="R2" s="78">
        <v>3232.8676218439064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4162.2579605207748</v>
      </c>
      <c r="D21" s="79">
        <v>4224.2338271484014</v>
      </c>
      <c r="E21" s="79">
        <v>4162.5195806719357</v>
      </c>
      <c r="F21" s="79">
        <v>4213.5401706735947</v>
      </c>
      <c r="G21" s="79">
        <v>4352.1140831155199</v>
      </c>
      <c r="H21" s="79">
        <v>4341.0094870803423</v>
      </c>
      <c r="I21" s="79">
        <v>4088.0439599626784</v>
      </c>
      <c r="J21" s="79">
        <v>3593.5821764072371</v>
      </c>
      <c r="K21" s="79">
        <v>3721.8823875902508</v>
      </c>
      <c r="L21" s="79">
        <v>3409.0290258383138</v>
      </c>
      <c r="M21" s="79">
        <v>3437.3442463984175</v>
      </c>
      <c r="N21" s="79">
        <v>3514.3133632143531</v>
      </c>
      <c r="O21" s="79">
        <v>3363.8985096383826</v>
      </c>
      <c r="P21" s="79">
        <v>3221.2692486106048</v>
      </c>
      <c r="Q21" s="79">
        <v>3293.0911085439839</v>
      </c>
      <c r="R21" s="79">
        <v>3232.8676218439064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4162.2579605207748</v>
      </c>
      <c r="D30" s="8">
        <v>4224.2338271484014</v>
      </c>
      <c r="E30" s="8">
        <v>4162.5195806719357</v>
      </c>
      <c r="F30" s="8">
        <v>4213.5401706735947</v>
      </c>
      <c r="G30" s="8">
        <v>4352.1140831155199</v>
      </c>
      <c r="H30" s="8">
        <v>4341.0094870803423</v>
      </c>
      <c r="I30" s="8">
        <v>4088.0439599626784</v>
      </c>
      <c r="J30" s="8">
        <v>3593.5821764072371</v>
      </c>
      <c r="K30" s="8">
        <v>3721.8823875902508</v>
      </c>
      <c r="L30" s="8">
        <v>3409.0290258383138</v>
      </c>
      <c r="M30" s="8">
        <v>3437.3442463984175</v>
      </c>
      <c r="N30" s="8">
        <v>3514.3133632143531</v>
      </c>
      <c r="O30" s="8">
        <v>3363.8985096383826</v>
      </c>
      <c r="P30" s="8">
        <v>3221.2692486106048</v>
      </c>
      <c r="Q30" s="8">
        <v>3293.0911085439839</v>
      </c>
      <c r="R30" s="8">
        <v>3232.8676218439064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4162.2579605207748</v>
      </c>
      <c r="D35" s="9">
        <v>4224.2338271484014</v>
      </c>
      <c r="E35" s="9">
        <v>4162.5195806719357</v>
      </c>
      <c r="F35" s="9">
        <v>4213.5401706735947</v>
      </c>
      <c r="G35" s="9">
        <v>4352.1140831155199</v>
      </c>
      <c r="H35" s="9">
        <v>4341.0094870803423</v>
      </c>
      <c r="I35" s="9">
        <v>4088.0439599626784</v>
      </c>
      <c r="J35" s="9">
        <v>3593.5821764072371</v>
      </c>
      <c r="K35" s="9">
        <v>3721.8823875902508</v>
      </c>
      <c r="L35" s="9">
        <v>3409.0290258383138</v>
      </c>
      <c r="M35" s="9">
        <v>3437.3442463984175</v>
      </c>
      <c r="N35" s="9">
        <v>3514.3133632143531</v>
      </c>
      <c r="O35" s="9">
        <v>3363.8985096383826</v>
      </c>
      <c r="P35" s="9">
        <v>3221.2692486106048</v>
      </c>
      <c r="Q35" s="9">
        <v>3293.0911085439839</v>
      </c>
      <c r="R35" s="9">
        <v>3232.8676218439064</v>
      </c>
    </row>
    <row r="36" spans="1:18" ht="11.25" customHeight="1" x14ac:dyDescent="0.25">
      <c r="A36" s="65" t="s">
        <v>177</v>
      </c>
      <c r="B36" s="62" t="s">
        <v>176</v>
      </c>
      <c r="C36" s="10">
        <v>4162.2579605207748</v>
      </c>
      <c r="D36" s="10">
        <v>4224.2338271484014</v>
      </c>
      <c r="E36" s="10">
        <v>4162.5195806719357</v>
      </c>
      <c r="F36" s="10">
        <v>4213.5401706735947</v>
      </c>
      <c r="G36" s="10">
        <v>4352.1140831155199</v>
      </c>
      <c r="H36" s="10">
        <v>4341.0094870803423</v>
      </c>
      <c r="I36" s="10">
        <v>4088.0439599626784</v>
      </c>
      <c r="J36" s="10">
        <v>3593.5821764072371</v>
      </c>
      <c r="K36" s="10">
        <v>3721.8823875902508</v>
      </c>
      <c r="L36" s="10">
        <v>3409.0290258383138</v>
      </c>
      <c r="M36" s="10">
        <v>3437.3442463984175</v>
      </c>
      <c r="N36" s="10">
        <v>3514.3133632143531</v>
      </c>
      <c r="O36" s="10">
        <v>3363.8985096383826</v>
      </c>
      <c r="P36" s="10">
        <v>3221.2692486106048</v>
      </c>
      <c r="Q36" s="10">
        <v>3293.0911085439839</v>
      </c>
      <c r="R36" s="10">
        <v>3232.8676218439064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23.421163466005282</v>
      </c>
      <c r="L64" s="81">
        <v>29.529316536008643</v>
      </c>
      <c r="M64" s="81">
        <v>41.718358329120313</v>
      </c>
      <c r="N64" s="81">
        <v>41.405781134267379</v>
      </c>
      <c r="O64" s="81">
        <v>41.182845268525753</v>
      </c>
      <c r="P64" s="81">
        <v>29.124410898313833</v>
      </c>
      <c r="Q64" s="81">
        <v>3.9604823130784057</v>
      </c>
      <c r="R64" s="81">
        <v>10.003667016805545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23.421163466005282</v>
      </c>
      <c r="L69" s="82">
        <v>29.529316536008643</v>
      </c>
      <c r="M69" s="82">
        <v>41.718358329120313</v>
      </c>
      <c r="N69" s="82">
        <v>41.405781134267379</v>
      </c>
      <c r="O69" s="82">
        <v>41.182845268525753</v>
      </c>
      <c r="P69" s="82">
        <v>29.124410898313833</v>
      </c>
      <c r="Q69" s="82">
        <v>3.9604823130784057</v>
      </c>
      <c r="R69" s="82">
        <v>10.003667016805545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23.421163466005282</v>
      </c>
      <c r="L70" s="83">
        <v>29.529316536008643</v>
      </c>
      <c r="M70" s="83">
        <v>41.718358329120313</v>
      </c>
      <c r="N70" s="83">
        <v>41.405781134267379</v>
      </c>
      <c r="O70" s="83">
        <v>41.182845268525753</v>
      </c>
      <c r="P70" s="83">
        <v>29.124410898313833</v>
      </c>
      <c r="Q70" s="83">
        <v>3.9604823130784057</v>
      </c>
      <c r="R70" s="83">
        <v>10.003667016805545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66815.975392811757</v>
      </c>
      <c r="D2" s="78">
        <v>67866.901651113832</v>
      </c>
      <c r="E2" s="78">
        <v>69854.40223956923</v>
      </c>
      <c r="F2" s="78">
        <v>69205.799944563667</v>
      </c>
      <c r="G2" s="78">
        <v>69780.113476709084</v>
      </c>
      <c r="H2" s="78">
        <v>66812.296683086606</v>
      </c>
      <c r="I2" s="78">
        <v>71201.49665393871</v>
      </c>
      <c r="J2" s="78">
        <v>69978.205571672879</v>
      </c>
      <c r="K2" s="78">
        <v>65015.352555384976</v>
      </c>
      <c r="L2" s="78">
        <v>62706.615962561635</v>
      </c>
      <c r="M2" s="78">
        <v>59388.402483827733</v>
      </c>
      <c r="N2" s="78">
        <v>58300.543859160724</v>
      </c>
      <c r="O2" s="78">
        <v>55612.761713140128</v>
      </c>
      <c r="P2" s="78">
        <v>56330.698012207213</v>
      </c>
      <c r="Q2" s="78">
        <v>60585.963108766991</v>
      </c>
      <c r="R2" s="78">
        <v>60685.629649698363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66113.361027725099</v>
      </c>
      <c r="D21" s="79">
        <v>67069.828301155605</v>
      </c>
      <c r="E21" s="79">
        <v>69060.820908891677</v>
      </c>
      <c r="F21" s="79">
        <v>68439.570989405009</v>
      </c>
      <c r="G21" s="79">
        <v>69027.578669336595</v>
      </c>
      <c r="H21" s="79">
        <v>66050.524885261751</v>
      </c>
      <c r="I21" s="79">
        <v>70356.888632296861</v>
      </c>
      <c r="J21" s="79">
        <v>69052.98806179277</v>
      </c>
      <c r="K21" s="79">
        <v>63952.764597470275</v>
      </c>
      <c r="L21" s="79">
        <v>61576.607046495934</v>
      </c>
      <c r="M21" s="79">
        <v>58093.930579859159</v>
      </c>
      <c r="N21" s="79">
        <v>57021.37033571348</v>
      </c>
      <c r="O21" s="79">
        <v>54310.094022463432</v>
      </c>
      <c r="P21" s="79">
        <v>54930.093148037166</v>
      </c>
      <c r="Q21" s="79">
        <v>59097.860450919034</v>
      </c>
      <c r="R21" s="79">
        <v>59121.399339019685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66113.361027725099</v>
      </c>
      <c r="D30" s="8">
        <v>67069.828301155605</v>
      </c>
      <c r="E30" s="8">
        <v>69060.820908891677</v>
      </c>
      <c r="F30" s="8">
        <v>68439.570989405009</v>
      </c>
      <c r="G30" s="8">
        <v>69027.578669336595</v>
      </c>
      <c r="H30" s="8">
        <v>66050.524885261751</v>
      </c>
      <c r="I30" s="8">
        <v>70356.888632296861</v>
      </c>
      <c r="J30" s="8">
        <v>69052.98806179277</v>
      </c>
      <c r="K30" s="8">
        <v>63952.764597470275</v>
      </c>
      <c r="L30" s="8">
        <v>61576.607046495934</v>
      </c>
      <c r="M30" s="8">
        <v>58093.930579859159</v>
      </c>
      <c r="N30" s="8">
        <v>57021.37033571348</v>
      </c>
      <c r="O30" s="8">
        <v>54310.094022463432</v>
      </c>
      <c r="P30" s="8">
        <v>54930.093148037166</v>
      </c>
      <c r="Q30" s="8">
        <v>59097.860450919034</v>
      </c>
      <c r="R30" s="8">
        <v>59121.399339019685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4105.2807145377747</v>
      </c>
      <c r="D34" s="9">
        <v>4009.6955791254727</v>
      </c>
      <c r="E34" s="9">
        <v>3783.1468224407836</v>
      </c>
      <c r="F34" s="9">
        <v>3477.7078888765345</v>
      </c>
      <c r="G34" s="9">
        <v>3174.8421088368264</v>
      </c>
      <c r="H34" s="9">
        <v>2945.6604001252158</v>
      </c>
      <c r="I34" s="9">
        <v>2820.8728002818939</v>
      </c>
      <c r="J34" s="9">
        <v>2687.042680730558</v>
      </c>
      <c r="K34" s="9">
        <v>2858.5113702868744</v>
      </c>
      <c r="L34" s="9">
        <v>3111.8478720034132</v>
      </c>
      <c r="M34" s="9">
        <v>3438.639256058817</v>
      </c>
      <c r="N34" s="9">
        <v>3585.2199040355804</v>
      </c>
      <c r="O34" s="9">
        <v>3821.0836383016308</v>
      </c>
      <c r="P34" s="9">
        <v>4362.5689830526844</v>
      </c>
      <c r="Q34" s="9">
        <v>4435.6549628316325</v>
      </c>
      <c r="R34" s="9">
        <v>4700.5899859915553</v>
      </c>
    </row>
    <row r="35" spans="1:18" ht="11.25" customHeight="1" x14ac:dyDescent="0.25">
      <c r="A35" s="59" t="s">
        <v>179</v>
      </c>
      <c r="B35" s="60" t="s">
        <v>178</v>
      </c>
      <c r="C35" s="9">
        <v>46116.525676232755</v>
      </c>
      <c r="D35" s="9">
        <v>45021.833544215602</v>
      </c>
      <c r="E35" s="9">
        <v>43928.332635765386</v>
      </c>
      <c r="F35" s="9">
        <v>42079.884186051524</v>
      </c>
      <c r="G35" s="9">
        <v>39114.460630575893</v>
      </c>
      <c r="H35" s="9">
        <v>36051.439869890746</v>
      </c>
      <c r="I35" s="9">
        <v>33773.94354996644</v>
      </c>
      <c r="J35" s="9">
        <v>31815.38540669706</v>
      </c>
      <c r="K35" s="9">
        <v>28877.725268603939</v>
      </c>
      <c r="L35" s="9">
        <v>27808.077672841504</v>
      </c>
      <c r="M35" s="9">
        <v>25826.61128432606</v>
      </c>
      <c r="N35" s="9">
        <v>24674.872362101934</v>
      </c>
      <c r="O35" s="9">
        <v>21579.329721171453</v>
      </c>
      <c r="P35" s="9">
        <v>20665.950144536797</v>
      </c>
      <c r="Q35" s="9">
        <v>20888.712208472738</v>
      </c>
      <c r="R35" s="9">
        <v>20106.184530603168</v>
      </c>
    </row>
    <row r="36" spans="1:18" ht="11.25" customHeight="1" x14ac:dyDescent="0.25">
      <c r="A36" s="65" t="s">
        <v>177</v>
      </c>
      <c r="B36" s="62" t="s">
        <v>176</v>
      </c>
      <c r="C36" s="10">
        <v>46116.525676232755</v>
      </c>
      <c r="D36" s="10">
        <v>45021.833544215602</v>
      </c>
      <c r="E36" s="10">
        <v>43928.332635765386</v>
      </c>
      <c r="F36" s="10">
        <v>42079.884186051524</v>
      </c>
      <c r="G36" s="10">
        <v>39114.460630575893</v>
      </c>
      <c r="H36" s="10">
        <v>36051.439869890746</v>
      </c>
      <c r="I36" s="10">
        <v>33773.94354996644</v>
      </c>
      <c r="J36" s="10">
        <v>31815.38540669706</v>
      </c>
      <c r="K36" s="10">
        <v>28877.725268603939</v>
      </c>
      <c r="L36" s="10">
        <v>27808.077672841504</v>
      </c>
      <c r="M36" s="10">
        <v>25826.61128432606</v>
      </c>
      <c r="N36" s="10">
        <v>24674.872362101934</v>
      </c>
      <c r="O36" s="10">
        <v>21579.329721171453</v>
      </c>
      <c r="P36" s="10">
        <v>20665.950144536797</v>
      </c>
      <c r="Q36" s="10">
        <v>20888.712208472738</v>
      </c>
      <c r="R36" s="10">
        <v>20106.184530603168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15891.55463695457</v>
      </c>
      <c r="D43" s="9">
        <v>18038.299177814526</v>
      </c>
      <c r="E43" s="9">
        <v>21349.341450685504</v>
      </c>
      <c r="F43" s="9">
        <v>22881.978914476957</v>
      </c>
      <c r="G43" s="9">
        <v>26729.225774091949</v>
      </c>
      <c r="H43" s="9">
        <v>27053.424615245796</v>
      </c>
      <c r="I43" s="9">
        <v>33762.072282048524</v>
      </c>
      <c r="J43" s="9">
        <v>34550.559974365155</v>
      </c>
      <c r="K43" s="9">
        <v>32216.527958579467</v>
      </c>
      <c r="L43" s="9">
        <v>30656.681501651019</v>
      </c>
      <c r="M43" s="9">
        <v>28828.680039474282</v>
      </c>
      <c r="N43" s="9">
        <v>28761.278069575961</v>
      </c>
      <c r="O43" s="9">
        <v>28909.680662990348</v>
      </c>
      <c r="P43" s="9">
        <v>29901.574020447686</v>
      </c>
      <c r="Q43" s="9">
        <v>33773.49327961466</v>
      </c>
      <c r="R43" s="9">
        <v>34314.624822424965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9.0501558319263626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9.0501558319263626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702.6143650866544</v>
      </c>
      <c r="D52" s="79">
        <v>797.07334995823305</v>
      </c>
      <c r="E52" s="79">
        <v>793.58133067754966</v>
      </c>
      <c r="F52" s="79">
        <v>766.22895515866026</v>
      </c>
      <c r="G52" s="79">
        <v>752.53480737248822</v>
      </c>
      <c r="H52" s="79">
        <v>761.77179782485655</v>
      </c>
      <c r="I52" s="79">
        <v>844.6080216418452</v>
      </c>
      <c r="J52" s="79">
        <v>925.21750988010524</v>
      </c>
      <c r="K52" s="79">
        <v>1062.5879579146988</v>
      </c>
      <c r="L52" s="79">
        <v>1130.0089160657033</v>
      </c>
      <c r="M52" s="79">
        <v>1294.4719039685751</v>
      </c>
      <c r="N52" s="79">
        <v>1279.1735234472417</v>
      </c>
      <c r="O52" s="79">
        <v>1302.667690676697</v>
      </c>
      <c r="P52" s="79">
        <v>1400.6048641700504</v>
      </c>
      <c r="Q52" s="79">
        <v>1488.1026578479587</v>
      </c>
      <c r="R52" s="79">
        <v>1564.2303106786776</v>
      </c>
    </row>
    <row r="53" spans="1:18" ht="11.25" customHeight="1" x14ac:dyDescent="0.25">
      <c r="A53" s="56" t="s">
        <v>143</v>
      </c>
      <c r="B53" s="57" t="s">
        <v>142</v>
      </c>
      <c r="C53" s="8">
        <v>702.6143650866544</v>
      </c>
      <c r="D53" s="8">
        <v>797.07334995823305</v>
      </c>
      <c r="E53" s="8">
        <v>793.58133067754966</v>
      </c>
      <c r="F53" s="8">
        <v>766.22895515866026</v>
      </c>
      <c r="G53" s="8">
        <v>752.53480737248822</v>
      </c>
      <c r="H53" s="8">
        <v>761.77179782485655</v>
      </c>
      <c r="I53" s="8">
        <v>844.6080216418452</v>
      </c>
      <c r="J53" s="8">
        <v>925.21750988010524</v>
      </c>
      <c r="K53" s="8">
        <v>1062.5879579146988</v>
      </c>
      <c r="L53" s="8">
        <v>1130.0089160657033</v>
      </c>
      <c r="M53" s="8">
        <v>1294.4719039685751</v>
      </c>
      <c r="N53" s="8">
        <v>1279.1735234472417</v>
      </c>
      <c r="O53" s="8">
        <v>1302.667690676697</v>
      </c>
      <c r="P53" s="8">
        <v>1400.6048641700504</v>
      </c>
      <c r="Q53" s="8">
        <v>1488.1026578479587</v>
      </c>
      <c r="R53" s="8">
        <v>1564.2303106786776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290.84853187582939</v>
      </c>
      <c r="H64" s="81">
        <v>199.32247952383489</v>
      </c>
      <c r="I64" s="81">
        <v>213.05453583110898</v>
      </c>
      <c r="J64" s="81">
        <v>183.71034772054537</v>
      </c>
      <c r="K64" s="81">
        <v>1037.5311417623047</v>
      </c>
      <c r="L64" s="81">
        <v>1617.3689067491657</v>
      </c>
      <c r="M64" s="81">
        <v>1936.6311402092676</v>
      </c>
      <c r="N64" s="81">
        <v>1880.0969785377035</v>
      </c>
      <c r="O64" s="81">
        <v>1909.8734574530763</v>
      </c>
      <c r="P64" s="81">
        <v>1812.9989005223995</v>
      </c>
      <c r="Q64" s="81">
        <v>1564.0329221956169</v>
      </c>
      <c r="R64" s="81">
        <v>1801.3271706502017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4.3279374477485165E-2</v>
      </c>
      <c r="N67" s="82">
        <v>4.1162779648314538E-2</v>
      </c>
      <c r="O67" s="82">
        <v>4.0013792355019166E-2</v>
      </c>
      <c r="P67" s="82">
        <v>4.0115083328746762E-2</v>
      </c>
      <c r="Q67" s="82">
        <v>4.0111723200909132E-2</v>
      </c>
      <c r="R67" s="82">
        <v>4.0361631627518928E-2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290.84853187582939</v>
      </c>
      <c r="H69" s="82">
        <v>199.32247952383489</v>
      </c>
      <c r="I69" s="82">
        <v>213.05453583110898</v>
      </c>
      <c r="J69" s="82">
        <v>183.71034772054537</v>
      </c>
      <c r="K69" s="82">
        <v>1037.5311417623047</v>
      </c>
      <c r="L69" s="82">
        <v>1617.3689067491657</v>
      </c>
      <c r="M69" s="82">
        <v>1936.5878608347903</v>
      </c>
      <c r="N69" s="82">
        <v>1880.0558157580551</v>
      </c>
      <c r="O69" s="82">
        <v>1909.8334436607213</v>
      </c>
      <c r="P69" s="82">
        <v>1812.9587854390707</v>
      </c>
      <c r="Q69" s="82">
        <v>1563.9928104724161</v>
      </c>
      <c r="R69" s="82">
        <v>1801.2868090185741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181.72254080287311</v>
      </c>
      <c r="L70" s="83">
        <v>240.87607398922677</v>
      </c>
      <c r="M70" s="83">
        <v>313.45240591347272</v>
      </c>
      <c r="N70" s="83">
        <v>290.72033679054113</v>
      </c>
      <c r="O70" s="83">
        <v>264.18698256180068</v>
      </c>
      <c r="P70" s="83">
        <v>186.84672939809732</v>
      </c>
      <c r="Q70" s="83">
        <v>25.122103372724311</v>
      </c>
      <c r="R70" s="83">
        <v>62.215840099224557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290.84853187582939</v>
      </c>
      <c r="H71" s="83">
        <v>199.32247952383489</v>
      </c>
      <c r="I71" s="83">
        <v>213.05453583110898</v>
      </c>
      <c r="J71" s="83">
        <v>183.71034772054537</v>
      </c>
      <c r="K71" s="83">
        <v>855.80860095943171</v>
      </c>
      <c r="L71" s="83">
        <v>1376.4928327599389</v>
      </c>
      <c r="M71" s="83">
        <v>1623.1354549213174</v>
      </c>
      <c r="N71" s="83">
        <v>1589.3354789675141</v>
      </c>
      <c r="O71" s="83">
        <v>1645.6464610989206</v>
      </c>
      <c r="P71" s="83">
        <v>1626.1120560409734</v>
      </c>
      <c r="Q71" s="83">
        <v>1538.8707070996918</v>
      </c>
      <c r="R71" s="83">
        <v>1739.0709689193495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6437.4551518322496</v>
      </c>
      <c r="D2" s="78">
        <v>6535.8989506681319</v>
      </c>
      <c r="E2" s="78">
        <v>6606.7185634075859</v>
      </c>
      <c r="F2" s="78">
        <v>6658.6527422705221</v>
      </c>
      <c r="G2" s="78">
        <v>6643.4121442490123</v>
      </c>
      <c r="H2" s="78">
        <v>6714.8069993785139</v>
      </c>
      <c r="I2" s="78">
        <v>6811.9986214424398</v>
      </c>
      <c r="J2" s="78">
        <v>6781.5210080027819</v>
      </c>
      <c r="K2" s="78">
        <v>6604.8165881055429</v>
      </c>
      <c r="L2" s="78">
        <v>6490.0641506732109</v>
      </c>
      <c r="M2" s="78">
        <v>6497.5083335557965</v>
      </c>
      <c r="N2" s="78">
        <v>6593.4872991501561</v>
      </c>
      <c r="O2" s="78">
        <v>6286.7156945572142</v>
      </c>
      <c r="P2" s="78">
        <v>6255.3390291060641</v>
      </c>
      <c r="Q2" s="78">
        <v>6385.4537398503699</v>
      </c>
      <c r="R2" s="78">
        <v>6455.2103869301991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6396.8841134559079</v>
      </c>
      <c r="D21" s="79">
        <v>6497.6694211500453</v>
      </c>
      <c r="E21" s="79">
        <v>6583.366044048521</v>
      </c>
      <c r="F21" s="79">
        <v>6608.1413335056277</v>
      </c>
      <c r="G21" s="79">
        <v>6604.9357752942678</v>
      </c>
      <c r="H21" s="79">
        <v>6636.6058851379239</v>
      </c>
      <c r="I21" s="79">
        <v>6690.8404178277497</v>
      </c>
      <c r="J21" s="79">
        <v>6627.9335314351529</v>
      </c>
      <c r="K21" s="79">
        <v>6455.7465592779545</v>
      </c>
      <c r="L21" s="79">
        <v>6318.5250357783971</v>
      </c>
      <c r="M21" s="79">
        <v>6319.6713933187848</v>
      </c>
      <c r="N21" s="79">
        <v>6348.3947378555176</v>
      </c>
      <c r="O21" s="79">
        <v>5979.5233700063936</v>
      </c>
      <c r="P21" s="79">
        <v>5927.6220049359417</v>
      </c>
      <c r="Q21" s="79">
        <v>6039.2735849781811</v>
      </c>
      <c r="R21" s="79">
        <v>6097.9474950202311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6396.8841134559079</v>
      </c>
      <c r="D30" s="8">
        <v>6497.6694211500453</v>
      </c>
      <c r="E30" s="8">
        <v>6583.366044048521</v>
      </c>
      <c r="F30" s="8">
        <v>6608.1413335056277</v>
      </c>
      <c r="G30" s="8">
        <v>6604.9357752942678</v>
      </c>
      <c r="H30" s="8">
        <v>6636.6058851379239</v>
      </c>
      <c r="I30" s="8">
        <v>6690.8404178277497</v>
      </c>
      <c r="J30" s="8">
        <v>6627.9335314351529</v>
      </c>
      <c r="K30" s="8">
        <v>6455.7465592779545</v>
      </c>
      <c r="L30" s="8">
        <v>6318.5250357783971</v>
      </c>
      <c r="M30" s="8">
        <v>6319.6713933187848</v>
      </c>
      <c r="N30" s="8">
        <v>6348.3947378555176</v>
      </c>
      <c r="O30" s="8">
        <v>5979.5233700063936</v>
      </c>
      <c r="P30" s="8">
        <v>5927.6220049359417</v>
      </c>
      <c r="Q30" s="8">
        <v>6039.2735849781811</v>
      </c>
      <c r="R30" s="8">
        <v>6097.9474950202311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2.3834839567858719</v>
      </c>
      <c r="D34" s="9">
        <v>2.6798794956377812</v>
      </c>
      <c r="E34" s="9">
        <v>2.5414487093619038</v>
      </c>
      <c r="F34" s="9">
        <v>2.9553324642988588</v>
      </c>
      <c r="G34" s="9">
        <v>4.5770055621840404</v>
      </c>
      <c r="H34" s="9">
        <v>6.5733512122302473</v>
      </c>
      <c r="I34" s="9">
        <v>7.4054158685261591</v>
      </c>
      <c r="J34" s="9">
        <v>8.8251357328647941</v>
      </c>
      <c r="K34" s="9">
        <v>10.520495144338989</v>
      </c>
      <c r="L34" s="9">
        <v>14.401757164987718</v>
      </c>
      <c r="M34" s="9">
        <v>14.840671277196245</v>
      </c>
      <c r="N34" s="9">
        <v>14.411472246104539</v>
      </c>
      <c r="O34" s="9">
        <v>13.47737829423262</v>
      </c>
      <c r="P34" s="9">
        <v>13.071143044971437</v>
      </c>
      <c r="Q34" s="9">
        <v>12.579698283263628</v>
      </c>
      <c r="R34" s="9">
        <v>10.924616861803891</v>
      </c>
    </row>
    <row r="35" spans="1:18" ht="11.25" customHeight="1" x14ac:dyDescent="0.25">
      <c r="A35" s="59" t="s">
        <v>179</v>
      </c>
      <c r="B35" s="60" t="s">
        <v>178</v>
      </c>
      <c r="C35" s="9">
        <v>5.2276799509333181</v>
      </c>
      <c r="D35" s="9">
        <v>4.7018612273718023</v>
      </c>
      <c r="E35" s="9">
        <v>4.4361006657702582</v>
      </c>
      <c r="F35" s="9">
        <v>3.5678121958650313</v>
      </c>
      <c r="G35" s="9">
        <v>3.0907573266944088</v>
      </c>
      <c r="H35" s="9">
        <v>2.9381831220075099</v>
      </c>
      <c r="I35" s="9">
        <v>2.7730817444403755</v>
      </c>
      <c r="J35" s="9">
        <v>2.5787819650834654</v>
      </c>
      <c r="K35" s="9">
        <v>2.597993947930116</v>
      </c>
      <c r="L35" s="9">
        <v>2.763680044674043</v>
      </c>
      <c r="M35" s="9">
        <v>2.7993788200630751</v>
      </c>
      <c r="N35" s="9">
        <v>2.769811825913298</v>
      </c>
      <c r="O35" s="9">
        <v>2.733843018331541</v>
      </c>
      <c r="P35" s="9">
        <v>4.6294361546669753</v>
      </c>
      <c r="Q35" s="9">
        <v>2.5218583299832784</v>
      </c>
      <c r="R35" s="9">
        <v>2.4735119673787196</v>
      </c>
    </row>
    <row r="36" spans="1:18" ht="11.25" customHeight="1" x14ac:dyDescent="0.25">
      <c r="A36" s="65" t="s">
        <v>177</v>
      </c>
      <c r="B36" s="62" t="s">
        <v>176</v>
      </c>
      <c r="C36" s="10">
        <v>5.2276799509333181</v>
      </c>
      <c r="D36" s="10">
        <v>4.7018612273718023</v>
      </c>
      <c r="E36" s="10">
        <v>4.4361006657702582</v>
      </c>
      <c r="F36" s="10">
        <v>3.5678121958650313</v>
      </c>
      <c r="G36" s="10">
        <v>3.0907573266944088</v>
      </c>
      <c r="H36" s="10">
        <v>2.9381831220075099</v>
      </c>
      <c r="I36" s="10">
        <v>2.7730817444403755</v>
      </c>
      <c r="J36" s="10">
        <v>2.5787819650834654</v>
      </c>
      <c r="K36" s="10">
        <v>2.597993947930116</v>
      </c>
      <c r="L36" s="10">
        <v>2.763680044674043</v>
      </c>
      <c r="M36" s="10">
        <v>2.7993788200630751</v>
      </c>
      <c r="N36" s="10">
        <v>2.769811825913298</v>
      </c>
      <c r="O36" s="10">
        <v>2.733843018331541</v>
      </c>
      <c r="P36" s="10">
        <v>4.6294361546669753</v>
      </c>
      <c r="Q36" s="10">
        <v>2.5218583299832784</v>
      </c>
      <c r="R36" s="10">
        <v>2.4735119673787196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6389.272949548189</v>
      </c>
      <c r="D43" s="9">
        <v>6490.2876804270354</v>
      </c>
      <c r="E43" s="9">
        <v>6576.3884946733888</v>
      </c>
      <c r="F43" s="9">
        <v>6601.6181888454639</v>
      </c>
      <c r="G43" s="9">
        <v>6595.035022375152</v>
      </c>
      <c r="H43" s="9">
        <v>6627.0943508036862</v>
      </c>
      <c r="I43" s="9">
        <v>6680.6619202147831</v>
      </c>
      <c r="J43" s="9">
        <v>6616.5296137372043</v>
      </c>
      <c r="K43" s="9">
        <v>6442.6280701856849</v>
      </c>
      <c r="L43" s="9">
        <v>6301.3595985687352</v>
      </c>
      <c r="M43" s="9">
        <v>6302.0313432215253</v>
      </c>
      <c r="N43" s="9">
        <v>6331.2134537835</v>
      </c>
      <c r="O43" s="9">
        <v>5963.3121486938298</v>
      </c>
      <c r="P43" s="9">
        <v>5909.9214257363037</v>
      </c>
      <c r="Q43" s="9">
        <v>6024.1720283649338</v>
      </c>
      <c r="R43" s="9">
        <v>6084.5493661910486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2.2329900302372208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2.2329900302372208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40.571038376341626</v>
      </c>
      <c r="D52" s="79">
        <v>38.229529518086231</v>
      </c>
      <c r="E52" s="79">
        <v>23.352519359065298</v>
      </c>
      <c r="F52" s="79">
        <v>50.511408764894611</v>
      </c>
      <c r="G52" s="79">
        <v>38.476368954744842</v>
      </c>
      <c r="H52" s="79">
        <v>78.201114240589618</v>
      </c>
      <c r="I52" s="79">
        <v>121.15820361469002</v>
      </c>
      <c r="J52" s="79">
        <v>153.5874765676291</v>
      </c>
      <c r="K52" s="79">
        <v>149.07002882758798</v>
      </c>
      <c r="L52" s="79">
        <v>171.53911489481342</v>
      </c>
      <c r="M52" s="79">
        <v>177.83694023701133</v>
      </c>
      <c r="N52" s="79">
        <v>245.09256129463816</v>
      </c>
      <c r="O52" s="79">
        <v>307.19232455082096</v>
      </c>
      <c r="P52" s="79">
        <v>327.71702417012284</v>
      </c>
      <c r="Q52" s="79">
        <v>346.18015487218861</v>
      </c>
      <c r="R52" s="79">
        <v>357.26289190996829</v>
      </c>
    </row>
    <row r="53" spans="1:18" ht="11.25" customHeight="1" x14ac:dyDescent="0.25">
      <c r="A53" s="56" t="s">
        <v>143</v>
      </c>
      <c r="B53" s="57" t="s">
        <v>142</v>
      </c>
      <c r="C53" s="8">
        <v>40.571038376341626</v>
      </c>
      <c r="D53" s="8">
        <v>38.229529518086231</v>
      </c>
      <c r="E53" s="8">
        <v>23.352519359065298</v>
      </c>
      <c r="F53" s="8">
        <v>50.511408764894611</v>
      </c>
      <c r="G53" s="8">
        <v>38.476368954744842</v>
      </c>
      <c r="H53" s="8">
        <v>78.201114240589618</v>
      </c>
      <c r="I53" s="8">
        <v>121.15820361469002</v>
      </c>
      <c r="J53" s="8">
        <v>153.5874765676291</v>
      </c>
      <c r="K53" s="8">
        <v>149.07002882758798</v>
      </c>
      <c r="L53" s="8">
        <v>171.53911489481342</v>
      </c>
      <c r="M53" s="8">
        <v>177.83694023701133</v>
      </c>
      <c r="N53" s="8">
        <v>245.09256129463816</v>
      </c>
      <c r="O53" s="8">
        <v>307.19232455082096</v>
      </c>
      <c r="P53" s="8">
        <v>327.71702417012284</v>
      </c>
      <c r="Q53" s="8">
        <v>346.18015487218861</v>
      </c>
      <c r="R53" s="8">
        <v>357.26289190996829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71.699970573232662</v>
      </c>
      <c r="H64" s="81">
        <v>48.826678944601618</v>
      </c>
      <c r="I64" s="81">
        <v>42.158114957082354</v>
      </c>
      <c r="J64" s="81">
        <v>35.181049364896225</v>
      </c>
      <c r="K64" s="81">
        <v>171.15340570390967</v>
      </c>
      <c r="L64" s="81">
        <v>282.94328801594435</v>
      </c>
      <c r="M64" s="81">
        <v>354.83540317552053</v>
      </c>
      <c r="N64" s="81">
        <v>349.87920956614755</v>
      </c>
      <c r="O64" s="81">
        <v>339.47601487099303</v>
      </c>
      <c r="P64" s="81">
        <v>321.43543200185252</v>
      </c>
      <c r="Q64" s="81">
        <v>274.50030014168442</v>
      </c>
      <c r="R64" s="81">
        <v>308.3819258109778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5.945800375312448E-3</v>
      </c>
      <c r="N67" s="82">
        <v>7.8868823573085035E-3</v>
      </c>
      <c r="O67" s="82">
        <v>9.4359674194782004E-3</v>
      </c>
      <c r="P67" s="82">
        <v>9.386227385854113E-3</v>
      </c>
      <c r="Q67" s="82">
        <v>9.3312665471361727E-3</v>
      </c>
      <c r="R67" s="82">
        <v>9.2184080176760629E-3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71.699970573232662</v>
      </c>
      <c r="H69" s="82">
        <v>48.826678944601618</v>
      </c>
      <c r="I69" s="82">
        <v>42.158114957082354</v>
      </c>
      <c r="J69" s="82">
        <v>35.181049364896225</v>
      </c>
      <c r="K69" s="82">
        <v>171.15340570390967</v>
      </c>
      <c r="L69" s="82">
        <v>282.94328801594435</v>
      </c>
      <c r="M69" s="82">
        <v>354.82945737514524</v>
      </c>
      <c r="N69" s="82">
        <v>349.87132268379025</v>
      </c>
      <c r="O69" s="82">
        <v>339.46657890357352</v>
      </c>
      <c r="P69" s="82">
        <v>321.42604577446667</v>
      </c>
      <c r="Q69" s="82">
        <v>274.4909688751373</v>
      </c>
      <c r="R69" s="82">
        <v>308.37270740296015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1.6348727499033093E-2</v>
      </c>
      <c r="L70" s="83">
        <v>2.3939245522663667E-2</v>
      </c>
      <c r="M70" s="83">
        <v>3.3975499787868776E-2</v>
      </c>
      <c r="N70" s="83">
        <v>3.2634034132338785E-2</v>
      </c>
      <c r="O70" s="83">
        <v>3.3469331399207512E-2</v>
      </c>
      <c r="P70" s="83">
        <v>4.1856048156851684E-2</v>
      </c>
      <c r="Q70" s="83">
        <v>3.0329483706280583E-3</v>
      </c>
      <c r="R70" s="83">
        <v>7.6539447258985342E-3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71.699970573232662</v>
      </c>
      <c r="H71" s="83">
        <v>48.826678944601618</v>
      </c>
      <c r="I71" s="83">
        <v>42.158114957082354</v>
      </c>
      <c r="J71" s="83">
        <v>35.181049364896225</v>
      </c>
      <c r="K71" s="83">
        <v>171.13705697641063</v>
      </c>
      <c r="L71" s="83">
        <v>282.91934877042166</v>
      </c>
      <c r="M71" s="83">
        <v>354.79548187535738</v>
      </c>
      <c r="N71" s="83">
        <v>349.83868864965791</v>
      </c>
      <c r="O71" s="83">
        <v>339.43310957217432</v>
      </c>
      <c r="P71" s="83">
        <v>321.38418972630984</v>
      </c>
      <c r="Q71" s="83">
        <v>274.48793592676668</v>
      </c>
      <c r="R71" s="83">
        <v>308.36505345823423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15555.028548409866</v>
      </c>
      <c r="D2" s="78">
        <v>14558.693617328201</v>
      </c>
      <c r="E2" s="78">
        <v>15033.845055420003</v>
      </c>
      <c r="F2" s="78">
        <v>16320.483006569377</v>
      </c>
      <c r="G2" s="78">
        <v>17334.204693794647</v>
      </c>
      <c r="H2" s="78">
        <v>19089.249106085445</v>
      </c>
      <c r="I2" s="78">
        <v>16822.292324370104</v>
      </c>
      <c r="J2" s="78">
        <v>18081.855962292018</v>
      </c>
      <c r="K2" s="78">
        <v>17491.035696884766</v>
      </c>
      <c r="L2" s="78">
        <v>16888.73205021528</v>
      </c>
      <c r="M2" s="78">
        <v>18014.761092571276</v>
      </c>
      <c r="N2" s="78">
        <v>18541.751626563277</v>
      </c>
      <c r="O2" s="78">
        <v>16228.576372956762</v>
      </c>
      <c r="P2" s="78">
        <v>14288.105523870987</v>
      </c>
      <c r="Q2" s="78">
        <v>14826.711898906322</v>
      </c>
      <c r="R2" s="78">
        <v>11894.208708900818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15530.654433792057</v>
      </c>
      <c r="D21" s="79">
        <v>14530.34523604322</v>
      </c>
      <c r="E21" s="79">
        <v>15000.281365334278</v>
      </c>
      <c r="F21" s="79">
        <v>16281.32162934296</v>
      </c>
      <c r="G21" s="79">
        <v>17289.98300647705</v>
      </c>
      <c r="H21" s="79">
        <v>19037.792537955218</v>
      </c>
      <c r="I21" s="79">
        <v>16764.690205471208</v>
      </c>
      <c r="J21" s="79">
        <v>18023.844242051804</v>
      </c>
      <c r="K21" s="79">
        <v>17411.794605294275</v>
      </c>
      <c r="L21" s="79">
        <v>16778.417248564841</v>
      </c>
      <c r="M21" s="79">
        <v>17853.997798123386</v>
      </c>
      <c r="N21" s="79">
        <v>18369.262998325004</v>
      </c>
      <c r="O21" s="79">
        <v>16060.906822387915</v>
      </c>
      <c r="P21" s="79">
        <v>14110.092019505189</v>
      </c>
      <c r="Q21" s="79">
        <v>14635.393459713603</v>
      </c>
      <c r="R21" s="79">
        <v>11699.664515034448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15530.654433792057</v>
      </c>
      <c r="D30" s="8">
        <v>14530.34523604322</v>
      </c>
      <c r="E30" s="8">
        <v>15000.281365334278</v>
      </c>
      <c r="F30" s="8">
        <v>16281.32162934296</v>
      </c>
      <c r="G30" s="8">
        <v>17289.98300647705</v>
      </c>
      <c r="H30" s="8">
        <v>19037.792537955218</v>
      </c>
      <c r="I30" s="8">
        <v>16764.690205471208</v>
      </c>
      <c r="J30" s="8">
        <v>18023.844242051804</v>
      </c>
      <c r="K30" s="8">
        <v>17411.794605294275</v>
      </c>
      <c r="L30" s="8">
        <v>16778.417248564841</v>
      </c>
      <c r="M30" s="8">
        <v>17853.997798123386</v>
      </c>
      <c r="N30" s="8">
        <v>18369.262998325004</v>
      </c>
      <c r="O30" s="8">
        <v>16060.906822387915</v>
      </c>
      <c r="P30" s="8">
        <v>14110.092019505189</v>
      </c>
      <c r="Q30" s="8">
        <v>14635.393459713603</v>
      </c>
      <c r="R30" s="8">
        <v>11699.664515034448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19.833765607658886</v>
      </c>
      <c r="D34" s="9">
        <v>22.266669281638286</v>
      </c>
      <c r="E34" s="9">
        <v>25.392831866011502</v>
      </c>
      <c r="F34" s="9">
        <v>28.542612566347277</v>
      </c>
      <c r="G34" s="9">
        <v>30.96534736916287</v>
      </c>
      <c r="H34" s="9">
        <v>34.541601813563119</v>
      </c>
      <c r="I34" s="9">
        <v>36.514962888980222</v>
      </c>
      <c r="J34" s="9">
        <v>35.593366382353558</v>
      </c>
      <c r="K34" s="9">
        <v>42.32626786128688</v>
      </c>
      <c r="L34" s="9">
        <v>55.006067114423843</v>
      </c>
      <c r="M34" s="9">
        <v>70.27794068584096</v>
      </c>
      <c r="N34" s="9">
        <v>77.964567314325876</v>
      </c>
      <c r="O34" s="9">
        <v>83.952049097367762</v>
      </c>
      <c r="P34" s="9">
        <v>85.660516928503085</v>
      </c>
      <c r="Q34" s="9">
        <v>91.430161387605168</v>
      </c>
      <c r="R34" s="9">
        <v>89.384123261585273</v>
      </c>
    </row>
    <row r="35" spans="1:18" ht="11.25" customHeight="1" x14ac:dyDescent="0.25">
      <c r="A35" s="59" t="s">
        <v>179</v>
      </c>
      <c r="B35" s="60" t="s">
        <v>178</v>
      </c>
      <c r="C35" s="9">
        <v>652.8660776787242</v>
      </c>
      <c r="D35" s="9">
        <v>673.84954148420809</v>
      </c>
      <c r="E35" s="9">
        <v>704.31541344811842</v>
      </c>
      <c r="F35" s="9">
        <v>724.46562687981486</v>
      </c>
      <c r="G35" s="9">
        <v>719.22008559892856</v>
      </c>
      <c r="H35" s="9">
        <v>732.21544335727947</v>
      </c>
      <c r="I35" s="9">
        <v>728.91967751818356</v>
      </c>
      <c r="J35" s="9">
        <v>636.12169626601337</v>
      </c>
      <c r="K35" s="9">
        <v>606.6588967771778</v>
      </c>
      <c r="L35" s="9">
        <v>571.11600716377848</v>
      </c>
      <c r="M35" s="9">
        <v>548.34061003188015</v>
      </c>
      <c r="N35" s="9">
        <v>555.90723916590412</v>
      </c>
      <c r="O35" s="9">
        <v>499.62393741683701</v>
      </c>
      <c r="P35" s="9">
        <v>477.36225045115066</v>
      </c>
      <c r="Q35" s="9">
        <v>462.35372541607853</v>
      </c>
      <c r="R35" s="9">
        <v>426.97850415788622</v>
      </c>
    </row>
    <row r="36" spans="1:18" ht="11.25" customHeight="1" x14ac:dyDescent="0.25">
      <c r="A36" s="65" t="s">
        <v>177</v>
      </c>
      <c r="B36" s="62" t="s">
        <v>176</v>
      </c>
      <c r="C36" s="10">
        <v>652.8660776787242</v>
      </c>
      <c r="D36" s="10">
        <v>673.84954148420809</v>
      </c>
      <c r="E36" s="10">
        <v>704.31541344811842</v>
      </c>
      <c r="F36" s="10">
        <v>724.46562687981486</v>
      </c>
      <c r="G36" s="10">
        <v>719.22008559892856</v>
      </c>
      <c r="H36" s="10">
        <v>732.21544335727947</v>
      </c>
      <c r="I36" s="10">
        <v>728.91967751818356</v>
      </c>
      <c r="J36" s="10">
        <v>636.12169626601337</v>
      </c>
      <c r="K36" s="10">
        <v>606.6588967771778</v>
      </c>
      <c r="L36" s="10">
        <v>571.11600716377848</v>
      </c>
      <c r="M36" s="10">
        <v>548.34061003188015</v>
      </c>
      <c r="N36" s="10">
        <v>555.90723916590412</v>
      </c>
      <c r="O36" s="10">
        <v>499.62393741683701</v>
      </c>
      <c r="P36" s="10">
        <v>477.36225045115066</v>
      </c>
      <c r="Q36" s="10">
        <v>462.35372541607853</v>
      </c>
      <c r="R36" s="10">
        <v>426.97850415788622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14857.954590505673</v>
      </c>
      <c r="D43" s="9">
        <v>13834.229025277375</v>
      </c>
      <c r="E43" s="9">
        <v>14270.573120020148</v>
      </c>
      <c r="F43" s="9">
        <v>15528.313389896797</v>
      </c>
      <c r="G43" s="9">
        <v>16534.199316319115</v>
      </c>
      <c r="H43" s="9">
        <v>18271.035492784376</v>
      </c>
      <c r="I43" s="9">
        <v>15999.255565064044</v>
      </c>
      <c r="J43" s="9">
        <v>17352.129179403437</v>
      </c>
      <c r="K43" s="9">
        <v>16762.809440655812</v>
      </c>
      <c r="L43" s="9">
        <v>16152.295174286639</v>
      </c>
      <c r="M43" s="9">
        <v>17235.379247405665</v>
      </c>
      <c r="N43" s="9">
        <v>17735.391191844774</v>
      </c>
      <c r="O43" s="9">
        <v>15477.33083587371</v>
      </c>
      <c r="P43" s="9">
        <v>13547.069252125535</v>
      </c>
      <c r="Q43" s="9">
        <v>14081.60957290992</v>
      </c>
      <c r="R43" s="9">
        <v>11183.301887614976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5.5982571898456648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5.5982571898456648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24.374114617809187</v>
      </c>
      <c r="D52" s="79">
        <v>28.348381284980853</v>
      </c>
      <c r="E52" s="79">
        <v>33.563690085725135</v>
      </c>
      <c r="F52" s="79">
        <v>39.161377226417294</v>
      </c>
      <c r="G52" s="79">
        <v>44.221687317594991</v>
      </c>
      <c r="H52" s="79">
        <v>51.456568130227588</v>
      </c>
      <c r="I52" s="79">
        <v>57.60211889889694</v>
      </c>
      <c r="J52" s="79">
        <v>58.011720240213755</v>
      </c>
      <c r="K52" s="79">
        <v>79.241091590489603</v>
      </c>
      <c r="L52" s="79">
        <v>110.31480165043949</v>
      </c>
      <c r="M52" s="79">
        <v>160.76329444789127</v>
      </c>
      <c r="N52" s="79">
        <v>172.48862823827298</v>
      </c>
      <c r="O52" s="79">
        <v>167.66955056884683</v>
      </c>
      <c r="P52" s="79">
        <v>178.01350436579676</v>
      </c>
      <c r="Q52" s="79">
        <v>191.31843919271896</v>
      </c>
      <c r="R52" s="79">
        <v>194.54419386637011</v>
      </c>
    </row>
    <row r="53" spans="1:18" ht="11.25" customHeight="1" x14ac:dyDescent="0.25">
      <c r="A53" s="56" t="s">
        <v>143</v>
      </c>
      <c r="B53" s="57" t="s">
        <v>142</v>
      </c>
      <c r="C53" s="8">
        <v>24.374114617809187</v>
      </c>
      <c r="D53" s="8">
        <v>28.348381284980853</v>
      </c>
      <c r="E53" s="8">
        <v>33.563690085725135</v>
      </c>
      <c r="F53" s="8">
        <v>39.161377226417294</v>
      </c>
      <c r="G53" s="8">
        <v>44.221687317594991</v>
      </c>
      <c r="H53" s="8">
        <v>51.456568130227588</v>
      </c>
      <c r="I53" s="8">
        <v>57.60211889889694</v>
      </c>
      <c r="J53" s="8">
        <v>58.011720240213755</v>
      </c>
      <c r="K53" s="8">
        <v>79.241091590489603</v>
      </c>
      <c r="L53" s="8">
        <v>110.31480165043949</v>
      </c>
      <c r="M53" s="8">
        <v>160.76329444789127</v>
      </c>
      <c r="N53" s="8">
        <v>172.48862823827298</v>
      </c>
      <c r="O53" s="8">
        <v>167.66955056884683</v>
      </c>
      <c r="P53" s="8">
        <v>178.01350436579676</v>
      </c>
      <c r="Q53" s="8">
        <v>191.31843919271896</v>
      </c>
      <c r="R53" s="8">
        <v>194.54419386637011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179.75668065597247</v>
      </c>
      <c r="H64" s="81">
        <v>134.61615857082444</v>
      </c>
      <c r="I64" s="81">
        <v>100.96281826487403</v>
      </c>
      <c r="J64" s="81">
        <v>92.263792181811127</v>
      </c>
      <c r="K64" s="81">
        <v>449.05760010209247</v>
      </c>
      <c r="L64" s="81">
        <v>730.09082233486345</v>
      </c>
      <c r="M64" s="81">
        <v>976.86852517505633</v>
      </c>
      <c r="N64" s="81">
        <v>986.45240154263649</v>
      </c>
      <c r="O64" s="81">
        <v>886.99884562827151</v>
      </c>
      <c r="P64" s="81">
        <v>740.96783037866294</v>
      </c>
      <c r="Q64" s="81">
        <v>642.18080071159727</v>
      </c>
      <c r="R64" s="81">
        <v>568.09114831950387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5.3749600909170497E-3</v>
      </c>
      <c r="N67" s="82">
        <v>5.5505459313119638E-3</v>
      </c>
      <c r="O67" s="82">
        <v>5.1502732651917136E-3</v>
      </c>
      <c r="P67" s="82">
        <v>5.0985304592010595E-3</v>
      </c>
      <c r="Q67" s="82">
        <v>5.1569777364864977E-3</v>
      </c>
      <c r="R67" s="82">
        <v>5.0197985772953285E-3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179.75668065597247</v>
      </c>
      <c r="H69" s="82">
        <v>134.61615857082444</v>
      </c>
      <c r="I69" s="82">
        <v>100.96281826487403</v>
      </c>
      <c r="J69" s="82">
        <v>92.263792181811127</v>
      </c>
      <c r="K69" s="82">
        <v>449.05760010209247</v>
      </c>
      <c r="L69" s="82">
        <v>730.09082233486345</v>
      </c>
      <c r="M69" s="82">
        <v>976.86315021496546</v>
      </c>
      <c r="N69" s="82">
        <v>986.44685099670517</v>
      </c>
      <c r="O69" s="82">
        <v>886.99369535500637</v>
      </c>
      <c r="P69" s="82">
        <v>740.9627318482037</v>
      </c>
      <c r="Q69" s="82">
        <v>642.17564373386074</v>
      </c>
      <c r="R69" s="82">
        <v>568.08612852092654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3.8175997277345908</v>
      </c>
      <c r="L70" s="83">
        <v>4.9470583050179249</v>
      </c>
      <c r="M70" s="83">
        <v>6.6551001051719787</v>
      </c>
      <c r="N70" s="83">
        <v>6.5497214098190559</v>
      </c>
      <c r="O70" s="83">
        <v>6.1166932498510764</v>
      </c>
      <c r="P70" s="83">
        <v>4.3159677929684683</v>
      </c>
      <c r="Q70" s="83">
        <v>0.55605620723500604</v>
      </c>
      <c r="R70" s="83">
        <v>1.3212266255718192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179.75668065597247</v>
      </c>
      <c r="H71" s="83">
        <v>134.61615857082444</v>
      </c>
      <c r="I71" s="83">
        <v>100.96281826487403</v>
      </c>
      <c r="J71" s="83">
        <v>92.263792181811127</v>
      </c>
      <c r="K71" s="83">
        <v>445.24000037435786</v>
      </c>
      <c r="L71" s="83">
        <v>725.14376402984556</v>
      </c>
      <c r="M71" s="83">
        <v>970.20805010979348</v>
      </c>
      <c r="N71" s="83">
        <v>979.89712958688608</v>
      </c>
      <c r="O71" s="83">
        <v>880.87700210515527</v>
      </c>
      <c r="P71" s="83">
        <v>736.64676405523528</v>
      </c>
      <c r="Q71" s="83">
        <v>641.61958752662576</v>
      </c>
      <c r="R71" s="83">
        <v>566.76490189535468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16956.928715824215</v>
      </c>
      <c r="D2" s="78">
        <v>18927.08201228088</v>
      </c>
      <c r="E2" s="78">
        <v>18718.061799137962</v>
      </c>
      <c r="F2" s="78">
        <v>18459.025882602982</v>
      </c>
      <c r="G2" s="78">
        <v>19045.360544885236</v>
      </c>
      <c r="H2" s="78">
        <v>19158.501831883204</v>
      </c>
      <c r="I2" s="78">
        <v>18291.832337385847</v>
      </c>
      <c r="J2" s="78">
        <v>19305.223390317497</v>
      </c>
      <c r="K2" s="78">
        <v>18049.632148303528</v>
      </c>
      <c r="L2" s="78">
        <v>16317.417932768607</v>
      </c>
      <c r="M2" s="78">
        <v>15940.834087516412</v>
      </c>
      <c r="N2" s="78">
        <v>16198.814744842808</v>
      </c>
      <c r="O2" s="78">
        <v>15415.537756235353</v>
      </c>
      <c r="P2" s="78">
        <v>14854.1522218187</v>
      </c>
      <c r="Q2" s="78">
        <v>14765.400914427659</v>
      </c>
      <c r="R2" s="78">
        <v>15199.764338128292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16956.928715824215</v>
      </c>
      <c r="D21" s="79">
        <v>18927.08201228088</v>
      </c>
      <c r="E21" s="79">
        <v>18718.061799137962</v>
      </c>
      <c r="F21" s="79">
        <v>18459.025882602982</v>
      </c>
      <c r="G21" s="79">
        <v>19045.360544885236</v>
      </c>
      <c r="H21" s="79">
        <v>19158.501831883204</v>
      </c>
      <c r="I21" s="79">
        <v>18291.832337385847</v>
      </c>
      <c r="J21" s="79">
        <v>19305.223390317497</v>
      </c>
      <c r="K21" s="79">
        <v>18049.632148303528</v>
      </c>
      <c r="L21" s="79">
        <v>16317.417932768607</v>
      </c>
      <c r="M21" s="79">
        <v>15940.834087516412</v>
      </c>
      <c r="N21" s="79">
        <v>16198.814744842808</v>
      </c>
      <c r="O21" s="79">
        <v>15415.537756235353</v>
      </c>
      <c r="P21" s="79">
        <v>14854.1522218187</v>
      </c>
      <c r="Q21" s="79">
        <v>14765.400914427659</v>
      </c>
      <c r="R21" s="79">
        <v>15199.764338128292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16956.928715824215</v>
      </c>
      <c r="D30" s="8">
        <v>18927.08201228088</v>
      </c>
      <c r="E30" s="8">
        <v>18718.061799137962</v>
      </c>
      <c r="F30" s="8">
        <v>18459.025882602982</v>
      </c>
      <c r="G30" s="8">
        <v>19045.360544885236</v>
      </c>
      <c r="H30" s="8">
        <v>19158.501831883204</v>
      </c>
      <c r="I30" s="8">
        <v>18291.832337385847</v>
      </c>
      <c r="J30" s="8">
        <v>19305.223390317497</v>
      </c>
      <c r="K30" s="8">
        <v>18049.632148303528</v>
      </c>
      <c r="L30" s="8">
        <v>16317.417932768607</v>
      </c>
      <c r="M30" s="8">
        <v>15940.834087516412</v>
      </c>
      <c r="N30" s="8">
        <v>16198.814744842808</v>
      </c>
      <c r="O30" s="8">
        <v>15415.537756235353</v>
      </c>
      <c r="P30" s="8">
        <v>14854.1522218187</v>
      </c>
      <c r="Q30" s="8">
        <v>14765.400914427659</v>
      </c>
      <c r="R30" s="8">
        <v>15199.764338128292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16956.928715824215</v>
      </c>
      <c r="D43" s="9">
        <v>18927.08201228088</v>
      </c>
      <c r="E43" s="9">
        <v>18718.061799137962</v>
      </c>
      <c r="F43" s="9">
        <v>18459.025882602982</v>
      </c>
      <c r="G43" s="9">
        <v>19038.914224963257</v>
      </c>
      <c r="H43" s="9">
        <v>19158.501831883204</v>
      </c>
      <c r="I43" s="9">
        <v>18291.832337385847</v>
      </c>
      <c r="J43" s="9">
        <v>19305.223390317497</v>
      </c>
      <c r="K43" s="9">
        <v>18049.632148303528</v>
      </c>
      <c r="L43" s="9">
        <v>16317.417932768607</v>
      </c>
      <c r="M43" s="9">
        <v>15940.834087516412</v>
      </c>
      <c r="N43" s="9">
        <v>16198.814744842808</v>
      </c>
      <c r="O43" s="9">
        <v>15415.537756235353</v>
      </c>
      <c r="P43" s="9">
        <v>14854.1522218187</v>
      </c>
      <c r="Q43" s="9">
        <v>14765.400914427659</v>
      </c>
      <c r="R43" s="9">
        <v>15199.764338128292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6.4463199219787564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6.4463199219787564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206.73401014106142</v>
      </c>
      <c r="H64" s="81">
        <v>141.15477590740491</v>
      </c>
      <c r="I64" s="81">
        <v>115.43005463602265</v>
      </c>
      <c r="J64" s="81">
        <v>102.64867789377129</v>
      </c>
      <c r="K64" s="81">
        <v>479.45794780539973</v>
      </c>
      <c r="L64" s="81">
        <v>732.62152289411426</v>
      </c>
      <c r="M64" s="81">
        <v>897.44493533093964</v>
      </c>
      <c r="N64" s="81">
        <v>895.08080815385483</v>
      </c>
      <c r="O64" s="81">
        <v>877.45182401701368</v>
      </c>
      <c r="P64" s="81">
        <v>807.77364379775725</v>
      </c>
      <c r="Q64" s="81">
        <v>672.7769708515284</v>
      </c>
      <c r="R64" s="81">
        <v>770.32404680558056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206.73401014106142</v>
      </c>
      <c r="H69" s="82">
        <v>141.15477590740491</v>
      </c>
      <c r="I69" s="82">
        <v>115.43005463602265</v>
      </c>
      <c r="J69" s="82">
        <v>102.64867789377129</v>
      </c>
      <c r="K69" s="82">
        <v>479.45794780539973</v>
      </c>
      <c r="L69" s="82">
        <v>732.62152289411426</v>
      </c>
      <c r="M69" s="82">
        <v>897.44493533093964</v>
      </c>
      <c r="N69" s="82">
        <v>895.08080815385483</v>
      </c>
      <c r="O69" s="82">
        <v>877.45182401701368</v>
      </c>
      <c r="P69" s="82">
        <v>807.77364379775725</v>
      </c>
      <c r="Q69" s="82">
        <v>672.7769708515284</v>
      </c>
      <c r="R69" s="82">
        <v>770.32404680558056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206.73401014106142</v>
      </c>
      <c r="H71" s="83">
        <v>141.15477590740491</v>
      </c>
      <c r="I71" s="83">
        <v>115.43005463602265</v>
      </c>
      <c r="J71" s="83">
        <v>102.64867789377129</v>
      </c>
      <c r="K71" s="83">
        <v>479.45794780539973</v>
      </c>
      <c r="L71" s="83">
        <v>732.62152289411426</v>
      </c>
      <c r="M71" s="83">
        <v>897.44493533093964</v>
      </c>
      <c r="N71" s="83">
        <v>895.08080815385483</v>
      </c>
      <c r="O71" s="83">
        <v>877.45182401701368</v>
      </c>
      <c r="P71" s="83">
        <v>807.77364379775725</v>
      </c>
      <c r="Q71" s="83">
        <v>672.7769708515284</v>
      </c>
      <c r="R71" s="83">
        <v>770.32404680558056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432.44794608837316</v>
      </c>
      <c r="D2" s="78">
        <v>375.69996938214001</v>
      </c>
      <c r="E2" s="78">
        <v>385.01265501504002</v>
      </c>
      <c r="F2" s="78">
        <v>416.65549634794797</v>
      </c>
      <c r="G2" s="78">
        <v>362.98352701119603</v>
      </c>
      <c r="H2" s="78">
        <v>306.18097393554785</v>
      </c>
      <c r="I2" s="78">
        <v>353.60345684196</v>
      </c>
      <c r="J2" s="78">
        <v>331.406798222916</v>
      </c>
      <c r="K2" s="78">
        <v>220.89349055170803</v>
      </c>
      <c r="L2" s="78">
        <v>189.290887590636</v>
      </c>
      <c r="M2" s="78">
        <v>198.87386245466047</v>
      </c>
      <c r="N2" s="78">
        <v>142.04966264922038</v>
      </c>
      <c r="O2" s="78">
        <v>170.42997363953393</v>
      </c>
      <c r="P2" s="78">
        <v>119.9678140963818</v>
      </c>
      <c r="Q2" s="78">
        <v>56.834671546391597</v>
      </c>
      <c r="R2" s="78">
        <v>69.431608315881348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432.44794608837316</v>
      </c>
      <c r="D21" s="79">
        <v>375.69996938214001</v>
      </c>
      <c r="E21" s="79">
        <v>385.01265501504002</v>
      </c>
      <c r="F21" s="79">
        <v>416.65549634794797</v>
      </c>
      <c r="G21" s="79">
        <v>362.98352701119603</v>
      </c>
      <c r="H21" s="79">
        <v>306.18097393554785</v>
      </c>
      <c r="I21" s="79">
        <v>353.60345684196</v>
      </c>
      <c r="J21" s="79">
        <v>331.406798222916</v>
      </c>
      <c r="K21" s="79">
        <v>220.89349055170803</v>
      </c>
      <c r="L21" s="79">
        <v>189.290887590636</v>
      </c>
      <c r="M21" s="79">
        <v>198.87386245466047</v>
      </c>
      <c r="N21" s="79">
        <v>142.04966264922038</v>
      </c>
      <c r="O21" s="79">
        <v>170.42997363953393</v>
      </c>
      <c r="P21" s="79">
        <v>119.9678140963818</v>
      </c>
      <c r="Q21" s="79">
        <v>56.834671546391597</v>
      </c>
      <c r="R21" s="79">
        <v>69.431608315881348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432.44794608837316</v>
      </c>
      <c r="D30" s="8">
        <v>375.69996938214001</v>
      </c>
      <c r="E30" s="8">
        <v>385.01265501504002</v>
      </c>
      <c r="F30" s="8">
        <v>416.65549634794797</v>
      </c>
      <c r="G30" s="8">
        <v>362.98352701119603</v>
      </c>
      <c r="H30" s="8">
        <v>306.18097393554785</v>
      </c>
      <c r="I30" s="8">
        <v>353.60345684196</v>
      </c>
      <c r="J30" s="8">
        <v>331.406798222916</v>
      </c>
      <c r="K30" s="8">
        <v>220.89349055170803</v>
      </c>
      <c r="L30" s="8">
        <v>189.290887590636</v>
      </c>
      <c r="M30" s="8">
        <v>198.87386245466047</v>
      </c>
      <c r="N30" s="8">
        <v>142.04966264922038</v>
      </c>
      <c r="O30" s="8">
        <v>170.42997363953393</v>
      </c>
      <c r="P30" s="8">
        <v>119.9678140963818</v>
      </c>
      <c r="Q30" s="8">
        <v>56.834671546391597</v>
      </c>
      <c r="R30" s="8">
        <v>69.431608315881348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432.44794608837316</v>
      </c>
      <c r="D43" s="9">
        <v>375.69996938214001</v>
      </c>
      <c r="E43" s="9">
        <v>385.01265501504002</v>
      </c>
      <c r="F43" s="9">
        <v>416.65549634794797</v>
      </c>
      <c r="G43" s="9">
        <v>362.98352701119603</v>
      </c>
      <c r="H43" s="9">
        <v>306.18097393554785</v>
      </c>
      <c r="I43" s="9">
        <v>353.60345684196</v>
      </c>
      <c r="J43" s="9">
        <v>331.406798222916</v>
      </c>
      <c r="K43" s="9">
        <v>220.89349055170803</v>
      </c>
      <c r="L43" s="9">
        <v>189.290887590636</v>
      </c>
      <c r="M43" s="9">
        <v>198.87386245466047</v>
      </c>
      <c r="N43" s="9">
        <v>142.04966264922038</v>
      </c>
      <c r="O43" s="9">
        <v>170.42997363953393</v>
      </c>
      <c r="P43" s="9">
        <v>119.9678140963818</v>
      </c>
      <c r="Q43" s="9">
        <v>56.834671546391597</v>
      </c>
      <c r="R43" s="9">
        <v>69.431608315881348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380.69075278955518</v>
      </c>
      <c r="N64" s="81">
        <v>412.05324780902163</v>
      </c>
      <c r="O64" s="81">
        <v>497.39438697350363</v>
      </c>
      <c r="P64" s="81">
        <v>448.06201363112473</v>
      </c>
      <c r="Q64" s="81">
        <v>388.53237069800372</v>
      </c>
      <c r="R64" s="81">
        <v>423.91260373819171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379.79215238875543</v>
      </c>
      <c r="N65" s="82">
        <v>411.26384810058471</v>
      </c>
      <c r="O65" s="82">
        <v>496.49578739071592</v>
      </c>
      <c r="P65" s="82">
        <v>447.21801245590166</v>
      </c>
      <c r="Q65" s="82">
        <v>386.62400000000002</v>
      </c>
      <c r="R65" s="82">
        <v>422.35220294163071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0.81900036527448006</v>
      </c>
      <c r="N67" s="82">
        <v>0.70979973783700745</v>
      </c>
      <c r="O67" s="82">
        <v>0.81899961975460145</v>
      </c>
      <c r="P67" s="82">
        <v>0.76440343977247183</v>
      </c>
      <c r="Q67" s="82">
        <v>0.87359999999999205</v>
      </c>
      <c r="R67" s="82">
        <v>0.76440039022904316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7.9600035525302412E-2</v>
      </c>
      <c r="N69" s="82">
        <v>7.9599970599923325E-2</v>
      </c>
      <c r="O69" s="82">
        <v>7.9599963033097423E-2</v>
      </c>
      <c r="P69" s="82">
        <v>7.959773545057279E-2</v>
      </c>
      <c r="Q69" s="82">
        <v>1.0347706980037013</v>
      </c>
      <c r="R69" s="82">
        <v>0.79600040633193192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7.9600035525302412E-2</v>
      </c>
      <c r="N73" s="83">
        <v>7.9599970599923325E-2</v>
      </c>
      <c r="O73" s="83">
        <v>7.9599963033097423E-2</v>
      </c>
      <c r="P73" s="83">
        <v>7.959773545057279E-2</v>
      </c>
      <c r="Q73" s="83">
        <v>1.0347706980037013</v>
      </c>
      <c r="R73" s="83">
        <v>0.79600040633193192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407.15975148873866</v>
      </c>
      <c r="D2" s="78">
        <v>334.23610500062944</v>
      </c>
      <c r="E2" s="78">
        <v>347.44182331135949</v>
      </c>
      <c r="F2" s="78">
        <v>378.38691176216139</v>
      </c>
      <c r="G2" s="78">
        <v>328.35139517068711</v>
      </c>
      <c r="H2" s="78">
        <v>283.59085589841152</v>
      </c>
      <c r="I2" s="78">
        <v>332.07921179587169</v>
      </c>
      <c r="J2" s="78">
        <v>313.25177530710977</v>
      </c>
      <c r="K2" s="78">
        <v>204.82147291734219</v>
      </c>
      <c r="L2" s="78">
        <v>174.73755817512699</v>
      </c>
      <c r="M2" s="78">
        <v>186.03331262617615</v>
      </c>
      <c r="N2" s="78">
        <v>130.2433411046095</v>
      </c>
      <c r="O2" s="78">
        <v>157.88390572786355</v>
      </c>
      <c r="P2" s="78">
        <v>107.02231717343602</v>
      </c>
      <c r="Q2" s="78">
        <v>48.148580720652681</v>
      </c>
      <c r="R2" s="78">
        <v>58.37748329065932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407.15975148873866</v>
      </c>
      <c r="D21" s="79">
        <v>334.23610500062944</v>
      </c>
      <c r="E21" s="79">
        <v>347.44182331135949</v>
      </c>
      <c r="F21" s="79">
        <v>378.38691176216139</v>
      </c>
      <c r="G21" s="79">
        <v>328.35139517068711</v>
      </c>
      <c r="H21" s="79">
        <v>283.59085589841152</v>
      </c>
      <c r="I21" s="79">
        <v>332.07921179587169</v>
      </c>
      <c r="J21" s="79">
        <v>313.25177530710977</v>
      </c>
      <c r="K21" s="79">
        <v>204.82147291734219</v>
      </c>
      <c r="L21" s="79">
        <v>174.73755817512699</v>
      </c>
      <c r="M21" s="79">
        <v>186.03331262617615</v>
      </c>
      <c r="N21" s="79">
        <v>130.2433411046095</v>
      </c>
      <c r="O21" s="79">
        <v>157.88390572786355</v>
      </c>
      <c r="P21" s="79">
        <v>107.02231717343602</v>
      </c>
      <c r="Q21" s="79">
        <v>48.148580720652681</v>
      </c>
      <c r="R21" s="79">
        <v>58.37748329065932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407.15975148873866</v>
      </c>
      <c r="D30" s="8">
        <v>334.23610500062944</v>
      </c>
      <c r="E30" s="8">
        <v>347.44182331135949</v>
      </c>
      <c r="F30" s="8">
        <v>378.38691176216139</v>
      </c>
      <c r="G30" s="8">
        <v>328.35139517068711</v>
      </c>
      <c r="H30" s="8">
        <v>283.59085589841152</v>
      </c>
      <c r="I30" s="8">
        <v>332.07921179587169</v>
      </c>
      <c r="J30" s="8">
        <v>313.25177530710977</v>
      </c>
      <c r="K30" s="8">
        <v>204.82147291734219</v>
      </c>
      <c r="L30" s="8">
        <v>174.73755817512699</v>
      </c>
      <c r="M30" s="8">
        <v>186.03331262617615</v>
      </c>
      <c r="N30" s="8">
        <v>130.2433411046095</v>
      </c>
      <c r="O30" s="8">
        <v>157.88390572786355</v>
      </c>
      <c r="P30" s="8">
        <v>107.02231717343602</v>
      </c>
      <c r="Q30" s="8">
        <v>48.148580720652681</v>
      </c>
      <c r="R30" s="8">
        <v>58.37748329065932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407.15975148873866</v>
      </c>
      <c r="D43" s="9">
        <v>334.23610500062944</v>
      </c>
      <c r="E43" s="9">
        <v>347.44182331135949</v>
      </c>
      <c r="F43" s="9">
        <v>378.38691176216139</v>
      </c>
      <c r="G43" s="9">
        <v>328.35139517068711</v>
      </c>
      <c r="H43" s="9">
        <v>283.59085589841152</v>
      </c>
      <c r="I43" s="9">
        <v>332.07921179587169</v>
      </c>
      <c r="J43" s="9">
        <v>313.25177530710977</v>
      </c>
      <c r="K43" s="9">
        <v>204.82147291734219</v>
      </c>
      <c r="L43" s="9">
        <v>174.73755817512699</v>
      </c>
      <c r="M43" s="9">
        <v>186.03331262617615</v>
      </c>
      <c r="N43" s="9">
        <v>130.2433411046095</v>
      </c>
      <c r="O43" s="9">
        <v>157.88390572786355</v>
      </c>
      <c r="P43" s="9">
        <v>107.02231717343602</v>
      </c>
      <c r="Q43" s="9">
        <v>48.148580720652681</v>
      </c>
      <c r="R43" s="9">
        <v>58.37748329065932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25.288194599634473</v>
      </c>
      <c r="D2" s="78">
        <v>41.463864381510625</v>
      </c>
      <c r="E2" s="78">
        <v>37.570831703680497</v>
      </c>
      <c r="F2" s="78">
        <v>38.268584585786598</v>
      </c>
      <c r="G2" s="78">
        <v>34.632131840508919</v>
      </c>
      <c r="H2" s="78">
        <v>22.590118037136296</v>
      </c>
      <c r="I2" s="78">
        <v>21.524245046088335</v>
      </c>
      <c r="J2" s="78">
        <v>18.155022915806232</v>
      </c>
      <c r="K2" s="78">
        <v>16.072017634365828</v>
      </c>
      <c r="L2" s="78">
        <v>14.553329415508998</v>
      </c>
      <c r="M2" s="78">
        <v>12.840549828484312</v>
      </c>
      <c r="N2" s="78">
        <v>11.80632154461091</v>
      </c>
      <c r="O2" s="78">
        <v>12.546067911670361</v>
      </c>
      <c r="P2" s="78">
        <v>12.945496922945789</v>
      </c>
      <c r="Q2" s="78">
        <v>8.6860908257389138</v>
      </c>
      <c r="R2" s="78">
        <v>11.054125025222033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25.288194599634473</v>
      </c>
      <c r="D21" s="79">
        <v>41.463864381510625</v>
      </c>
      <c r="E21" s="79">
        <v>37.570831703680497</v>
      </c>
      <c r="F21" s="79">
        <v>38.268584585786598</v>
      </c>
      <c r="G21" s="79">
        <v>34.632131840508919</v>
      </c>
      <c r="H21" s="79">
        <v>22.590118037136296</v>
      </c>
      <c r="I21" s="79">
        <v>21.524245046088335</v>
      </c>
      <c r="J21" s="79">
        <v>18.155022915806232</v>
      </c>
      <c r="K21" s="79">
        <v>16.072017634365828</v>
      </c>
      <c r="L21" s="79">
        <v>14.553329415508998</v>
      </c>
      <c r="M21" s="79">
        <v>12.840549828484312</v>
      </c>
      <c r="N21" s="79">
        <v>11.80632154461091</v>
      </c>
      <c r="O21" s="79">
        <v>12.546067911670361</v>
      </c>
      <c r="P21" s="79">
        <v>12.945496922945789</v>
      </c>
      <c r="Q21" s="79">
        <v>8.6860908257389138</v>
      </c>
      <c r="R21" s="79">
        <v>11.054125025222033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25.288194599634473</v>
      </c>
      <c r="D30" s="8">
        <v>41.463864381510625</v>
      </c>
      <c r="E30" s="8">
        <v>37.570831703680497</v>
      </c>
      <c r="F30" s="8">
        <v>38.268584585786598</v>
      </c>
      <c r="G30" s="8">
        <v>34.632131840508919</v>
      </c>
      <c r="H30" s="8">
        <v>22.590118037136296</v>
      </c>
      <c r="I30" s="8">
        <v>21.524245046088335</v>
      </c>
      <c r="J30" s="8">
        <v>18.155022915806232</v>
      </c>
      <c r="K30" s="8">
        <v>16.072017634365828</v>
      </c>
      <c r="L30" s="8">
        <v>14.553329415508998</v>
      </c>
      <c r="M30" s="8">
        <v>12.840549828484312</v>
      </c>
      <c r="N30" s="8">
        <v>11.80632154461091</v>
      </c>
      <c r="O30" s="8">
        <v>12.546067911670361</v>
      </c>
      <c r="P30" s="8">
        <v>12.945496922945789</v>
      </c>
      <c r="Q30" s="8">
        <v>8.6860908257389138</v>
      </c>
      <c r="R30" s="8">
        <v>11.054125025222033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25.288194599634473</v>
      </c>
      <c r="D43" s="9">
        <v>41.463864381510625</v>
      </c>
      <c r="E43" s="9">
        <v>37.570831703680497</v>
      </c>
      <c r="F43" s="9">
        <v>38.268584585786598</v>
      </c>
      <c r="G43" s="9">
        <v>34.632131840508919</v>
      </c>
      <c r="H43" s="9">
        <v>22.590118037136296</v>
      </c>
      <c r="I43" s="9">
        <v>21.524245046088335</v>
      </c>
      <c r="J43" s="9">
        <v>18.155022915806232</v>
      </c>
      <c r="K43" s="9">
        <v>16.072017634365828</v>
      </c>
      <c r="L43" s="9">
        <v>14.553329415508998</v>
      </c>
      <c r="M43" s="9">
        <v>12.840549828484312</v>
      </c>
      <c r="N43" s="9">
        <v>11.80632154461091</v>
      </c>
      <c r="O43" s="9">
        <v>12.546067911670361</v>
      </c>
      <c r="P43" s="9">
        <v>12.945496922945789</v>
      </c>
      <c r="Q43" s="9">
        <v>8.6860908257389138</v>
      </c>
      <c r="R43" s="9">
        <v>11.054125025222033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10527.166657152398</v>
      </c>
      <c r="D2" s="78">
        <v>9618.1957665482423</v>
      </c>
      <c r="E2" s="78">
        <v>9621.1657508771168</v>
      </c>
      <c r="F2" s="78">
        <v>10827.113732764454</v>
      </c>
      <c r="G2" s="78">
        <v>10734.201647552414</v>
      </c>
      <c r="H2" s="78">
        <v>11182.51309793526</v>
      </c>
      <c r="I2" s="78">
        <v>11983.02040048745</v>
      </c>
      <c r="J2" s="78">
        <v>12725.140143982322</v>
      </c>
      <c r="K2" s="78">
        <v>12264.757185628658</v>
      </c>
      <c r="L2" s="78">
        <v>11096.107425840961</v>
      </c>
      <c r="M2" s="78">
        <v>11686.410428764024</v>
      </c>
      <c r="N2" s="78">
        <v>11949.343554806657</v>
      </c>
      <c r="O2" s="78">
        <v>11399.044552086149</v>
      </c>
      <c r="P2" s="78">
        <v>11089.905074893972</v>
      </c>
      <c r="Q2" s="78">
        <v>11204.297205069764</v>
      </c>
      <c r="R2" s="78">
        <v>11630.946980461471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10527.166657152398</v>
      </c>
      <c r="D21" s="79">
        <v>9618.1957665482423</v>
      </c>
      <c r="E21" s="79">
        <v>9621.1657508771168</v>
      </c>
      <c r="F21" s="79">
        <v>10827.113732764454</v>
      </c>
      <c r="G21" s="79">
        <v>10734.201647552414</v>
      </c>
      <c r="H21" s="79">
        <v>11182.51309793526</v>
      </c>
      <c r="I21" s="79">
        <v>11983.02040048745</v>
      </c>
      <c r="J21" s="79">
        <v>12725.140143982322</v>
      </c>
      <c r="K21" s="79">
        <v>12264.757185628658</v>
      </c>
      <c r="L21" s="79">
        <v>11096.107425840961</v>
      </c>
      <c r="M21" s="79">
        <v>11686.410428764024</v>
      </c>
      <c r="N21" s="79">
        <v>11949.343554806657</v>
      </c>
      <c r="O21" s="79">
        <v>11399.044552086149</v>
      </c>
      <c r="P21" s="79">
        <v>11089.905074893972</v>
      </c>
      <c r="Q21" s="79">
        <v>11204.297205069764</v>
      </c>
      <c r="R21" s="79">
        <v>11630.946980461471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10527.166657152398</v>
      </c>
      <c r="D30" s="8">
        <v>9618.1957665482423</v>
      </c>
      <c r="E30" s="8">
        <v>9621.1657508771168</v>
      </c>
      <c r="F30" s="8">
        <v>10827.113732764454</v>
      </c>
      <c r="G30" s="8">
        <v>10734.201647552414</v>
      </c>
      <c r="H30" s="8">
        <v>11182.51309793526</v>
      </c>
      <c r="I30" s="8">
        <v>11983.02040048745</v>
      </c>
      <c r="J30" s="8">
        <v>12725.140143982322</v>
      </c>
      <c r="K30" s="8">
        <v>12264.757185628658</v>
      </c>
      <c r="L30" s="8">
        <v>11096.107425840961</v>
      </c>
      <c r="M30" s="8">
        <v>11686.410428764024</v>
      </c>
      <c r="N30" s="8">
        <v>11949.343554806657</v>
      </c>
      <c r="O30" s="8">
        <v>11399.044552086149</v>
      </c>
      <c r="P30" s="8">
        <v>11089.905074893972</v>
      </c>
      <c r="Q30" s="8">
        <v>11204.297205069764</v>
      </c>
      <c r="R30" s="8">
        <v>11630.946980461471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18.47987588295835</v>
      </c>
      <c r="D35" s="9">
        <v>33.996816000000003</v>
      </c>
      <c r="E35" s="9">
        <v>36.927576000000002</v>
      </c>
      <c r="F35" s="9">
        <v>46.306008000000006</v>
      </c>
      <c r="G35" s="9">
        <v>43.082172</v>
      </c>
      <c r="H35" s="9">
        <v>43.119999999999855</v>
      </c>
      <c r="I35" s="9">
        <v>49.236768000000005</v>
      </c>
      <c r="J35" s="9">
        <v>46.306008000000006</v>
      </c>
      <c r="K35" s="9">
        <v>27.842220000000001</v>
      </c>
      <c r="L35" s="9">
        <v>52.460604000000004</v>
      </c>
      <c r="M35" s="9">
        <v>58.520000000000117</v>
      </c>
      <c r="N35" s="9">
        <v>21.559999999999988</v>
      </c>
      <c r="O35" s="9">
        <v>15.399999999999999</v>
      </c>
      <c r="P35" s="9">
        <v>6.1599999999999877</v>
      </c>
      <c r="Q35" s="9">
        <v>6.1599999999999877</v>
      </c>
      <c r="R35" s="9">
        <v>6.1599999999999877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18.47987588295835</v>
      </c>
      <c r="D37" s="10">
        <v>33.996816000000003</v>
      </c>
      <c r="E37" s="10">
        <v>36.927576000000002</v>
      </c>
      <c r="F37" s="10">
        <v>46.306008000000006</v>
      </c>
      <c r="G37" s="10">
        <v>43.082172</v>
      </c>
      <c r="H37" s="10">
        <v>43.119999999999855</v>
      </c>
      <c r="I37" s="10">
        <v>49.236768000000005</v>
      </c>
      <c r="J37" s="10">
        <v>46.306008000000006</v>
      </c>
      <c r="K37" s="10">
        <v>27.842220000000001</v>
      </c>
      <c r="L37" s="10">
        <v>52.460604000000004</v>
      </c>
      <c r="M37" s="10">
        <v>58.520000000000117</v>
      </c>
      <c r="N37" s="10">
        <v>21.559999999999988</v>
      </c>
      <c r="O37" s="10">
        <v>15.399999999999999</v>
      </c>
      <c r="P37" s="10">
        <v>6.1599999999999877</v>
      </c>
      <c r="Q37" s="10">
        <v>6.1599999999999877</v>
      </c>
      <c r="R37" s="10">
        <v>6.1599999999999877</v>
      </c>
    </row>
    <row r="38" spans="1:18" ht="11.25" customHeight="1" x14ac:dyDescent="0.25">
      <c r="A38" s="59" t="s">
        <v>173</v>
      </c>
      <c r="B38" s="60" t="s">
        <v>172</v>
      </c>
      <c r="C38" s="9">
        <v>10508.68678126944</v>
      </c>
      <c r="D38" s="9">
        <v>9584.1989505482416</v>
      </c>
      <c r="E38" s="9">
        <v>9584.2381748771168</v>
      </c>
      <c r="F38" s="9">
        <v>10780.807724764454</v>
      </c>
      <c r="G38" s="9">
        <v>10691.119475552414</v>
      </c>
      <c r="H38" s="9">
        <v>11139.393097935261</v>
      </c>
      <c r="I38" s="9">
        <v>11933.78363248745</v>
      </c>
      <c r="J38" s="9">
        <v>12678.834135982323</v>
      </c>
      <c r="K38" s="9">
        <v>12236.914965628657</v>
      </c>
      <c r="L38" s="9">
        <v>11043.646821840961</v>
      </c>
      <c r="M38" s="9">
        <v>11627.890428764023</v>
      </c>
      <c r="N38" s="9">
        <v>11927.783554806658</v>
      </c>
      <c r="O38" s="9">
        <v>11383.644552086149</v>
      </c>
      <c r="P38" s="9">
        <v>11083.745074893972</v>
      </c>
      <c r="Q38" s="9">
        <v>11198.137205069765</v>
      </c>
      <c r="R38" s="9">
        <v>11624.786980461471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10508.68678126944</v>
      </c>
      <c r="D40" s="10">
        <v>9584.1989505482416</v>
      </c>
      <c r="E40" s="10">
        <v>9584.2381748771168</v>
      </c>
      <c r="F40" s="10">
        <v>10780.807724764454</v>
      </c>
      <c r="G40" s="10">
        <v>10691.119475552414</v>
      </c>
      <c r="H40" s="10">
        <v>11139.393097935261</v>
      </c>
      <c r="I40" s="10">
        <v>11933.78363248745</v>
      </c>
      <c r="J40" s="10">
        <v>12678.834135982323</v>
      </c>
      <c r="K40" s="10">
        <v>12236.914965628657</v>
      </c>
      <c r="L40" s="10">
        <v>11043.646821840961</v>
      </c>
      <c r="M40" s="10">
        <v>11627.890428764023</v>
      </c>
      <c r="N40" s="10">
        <v>11927.783554806658</v>
      </c>
      <c r="O40" s="10">
        <v>11383.644552086149</v>
      </c>
      <c r="P40" s="10">
        <v>11083.745074893972</v>
      </c>
      <c r="Q40" s="10">
        <v>11198.137205069765</v>
      </c>
      <c r="R40" s="10">
        <v>11624.786980461471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2259.0436977837585</v>
      </c>
      <c r="D2" s="78">
        <v>2274.6679752960431</v>
      </c>
      <c r="E2" s="78">
        <v>2597.9302019025085</v>
      </c>
      <c r="F2" s="78">
        <v>3583.0537207158281</v>
      </c>
      <c r="G2" s="78">
        <v>3130.0807533228717</v>
      </c>
      <c r="H2" s="78">
        <v>3082.9364639127343</v>
      </c>
      <c r="I2" s="78">
        <v>3219.7714904849004</v>
      </c>
      <c r="J2" s="78">
        <v>3478.6781244853705</v>
      </c>
      <c r="K2" s="78">
        <v>3384.5846518248031</v>
      </c>
      <c r="L2" s="78">
        <v>3373.2869837032886</v>
      </c>
      <c r="M2" s="78">
        <v>3543.4717380606285</v>
      </c>
      <c r="N2" s="78">
        <v>3521.6505022559904</v>
      </c>
      <c r="O2" s="78">
        <v>3220.5535708892239</v>
      </c>
      <c r="P2" s="78">
        <v>3016.0665376437028</v>
      </c>
      <c r="Q2" s="78">
        <v>2815.3624736756692</v>
      </c>
      <c r="R2" s="78">
        <v>2903.4190456049041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2259.0436977837585</v>
      </c>
      <c r="D21" s="79">
        <v>2274.6679752960431</v>
      </c>
      <c r="E21" s="79">
        <v>2597.9302019025085</v>
      </c>
      <c r="F21" s="79">
        <v>3583.0537207158281</v>
      </c>
      <c r="G21" s="79">
        <v>3130.0807533228717</v>
      </c>
      <c r="H21" s="79">
        <v>3082.9364639127343</v>
      </c>
      <c r="I21" s="79">
        <v>3219.7714904849004</v>
      </c>
      <c r="J21" s="79">
        <v>3478.6781244853705</v>
      </c>
      <c r="K21" s="79">
        <v>3384.5846518248031</v>
      </c>
      <c r="L21" s="79">
        <v>3373.2869837032886</v>
      </c>
      <c r="M21" s="79">
        <v>3543.4717380606285</v>
      </c>
      <c r="N21" s="79">
        <v>3521.6505022559904</v>
      </c>
      <c r="O21" s="79">
        <v>3220.5535708892239</v>
      </c>
      <c r="P21" s="79">
        <v>3016.0665376437028</v>
      </c>
      <c r="Q21" s="79">
        <v>2815.3624736756692</v>
      </c>
      <c r="R21" s="79">
        <v>2903.4190456049041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2259.0436977837585</v>
      </c>
      <c r="D30" s="8">
        <v>2274.6679752960431</v>
      </c>
      <c r="E30" s="8">
        <v>2597.9302019025085</v>
      </c>
      <c r="F30" s="8">
        <v>3583.0537207158281</v>
      </c>
      <c r="G30" s="8">
        <v>3130.0807533228717</v>
      </c>
      <c r="H30" s="8">
        <v>3082.9364639127343</v>
      </c>
      <c r="I30" s="8">
        <v>3219.7714904849004</v>
      </c>
      <c r="J30" s="8">
        <v>3478.6781244853705</v>
      </c>
      <c r="K30" s="8">
        <v>3384.5846518248031</v>
      </c>
      <c r="L30" s="8">
        <v>3373.2869837032886</v>
      </c>
      <c r="M30" s="8">
        <v>3543.4717380606285</v>
      </c>
      <c r="N30" s="8">
        <v>3521.6505022559904</v>
      </c>
      <c r="O30" s="8">
        <v>3220.5535708892239</v>
      </c>
      <c r="P30" s="8">
        <v>3016.0665376437028</v>
      </c>
      <c r="Q30" s="8">
        <v>2815.3624736756692</v>
      </c>
      <c r="R30" s="8">
        <v>2903.4190456049041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3.9656299276747333</v>
      </c>
      <c r="D35" s="9">
        <v>8.0401221283297595</v>
      </c>
      <c r="E35" s="9">
        <v>9.971272448424898</v>
      </c>
      <c r="F35" s="9">
        <v>15.324205356207509</v>
      </c>
      <c r="G35" s="9">
        <v>12.562711398224371</v>
      </c>
      <c r="H35" s="9">
        <v>11.887866274751962</v>
      </c>
      <c r="I35" s="9">
        <v>13.229648001231016</v>
      </c>
      <c r="J35" s="9">
        <v>12.658697290498646</v>
      </c>
      <c r="K35" s="9">
        <v>7.6833441590796054</v>
      </c>
      <c r="L35" s="9">
        <v>15.948356107141846</v>
      </c>
      <c r="M35" s="9">
        <v>17.744025624918908</v>
      </c>
      <c r="N35" s="9">
        <v>6.3540548884877728</v>
      </c>
      <c r="O35" s="9">
        <v>4.3509370250349049</v>
      </c>
      <c r="P35" s="9">
        <v>1.6753046799242151</v>
      </c>
      <c r="Q35" s="9">
        <v>1.5478554808412992</v>
      </c>
      <c r="R35" s="9">
        <v>1.5377132533551077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3.9656299276747333</v>
      </c>
      <c r="D37" s="10">
        <v>8.0401221283297595</v>
      </c>
      <c r="E37" s="10">
        <v>9.971272448424898</v>
      </c>
      <c r="F37" s="10">
        <v>15.324205356207509</v>
      </c>
      <c r="G37" s="10">
        <v>12.562711398224371</v>
      </c>
      <c r="H37" s="10">
        <v>11.887866274751962</v>
      </c>
      <c r="I37" s="10">
        <v>13.229648001231016</v>
      </c>
      <c r="J37" s="10">
        <v>12.658697290498646</v>
      </c>
      <c r="K37" s="10">
        <v>7.6833441590796054</v>
      </c>
      <c r="L37" s="10">
        <v>15.948356107141846</v>
      </c>
      <c r="M37" s="10">
        <v>17.744025624918908</v>
      </c>
      <c r="N37" s="10">
        <v>6.3540548884877728</v>
      </c>
      <c r="O37" s="10">
        <v>4.3509370250349049</v>
      </c>
      <c r="P37" s="10">
        <v>1.6753046799242151</v>
      </c>
      <c r="Q37" s="10">
        <v>1.5478554808412992</v>
      </c>
      <c r="R37" s="10">
        <v>1.5377132533551077</v>
      </c>
    </row>
    <row r="38" spans="1:18" ht="11.25" customHeight="1" x14ac:dyDescent="0.25">
      <c r="A38" s="59" t="s">
        <v>173</v>
      </c>
      <c r="B38" s="60" t="s">
        <v>172</v>
      </c>
      <c r="C38" s="9">
        <v>2255.0780678560836</v>
      </c>
      <c r="D38" s="9">
        <v>2266.6278531677135</v>
      </c>
      <c r="E38" s="9">
        <v>2587.9589294540838</v>
      </c>
      <c r="F38" s="9">
        <v>3567.7295153596206</v>
      </c>
      <c r="G38" s="9">
        <v>3117.5180419246472</v>
      </c>
      <c r="H38" s="9">
        <v>3071.0485976379823</v>
      </c>
      <c r="I38" s="9">
        <v>3206.5418424836694</v>
      </c>
      <c r="J38" s="9">
        <v>3466.0194271948717</v>
      </c>
      <c r="K38" s="9">
        <v>3376.9013076657234</v>
      </c>
      <c r="L38" s="9">
        <v>3357.3386275961466</v>
      </c>
      <c r="M38" s="9">
        <v>3525.7277124357097</v>
      </c>
      <c r="N38" s="9">
        <v>3515.2964473675029</v>
      </c>
      <c r="O38" s="9">
        <v>3216.202633864189</v>
      </c>
      <c r="P38" s="9">
        <v>3014.3912329637787</v>
      </c>
      <c r="Q38" s="9">
        <v>2813.8146181948277</v>
      </c>
      <c r="R38" s="9">
        <v>2901.8813323515492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2255.0780678560836</v>
      </c>
      <c r="D40" s="10">
        <v>2266.6278531677135</v>
      </c>
      <c r="E40" s="10">
        <v>2587.9589294540838</v>
      </c>
      <c r="F40" s="10">
        <v>3567.7295153596206</v>
      </c>
      <c r="G40" s="10">
        <v>3117.5180419246472</v>
      </c>
      <c r="H40" s="10">
        <v>3071.0485976379823</v>
      </c>
      <c r="I40" s="10">
        <v>3206.5418424836694</v>
      </c>
      <c r="J40" s="10">
        <v>3466.0194271948717</v>
      </c>
      <c r="K40" s="10">
        <v>3376.9013076657234</v>
      </c>
      <c r="L40" s="10">
        <v>3357.3386275961466</v>
      </c>
      <c r="M40" s="10">
        <v>3525.7277124357097</v>
      </c>
      <c r="N40" s="10">
        <v>3515.2964473675029</v>
      </c>
      <c r="O40" s="10">
        <v>3216.202633864189</v>
      </c>
      <c r="P40" s="10">
        <v>3014.3912329637787</v>
      </c>
      <c r="Q40" s="10">
        <v>2813.8146181948277</v>
      </c>
      <c r="R40" s="10">
        <v>2901.8813323515492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4578.4082542605347</v>
      </c>
      <c r="D2" s="78">
        <v>4380.6339887714194</v>
      </c>
      <c r="E2" s="78">
        <v>4155.3194011976602</v>
      </c>
      <c r="F2" s="78">
        <v>3920.1658096417395</v>
      </c>
      <c r="G2" s="78">
        <v>3819.7202848892971</v>
      </c>
      <c r="H2" s="78">
        <v>3976.5292065031581</v>
      </c>
      <c r="I2" s="78">
        <v>4287.3248339648662</v>
      </c>
      <c r="J2" s="78">
        <v>4549.8064602769628</v>
      </c>
      <c r="K2" s="78">
        <v>4174.9088886733844</v>
      </c>
      <c r="L2" s="78">
        <v>3738.4012452860079</v>
      </c>
      <c r="M2" s="78">
        <v>3942.022057958377</v>
      </c>
      <c r="N2" s="78">
        <v>4305.1531981233948</v>
      </c>
      <c r="O2" s="78">
        <v>3866.0229202659657</v>
      </c>
      <c r="P2" s="78">
        <v>3688.9922766099507</v>
      </c>
      <c r="Q2" s="78">
        <v>3842.7354664619324</v>
      </c>
      <c r="R2" s="78">
        <v>4161.916381215352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4578.4082542605347</v>
      </c>
      <c r="D21" s="79">
        <v>4380.6339887714194</v>
      </c>
      <c r="E21" s="79">
        <v>4155.3194011976602</v>
      </c>
      <c r="F21" s="79">
        <v>3920.1658096417395</v>
      </c>
      <c r="G21" s="79">
        <v>3819.7202848892971</v>
      </c>
      <c r="H21" s="79">
        <v>3976.5292065031581</v>
      </c>
      <c r="I21" s="79">
        <v>4287.3248339648662</v>
      </c>
      <c r="J21" s="79">
        <v>4549.8064602769628</v>
      </c>
      <c r="K21" s="79">
        <v>4174.9088886733844</v>
      </c>
      <c r="L21" s="79">
        <v>3738.4012452860079</v>
      </c>
      <c r="M21" s="79">
        <v>3942.022057958377</v>
      </c>
      <c r="N21" s="79">
        <v>4305.1531981233948</v>
      </c>
      <c r="O21" s="79">
        <v>3866.0229202659657</v>
      </c>
      <c r="P21" s="79">
        <v>3688.9922766099507</v>
      </c>
      <c r="Q21" s="79">
        <v>3842.7354664619324</v>
      </c>
      <c r="R21" s="79">
        <v>4161.916381215352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4578.4082542605347</v>
      </c>
      <c r="D30" s="8">
        <v>4380.6339887714194</v>
      </c>
      <c r="E30" s="8">
        <v>4155.3194011976602</v>
      </c>
      <c r="F30" s="8">
        <v>3920.1658096417395</v>
      </c>
      <c r="G30" s="8">
        <v>3819.7202848892971</v>
      </c>
      <c r="H30" s="8">
        <v>3976.5292065031581</v>
      </c>
      <c r="I30" s="8">
        <v>4287.3248339648662</v>
      </c>
      <c r="J30" s="8">
        <v>4549.8064602769628</v>
      </c>
      <c r="K30" s="8">
        <v>4174.9088886733844</v>
      </c>
      <c r="L30" s="8">
        <v>3738.4012452860079</v>
      </c>
      <c r="M30" s="8">
        <v>3942.022057958377</v>
      </c>
      <c r="N30" s="8">
        <v>4305.1531981233948</v>
      </c>
      <c r="O30" s="8">
        <v>3866.0229202659657</v>
      </c>
      <c r="P30" s="8">
        <v>3688.9922766099507</v>
      </c>
      <c r="Q30" s="8">
        <v>3842.7354664619324</v>
      </c>
      <c r="R30" s="8">
        <v>4161.916381215352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8.0371498842722122</v>
      </c>
      <c r="D35" s="9">
        <v>15.483944317038459</v>
      </c>
      <c r="E35" s="9">
        <v>15.948781776055792</v>
      </c>
      <c r="F35" s="9">
        <v>16.765985268379382</v>
      </c>
      <c r="G35" s="9">
        <v>15.330608806199642</v>
      </c>
      <c r="H35" s="9">
        <v>15.333578229036499</v>
      </c>
      <c r="I35" s="9">
        <v>17.616094368159441</v>
      </c>
      <c r="J35" s="9">
        <v>16.556467902451217</v>
      </c>
      <c r="K35" s="9">
        <v>9.4774588684563348</v>
      </c>
      <c r="L35" s="9">
        <v>17.674557373636144</v>
      </c>
      <c r="M35" s="9">
        <v>19.739776575357077</v>
      </c>
      <c r="N35" s="9">
        <v>7.7677156511416552</v>
      </c>
      <c r="O35" s="9">
        <v>5.2229599331814178</v>
      </c>
      <c r="P35" s="9">
        <v>2.0490880914176368</v>
      </c>
      <c r="Q35" s="9">
        <v>2.1126939102163935</v>
      </c>
      <c r="R35" s="9">
        <v>2.2042405447599522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8.0371498842722122</v>
      </c>
      <c r="D37" s="10">
        <v>15.483944317038459</v>
      </c>
      <c r="E37" s="10">
        <v>15.948781776055792</v>
      </c>
      <c r="F37" s="10">
        <v>16.765985268379382</v>
      </c>
      <c r="G37" s="10">
        <v>15.330608806199642</v>
      </c>
      <c r="H37" s="10">
        <v>15.333578229036499</v>
      </c>
      <c r="I37" s="10">
        <v>17.616094368159441</v>
      </c>
      <c r="J37" s="10">
        <v>16.556467902451217</v>
      </c>
      <c r="K37" s="10">
        <v>9.4774588684563348</v>
      </c>
      <c r="L37" s="10">
        <v>17.674557373636144</v>
      </c>
      <c r="M37" s="10">
        <v>19.739776575357077</v>
      </c>
      <c r="N37" s="10">
        <v>7.7677156511416552</v>
      </c>
      <c r="O37" s="10">
        <v>5.2229599331814178</v>
      </c>
      <c r="P37" s="10">
        <v>2.0490880914176368</v>
      </c>
      <c r="Q37" s="10">
        <v>2.1126939102163935</v>
      </c>
      <c r="R37" s="10">
        <v>2.2042405447599522</v>
      </c>
    </row>
    <row r="38" spans="1:18" ht="11.25" customHeight="1" x14ac:dyDescent="0.25">
      <c r="A38" s="59" t="s">
        <v>173</v>
      </c>
      <c r="B38" s="60" t="s">
        <v>172</v>
      </c>
      <c r="C38" s="9">
        <v>4570.3711043762623</v>
      </c>
      <c r="D38" s="9">
        <v>4365.1500444543808</v>
      </c>
      <c r="E38" s="9">
        <v>4139.3706194216047</v>
      </c>
      <c r="F38" s="9">
        <v>3903.3998243733604</v>
      </c>
      <c r="G38" s="9">
        <v>3804.3896760830976</v>
      </c>
      <c r="H38" s="9">
        <v>3961.1956282741216</v>
      </c>
      <c r="I38" s="9">
        <v>4269.7087395967064</v>
      </c>
      <c r="J38" s="9">
        <v>4533.2499923745117</v>
      </c>
      <c r="K38" s="9">
        <v>4165.4314298049276</v>
      </c>
      <c r="L38" s="9">
        <v>3720.7266879123717</v>
      </c>
      <c r="M38" s="9">
        <v>3922.2822813830198</v>
      </c>
      <c r="N38" s="9">
        <v>4297.385482472253</v>
      </c>
      <c r="O38" s="9">
        <v>3860.7999603327844</v>
      </c>
      <c r="P38" s="9">
        <v>3686.9431885185331</v>
      </c>
      <c r="Q38" s="9">
        <v>3840.622772551716</v>
      </c>
      <c r="R38" s="9">
        <v>4159.7121406705919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4570.3711043762623</v>
      </c>
      <c r="D40" s="10">
        <v>4365.1500444543808</v>
      </c>
      <c r="E40" s="10">
        <v>4139.3706194216047</v>
      </c>
      <c r="F40" s="10">
        <v>3903.3998243733604</v>
      </c>
      <c r="G40" s="10">
        <v>3804.3896760830976</v>
      </c>
      <c r="H40" s="10">
        <v>3961.1956282741216</v>
      </c>
      <c r="I40" s="10">
        <v>4269.7087395967064</v>
      </c>
      <c r="J40" s="10">
        <v>4533.2499923745117</v>
      </c>
      <c r="K40" s="10">
        <v>4165.4314298049276</v>
      </c>
      <c r="L40" s="10">
        <v>3720.7266879123717</v>
      </c>
      <c r="M40" s="10">
        <v>3922.2822813830198</v>
      </c>
      <c r="N40" s="10">
        <v>4297.385482472253</v>
      </c>
      <c r="O40" s="10">
        <v>3860.7999603327844</v>
      </c>
      <c r="P40" s="10">
        <v>3686.9431885185331</v>
      </c>
      <c r="Q40" s="10">
        <v>3840.622772551716</v>
      </c>
      <c r="R40" s="10">
        <v>4159.7121406705919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3396.1808685312358</v>
      </c>
      <c r="D2" s="78">
        <v>2668.5275427817273</v>
      </c>
      <c r="E2" s="78">
        <v>2585.8726550300134</v>
      </c>
      <c r="F2" s="78">
        <v>3004.8295265360207</v>
      </c>
      <c r="G2" s="78">
        <v>3443.86460397682</v>
      </c>
      <c r="H2" s="78">
        <v>3779.7447861087535</v>
      </c>
      <c r="I2" s="78">
        <v>4097.0666727697171</v>
      </c>
      <c r="J2" s="78">
        <v>4282.8477763023157</v>
      </c>
      <c r="K2" s="78">
        <v>4361.6713874057305</v>
      </c>
      <c r="L2" s="78">
        <v>3717.8678975607418</v>
      </c>
      <c r="M2" s="78">
        <v>3883.187121116865</v>
      </c>
      <c r="N2" s="78">
        <v>3778.7614102204179</v>
      </c>
      <c r="O2" s="78">
        <v>4003.8908135132729</v>
      </c>
      <c r="P2" s="78">
        <v>4070.6821660697665</v>
      </c>
      <c r="Q2" s="78">
        <v>4223.5306020788803</v>
      </c>
      <c r="R2" s="78">
        <v>4195.9387179484684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3396.1808685312358</v>
      </c>
      <c r="D21" s="79">
        <v>2668.5275427817273</v>
      </c>
      <c r="E21" s="79">
        <v>2585.8726550300134</v>
      </c>
      <c r="F21" s="79">
        <v>3004.8295265360207</v>
      </c>
      <c r="G21" s="79">
        <v>3443.86460397682</v>
      </c>
      <c r="H21" s="79">
        <v>3779.7447861087535</v>
      </c>
      <c r="I21" s="79">
        <v>4097.0666727697171</v>
      </c>
      <c r="J21" s="79">
        <v>4282.8477763023157</v>
      </c>
      <c r="K21" s="79">
        <v>4361.6713874057305</v>
      </c>
      <c r="L21" s="79">
        <v>3717.8678975607418</v>
      </c>
      <c r="M21" s="79">
        <v>3883.187121116865</v>
      </c>
      <c r="N21" s="79">
        <v>3778.7614102204179</v>
      </c>
      <c r="O21" s="79">
        <v>4003.8908135132729</v>
      </c>
      <c r="P21" s="79">
        <v>4070.6821660697665</v>
      </c>
      <c r="Q21" s="79">
        <v>4223.5306020788803</v>
      </c>
      <c r="R21" s="79">
        <v>4195.9387179484684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3396.1808685312358</v>
      </c>
      <c r="D30" s="8">
        <v>2668.5275427817273</v>
      </c>
      <c r="E30" s="8">
        <v>2585.8726550300134</v>
      </c>
      <c r="F30" s="8">
        <v>3004.8295265360207</v>
      </c>
      <c r="G30" s="8">
        <v>3443.86460397682</v>
      </c>
      <c r="H30" s="8">
        <v>3779.7447861087535</v>
      </c>
      <c r="I30" s="8">
        <v>4097.0666727697171</v>
      </c>
      <c r="J30" s="8">
        <v>4282.8477763023157</v>
      </c>
      <c r="K30" s="8">
        <v>4361.6713874057305</v>
      </c>
      <c r="L30" s="8">
        <v>3717.8678975607418</v>
      </c>
      <c r="M30" s="8">
        <v>3883.187121116865</v>
      </c>
      <c r="N30" s="8">
        <v>3778.7614102204179</v>
      </c>
      <c r="O30" s="8">
        <v>4003.8908135132729</v>
      </c>
      <c r="P30" s="8">
        <v>4070.6821660697665</v>
      </c>
      <c r="Q30" s="8">
        <v>4223.5306020788803</v>
      </c>
      <c r="R30" s="8">
        <v>4195.9387179484684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5.9618131801773719</v>
      </c>
      <c r="D35" s="9">
        <v>9.4322721292915048</v>
      </c>
      <c r="E35" s="9">
        <v>9.9249936512357895</v>
      </c>
      <c r="F35" s="9">
        <v>12.851223652832784</v>
      </c>
      <c r="G35" s="9">
        <v>13.82209614508891</v>
      </c>
      <c r="H35" s="9">
        <v>14.57477346546565</v>
      </c>
      <c r="I35" s="9">
        <v>16.834346809547998</v>
      </c>
      <c r="J35" s="9">
        <v>15.585021551689778</v>
      </c>
      <c r="K35" s="9">
        <v>9.9014283363189932</v>
      </c>
      <c r="L35" s="9">
        <v>17.577479021519537</v>
      </c>
      <c r="M35" s="9">
        <v>19.445159119898648</v>
      </c>
      <c r="N35" s="9">
        <v>6.8179557839878644</v>
      </c>
      <c r="O35" s="9">
        <v>5.4092181363410816</v>
      </c>
      <c r="P35" s="9">
        <v>2.2611016030927975</v>
      </c>
      <c r="Q35" s="9">
        <v>2.322050908916768</v>
      </c>
      <c r="R35" s="9">
        <v>2.2222595069844435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5.9618131801773719</v>
      </c>
      <c r="D37" s="10">
        <v>9.4322721292915048</v>
      </c>
      <c r="E37" s="10">
        <v>9.9249936512357895</v>
      </c>
      <c r="F37" s="10">
        <v>12.851223652832784</v>
      </c>
      <c r="G37" s="10">
        <v>13.82209614508891</v>
      </c>
      <c r="H37" s="10">
        <v>14.57477346546565</v>
      </c>
      <c r="I37" s="10">
        <v>16.834346809547998</v>
      </c>
      <c r="J37" s="10">
        <v>15.585021551689778</v>
      </c>
      <c r="K37" s="10">
        <v>9.9014283363189932</v>
      </c>
      <c r="L37" s="10">
        <v>17.577479021519537</v>
      </c>
      <c r="M37" s="10">
        <v>19.445159119898648</v>
      </c>
      <c r="N37" s="10">
        <v>6.8179557839878644</v>
      </c>
      <c r="O37" s="10">
        <v>5.4092181363410816</v>
      </c>
      <c r="P37" s="10">
        <v>2.2611016030927975</v>
      </c>
      <c r="Q37" s="10">
        <v>2.322050908916768</v>
      </c>
      <c r="R37" s="10">
        <v>2.2222595069844435</v>
      </c>
    </row>
    <row r="38" spans="1:18" ht="11.25" customHeight="1" x14ac:dyDescent="0.25">
      <c r="A38" s="59" t="s">
        <v>173</v>
      </c>
      <c r="B38" s="60" t="s">
        <v>172</v>
      </c>
      <c r="C38" s="9">
        <v>3390.2190553510586</v>
      </c>
      <c r="D38" s="9">
        <v>2659.0952706524358</v>
      </c>
      <c r="E38" s="9">
        <v>2575.9476613787779</v>
      </c>
      <c r="F38" s="9">
        <v>2991.978302883188</v>
      </c>
      <c r="G38" s="9">
        <v>3430.0425078317312</v>
      </c>
      <c r="H38" s="9">
        <v>3765.1700126432879</v>
      </c>
      <c r="I38" s="9">
        <v>4080.232325960169</v>
      </c>
      <c r="J38" s="9">
        <v>4267.2627547506263</v>
      </c>
      <c r="K38" s="9">
        <v>4351.769959069411</v>
      </c>
      <c r="L38" s="9">
        <v>3700.2904185392222</v>
      </c>
      <c r="M38" s="9">
        <v>3863.7419619969664</v>
      </c>
      <c r="N38" s="9">
        <v>3771.9434544364299</v>
      </c>
      <c r="O38" s="9">
        <v>3998.4815953769316</v>
      </c>
      <c r="P38" s="9">
        <v>4068.4210644666737</v>
      </c>
      <c r="Q38" s="9">
        <v>4221.2085511699634</v>
      </c>
      <c r="R38" s="9">
        <v>4193.7164584414841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3390.2190553510586</v>
      </c>
      <c r="D40" s="10">
        <v>2659.0952706524358</v>
      </c>
      <c r="E40" s="10">
        <v>2575.9476613787779</v>
      </c>
      <c r="F40" s="10">
        <v>2991.978302883188</v>
      </c>
      <c r="G40" s="10">
        <v>3430.0425078317312</v>
      </c>
      <c r="H40" s="10">
        <v>3765.1700126432879</v>
      </c>
      <c r="I40" s="10">
        <v>4080.232325960169</v>
      </c>
      <c r="J40" s="10">
        <v>4267.2627547506263</v>
      </c>
      <c r="K40" s="10">
        <v>4351.769959069411</v>
      </c>
      <c r="L40" s="10">
        <v>3700.2904185392222</v>
      </c>
      <c r="M40" s="10">
        <v>3863.7419619969664</v>
      </c>
      <c r="N40" s="10">
        <v>3771.9434544364299</v>
      </c>
      <c r="O40" s="10">
        <v>3998.4815953769316</v>
      </c>
      <c r="P40" s="10">
        <v>4068.4210644666737</v>
      </c>
      <c r="Q40" s="10">
        <v>4221.2085511699634</v>
      </c>
      <c r="R40" s="10">
        <v>4193.7164584414841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89.121782970952907</v>
      </c>
      <c r="D2" s="78">
        <v>99.757130310189581</v>
      </c>
      <c r="E2" s="78">
        <v>104.47451118203951</v>
      </c>
      <c r="F2" s="78">
        <v>111.7425918643734</v>
      </c>
      <c r="G2" s="78">
        <v>128.42832310040819</v>
      </c>
      <c r="H2" s="78">
        <v>116.34676970650685</v>
      </c>
      <c r="I2" s="78">
        <v>123.52780385400374</v>
      </c>
      <c r="J2" s="78">
        <v>128.91829250882839</v>
      </c>
      <c r="K2" s="78">
        <v>111.27230396040733</v>
      </c>
      <c r="L2" s="78">
        <v>96.419230147631808</v>
      </c>
      <c r="M2" s="78">
        <v>89.431142060076908</v>
      </c>
      <c r="N2" s="78">
        <v>71.29277301524364</v>
      </c>
      <c r="O2" s="78">
        <v>62.986666614800683</v>
      </c>
      <c r="P2" s="78">
        <v>58.049479453129891</v>
      </c>
      <c r="Q2" s="78">
        <v>56.370753712906222</v>
      </c>
      <c r="R2" s="78">
        <v>62.163202455311385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89.121782970952907</v>
      </c>
      <c r="D21" s="79">
        <v>99.757130310189581</v>
      </c>
      <c r="E21" s="79">
        <v>104.47451118203951</v>
      </c>
      <c r="F21" s="79">
        <v>111.7425918643734</v>
      </c>
      <c r="G21" s="79">
        <v>128.42832310040819</v>
      </c>
      <c r="H21" s="79">
        <v>116.34676970650685</v>
      </c>
      <c r="I21" s="79">
        <v>123.52780385400374</v>
      </c>
      <c r="J21" s="79">
        <v>128.91829250882839</v>
      </c>
      <c r="K21" s="79">
        <v>111.27230396040733</v>
      </c>
      <c r="L21" s="79">
        <v>96.419230147631808</v>
      </c>
      <c r="M21" s="79">
        <v>89.431142060076908</v>
      </c>
      <c r="N21" s="79">
        <v>71.29277301524364</v>
      </c>
      <c r="O21" s="79">
        <v>62.986666614800683</v>
      </c>
      <c r="P21" s="79">
        <v>58.049479453129891</v>
      </c>
      <c r="Q21" s="79">
        <v>56.370753712906222</v>
      </c>
      <c r="R21" s="79">
        <v>62.163202455311385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89.121782970952907</v>
      </c>
      <c r="D30" s="8">
        <v>99.757130310189581</v>
      </c>
      <c r="E30" s="8">
        <v>104.47451118203951</v>
      </c>
      <c r="F30" s="8">
        <v>111.7425918643734</v>
      </c>
      <c r="G30" s="8">
        <v>128.42832310040819</v>
      </c>
      <c r="H30" s="8">
        <v>116.34676970650685</v>
      </c>
      <c r="I30" s="8">
        <v>123.52780385400374</v>
      </c>
      <c r="J30" s="8">
        <v>128.91829250882839</v>
      </c>
      <c r="K30" s="8">
        <v>111.27230396040733</v>
      </c>
      <c r="L30" s="8">
        <v>96.419230147631808</v>
      </c>
      <c r="M30" s="8">
        <v>89.431142060076908</v>
      </c>
      <c r="N30" s="8">
        <v>71.29277301524364</v>
      </c>
      <c r="O30" s="8">
        <v>62.986666614800683</v>
      </c>
      <c r="P30" s="8">
        <v>58.049479453129891</v>
      </c>
      <c r="Q30" s="8">
        <v>56.370753712906222</v>
      </c>
      <c r="R30" s="8">
        <v>62.163202455311385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0.15644850522549472</v>
      </c>
      <c r="D35" s="9">
        <v>0.35260509207338026</v>
      </c>
      <c r="E35" s="9">
        <v>0.40098991656867555</v>
      </c>
      <c r="F35" s="9">
        <v>0.47790699169937123</v>
      </c>
      <c r="G35" s="9">
        <v>0.51545250286452116</v>
      </c>
      <c r="H35" s="9">
        <v>0.44863553172773607</v>
      </c>
      <c r="I35" s="9">
        <v>0.50756066639606812</v>
      </c>
      <c r="J35" s="9">
        <v>0.46912579482145794</v>
      </c>
      <c r="K35" s="9">
        <v>0.25259920925321883</v>
      </c>
      <c r="L35" s="9">
        <v>0.4558545494053215</v>
      </c>
      <c r="M35" s="9">
        <v>0.44782873793944072</v>
      </c>
      <c r="N35" s="9">
        <v>0.12863235366518194</v>
      </c>
      <c r="O35" s="9">
        <v>8.5094383256043238E-2</v>
      </c>
      <c r="P35" s="9">
        <v>3.2244170803662021E-2</v>
      </c>
      <c r="Q35" s="9">
        <v>3.0992023552747185E-2</v>
      </c>
      <c r="R35" s="9">
        <v>3.2922970740730202E-2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0.15644850522549472</v>
      </c>
      <c r="D37" s="10">
        <v>0.35260509207338026</v>
      </c>
      <c r="E37" s="10">
        <v>0.40098991656867555</v>
      </c>
      <c r="F37" s="10">
        <v>0.47790699169937123</v>
      </c>
      <c r="G37" s="10">
        <v>0.51545250286452116</v>
      </c>
      <c r="H37" s="10">
        <v>0.44863553172773607</v>
      </c>
      <c r="I37" s="10">
        <v>0.50756066639606812</v>
      </c>
      <c r="J37" s="10">
        <v>0.46912579482145794</v>
      </c>
      <c r="K37" s="10">
        <v>0.25259920925321883</v>
      </c>
      <c r="L37" s="10">
        <v>0.4558545494053215</v>
      </c>
      <c r="M37" s="10">
        <v>0.44782873793944072</v>
      </c>
      <c r="N37" s="10">
        <v>0.12863235366518194</v>
      </c>
      <c r="O37" s="10">
        <v>8.5094383256043238E-2</v>
      </c>
      <c r="P37" s="10">
        <v>3.2244170803662021E-2</v>
      </c>
      <c r="Q37" s="10">
        <v>3.0992023552747185E-2</v>
      </c>
      <c r="R37" s="10">
        <v>3.2922970740730202E-2</v>
      </c>
    </row>
    <row r="38" spans="1:18" ht="11.25" customHeight="1" x14ac:dyDescent="0.25">
      <c r="A38" s="59" t="s">
        <v>173</v>
      </c>
      <c r="B38" s="60" t="s">
        <v>172</v>
      </c>
      <c r="C38" s="9">
        <v>88.965334465727409</v>
      </c>
      <c r="D38" s="9">
        <v>99.404525218116206</v>
      </c>
      <c r="E38" s="9">
        <v>104.07352126547083</v>
      </c>
      <c r="F38" s="9">
        <v>111.26468487267402</v>
      </c>
      <c r="G38" s="9">
        <v>127.91287059754366</v>
      </c>
      <c r="H38" s="9">
        <v>115.89813417477912</v>
      </c>
      <c r="I38" s="9">
        <v>123.02024318760766</v>
      </c>
      <c r="J38" s="9">
        <v>128.44916671400694</v>
      </c>
      <c r="K38" s="9">
        <v>111.01970475115411</v>
      </c>
      <c r="L38" s="9">
        <v>95.963375598226492</v>
      </c>
      <c r="M38" s="9">
        <v>88.983313322137462</v>
      </c>
      <c r="N38" s="9">
        <v>71.164140661578458</v>
      </c>
      <c r="O38" s="9">
        <v>62.901572231544641</v>
      </c>
      <c r="P38" s="9">
        <v>58.017235282326226</v>
      </c>
      <c r="Q38" s="9">
        <v>56.339761689353473</v>
      </c>
      <c r="R38" s="9">
        <v>62.130279484570657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88.965334465727409</v>
      </c>
      <c r="D40" s="10">
        <v>99.404525218116206</v>
      </c>
      <c r="E40" s="10">
        <v>104.07352126547083</v>
      </c>
      <c r="F40" s="10">
        <v>111.26468487267402</v>
      </c>
      <c r="G40" s="10">
        <v>127.91287059754366</v>
      </c>
      <c r="H40" s="10">
        <v>115.89813417477912</v>
      </c>
      <c r="I40" s="10">
        <v>123.02024318760766</v>
      </c>
      <c r="J40" s="10">
        <v>128.44916671400694</v>
      </c>
      <c r="K40" s="10">
        <v>111.01970475115411</v>
      </c>
      <c r="L40" s="10">
        <v>95.963375598226492</v>
      </c>
      <c r="M40" s="10">
        <v>88.983313322137462</v>
      </c>
      <c r="N40" s="10">
        <v>71.164140661578458</v>
      </c>
      <c r="O40" s="10">
        <v>62.901572231544641</v>
      </c>
      <c r="P40" s="10">
        <v>58.017235282326226</v>
      </c>
      <c r="Q40" s="10">
        <v>56.339761689353473</v>
      </c>
      <c r="R40" s="10">
        <v>62.130279484570657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204.41205360591766</v>
      </c>
      <c r="D2" s="78">
        <v>194.60912938886128</v>
      </c>
      <c r="E2" s="78">
        <v>177.56898156489541</v>
      </c>
      <c r="F2" s="78">
        <v>207.32208400649131</v>
      </c>
      <c r="G2" s="78">
        <v>212.10768226301599</v>
      </c>
      <c r="H2" s="78">
        <v>226.95587170410673</v>
      </c>
      <c r="I2" s="78">
        <v>255.32959941396152</v>
      </c>
      <c r="J2" s="78">
        <v>284.88949040884637</v>
      </c>
      <c r="K2" s="78">
        <v>232.31995376433295</v>
      </c>
      <c r="L2" s="78">
        <v>170.13206914329163</v>
      </c>
      <c r="M2" s="78">
        <v>228.29836956807554</v>
      </c>
      <c r="N2" s="78">
        <v>272.48567119160992</v>
      </c>
      <c r="O2" s="78">
        <v>245.59058080288551</v>
      </c>
      <c r="P2" s="78">
        <v>256.11461511742198</v>
      </c>
      <c r="Q2" s="78">
        <v>266.29790914037716</v>
      </c>
      <c r="R2" s="78">
        <v>307.50963323743497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204.41205360591766</v>
      </c>
      <c r="D21" s="79">
        <v>194.60912938886128</v>
      </c>
      <c r="E21" s="79">
        <v>177.56898156489541</v>
      </c>
      <c r="F21" s="79">
        <v>207.32208400649131</v>
      </c>
      <c r="G21" s="79">
        <v>212.10768226301599</v>
      </c>
      <c r="H21" s="79">
        <v>226.95587170410673</v>
      </c>
      <c r="I21" s="79">
        <v>255.32959941396152</v>
      </c>
      <c r="J21" s="79">
        <v>284.88949040884637</v>
      </c>
      <c r="K21" s="79">
        <v>232.31995376433295</v>
      </c>
      <c r="L21" s="79">
        <v>170.13206914329163</v>
      </c>
      <c r="M21" s="79">
        <v>228.29836956807554</v>
      </c>
      <c r="N21" s="79">
        <v>272.48567119160992</v>
      </c>
      <c r="O21" s="79">
        <v>245.59058080288551</v>
      </c>
      <c r="P21" s="79">
        <v>256.11461511742198</v>
      </c>
      <c r="Q21" s="79">
        <v>266.29790914037716</v>
      </c>
      <c r="R21" s="79">
        <v>307.50963323743497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204.41205360591766</v>
      </c>
      <c r="D30" s="8">
        <v>194.60912938886128</v>
      </c>
      <c r="E30" s="8">
        <v>177.56898156489541</v>
      </c>
      <c r="F30" s="8">
        <v>207.32208400649131</v>
      </c>
      <c r="G30" s="8">
        <v>212.10768226301599</v>
      </c>
      <c r="H30" s="8">
        <v>226.95587170410673</v>
      </c>
      <c r="I30" s="8">
        <v>255.32959941396152</v>
      </c>
      <c r="J30" s="8">
        <v>284.88949040884637</v>
      </c>
      <c r="K30" s="8">
        <v>232.31995376433295</v>
      </c>
      <c r="L30" s="8">
        <v>170.13206914329163</v>
      </c>
      <c r="M30" s="8">
        <v>228.29836956807554</v>
      </c>
      <c r="N30" s="8">
        <v>272.48567119160992</v>
      </c>
      <c r="O30" s="8">
        <v>245.59058080288551</v>
      </c>
      <c r="P30" s="8">
        <v>256.11461511742198</v>
      </c>
      <c r="Q30" s="8">
        <v>266.29790914037716</v>
      </c>
      <c r="R30" s="8">
        <v>307.50963323743497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0.35883438560853986</v>
      </c>
      <c r="D35" s="9">
        <v>0.68787233326689501</v>
      </c>
      <c r="E35" s="9">
        <v>0.68153820771484841</v>
      </c>
      <c r="F35" s="9">
        <v>0.88668673088095973</v>
      </c>
      <c r="G35" s="9">
        <v>0.85130314762255666</v>
      </c>
      <c r="H35" s="9">
        <v>0.8751464990180069</v>
      </c>
      <c r="I35" s="9">
        <v>1.0491181546654771</v>
      </c>
      <c r="J35" s="9">
        <v>1.0366954605389129</v>
      </c>
      <c r="K35" s="9">
        <v>0.52738942689184909</v>
      </c>
      <c r="L35" s="9">
        <v>0.80435694829715543</v>
      </c>
      <c r="M35" s="9">
        <v>1.1432099418860466</v>
      </c>
      <c r="N35" s="9">
        <v>0.49164132271751071</v>
      </c>
      <c r="O35" s="9">
        <v>0.33179052218655214</v>
      </c>
      <c r="P35" s="9">
        <v>0.14226145476167659</v>
      </c>
      <c r="Q35" s="9">
        <v>0.14640767647277933</v>
      </c>
      <c r="R35" s="9">
        <v>0.16286372415975356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0.35883438560853986</v>
      </c>
      <c r="D37" s="10">
        <v>0.68787233326689501</v>
      </c>
      <c r="E37" s="10">
        <v>0.68153820771484841</v>
      </c>
      <c r="F37" s="10">
        <v>0.88668673088095973</v>
      </c>
      <c r="G37" s="10">
        <v>0.85130314762255666</v>
      </c>
      <c r="H37" s="10">
        <v>0.8751464990180069</v>
      </c>
      <c r="I37" s="10">
        <v>1.0491181546654771</v>
      </c>
      <c r="J37" s="10">
        <v>1.0366954605389129</v>
      </c>
      <c r="K37" s="10">
        <v>0.52738942689184909</v>
      </c>
      <c r="L37" s="10">
        <v>0.80435694829715543</v>
      </c>
      <c r="M37" s="10">
        <v>1.1432099418860466</v>
      </c>
      <c r="N37" s="10">
        <v>0.49164132271751071</v>
      </c>
      <c r="O37" s="10">
        <v>0.33179052218655214</v>
      </c>
      <c r="P37" s="10">
        <v>0.14226145476167659</v>
      </c>
      <c r="Q37" s="10">
        <v>0.14640767647277933</v>
      </c>
      <c r="R37" s="10">
        <v>0.16286372415975356</v>
      </c>
    </row>
    <row r="38" spans="1:18" ht="11.25" customHeight="1" x14ac:dyDescent="0.25">
      <c r="A38" s="59" t="s">
        <v>173</v>
      </c>
      <c r="B38" s="60" t="s">
        <v>172</v>
      </c>
      <c r="C38" s="9">
        <v>204.05321922030913</v>
      </c>
      <c r="D38" s="9">
        <v>193.9212570555944</v>
      </c>
      <c r="E38" s="9">
        <v>176.88744335718056</v>
      </c>
      <c r="F38" s="9">
        <v>206.43539727561034</v>
      </c>
      <c r="G38" s="9">
        <v>211.25637911539343</v>
      </c>
      <c r="H38" s="9">
        <v>226.08072520508873</v>
      </c>
      <c r="I38" s="9">
        <v>254.28048125929604</v>
      </c>
      <c r="J38" s="9">
        <v>283.85279494830746</v>
      </c>
      <c r="K38" s="9">
        <v>231.79256433744109</v>
      </c>
      <c r="L38" s="9">
        <v>169.32771219499446</v>
      </c>
      <c r="M38" s="9">
        <v>227.15515962618949</v>
      </c>
      <c r="N38" s="9">
        <v>271.99402986889243</v>
      </c>
      <c r="O38" s="9">
        <v>245.25879028069895</v>
      </c>
      <c r="P38" s="9">
        <v>255.97235366266031</v>
      </c>
      <c r="Q38" s="9">
        <v>266.15150146390437</v>
      </c>
      <c r="R38" s="9">
        <v>307.34676951327521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204.05321922030913</v>
      </c>
      <c r="D40" s="10">
        <v>193.9212570555944</v>
      </c>
      <c r="E40" s="10">
        <v>176.88744335718056</v>
      </c>
      <c r="F40" s="10">
        <v>206.43539727561034</v>
      </c>
      <c r="G40" s="10">
        <v>211.25637911539343</v>
      </c>
      <c r="H40" s="10">
        <v>226.08072520508873</v>
      </c>
      <c r="I40" s="10">
        <v>254.28048125929604</v>
      </c>
      <c r="J40" s="10">
        <v>283.85279494830746</v>
      </c>
      <c r="K40" s="10">
        <v>231.79256433744109</v>
      </c>
      <c r="L40" s="10">
        <v>169.32771219499446</v>
      </c>
      <c r="M40" s="10">
        <v>227.15515962618949</v>
      </c>
      <c r="N40" s="10">
        <v>271.99402986889243</v>
      </c>
      <c r="O40" s="10">
        <v>245.25879028069895</v>
      </c>
      <c r="P40" s="10">
        <v>255.97235366266031</v>
      </c>
      <c r="Q40" s="10">
        <v>266.15150146390437</v>
      </c>
      <c r="R40" s="10">
        <v>307.34676951327521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106</vt:i4>
      </vt:variant>
    </vt:vector>
  </HeadingPairs>
  <TitlesOfParts>
    <vt:vector size="106" baseType="lpstr">
      <vt:lpstr>cover</vt:lpstr>
      <vt:lpstr>index</vt:lpstr>
      <vt:lpstr>factors</vt:lpstr>
      <vt:lpstr>TOTAL</vt:lpstr>
      <vt:lpstr>TITOT</vt:lpstr>
      <vt:lpstr>tipgt</vt:lpstr>
      <vt:lpstr>tipgtele</vt:lpstr>
      <vt:lpstr>tipgtchp</vt:lpstr>
      <vt:lpstr>tidh</vt:lpstr>
      <vt:lpstr>CEN</vt:lpstr>
      <vt:lpstr>cenrf</vt:lpstr>
      <vt:lpstr>cenog</vt:lpstr>
      <vt:lpstr>cennu</vt:lpstr>
      <vt:lpstr>cencm</vt:lpstr>
      <vt:lpstr>cenck</vt:lpstr>
      <vt:lpstr>cenbf</vt:lpstr>
      <vt:lpstr>cengw</vt:lpstr>
      <vt:lpstr>cenpf</vt:lpstr>
      <vt:lpstr>cenbr</vt:lpstr>
      <vt:lpstr>cench</vt:lpstr>
      <vt:lpstr>cencl</vt:lpstr>
      <vt:lpstr>cenlr</vt:lpstr>
      <vt:lpstr>cenbg</vt:lpstr>
      <vt:lpstr>cengl</vt:lpstr>
      <vt:lpstr>cenns</vt:lpstr>
      <vt:lpstr>CF</vt:lpstr>
      <vt:lpstr>CIN</vt:lpstr>
      <vt:lpstr>cisi</vt:lpstr>
      <vt:lpstr>cisb</vt:lpstr>
      <vt:lpstr>cise</vt:lpstr>
      <vt:lpstr>cnfm</vt:lpstr>
      <vt:lpstr>cnfa</vt:lpstr>
      <vt:lpstr>cnfp</vt:lpstr>
      <vt:lpstr>cnfs</vt:lpstr>
      <vt:lpstr>cnfo</vt:lpstr>
      <vt:lpstr>cchi</vt:lpstr>
      <vt:lpstr>cbch</vt:lpstr>
      <vt:lpstr>coch</vt:lpstr>
      <vt:lpstr>cpha</vt:lpstr>
      <vt:lpstr>cnmm</vt:lpstr>
      <vt:lpstr>ccem</vt:lpstr>
      <vt:lpstr>ccer</vt:lpstr>
      <vt:lpstr>cgla</vt:lpstr>
      <vt:lpstr>cppa</vt:lpstr>
      <vt:lpstr>cpul</vt:lpstr>
      <vt:lpstr>cpap</vt:lpstr>
      <vt:lpstr>cprp</vt:lpstr>
      <vt:lpstr>cfbt</vt:lpstr>
      <vt:lpstr>ctre</vt:lpstr>
      <vt:lpstr>cmae</vt:lpstr>
      <vt:lpstr>ctel</vt:lpstr>
      <vt:lpstr>cwwp</vt:lpstr>
      <vt:lpstr>cmiq</vt:lpstr>
      <vt:lpstr>ccon</vt:lpstr>
      <vt:lpstr>cnsi</vt:lpstr>
      <vt:lpstr>CDM</vt:lpstr>
      <vt:lpstr>cres</vt:lpstr>
      <vt:lpstr>cressh</vt:lpstr>
      <vt:lpstr>cressc</vt:lpstr>
      <vt:lpstr>creswh</vt:lpstr>
      <vt:lpstr>cresco</vt:lpstr>
      <vt:lpstr>cresrf</vt:lpstr>
      <vt:lpstr>creswm</vt:lpstr>
      <vt:lpstr>cresdr</vt:lpstr>
      <vt:lpstr>cresdw</vt:lpstr>
      <vt:lpstr>crestv</vt:lpstr>
      <vt:lpstr>cresit</vt:lpstr>
      <vt:lpstr>cresli</vt:lpstr>
      <vt:lpstr>cresoa</vt:lpstr>
      <vt:lpstr>cser</vt:lpstr>
      <vt:lpstr>csersh</vt:lpstr>
      <vt:lpstr>csersc</vt:lpstr>
      <vt:lpstr>cserhw</vt:lpstr>
      <vt:lpstr>cserca</vt:lpstr>
      <vt:lpstr>cserve</vt:lpstr>
      <vt:lpstr>csersl</vt:lpstr>
      <vt:lpstr>cserbl</vt:lpstr>
      <vt:lpstr>csercr</vt:lpstr>
      <vt:lpstr>cserbt</vt:lpstr>
      <vt:lpstr>cserit</vt:lpstr>
      <vt:lpstr>cagr</vt:lpstr>
      <vt:lpstr>CTR</vt:lpstr>
      <vt:lpstr>ctro</vt:lpstr>
      <vt:lpstr>cp2w</vt:lpstr>
      <vt:lpstr>ccar</vt:lpstr>
      <vt:lpstr>cbus</vt:lpstr>
      <vt:lpstr>clcv</vt:lpstr>
      <vt:lpstr>chdv</vt:lpstr>
      <vt:lpstr>ctra</vt:lpstr>
      <vt:lpstr>crtp</vt:lpstr>
      <vt:lpstr>crth</vt:lpstr>
      <vt:lpstr>crtm</vt:lpstr>
      <vt:lpstr>crtf</vt:lpstr>
      <vt:lpstr>ctav</vt:lpstr>
      <vt:lpstr>capd</vt:lpstr>
      <vt:lpstr>capi</vt:lpstr>
      <vt:lpstr>cape</vt:lpstr>
      <vt:lpstr>cafi</vt:lpstr>
      <vt:lpstr>cafe</vt:lpstr>
      <vt:lpstr>ctdn</vt:lpstr>
      <vt:lpstr>cncs</vt:lpstr>
      <vt:lpstr>cniw</vt:lpstr>
      <vt:lpstr>ctpi</vt:lpstr>
      <vt:lpstr>BUN</vt:lpstr>
      <vt:lpstr>buni</vt:lpstr>
      <vt:lpstr>bune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2018-07-19T13:53:19Z</dcterms:created>
  <dcterms:modified xsi:type="dcterms:W3CDTF">2018-07-19T13:53:20Z</dcterms:modified>
</cp:coreProperties>
</file>