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110" r:id="rId1"/>
    <sheet name="index" sheetId="4" r:id="rId2"/>
    <sheet name="factors" sheetId="6" r:id="rId3"/>
    <sheet name="TOTAL" sheetId="7" r:id="rId4"/>
    <sheet name="TITOT" sheetId="8" r:id="rId5"/>
    <sheet name="tipgt" sheetId="9" r:id="rId6"/>
    <sheet name="tipgtele" sheetId="10" r:id="rId7"/>
    <sheet name="tipgtchp" sheetId="11" r:id="rId8"/>
    <sheet name="tidh" sheetId="12" r:id="rId9"/>
    <sheet name="CEN" sheetId="13" r:id="rId10"/>
    <sheet name="cenrf" sheetId="14" r:id="rId11"/>
    <sheet name="cenog" sheetId="15" r:id="rId12"/>
    <sheet name="cennu" sheetId="16" r:id="rId13"/>
    <sheet name="cencm" sheetId="17" r:id="rId14"/>
    <sheet name="cenck" sheetId="18" r:id="rId15"/>
    <sheet name="cenbf" sheetId="19" r:id="rId16"/>
    <sheet name="cengw" sheetId="20" r:id="rId17"/>
    <sheet name="cenpf" sheetId="21" r:id="rId18"/>
    <sheet name="cenbr" sheetId="22" r:id="rId19"/>
    <sheet name="cench" sheetId="23" r:id="rId20"/>
    <sheet name="cencl" sheetId="24" r:id="rId21"/>
    <sheet name="cenlr" sheetId="25" r:id="rId22"/>
    <sheet name="cenbg" sheetId="26" r:id="rId23"/>
    <sheet name="cengl" sheetId="27" r:id="rId24"/>
    <sheet name="cenns" sheetId="28" r:id="rId25"/>
    <sheet name="CF" sheetId="29" r:id="rId26"/>
    <sheet name="CIN" sheetId="30" r:id="rId27"/>
    <sheet name="cisi" sheetId="31" r:id="rId28"/>
    <sheet name="cisb" sheetId="32" r:id="rId29"/>
    <sheet name="cise" sheetId="33" r:id="rId30"/>
    <sheet name="cnfm" sheetId="34" r:id="rId31"/>
    <sheet name="cnfa" sheetId="35" r:id="rId32"/>
    <sheet name="cnfp" sheetId="36" r:id="rId33"/>
    <sheet name="cnfs" sheetId="37" r:id="rId34"/>
    <sheet name="cnfo" sheetId="38" r:id="rId35"/>
    <sheet name="cchi" sheetId="39" r:id="rId36"/>
    <sheet name="cbch" sheetId="40" r:id="rId37"/>
    <sheet name="coch" sheetId="41" r:id="rId38"/>
    <sheet name="cpha" sheetId="42" r:id="rId39"/>
    <sheet name="cnmm" sheetId="43" r:id="rId40"/>
    <sheet name="ccem" sheetId="44" r:id="rId41"/>
    <sheet name="ccer" sheetId="45" r:id="rId42"/>
    <sheet name="cgla" sheetId="46" r:id="rId43"/>
    <sheet name="cppa" sheetId="47" r:id="rId44"/>
    <sheet name="cpul" sheetId="48" r:id="rId45"/>
    <sheet name="cpap" sheetId="49" r:id="rId46"/>
    <sheet name="cprp" sheetId="50" r:id="rId47"/>
    <sheet name="cfbt" sheetId="51" r:id="rId48"/>
    <sheet name="ctre" sheetId="52" r:id="rId49"/>
    <sheet name="cmae" sheetId="53" r:id="rId50"/>
    <sheet name="ctel" sheetId="54" r:id="rId51"/>
    <sheet name="cwwp" sheetId="55" r:id="rId52"/>
    <sheet name="cmiq" sheetId="56" r:id="rId53"/>
    <sheet name="ccon" sheetId="57" r:id="rId54"/>
    <sheet name="cnsi" sheetId="58" r:id="rId55"/>
    <sheet name="CDM" sheetId="59" r:id="rId56"/>
    <sheet name="cres" sheetId="60" r:id="rId57"/>
    <sheet name="cressh" sheetId="61" r:id="rId58"/>
    <sheet name="cressc" sheetId="62" r:id="rId59"/>
    <sheet name="creswh" sheetId="63" r:id="rId60"/>
    <sheet name="cresco" sheetId="64" r:id="rId61"/>
    <sheet name="cresrf" sheetId="65" r:id="rId62"/>
    <sheet name="creswm" sheetId="66" r:id="rId63"/>
    <sheet name="cresdr" sheetId="67" r:id="rId64"/>
    <sheet name="cresdw" sheetId="68" r:id="rId65"/>
    <sheet name="crestv" sheetId="69" r:id="rId66"/>
    <sheet name="cresit" sheetId="70" r:id="rId67"/>
    <sheet name="cresli" sheetId="71" r:id="rId68"/>
    <sheet name="cresoa" sheetId="72" r:id="rId69"/>
    <sheet name="cser" sheetId="73" r:id="rId70"/>
    <sheet name="csersh" sheetId="74" r:id="rId71"/>
    <sheet name="csersc" sheetId="75" r:id="rId72"/>
    <sheet name="cserhw" sheetId="76" r:id="rId73"/>
    <sheet name="cserca" sheetId="77" r:id="rId74"/>
    <sheet name="cserve" sheetId="78" r:id="rId75"/>
    <sheet name="csersl" sheetId="79" r:id="rId76"/>
    <sheet name="cserbl" sheetId="80" r:id="rId77"/>
    <sheet name="csercr" sheetId="81" r:id="rId78"/>
    <sheet name="cserbt" sheetId="82" r:id="rId79"/>
    <sheet name="cserit" sheetId="83" r:id="rId80"/>
    <sheet name="cagr" sheetId="84" r:id="rId81"/>
    <sheet name="CTR" sheetId="85" r:id="rId82"/>
    <sheet name="ctro" sheetId="86" r:id="rId83"/>
    <sheet name="cp2w" sheetId="87" r:id="rId84"/>
    <sheet name="ccar" sheetId="88" r:id="rId85"/>
    <sheet name="cbus" sheetId="89" r:id="rId86"/>
    <sheet name="clcv" sheetId="90" r:id="rId87"/>
    <sheet name="chdv" sheetId="91" r:id="rId88"/>
    <sheet name="ctra" sheetId="92" r:id="rId89"/>
    <sheet name="crtp" sheetId="93" r:id="rId90"/>
    <sheet name="crth" sheetId="94" r:id="rId91"/>
    <sheet name="crtm" sheetId="95" r:id="rId92"/>
    <sheet name="crtf" sheetId="96" r:id="rId93"/>
    <sheet name="ctav" sheetId="97" r:id="rId94"/>
    <sheet name="capd" sheetId="98" r:id="rId95"/>
    <sheet name="capi" sheetId="99" r:id="rId96"/>
    <sheet name="cape" sheetId="100" r:id="rId97"/>
    <sheet name="cafi" sheetId="101" r:id="rId98"/>
    <sheet name="cafe" sheetId="102" r:id="rId99"/>
    <sheet name="ctdn" sheetId="103" r:id="rId100"/>
    <sheet name="cncs" sheetId="104" r:id="rId101"/>
    <sheet name="cniw" sheetId="105" r:id="rId102"/>
    <sheet name="ctpi" sheetId="106" r:id="rId103"/>
    <sheet name="BUN" sheetId="107" r:id="rId104"/>
    <sheet name="buni" sheetId="108" r:id="rId105"/>
    <sheet name="bune" sheetId="109" r:id="rId106"/>
  </sheets>
  <calcPr calcId="145621"/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B55" i="4"/>
  <c r="B83" i="4"/>
  <c r="B58" i="4"/>
  <c r="B14" i="4"/>
  <c r="B3" i="4"/>
  <c r="B40" i="4"/>
  <c r="B81" i="4"/>
  <c r="B26" i="4"/>
  <c r="B61" i="4"/>
  <c r="B19" i="4"/>
  <c r="B13" i="4"/>
  <c r="B107" i="4"/>
  <c r="B106" i="4"/>
  <c r="B27" i="4"/>
  <c r="B42" i="4"/>
  <c r="B43" i="4"/>
  <c r="B72" i="4"/>
  <c r="B39" i="4"/>
  <c r="B36" i="4"/>
  <c r="B31" i="4"/>
  <c r="B33" i="4"/>
  <c r="B4" i="4"/>
  <c r="B45" i="4"/>
  <c r="B79" i="4"/>
  <c r="B75" i="4"/>
  <c r="B35" i="4"/>
  <c r="B8" i="4"/>
  <c r="B34" i="4"/>
  <c r="B11" i="4"/>
  <c r="B41" i="4"/>
  <c r="B51" i="4"/>
  <c r="B50" i="4"/>
  <c r="B100" i="4"/>
  <c r="B66" i="4"/>
  <c r="B84" i="4"/>
  <c r="B91" i="4"/>
  <c r="B29" i="4"/>
  <c r="B102" i="4"/>
  <c r="B60" i="4"/>
  <c r="B105" i="4"/>
  <c r="B59" i="4"/>
  <c r="B52" i="4"/>
  <c r="B48" i="4"/>
  <c r="B47" i="4"/>
  <c r="B78" i="4"/>
  <c r="B77" i="4"/>
  <c r="B23" i="4"/>
  <c r="B96" i="4"/>
  <c r="B53" i="4"/>
  <c r="B20" i="4"/>
  <c r="B38" i="4"/>
  <c r="B12" i="4"/>
  <c r="B46" i="4"/>
  <c r="B104" i="4"/>
  <c r="B87" i="4"/>
  <c r="B94" i="4"/>
  <c r="B80" i="4"/>
  <c r="B93" i="4"/>
  <c r="B68" i="4"/>
  <c r="B88" i="4"/>
  <c r="B32" i="4"/>
  <c r="B16" i="4"/>
  <c r="B15" i="4"/>
  <c r="B92" i="4"/>
  <c r="B5" i="4"/>
  <c r="B63" i="4"/>
  <c r="B56" i="4"/>
  <c r="B6" i="4"/>
  <c r="B25" i="4"/>
  <c r="B76" i="4"/>
  <c r="B82" i="4"/>
  <c r="B54" i="4"/>
  <c r="B95" i="4"/>
  <c r="B9" i="4"/>
  <c r="B49" i="4"/>
  <c r="B86" i="4"/>
  <c r="B90" i="4"/>
  <c r="B18" i="4"/>
  <c r="B98" i="4"/>
  <c r="B64" i="4"/>
  <c r="B24" i="4"/>
  <c r="B30" i="4"/>
  <c r="B22" i="4"/>
  <c r="B7" i="4"/>
  <c r="B85" i="4"/>
  <c r="B28" i="4"/>
  <c r="B99" i="4"/>
  <c r="B71" i="4"/>
  <c r="B97" i="4"/>
  <c r="B70" i="4"/>
  <c r="B67" i="4"/>
  <c r="B44" i="4"/>
  <c r="B74" i="4"/>
  <c r="B62" i="4"/>
  <c r="B10" i="4"/>
  <c r="B57" i="4"/>
  <c r="B65" i="4"/>
  <c r="B101" i="4"/>
  <c r="B21" i="4"/>
  <c r="B17" i="4"/>
  <c r="B73" i="4"/>
  <c r="B37" i="4"/>
  <c r="B69" i="4"/>
  <c r="B89" i="4"/>
</calcChain>
</file>

<file path=xl/sharedStrings.xml><?xml version="1.0" encoding="utf-8"?>
<sst xmlns="http://schemas.openxmlformats.org/spreadsheetml/2006/main" count="14783" uniqueCount="365">
  <si>
    <t>Emissions from Biomass and Renewable wastes</t>
  </si>
  <si>
    <t>Extra-EU</t>
  </si>
  <si>
    <t>Intra-EU</t>
  </si>
  <si>
    <t>International Marine Bunkers</t>
  </si>
  <si>
    <t>Pipeline transport</t>
  </si>
  <si>
    <t>Inland waterways</t>
  </si>
  <si>
    <t>Domestic coastal shipping</t>
  </si>
  <si>
    <t>Domestic Navigation</t>
  </si>
  <si>
    <t>Extra-EU freight aviation</t>
  </si>
  <si>
    <t>Intra-EU freight aviation</t>
  </si>
  <si>
    <t>Extra-EU passenger aviation</t>
  </si>
  <si>
    <t>Intra-EU passenger aviation</t>
  </si>
  <si>
    <t>Domestic aviation</t>
  </si>
  <si>
    <t>Aviation</t>
  </si>
  <si>
    <t>Rail transport - Conventional freight transport</t>
  </si>
  <si>
    <t>Rail transport - Metro</t>
  </si>
  <si>
    <t>Rail transport - High speed trains</t>
  </si>
  <si>
    <t>Rail transport - Conventional passenger transport</t>
  </si>
  <si>
    <t>Rail</t>
  </si>
  <si>
    <t>Road transport - Heavy duty vehicles (trucks and lorries)</t>
  </si>
  <si>
    <t>Road transport - Light commercial vehicles</t>
  </si>
  <si>
    <t>Road transport - Buses and coaches</t>
  </si>
  <si>
    <t>Road transport - Private cars</t>
  </si>
  <si>
    <t>Road transport - Powered 2-wheelers</t>
  </si>
  <si>
    <t>Road</t>
  </si>
  <si>
    <t>Transport</t>
  </si>
  <si>
    <t>Agriculture/Forestry/Fishing</t>
  </si>
  <si>
    <t>Services: ICT and multimedia</t>
  </si>
  <si>
    <t>Services: Miscellaneous building technologies</t>
  </si>
  <si>
    <t>Services: Commercial refrigeration</t>
  </si>
  <si>
    <t>Services: Building lighting</t>
  </si>
  <si>
    <t>Services: Street lighting</t>
  </si>
  <si>
    <t>Services: Ventilation and others</t>
  </si>
  <si>
    <t>Services: Catering</t>
  </si>
  <si>
    <t>Services: Hot water</t>
  </si>
  <si>
    <t>Services: Space cooling</t>
  </si>
  <si>
    <t>Services: Space heating</t>
  </si>
  <si>
    <t>Services</t>
  </si>
  <si>
    <t>Residential: Other appliances</t>
  </si>
  <si>
    <t>Residential: Household lighting</t>
  </si>
  <si>
    <t>Residential: ICT equipment</t>
  </si>
  <si>
    <t>Residential: TV and multimedia</t>
  </si>
  <si>
    <t>Residential: Dishwashers</t>
  </si>
  <si>
    <t>Residential: Clothes dryers</t>
  </si>
  <si>
    <t>Residential: Washing machines</t>
  </si>
  <si>
    <t>Residential: Refrigerators and freezers</t>
  </si>
  <si>
    <t>Residential: Cooking</t>
  </si>
  <si>
    <t>Residential: Water heating</t>
  </si>
  <si>
    <t>Residential: Space cooling</t>
  </si>
  <si>
    <t>Residential: Space heating</t>
  </si>
  <si>
    <t>Residential</t>
  </si>
  <si>
    <t>Other Sectors</t>
  </si>
  <si>
    <t>Non-specified (Industry)</t>
  </si>
  <si>
    <t>Construction</t>
  </si>
  <si>
    <t>Mining and Quarrying</t>
  </si>
  <si>
    <t>Wood and Wood Products</t>
  </si>
  <si>
    <t>Textile and Leather</t>
  </si>
  <si>
    <t>Machinery</t>
  </si>
  <si>
    <t>Transport Equipment</t>
  </si>
  <si>
    <t>Food and Tobacco</t>
  </si>
  <si>
    <t>Printing and reproduction of recorded media</t>
  </si>
  <si>
    <t>Paper production</t>
  </si>
  <si>
    <t>Pulp production</t>
  </si>
  <si>
    <t>Paper, Pulp and Print</t>
  </si>
  <si>
    <t>Glass production</t>
  </si>
  <si>
    <t>Ceramics &amp; other non-metallic minerals</t>
  </si>
  <si>
    <t>Cement</t>
  </si>
  <si>
    <t>Non-Metallic Minerals</t>
  </si>
  <si>
    <t>Basic pharmaceutical products</t>
  </si>
  <si>
    <t>Other chemicals</t>
  </si>
  <si>
    <t>Basic chemicals</t>
  </si>
  <si>
    <t>Chemical and Petrochemical</t>
  </si>
  <si>
    <t>Other non-ferrous metals</t>
  </si>
  <si>
    <t>Aluminium production - Secondary</t>
  </si>
  <si>
    <t>Aluminium production - Primary</t>
  </si>
  <si>
    <t>Alumina production</t>
  </si>
  <si>
    <t>Non-Ferrous Metals</t>
  </si>
  <si>
    <t>Iron and Steel - Electric arc</t>
  </si>
  <si>
    <t>Iron and Steel - Integrated steelworks</t>
  </si>
  <si>
    <t>Iron and Steel</t>
  </si>
  <si>
    <t>Industry</t>
  </si>
  <si>
    <t>Final Energy Consumption</t>
  </si>
  <si>
    <t>Non-specified (Energy)</t>
  </si>
  <si>
    <t>Gas-to-liquids (GTL) plants (energy)</t>
  </si>
  <si>
    <t>Gasification plants for biogas</t>
  </si>
  <si>
    <t>Liquefaction (LNG) / regasification plants</t>
  </si>
  <si>
    <t>Coal Liquefaction Plants</t>
  </si>
  <si>
    <t>Charcoal production plants (Energy)</t>
  </si>
  <si>
    <t>BKB / PB Plants</t>
  </si>
  <si>
    <t>Patent Fuel Plants</t>
  </si>
  <si>
    <t>Gas Works</t>
  </si>
  <si>
    <t>Blast Furnaces</t>
  </si>
  <si>
    <t>Coke Ovens</t>
  </si>
  <si>
    <t>Coal Mines</t>
  </si>
  <si>
    <t>Nuclear industry</t>
  </si>
  <si>
    <t>Oil and gas extraction</t>
  </si>
  <si>
    <t>Petroleum Refineries</t>
  </si>
  <si>
    <t>Energy Sector</t>
  </si>
  <si>
    <t>District Heating Plants</t>
  </si>
  <si>
    <t>CHP Plants</t>
  </si>
  <si>
    <t>Electricity-only Plants</t>
  </si>
  <si>
    <t>Conventional Thermal Power Stations</t>
  </si>
  <si>
    <t>Transformation input</t>
  </si>
  <si>
    <t>Total CO2 emissions from fuel combustion</t>
  </si>
  <si>
    <t>Click on the link to jump to the sheet</t>
  </si>
  <si>
    <t>Emission balances (kt CO2)</t>
  </si>
  <si>
    <t>5548</t>
  </si>
  <si>
    <t>Other liquid biofuels</t>
  </si>
  <si>
    <t>5549</t>
  </si>
  <si>
    <t>Bio jet kerosene</t>
  </si>
  <si>
    <t>5547</t>
  </si>
  <si>
    <t>Biodiesels</t>
  </si>
  <si>
    <t>5546</t>
  </si>
  <si>
    <t>Biogasoline</t>
  </si>
  <si>
    <t>5545</t>
  </si>
  <si>
    <t>Liquid biofuels</t>
  </si>
  <si>
    <t>55431</t>
  </si>
  <si>
    <t>Municipal waste (renewable)</t>
  </si>
  <si>
    <t>5542</t>
  </si>
  <si>
    <t>Biogas</t>
  </si>
  <si>
    <t>5544</t>
  </si>
  <si>
    <t>Charcoal</t>
  </si>
  <si>
    <t>5541</t>
  </si>
  <si>
    <t>Solid biofuels (Wood &amp; Wood waste)</t>
  </si>
  <si>
    <t>5540</t>
  </si>
  <si>
    <t>Biomass and Renewable wastes</t>
  </si>
  <si>
    <t>CO2 emissions not accounted:</t>
  </si>
  <si>
    <t>55432</t>
  </si>
  <si>
    <t>Municipal waste (non-renewable)</t>
  </si>
  <si>
    <t>7100</t>
  </si>
  <si>
    <t>Industrial wastes</t>
  </si>
  <si>
    <t>Wastes (non-renewable)</t>
  </si>
  <si>
    <t>4240</t>
  </si>
  <si>
    <t>Other recovered gases</t>
  </si>
  <si>
    <t>4230</t>
  </si>
  <si>
    <t>Gas Works gas</t>
  </si>
  <si>
    <t>4220</t>
  </si>
  <si>
    <t>Blast Furnace Gas</t>
  </si>
  <si>
    <t>4210</t>
  </si>
  <si>
    <t>Coke Oven Gas</t>
  </si>
  <si>
    <t>4200</t>
  </si>
  <si>
    <t>Derived Gases</t>
  </si>
  <si>
    <t>4100</t>
  </si>
  <si>
    <t>Natural gas</t>
  </si>
  <si>
    <t>4000</t>
  </si>
  <si>
    <t>Gases</t>
  </si>
  <si>
    <t>3295</t>
  </si>
  <si>
    <t>Other Oil Products</t>
  </si>
  <si>
    <t>3286</t>
  </si>
  <si>
    <t>Paraffin Waxes</t>
  </si>
  <si>
    <t>3285</t>
  </si>
  <si>
    <t>Petroleum Coke</t>
  </si>
  <si>
    <t>3283</t>
  </si>
  <si>
    <t>Bitumen</t>
  </si>
  <si>
    <t>3282</t>
  </si>
  <si>
    <t>Lubricants</t>
  </si>
  <si>
    <t>3281</t>
  </si>
  <si>
    <t>White Spirit and SBP</t>
  </si>
  <si>
    <t>3280</t>
  </si>
  <si>
    <t>Other Petroleum Products</t>
  </si>
  <si>
    <t>3270A</t>
  </si>
  <si>
    <t>Residual Fuel Oil</t>
  </si>
  <si>
    <t>3260</t>
  </si>
  <si>
    <t>Gas/Diesel oil (without biofuels)</t>
  </si>
  <si>
    <t>3250</t>
  </si>
  <si>
    <t>Naphtha</t>
  </si>
  <si>
    <t>3244</t>
  </si>
  <si>
    <t>Other Kerosene</t>
  </si>
  <si>
    <t>3247</t>
  </si>
  <si>
    <t>Kerosene Type Jet Fuel</t>
  </si>
  <si>
    <t>3246</t>
  </si>
  <si>
    <t>Gasoline Type Jet Fuel</t>
  </si>
  <si>
    <t>3240</t>
  </si>
  <si>
    <t>Kerosenes - Jet Fuels</t>
  </si>
  <si>
    <t>3235</t>
  </si>
  <si>
    <t>Aviation Gasoline</t>
  </si>
  <si>
    <t>3234</t>
  </si>
  <si>
    <t>Gasoline (without biofuels)</t>
  </si>
  <si>
    <t>3230</t>
  </si>
  <si>
    <t>Motor spirit</t>
  </si>
  <si>
    <t>3220</t>
  </si>
  <si>
    <t>Liquified petroleum gas (LPG)</t>
  </si>
  <si>
    <t>3215</t>
  </si>
  <si>
    <t>Ethane</t>
  </si>
  <si>
    <t>3214</t>
  </si>
  <si>
    <t>Refinery Gas (not. Liquid)</t>
  </si>
  <si>
    <t>3210</t>
  </si>
  <si>
    <t>Refinery gas and Ethane</t>
  </si>
  <si>
    <t>3200</t>
  </si>
  <si>
    <t>All Petroleum Products</t>
  </si>
  <si>
    <t>3193</t>
  </si>
  <si>
    <t>Other Hydrocarbons (without biofuels)</t>
  </si>
  <si>
    <t>3192</t>
  </si>
  <si>
    <t>Additives / Oxygenates</t>
  </si>
  <si>
    <t>3191</t>
  </si>
  <si>
    <t>Refinery Feedstocks</t>
  </si>
  <si>
    <t>3190</t>
  </si>
  <si>
    <t>Feedstocks and other hydrocarbons</t>
  </si>
  <si>
    <t>3106</t>
  </si>
  <si>
    <t>Natural Gas Liquids (NGL)</t>
  </si>
  <si>
    <t>3105</t>
  </si>
  <si>
    <t>Crude Oil without NGL</t>
  </si>
  <si>
    <t>3110</t>
  </si>
  <si>
    <t>Crude oil and NGL</t>
  </si>
  <si>
    <t>3100</t>
  </si>
  <si>
    <t>Crude oil, feedstocks and other hydrocarbons</t>
  </si>
  <si>
    <t>3000</t>
  </si>
  <si>
    <t>Total petroleum products (without biofuels)</t>
  </si>
  <si>
    <t>2410</t>
  </si>
  <si>
    <t>Oil Shale and Oil Sands</t>
  </si>
  <si>
    <t>2330</t>
  </si>
  <si>
    <t>Peat Products</t>
  </si>
  <si>
    <t>2230</t>
  </si>
  <si>
    <t>2310</t>
  </si>
  <si>
    <t>Peat</t>
  </si>
  <si>
    <t>2210</t>
  </si>
  <si>
    <t>Lignite/Brown Coal</t>
  </si>
  <si>
    <t>2200</t>
  </si>
  <si>
    <t>Lignite and Derivatives</t>
  </si>
  <si>
    <t>2130</t>
  </si>
  <si>
    <t>Coal Tar</t>
  </si>
  <si>
    <t>2122</t>
  </si>
  <si>
    <t>Gas Coke</t>
  </si>
  <si>
    <t>2121</t>
  </si>
  <si>
    <t>Coke Oven Coke</t>
  </si>
  <si>
    <t>2120</t>
  </si>
  <si>
    <t>Coke</t>
  </si>
  <si>
    <t>2112</t>
  </si>
  <si>
    <t>Patent Fuels</t>
  </si>
  <si>
    <t>2118</t>
  </si>
  <si>
    <t>Sub-bituminous Coal</t>
  </si>
  <si>
    <t>2117</t>
  </si>
  <si>
    <t>Other Bituminous Coal</t>
  </si>
  <si>
    <t>2116</t>
  </si>
  <si>
    <t>Coking Coal</t>
  </si>
  <si>
    <t>2115</t>
  </si>
  <si>
    <t>Anthracite</t>
  </si>
  <si>
    <t>2111</t>
  </si>
  <si>
    <t>Hard Coal</t>
  </si>
  <si>
    <t>2100</t>
  </si>
  <si>
    <t>Hard coal and derivatives</t>
  </si>
  <si>
    <t>2000</t>
  </si>
  <si>
    <t>Solid Fuels</t>
  </si>
  <si>
    <t>0000</t>
  </si>
  <si>
    <t>All Products</t>
  </si>
  <si>
    <t>Fuel emission factors (kt CO2 / ktoe)</t>
  </si>
  <si>
    <t>B_101000</t>
  </si>
  <si>
    <t>Total CO2 emissions (kt CO2)</t>
  </si>
  <si>
    <t>Transformation input (kt CO2)</t>
  </si>
  <si>
    <t>Conventional Thermal Power Stations (kt CO2)</t>
  </si>
  <si>
    <t>Electricity-only Plants (kt CO2)</t>
  </si>
  <si>
    <t>CHP Plants (kt CO2)</t>
  </si>
  <si>
    <t>District Heating Plants (kt CO2)</t>
  </si>
  <si>
    <t>Energy Sector (kt CO2)</t>
  </si>
  <si>
    <t>Petroleum Refineries (kt CO2)</t>
  </si>
  <si>
    <t>Oil and gas extraction (kt CO2)</t>
  </si>
  <si>
    <t>Nuclear industry (kt CO2)</t>
  </si>
  <si>
    <t>Coal Mines (kt CO2)</t>
  </si>
  <si>
    <t>Coke Ovens (kt CO2)</t>
  </si>
  <si>
    <t>Blast Furnaces (kt CO2)</t>
  </si>
  <si>
    <t>Gas Works (kt CO2)</t>
  </si>
  <si>
    <t>Patent Fuel Plants (kt CO2)</t>
  </si>
  <si>
    <t>BKB / PB Plants (kt CO2)</t>
  </si>
  <si>
    <t>Charcoal production plants (Energy) (kt CO2)</t>
  </si>
  <si>
    <t>Coal Liquefaction Plants (kt CO2)</t>
  </si>
  <si>
    <t>Liquefaction (LNG) / regasification plants (kt CO2)</t>
  </si>
  <si>
    <t>Gasification plants for biogas (kt CO2)</t>
  </si>
  <si>
    <t>Gas-to-liquids (GTL) plants (energy) (kt CO2)</t>
  </si>
  <si>
    <t>Non-specified (Energy) (kt CO2)</t>
  </si>
  <si>
    <t>Final Energy Consumption (kt CO2)</t>
  </si>
  <si>
    <t>Final Energy Consumption - Industry (kt CO2)</t>
  </si>
  <si>
    <t>Iron and Steel (kt CO2)</t>
  </si>
  <si>
    <t>Iron and Steel - Integrated steelworks (kt CO2)</t>
  </si>
  <si>
    <t>Iron and Steel - Electric arc (kt CO2)</t>
  </si>
  <si>
    <t>Non-Ferrous Metals (kt CO2)</t>
  </si>
  <si>
    <t>Alumina production (kt CO2)</t>
  </si>
  <si>
    <t>Aluminium production - Primary (kt CO2)</t>
  </si>
  <si>
    <t>Aluminium production - Secondary (kt CO2)</t>
  </si>
  <si>
    <t>Other non-ferrous metals (kt CO2)</t>
  </si>
  <si>
    <t>Chemical and Petrochemical (kt CO2)</t>
  </si>
  <si>
    <t>Basic chemicals (kt CO2)</t>
  </si>
  <si>
    <t>Other chemicals (kt CO2)</t>
  </si>
  <si>
    <t>Pharmaceutical products (kt CO2)</t>
  </si>
  <si>
    <t>Non-Metallic Minerals (kt CO2)</t>
  </si>
  <si>
    <t>Cement (kt CO2)</t>
  </si>
  <si>
    <t>Ceramics &amp; other non-metallic minerals (kt CO2)</t>
  </si>
  <si>
    <t>Glass production (kt CO2)</t>
  </si>
  <si>
    <t>Paper, Pulp and Print (kt CO2)</t>
  </si>
  <si>
    <t>Pulp production (kt CO2)</t>
  </si>
  <si>
    <t>Paper production (kt CO2)</t>
  </si>
  <si>
    <t>Printing and reproduction of recorded media (kt CO2)</t>
  </si>
  <si>
    <t>Food and Tobacco (kt CO2)</t>
  </si>
  <si>
    <t>Transport Equipment (kt CO2)</t>
  </si>
  <si>
    <t>Machinery (kt CO2)</t>
  </si>
  <si>
    <t>Textile and Leather (kt CO2)</t>
  </si>
  <si>
    <t>Wood and Wood Products (kt CO2)</t>
  </si>
  <si>
    <t>Mining and Quarrying (kt CO2)</t>
  </si>
  <si>
    <t>Construction (kt CO2)</t>
  </si>
  <si>
    <t>Non-specified (Industry) (kt CO2)</t>
  </si>
  <si>
    <t>Final Energy Consumption - Other Sectors (kt CO2)</t>
  </si>
  <si>
    <t>Residential (kt CO2)</t>
  </si>
  <si>
    <t>Residential: Space heating (kt CO2)</t>
  </si>
  <si>
    <t>Residential: Space cooling (kt CO2)</t>
  </si>
  <si>
    <t>Residential: Water heating (kt CO2)</t>
  </si>
  <si>
    <t>Residential: Cooking (kt CO2)</t>
  </si>
  <si>
    <t>Residential: Refrigerators and freezers (kt CO2)</t>
  </si>
  <si>
    <t>Residential: Washing machines (kt CO2)</t>
  </si>
  <si>
    <t>Residential: Clothes dryers (kt CO2)</t>
  </si>
  <si>
    <t>Residential: Dishwashers (kt CO2)</t>
  </si>
  <si>
    <t>Residential: TV and multimedia (kt CO2)</t>
  </si>
  <si>
    <t>Residential: ICT equipment (kt CO2)</t>
  </si>
  <si>
    <t>Residential: Household lighting (kt CO2)</t>
  </si>
  <si>
    <t>Residential: Other appliances (kt CO2)</t>
  </si>
  <si>
    <t>Services (kt CO2)</t>
  </si>
  <si>
    <t>Services: Space heating (kt CO2)</t>
  </si>
  <si>
    <t>Services: Space cooling (kt CO2)</t>
  </si>
  <si>
    <t>Services: Hot water (kt CO2)</t>
  </si>
  <si>
    <t>Services: Catering (kt CO2)</t>
  </si>
  <si>
    <t>Services: Ventilation and others (kt CO2)</t>
  </si>
  <si>
    <t>Services: Street lighting (kt CO2)</t>
  </si>
  <si>
    <t>Services: Building lighting (kt CO2)</t>
  </si>
  <si>
    <t>Services: Commercial refrigeration (kt CO2)</t>
  </si>
  <si>
    <t>Services: Miscellaneous building technologies (kt CO2)</t>
  </si>
  <si>
    <t>Services: ICT and multimedia (kt CO2)</t>
  </si>
  <si>
    <t>Agriculture/Forestry/Fishing (kt CO2)</t>
  </si>
  <si>
    <t>Final Energy Consumption - Transport (kt CO2)</t>
  </si>
  <si>
    <t>Road (kt CO2)</t>
  </si>
  <si>
    <t>Road transport - Powered 2-wheelers (kt CO2)</t>
  </si>
  <si>
    <t>Road transport - Private cars (kt CO2)</t>
  </si>
  <si>
    <t>Road transport - Buses and coaches (kt CO2)</t>
  </si>
  <si>
    <t>Road transport - Light commercial vehicles (kt CO2)</t>
  </si>
  <si>
    <t>Road transport - Heavy duty vehicles (trucks and lorries) (kt CO2)</t>
  </si>
  <si>
    <t>Rail (kt CO2)</t>
  </si>
  <si>
    <t>Rail transport - Conventional passenger transport (kt CO2)</t>
  </si>
  <si>
    <t>Rail transport - High speed (kt CO2)</t>
  </si>
  <si>
    <t>Rail transport - Metro (kt CO2)</t>
  </si>
  <si>
    <t>Rail transport - Conventional freight transport (kt CO2)</t>
  </si>
  <si>
    <t>Aviation (kt CO2)</t>
  </si>
  <si>
    <t>Domestic passenger aviation (kt CO2)</t>
  </si>
  <si>
    <t>Intra-EU passenger aviation (kt CO2)</t>
  </si>
  <si>
    <t>Extra-EU passenger aviation (kt CO2)</t>
  </si>
  <si>
    <t>Intra-EU freight aviation (kt CO2)</t>
  </si>
  <si>
    <t>Extra-EU freight aviation (kt CO2)</t>
  </si>
  <si>
    <t>Domestic Navigation (kt CO2)</t>
  </si>
  <si>
    <t>Domestic coastal shipping (kt CO2)</t>
  </si>
  <si>
    <t>Inland waterways (kt CO2)</t>
  </si>
  <si>
    <t>Pipeline transport (kt CO2)</t>
  </si>
  <si>
    <t>International Marine Bunkers (kt CO2)</t>
  </si>
  <si>
    <t>International Marine Bunkers - Intra-EU (kt CO2)</t>
  </si>
  <si>
    <t>International Marine Bunkers - Extra-EU (kt CO2)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</si>
  <si>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</si>
  <si>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</si>
  <si>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</si>
  <si>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</si>
  <si>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</si>
  <si>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</si>
  <si>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</si>
  <si>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BKB (browncoal briquettes)</t>
  </si>
  <si>
    <t>version 1.0</t>
  </si>
  <si>
    <t>© European Union 2017-2018</t>
  </si>
  <si>
    <t>SE</t>
  </si>
  <si>
    <t>Sweden</t>
  </si>
  <si>
    <t>Prepared by JRC C.6</t>
  </si>
  <si>
    <t>The information made available is property of the Joint Research Centre of the European Commission.</t>
  </si>
  <si>
    <t>CO2 Emission 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</si>
</sst>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#,##0.0;\-#,##0.0;&quot;-&quot;"/>
    <numFmt numFmtId="166" formatCode="#,##0.00;\-#,##0.00;&quot;-&quot;"/>
    <numFmt numFmtId="168" formatCode="0.00;\-0.00;&quot;-&quot;"/>
    <numFmt numFmtId="169" formatCode="mmmm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rgb="FF60364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sz val="8"/>
      <color rgb="FF537C4C"/>
      <name val="Arial"/>
      <family val="2"/>
    </font>
    <font>
      <sz val="8"/>
      <color indexed="12"/>
      <name val="Arial"/>
      <family val="2"/>
    </font>
    <font>
      <sz val="8"/>
      <color rgb="FF333333"/>
      <name val="Arial"/>
      <family val="2"/>
    </font>
    <font>
      <sz val="8"/>
      <color indexed="21"/>
      <name val="Arial"/>
      <family val="2"/>
    </font>
    <font>
      <sz val="8"/>
      <color indexed="16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i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61"/>
    </font>
    <font>
      <sz val="8"/>
      <color rgb="FF627DB2"/>
      <name val="Arial"/>
      <family val="2"/>
    </font>
    <font>
      <sz val="8"/>
      <color rgb="FF800000"/>
      <name val="Arial"/>
      <family val="2"/>
    </font>
    <font>
      <sz val="8"/>
      <color indexed="63"/>
      <name val="Arial"/>
      <family val="2"/>
    </font>
    <font>
      <sz val="8"/>
      <color rgb="FF008080"/>
      <name val="Arial"/>
      <family val="2"/>
    </font>
    <font>
      <sz val="8"/>
      <color rgb="FF0000FF"/>
      <name val="Arial"/>
      <family val="2"/>
    </font>
    <font>
      <b/>
      <sz val="20"/>
      <name val="Arial"/>
      <family val="2"/>
    </font>
    <font>
      <b/>
      <sz val="24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sz val="14"/>
      <name val="Arial"/>
      <family val="2"/>
    </font>
    <font>
      <b/>
      <u/>
      <sz val="16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5" fillId="0" borderId="0"/>
    <xf numFmtId="9" fontId="16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</cellStyleXfs>
  <cellXfs count="85">
    <xf numFmtId="0" fontId="0" fillId="0" borderId="0" xfId="0"/>
    <xf numFmtId="0" fontId="13" fillId="0" borderId="1" xfId="1" applyFont="1" applyFill="1" applyBorder="1"/>
    <xf numFmtId="0" fontId="13" fillId="0" borderId="2" xfId="1" applyFont="1" applyFill="1" applyBorder="1" applyAlignment="1">
      <alignment horizontal="center"/>
    </xf>
    <xf numFmtId="0" fontId="13" fillId="0" borderId="2" xfId="1" applyFont="1" applyFill="1" applyBorder="1"/>
    <xf numFmtId="49" fontId="18" fillId="0" borderId="0" xfId="1" applyNumberFormat="1" applyFont="1" applyFill="1"/>
    <xf numFmtId="49" fontId="18" fillId="0" borderId="0" xfId="1" applyNumberFormat="1" applyFont="1" applyFill="1" applyAlignment="1">
      <alignment indent="1"/>
    </xf>
    <xf numFmtId="168" fontId="19" fillId="0" borderId="0" xfId="8" applyNumberFormat="1" applyFont="1" applyFill="1"/>
    <xf numFmtId="168" fontId="8" fillId="0" borderId="0" xfId="8" applyNumberFormat="1" applyFont="1" applyFill="1"/>
    <xf numFmtId="165" fontId="20" fillId="0" borderId="0" xfId="1" applyNumberFormat="1" applyFont="1" applyFill="1"/>
    <xf numFmtId="165" fontId="21" fillId="0" borderId="0" xfId="1" applyNumberFormat="1" applyFont="1" applyFill="1"/>
    <xf numFmtId="165" fontId="9" fillId="0" borderId="0" xfId="1" applyNumberFormat="1" applyFont="1" applyFill="1"/>
    <xf numFmtId="0" fontId="22" fillId="0" borderId="2" xfId="5" applyFont="1" applyFill="1" applyBorder="1" applyAlignment="1">
      <alignment vertical="center"/>
    </xf>
    <xf numFmtId="0" fontId="23" fillId="0" borderId="2" xfId="5" applyFont="1" applyFill="1" applyBorder="1" applyAlignment="1">
      <alignment vertical="center"/>
    </xf>
    <xf numFmtId="0" fontId="13" fillId="0" borderId="2" xfId="5" applyFont="1" applyFill="1" applyBorder="1" applyAlignment="1">
      <alignment vertical="center"/>
    </xf>
    <xf numFmtId="0" fontId="13" fillId="0" borderId="0" xfId="5" applyFont="1" applyFill="1" applyAlignment="1">
      <alignment vertical="center"/>
    </xf>
    <xf numFmtId="0" fontId="24" fillId="0" borderId="0" xfId="5" applyFont="1" applyFill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22" fillId="0" borderId="0" xfId="5" applyFont="1" applyFill="1" applyBorder="1" applyAlignment="1">
      <alignment horizontal="left" vertical="center"/>
    </xf>
    <xf numFmtId="0" fontId="25" fillId="0" borderId="0" xfId="5" applyFont="1" applyFill="1" applyBorder="1" applyAlignment="1">
      <alignment horizontal="left" vertical="center"/>
    </xf>
    <xf numFmtId="0" fontId="22" fillId="0" borderId="0" xfId="5" applyFont="1" applyFill="1" applyBorder="1" applyAlignment="1">
      <alignment horizontal="right" vertical="center"/>
    </xf>
    <xf numFmtId="0" fontId="25" fillId="0" borderId="0" xfId="5" applyFont="1" applyFill="1" applyAlignment="1">
      <alignment vertical="center"/>
    </xf>
    <xf numFmtId="0" fontId="23" fillId="0" borderId="0" xfId="5" applyFont="1" applyFill="1" applyAlignment="1">
      <alignment vertical="center"/>
    </xf>
    <xf numFmtId="0" fontId="27" fillId="0" borderId="0" xfId="5" applyFont="1" applyFill="1" applyAlignment="1">
      <alignment horizontal="left" vertical="center"/>
    </xf>
    <xf numFmtId="169" fontId="26" fillId="0" borderId="0" xfId="5" quotePrefix="1" applyNumberFormat="1" applyFont="1" applyFill="1" applyAlignment="1">
      <alignment horizontal="left" vertical="center"/>
    </xf>
    <xf numFmtId="0" fontId="15" fillId="0" borderId="0" xfId="5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right" vertical="center"/>
    </xf>
    <xf numFmtId="0" fontId="3" fillId="0" borderId="0" xfId="1" applyFill="1"/>
    <xf numFmtId="0" fontId="14" fillId="0" borderId="1" xfId="3" applyFont="1" applyFill="1" applyBorder="1" applyAlignment="1">
      <alignment horizontal="right"/>
    </xf>
    <xf numFmtId="166" fontId="12" fillId="0" borderId="0" xfId="1" applyNumberFormat="1" applyFont="1" applyFill="1" applyBorder="1"/>
    <xf numFmtId="0" fontId="6" fillId="0" borderId="0" xfId="2" applyFont="1" applyFill="1" applyBorder="1"/>
    <xf numFmtId="165" fontId="12" fillId="0" borderId="0" xfId="1" applyNumberFormat="1" applyFont="1" applyFill="1" applyBorder="1"/>
    <xf numFmtId="166" fontId="11" fillId="0" borderId="0" xfId="1" applyNumberFormat="1" applyFont="1" applyFill="1" applyBorder="1" applyAlignment="1">
      <alignment indent="1"/>
    </xf>
    <xf numFmtId="165" fontId="11" fillId="0" borderId="0" xfId="1" applyNumberFormat="1" applyFont="1" applyFill="1" applyBorder="1"/>
    <xf numFmtId="166" fontId="10" fillId="0" borderId="0" xfId="1" applyNumberFormat="1" applyFont="1" applyFill="1" applyBorder="1" applyAlignment="1">
      <alignment indent="2"/>
    </xf>
    <xf numFmtId="165" fontId="10" fillId="0" borderId="0" xfId="1" applyNumberFormat="1" applyFont="1" applyFill="1" applyBorder="1"/>
    <xf numFmtId="166" fontId="8" fillId="0" borderId="0" xfId="1" applyNumberFormat="1" applyFont="1" applyFill="1" applyBorder="1" applyAlignment="1">
      <alignment indent="3"/>
    </xf>
    <xf numFmtId="165" fontId="8" fillId="0" borderId="0" xfId="1" applyNumberFormat="1" applyFont="1" applyFill="1" applyBorder="1"/>
    <xf numFmtId="0" fontId="9" fillId="0" borderId="0" xfId="1" applyFont="1" applyFill="1" applyBorder="1" applyAlignment="1">
      <alignment horizontal="left" indent="4"/>
    </xf>
    <xf numFmtId="165" fontId="9" fillId="0" borderId="0" xfId="1" applyNumberFormat="1" applyFont="1" applyFill="1" applyBorder="1"/>
    <xf numFmtId="166" fontId="9" fillId="0" borderId="0" xfId="1" applyNumberFormat="1" applyFont="1" applyFill="1" applyBorder="1" applyAlignment="1">
      <alignment horizontal="left" indent="4"/>
    </xf>
    <xf numFmtId="0" fontId="3" fillId="0" borderId="0" xfId="1" applyFill="1" applyBorder="1"/>
    <xf numFmtId="2" fontId="4" fillId="0" borderId="0" xfId="1" applyNumberFormat="1" applyFont="1" applyFill="1" applyBorder="1" applyAlignment="1">
      <alignment horizontal="left"/>
    </xf>
    <xf numFmtId="165" fontId="4" fillId="0" borderId="0" xfId="1" applyNumberFormat="1" applyFont="1" applyFill="1" applyBorder="1"/>
    <xf numFmtId="2" fontId="7" fillId="0" borderId="0" xfId="1" applyNumberFormat="1" applyFont="1" applyFill="1" applyBorder="1" applyAlignment="1">
      <alignment horizontal="left" indent="1"/>
    </xf>
    <xf numFmtId="165" fontId="7" fillId="0" borderId="0" xfId="1" applyNumberFormat="1" applyFont="1" applyFill="1" applyBorder="1"/>
    <xf numFmtId="0" fontId="13" fillId="0" borderId="2" xfId="8" applyFont="1" applyFill="1" applyBorder="1"/>
    <xf numFmtId="0" fontId="3" fillId="0" borderId="0" xfId="8" applyFill="1"/>
    <xf numFmtId="2" fontId="12" fillId="0" borderId="0" xfId="1" applyNumberFormat="1" applyFont="1" applyFill="1"/>
    <xf numFmtId="49" fontId="12" fillId="0" borderId="0" xfId="1" applyNumberFormat="1" applyFont="1" applyFill="1"/>
    <xf numFmtId="168" fontId="12" fillId="0" borderId="0" xfId="8" applyNumberFormat="1" applyFont="1" applyFill="1"/>
    <xf numFmtId="2" fontId="11" fillId="0" borderId="0" xfId="1" applyNumberFormat="1" applyFont="1" applyFill="1" applyAlignment="1">
      <alignment indent="1"/>
    </xf>
    <xf numFmtId="49" fontId="11" fillId="0" borderId="0" xfId="1" applyNumberFormat="1" applyFont="1" applyFill="1"/>
    <xf numFmtId="168" fontId="11" fillId="0" borderId="0" xfId="8" applyNumberFormat="1" applyFont="1" applyFill="1"/>
    <xf numFmtId="2" fontId="10" fillId="0" borderId="0" xfId="1" applyNumberFormat="1" applyFont="1" applyFill="1" applyAlignment="1">
      <alignment indent="2"/>
    </xf>
    <xf numFmtId="49" fontId="10" fillId="0" borderId="0" xfId="1" applyNumberFormat="1" applyFont="1" applyFill="1"/>
    <xf numFmtId="168" fontId="10" fillId="0" borderId="0" xfId="8" applyNumberFormat="1" applyFont="1" applyFill="1"/>
    <xf numFmtId="2" fontId="8" fillId="0" borderId="0" xfId="1" applyNumberFormat="1" applyFont="1" applyFill="1" applyAlignment="1">
      <alignment indent="3"/>
    </xf>
    <xf numFmtId="49" fontId="8" fillId="0" borderId="0" xfId="1" applyNumberFormat="1" applyFont="1" applyFill="1"/>
    <xf numFmtId="2" fontId="19" fillId="0" borderId="0" xfId="1" applyNumberFormat="1" applyFont="1" applyFill="1" applyAlignment="1">
      <alignment indent="4"/>
    </xf>
    <xf numFmtId="49" fontId="19" fillId="0" borderId="0" xfId="1" applyNumberFormat="1" applyFont="1" applyFill="1"/>
    <xf numFmtId="49" fontId="10" fillId="0" borderId="0" xfId="1" applyNumberFormat="1" applyFont="1" applyFill="1" applyAlignment="1">
      <alignment indent="2"/>
    </xf>
    <xf numFmtId="49" fontId="8" fillId="0" borderId="0" xfId="1" applyNumberFormat="1" applyFont="1" applyFill="1" applyAlignment="1">
      <alignment indent="3"/>
    </xf>
    <xf numFmtId="49" fontId="19" fillId="0" borderId="0" xfId="1" applyNumberFormat="1" applyFont="1" applyFill="1" applyAlignment="1">
      <alignment indent="4"/>
    </xf>
    <xf numFmtId="2" fontId="10" fillId="0" borderId="0" xfId="8" applyNumberFormat="1" applyFont="1" applyFill="1" applyAlignment="1">
      <alignment indent="2"/>
    </xf>
    <xf numFmtId="2" fontId="10" fillId="0" borderId="0" xfId="8" applyNumberFormat="1" applyFont="1" applyFill="1"/>
    <xf numFmtId="2" fontId="4" fillId="0" borderId="0" xfId="1" applyNumberFormat="1" applyFont="1" applyFill="1" applyAlignment="1">
      <alignment indent="1"/>
    </xf>
    <xf numFmtId="49" fontId="4" fillId="0" borderId="0" xfId="1" applyNumberFormat="1" applyFont="1" applyFill="1"/>
    <xf numFmtId="166" fontId="4" fillId="0" borderId="0" xfId="1" applyNumberFormat="1" applyFont="1" applyFill="1"/>
    <xf numFmtId="2" fontId="7" fillId="0" borderId="0" xfId="1" applyNumberFormat="1" applyFont="1" applyFill="1" applyAlignment="1">
      <alignment indent="2"/>
    </xf>
    <xf numFmtId="49" fontId="7" fillId="0" borderId="0" xfId="1" applyNumberFormat="1" applyFont="1" applyFill="1"/>
    <xf numFmtId="166" fontId="7" fillId="0" borderId="0" xfId="1" applyNumberFormat="1" applyFont="1" applyFill="1"/>
    <xf numFmtId="2" fontId="17" fillId="0" borderId="0" xfId="1" applyNumberFormat="1" applyFont="1" applyFill="1" applyAlignment="1">
      <alignment indent="3"/>
    </xf>
    <xf numFmtId="49" fontId="17" fillId="0" borderId="0" xfId="1" applyNumberFormat="1" applyFont="1" applyFill="1"/>
    <xf numFmtId="166" fontId="17" fillId="0" borderId="0" xfId="1" applyNumberFormat="1" applyFont="1" applyFill="1"/>
    <xf numFmtId="0" fontId="13" fillId="0" borderId="3" xfId="1" applyFont="1" applyFill="1" applyBorder="1"/>
    <xf numFmtId="165" fontId="12" fillId="0" borderId="0" xfId="1" applyNumberFormat="1" applyFont="1" applyFill="1"/>
    <xf numFmtId="165" fontId="18" fillId="0" borderId="0" xfId="1" applyNumberFormat="1" applyFont="1" applyFill="1"/>
    <xf numFmtId="49" fontId="11" fillId="0" borderId="0" xfId="1" applyNumberFormat="1" applyFont="1" applyFill="1" applyAlignment="1">
      <alignment indent="1"/>
    </xf>
    <xf numFmtId="165" fontId="4" fillId="0" borderId="0" xfId="1" applyNumberFormat="1" applyFont="1" applyFill="1"/>
    <xf numFmtId="165" fontId="7" fillId="0" borderId="0" xfId="1" applyNumberFormat="1" applyFont="1" applyFill="1"/>
    <xf numFmtId="165" fontId="17" fillId="0" borderId="0" xfId="1" applyNumberFormat="1" applyFont="1" applyFill="1"/>
    <xf numFmtId="165" fontId="3" fillId="0" borderId="0" xfId="1" applyNumberFormat="1" applyFill="1"/>
  </cellXfs>
  <cellStyles count="9">
    <cellStyle name="Comma 2" xfId="4"/>
    <cellStyle name="Hyperlink" xfId="2" builtinId="8"/>
    <cellStyle name="Normal" xfId="0" builtinId="0"/>
    <cellStyle name="Normal 2" xfId="1"/>
    <cellStyle name="Normal 2 2" xfId="3"/>
    <cellStyle name="Normal 2 2 2" xfId="8"/>
    <cellStyle name="Normal 3" xf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" customWidth="1"/>
    <col min="2" max="2" width="9.7109375" style="16" customWidth="1"/>
    <col min="3" max="3" width="107.42578125" style="14" customWidth="1"/>
    <col min="4" max="4" width="44.7109375" style="14" customWidth="1"/>
    <col min="5" max="6" width="9.7109375" style="14" customWidth="1"/>
    <col min="7" max="16384" width="9.140625" style="14"/>
  </cols>
  <sheetData>
    <row r="9" spans="1:10" ht="30" x14ac:dyDescent="0.25">
      <c r="A9" s="11"/>
      <c r="B9" s="12" t="s">
        <v>350</v>
      </c>
      <c r="C9" s="13"/>
      <c r="D9" s="13"/>
      <c r="E9" s="13"/>
      <c r="F9" s="13"/>
    </row>
    <row r="10" spans="1:10" hidden="1" x14ac:dyDescent="0.25"/>
    <row r="11" spans="1:10" hidden="1" x14ac:dyDescent="0.25">
      <c r="B11" s="15"/>
      <c r="C11" s="15"/>
    </row>
    <row r="12" spans="1:10" ht="11.25" hidden="1" customHeight="1" x14ac:dyDescent="0.25">
      <c r="B12" s="15"/>
      <c r="C12" s="15"/>
    </row>
    <row r="13" spans="1:10" s="15" customFormat="1" ht="11.25" hidden="1" customHeight="1" x14ac:dyDescent="0.25">
      <c r="D13" s="14"/>
      <c r="E13" s="14"/>
      <c r="F13" s="14"/>
      <c r="G13" s="14"/>
      <c r="H13" s="14"/>
      <c r="I13" s="14"/>
      <c r="J13" s="14"/>
    </row>
    <row r="14" spans="1:10" s="15" customFormat="1" ht="12.75" customHeight="1" x14ac:dyDescent="0.25">
      <c r="D14" s="14"/>
      <c r="E14" s="14"/>
      <c r="F14" s="14"/>
      <c r="G14" s="14"/>
      <c r="H14" s="14"/>
      <c r="I14" s="14"/>
      <c r="J14" s="14"/>
    </row>
    <row r="15" spans="1:10" s="15" customFormat="1" ht="12.75" customHeight="1" x14ac:dyDescent="0.25">
      <c r="D15" s="14"/>
      <c r="E15" s="14"/>
      <c r="F15" s="14"/>
      <c r="G15" s="14"/>
      <c r="H15" s="14"/>
      <c r="I15" s="14"/>
      <c r="J15" s="14"/>
    </row>
    <row r="16" spans="1:10" s="15" customFormat="1" ht="12.75" customHeight="1" x14ac:dyDescent="0.25">
      <c r="D16" s="14"/>
      <c r="E16" s="14"/>
      <c r="F16" s="14"/>
      <c r="G16" s="14"/>
      <c r="H16" s="14"/>
      <c r="I16" s="14"/>
      <c r="J16" s="14"/>
    </row>
    <row r="17" spans="1:10" s="15" customFormat="1" ht="12.75" customHeight="1" x14ac:dyDescent="0.25">
      <c r="D17" s="14"/>
      <c r="E17" s="14"/>
      <c r="F17" s="14"/>
      <c r="G17" s="14"/>
      <c r="H17" s="14"/>
      <c r="I17" s="14"/>
      <c r="J17" s="14"/>
    </row>
    <row r="18" spans="1:10" s="15" customFormat="1" ht="12.75" customHeight="1" x14ac:dyDescent="0.25">
      <c r="D18" s="14"/>
      <c r="E18" s="14"/>
      <c r="F18" s="14"/>
      <c r="G18" s="14"/>
      <c r="H18" s="14"/>
      <c r="I18" s="14"/>
      <c r="J18" s="14"/>
    </row>
    <row r="19" spans="1:10" s="15" customFormat="1" x14ac:dyDescent="0.25">
      <c r="D19" s="14"/>
      <c r="E19" s="14"/>
      <c r="F19" s="14"/>
      <c r="G19" s="14"/>
      <c r="H19" s="14"/>
      <c r="I19" s="14"/>
      <c r="J19" s="14"/>
    </row>
    <row r="20" spans="1:10" s="15" customFormat="1" ht="11.25" customHeight="1" x14ac:dyDescent="0.25">
      <c r="D20" s="14"/>
      <c r="E20" s="14"/>
      <c r="F20" s="14"/>
      <c r="G20" s="14"/>
      <c r="H20" s="14"/>
      <c r="I20" s="14"/>
      <c r="J20" s="14"/>
    </row>
    <row r="21" spans="1:10" s="15" customFormat="1" ht="11.25" customHeight="1" x14ac:dyDescent="0.25">
      <c r="D21" s="14"/>
      <c r="E21" s="14"/>
      <c r="F21" s="14"/>
      <c r="G21" s="14"/>
      <c r="H21" s="14"/>
      <c r="I21" s="14"/>
      <c r="J21" s="14"/>
    </row>
    <row r="22" spans="1:10" s="15" customFormat="1" ht="11.25" customHeight="1" x14ac:dyDescent="0.25">
      <c r="B22" s="16"/>
      <c r="C22" s="14"/>
      <c r="D22" s="14"/>
      <c r="E22" s="14"/>
      <c r="F22" s="14"/>
      <c r="G22" s="14"/>
      <c r="H22" s="14"/>
      <c r="I22" s="14"/>
      <c r="J22" s="14"/>
    </row>
    <row r="23" spans="1:10" s="15" customFormat="1" ht="27.75" x14ac:dyDescent="0.25">
      <c r="B23" s="17"/>
      <c r="C23" s="18" t="s">
        <v>361</v>
      </c>
      <c r="D23" s="19"/>
      <c r="E23" s="14"/>
      <c r="F23" s="14"/>
      <c r="G23" s="14"/>
      <c r="H23" s="14"/>
      <c r="I23" s="14"/>
      <c r="J23" s="14"/>
    </row>
    <row r="24" spans="1:10" s="15" customFormat="1" ht="11.25" customHeight="1" x14ac:dyDescent="0.25">
      <c r="B24" s="16"/>
      <c r="C24" s="14"/>
      <c r="D24" s="14"/>
      <c r="E24" s="14"/>
      <c r="F24" s="14"/>
      <c r="G24" s="14"/>
      <c r="H24" s="14"/>
      <c r="I24" s="14"/>
      <c r="J24" s="14"/>
    </row>
    <row r="25" spans="1:10" s="15" customFormat="1" ht="13.5" customHeight="1" x14ac:dyDescent="0.25">
      <c r="B25" s="16"/>
      <c r="C25" s="14"/>
      <c r="D25" s="14"/>
      <c r="E25" s="14"/>
      <c r="F25" s="14"/>
      <c r="G25" s="14"/>
      <c r="H25" s="14"/>
      <c r="I25" s="14"/>
      <c r="J25" s="14"/>
    </row>
    <row r="26" spans="1:10" s="15" customFormat="1" ht="10.5" customHeight="1" x14ac:dyDescent="0.25">
      <c r="B26" s="16"/>
      <c r="C26" s="14"/>
      <c r="D26" s="14"/>
      <c r="E26" s="14"/>
      <c r="F26" s="14"/>
      <c r="G26" s="14"/>
      <c r="H26" s="14"/>
      <c r="I26" s="14"/>
      <c r="J26" s="14"/>
    </row>
    <row r="27" spans="1:10" x14ac:dyDescent="0.25">
      <c r="A27" s="14"/>
    </row>
    <row r="28" spans="1:10" s="15" customFormat="1" ht="11.25" customHeight="1" x14ac:dyDescent="0.25">
      <c r="B28" s="16"/>
      <c r="C28" s="14"/>
      <c r="D28" s="14"/>
      <c r="E28" s="14"/>
      <c r="F28" s="14"/>
      <c r="G28" s="14"/>
      <c r="H28" s="14"/>
      <c r="I28" s="14"/>
      <c r="J28" s="14"/>
    </row>
    <row r="29" spans="1:10" s="15" customFormat="1" x14ac:dyDescent="0.25">
      <c r="B29" s="16"/>
      <c r="C29" s="14"/>
      <c r="D29" s="14"/>
      <c r="E29" s="14"/>
      <c r="F29" s="14"/>
      <c r="G29" s="14"/>
      <c r="H29" s="14"/>
      <c r="I29" s="14"/>
      <c r="J29" s="14"/>
    </row>
    <row r="30" spans="1:10" s="15" customFormat="1" ht="27.75" x14ac:dyDescent="0.25">
      <c r="B30" s="16"/>
      <c r="C30" s="20" t="s">
        <v>364</v>
      </c>
      <c r="D30" s="14"/>
      <c r="E30" s="14"/>
      <c r="F30" s="14"/>
      <c r="G30" s="14"/>
      <c r="H30" s="14"/>
      <c r="I30" s="14"/>
      <c r="J30" s="14"/>
    </row>
    <row r="31" spans="1:10" s="15" customFormat="1" ht="11.25" customHeight="1" x14ac:dyDescent="0.25">
      <c r="B31" s="16"/>
      <c r="C31" s="21"/>
      <c r="D31" s="14"/>
      <c r="E31" s="14"/>
      <c r="F31" s="14"/>
      <c r="G31" s="14"/>
      <c r="H31" s="14"/>
      <c r="I31" s="14"/>
      <c r="J31" s="14"/>
    </row>
    <row r="32" spans="1:10" s="15" customFormat="1" ht="11.25" customHeight="1" x14ac:dyDescent="0.25">
      <c r="B32" s="16"/>
      <c r="C32" s="21"/>
      <c r="D32" s="14"/>
      <c r="E32" s="14"/>
      <c r="F32" s="14"/>
      <c r="G32" s="14"/>
      <c r="H32" s="14"/>
      <c r="I32" s="14"/>
      <c r="J32" s="14"/>
    </row>
    <row r="33" spans="1:12" s="15" customFormat="1" ht="11.25" customHeight="1" x14ac:dyDescent="0.25">
      <c r="B33" s="16"/>
      <c r="C33" s="14"/>
      <c r="D33" s="14"/>
      <c r="E33" s="14"/>
      <c r="F33" s="14"/>
      <c r="G33" s="14"/>
      <c r="H33" s="14"/>
      <c r="I33" s="14"/>
      <c r="J33" s="14"/>
    </row>
    <row r="34" spans="1:12" s="15" customFormat="1" ht="11.25" customHeight="1" x14ac:dyDescent="0.25">
      <c r="B34" s="16"/>
      <c r="C34" s="14"/>
      <c r="D34" s="14"/>
      <c r="E34" s="14"/>
      <c r="F34" s="14"/>
      <c r="G34" s="14"/>
      <c r="H34" s="14"/>
      <c r="I34" s="14"/>
      <c r="J34" s="14"/>
    </row>
    <row r="35" spans="1:12" s="15" customFormat="1" ht="11.25" customHeight="1" x14ac:dyDescent="0.25">
      <c r="B35" s="16"/>
      <c r="C35" s="14"/>
      <c r="D35" s="14"/>
      <c r="E35" s="14"/>
      <c r="F35" s="14"/>
      <c r="G35" s="14"/>
      <c r="H35" s="14"/>
      <c r="I35" s="14"/>
      <c r="J35" s="14"/>
    </row>
    <row r="36" spans="1:12" s="15" customFormat="1" ht="13.5" customHeight="1" x14ac:dyDescent="0.25">
      <c r="B36" s="16"/>
      <c r="C36" s="14"/>
      <c r="D36" s="14"/>
      <c r="E36" s="14"/>
      <c r="F36" s="14"/>
      <c r="G36" s="14"/>
      <c r="H36" s="14"/>
      <c r="I36" s="14"/>
      <c r="J36" s="14"/>
    </row>
    <row r="37" spans="1:12" s="15" customFormat="1" ht="10.5" customHeight="1" x14ac:dyDescent="0.25">
      <c r="B37" s="16"/>
      <c r="C37" s="14"/>
      <c r="D37" s="14"/>
      <c r="E37" s="14"/>
      <c r="F37" s="14"/>
      <c r="G37" s="14"/>
      <c r="H37" s="14"/>
      <c r="I37" s="14"/>
      <c r="J37" s="14"/>
    </row>
    <row r="38" spans="1:12" x14ac:dyDescent="0.25">
      <c r="A38" s="14"/>
    </row>
    <row r="39" spans="1:12" s="15" customFormat="1" ht="12.75" customHeight="1" x14ac:dyDescent="0.25">
      <c r="B39" s="16"/>
      <c r="C39" s="14"/>
      <c r="E39" s="14"/>
      <c r="F39" s="14"/>
      <c r="G39" s="14"/>
      <c r="H39" s="14"/>
      <c r="I39" s="14"/>
      <c r="J39" s="14"/>
    </row>
    <row r="40" spans="1:12" s="15" customFormat="1" x14ac:dyDescent="0.25">
      <c r="B40" s="16"/>
      <c r="C40" s="14"/>
      <c r="E40" s="14"/>
      <c r="F40" s="14"/>
      <c r="G40" s="14"/>
      <c r="H40" s="14"/>
      <c r="I40" s="14"/>
      <c r="J40" s="14"/>
    </row>
    <row r="41" spans="1:12" s="15" customFormat="1" x14ac:dyDescent="0.25">
      <c r="B41" s="16"/>
      <c r="C41" s="14"/>
      <c r="D41" s="14"/>
      <c r="E41" s="14"/>
      <c r="F41" s="14"/>
      <c r="G41" s="14"/>
      <c r="H41" s="14"/>
      <c r="I41" s="14"/>
      <c r="J41" s="14"/>
    </row>
    <row r="42" spans="1:12" s="15" customFormat="1" ht="12.75" customHeight="1" x14ac:dyDescent="0.25">
      <c r="B42" s="16"/>
      <c r="C42" s="14"/>
      <c r="D42" s="14"/>
      <c r="E42" s="14"/>
      <c r="F42" s="14"/>
      <c r="G42" s="14"/>
      <c r="H42" s="14"/>
      <c r="I42" s="14"/>
      <c r="J42" s="14"/>
    </row>
    <row r="43" spans="1:12" ht="20.25" x14ac:dyDescent="0.25">
      <c r="D43" s="22" t="s">
        <v>362</v>
      </c>
    </row>
    <row r="44" spans="1:12" x14ac:dyDescent="0.25">
      <c r="A44" s="14"/>
      <c r="B44" s="14"/>
    </row>
    <row r="45" spans="1:12" ht="18" x14ac:dyDescent="0.25">
      <c r="A45" s="14"/>
      <c r="B45" s="14"/>
      <c r="D45" s="23">
        <v>43300.662870370368</v>
      </c>
    </row>
    <row r="46" spans="1:12" ht="12.75" x14ac:dyDescent="0.25">
      <c r="A46" s="14"/>
      <c r="B46" s="14"/>
      <c r="G46" s="24"/>
      <c r="H46" s="24"/>
      <c r="I46" s="24"/>
      <c r="J46" s="24"/>
      <c r="K46" s="24"/>
      <c r="L46" s="24"/>
    </row>
    <row r="47" spans="1:12" x14ac:dyDescent="0.25">
      <c r="A47" s="14"/>
      <c r="B47" s="14"/>
    </row>
    <row r="48" spans="1:12" x14ac:dyDescent="0.25">
      <c r="A48" s="14"/>
      <c r="B48" s="14"/>
    </row>
    <row r="49" spans="1:12" ht="15" x14ac:dyDescent="0.25">
      <c r="B49" s="25" t="s">
        <v>359</v>
      </c>
    </row>
    <row r="50" spans="1:12" ht="15" x14ac:dyDescent="0.25">
      <c r="B50" s="25"/>
    </row>
    <row r="51" spans="1:12" ht="15" x14ac:dyDescent="0.25">
      <c r="A51" s="24"/>
      <c r="B51" s="25" t="s">
        <v>351</v>
      </c>
      <c r="C51" s="24"/>
      <c r="D51" s="24"/>
      <c r="E51" s="24"/>
      <c r="F51" s="24"/>
    </row>
    <row r="52" spans="1:12" ht="15" x14ac:dyDescent="0.25">
      <c r="B52" s="25"/>
    </row>
    <row r="53" spans="1:12" ht="15" x14ac:dyDescent="0.25">
      <c r="B53" s="25" t="s">
        <v>363</v>
      </c>
    </row>
    <row r="54" spans="1:12" ht="15" x14ac:dyDescent="0.25">
      <c r="B54" s="25" t="s">
        <v>352</v>
      </c>
    </row>
    <row r="55" spans="1:12" ht="12.75" x14ac:dyDescent="0.25">
      <c r="B55" s="15"/>
      <c r="G55" s="24"/>
      <c r="H55" s="24"/>
      <c r="I55" s="24"/>
      <c r="J55" s="24"/>
      <c r="K55" s="24"/>
      <c r="L55" s="24"/>
    </row>
    <row r="56" spans="1:12" ht="15" x14ac:dyDescent="0.25">
      <c r="B56" s="25" t="s">
        <v>353</v>
      </c>
    </row>
    <row r="57" spans="1:12" ht="15" x14ac:dyDescent="0.25">
      <c r="B57" s="25" t="s">
        <v>354</v>
      </c>
    </row>
    <row r="62" spans="1:12" ht="12.75" x14ac:dyDescent="0.25">
      <c r="A62" s="24" t="s">
        <v>355</v>
      </c>
      <c r="B62" s="26"/>
      <c r="C62" s="27" t="s">
        <v>358</v>
      </c>
      <c r="D62" s="27"/>
      <c r="E62" s="28"/>
      <c r="F62" s="28" t="s">
        <v>356</v>
      </c>
    </row>
    <row r="65" spans="1:10" s="15" customFormat="1" ht="11.25" customHeight="1" x14ac:dyDescent="0.25">
      <c r="B65" s="16"/>
      <c r="C65" s="14"/>
      <c r="D65" s="14"/>
      <c r="E65" s="14"/>
      <c r="F65" s="14"/>
      <c r="G65" s="14"/>
      <c r="H65" s="14"/>
      <c r="I65" s="14"/>
      <c r="J65" s="14"/>
    </row>
    <row r="69" spans="1:10" x14ac:dyDescent="0.25">
      <c r="A69" s="14"/>
      <c r="B69" s="14"/>
    </row>
    <row r="70" spans="1:10" x14ac:dyDescent="0.25">
      <c r="A70" s="14"/>
      <c r="B70" s="14"/>
    </row>
    <row r="71" spans="1:10" x14ac:dyDescent="0.25">
      <c r="A71" s="14"/>
      <c r="B71" s="14"/>
    </row>
    <row r="72" spans="1:10" x14ac:dyDescent="0.25">
      <c r="A72" s="14"/>
      <c r="B72" s="14"/>
    </row>
    <row r="73" spans="1:10" x14ac:dyDescent="0.25">
      <c r="A73" s="14"/>
      <c r="B73" s="14"/>
    </row>
    <row r="74" spans="1:10" x14ac:dyDescent="0.25">
      <c r="A74" s="14"/>
      <c r="B74" s="14"/>
    </row>
    <row r="75" spans="1:10" x14ac:dyDescent="0.25">
      <c r="A75" s="14"/>
      <c r="B75" s="1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1953.5393460526382</v>
      </c>
      <c r="D2" s="78">
        <v>1699.6452589391768</v>
      </c>
      <c r="E2" s="78">
        <v>1396.8201473032682</v>
      </c>
      <c r="F2" s="78">
        <v>1752.0997953030123</v>
      </c>
      <c r="G2" s="78">
        <v>2166.0822314518318</v>
      </c>
      <c r="H2" s="78">
        <v>2052.1809000000007</v>
      </c>
      <c r="I2" s="78">
        <v>2173.6622120400002</v>
      </c>
      <c r="J2" s="78">
        <v>1978.6774932000005</v>
      </c>
      <c r="K2" s="78">
        <v>2301.9587194645801</v>
      </c>
      <c r="L2" s="78">
        <v>2397.587853783024</v>
      </c>
      <c r="M2" s="78">
        <v>2200.3193073281827</v>
      </c>
      <c r="N2" s="78">
        <v>2143.1422380043869</v>
      </c>
      <c r="O2" s="78">
        <v>2419.7501759594679</v>
      </c>
      <c r="P2" s="78">
        <v>2034.9683164836113</v>
      </c>
      <c r="Q2" s="78">
        <v>2806.3483684498187</v>
      </c>
      <c r="R2" s="78">
        <v>2844.9844000000012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1650.1680000000067</v>
      </c>
      <c r="D21" s="79">
        <v>1405.5705571680007</v>
      </c>
      <c r="E21" s="79">
        <v>1105.245263944008</v>
      </c>
      <c r="F21" s="79">
        <v>1459.7935248759122</v>
      </c>
      <c r="G21" s="79">
        <v>1849.2679836524881</v>
      </c>
      <c r="H21" s="79">
        <v>1750.5888000000011</v>
      </c>
      <c r="I21" s="79">
        <v>1851.7245062400004</v>
      </c>
      <c r="J21" s="79">
        <v>1685.8355353200004</v>
      </c>
      <c r="K21" s="79">
        <v>1980.6322031891284</v>
      </c>
      <c r="L21" s="79">
        <v>2136.3830091911163</v>
      </c>
      <c r="M21" s="79">
        <v>1899.7667999999992</v>
      </c>
      <c r="N21" s="79">
        <v>1748.3409000000011</v>
      </c>
      <c r="O21" s="79">
        <v>2069.4104759594675</v>
      </c>
      <c r="P21" s="79">
        <v>1694.0975871254086</v>
      </c>
      <c r="Q21" s="79">
        <v>2444.3277191005682</v>
      </c>
      <c r="R21" s="79">
        <v>2466.7776000000013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1650.1680000000067</v>
      </c>
      <c r="D30" s="8">
        <v>1405.5705571680007</v>
      </c>
      <c r="E30" s="8">
        <v>1105.245263944008</v>
      </c>
      <c r="F30" s="8">
        <v>1459.7935248759122</v>
      </c>
      <c r="G30" s="8">
        <v>1849.2679836524881</v>
      </c>
      <c r="H30" s="8">
        <v>1750.5888000000011</v>
      </c>
      <c r="I30" s="8">
        <v>1851.7245062400004</v>
      </c>
      <c r="J30" s="8">
        <v>1685.8355353200004</v>
      </c>
      <c r="K30" s="8">
        <v>1980.6322031891284</v>
      </c>
      <c r="L30" s="8">
        <v>2136.3830091911163</v>
      </c>
      <c r="M30" s="8">
        <v>1899.7667999999992</v>
      </c>
      <c r="N30" s="8">
        <v>1748.3409000000011</v>
      </c>
      <c r="O30" s="8">
        <v>2069.4104759594675</v>
      </c>
      <c r="P30" s="8">
        <v>1694.0975871254086</v>
      </c>
      <c r="Q30" s="8">
        <v>2444.3277191005682</v>
      </c>
      <c r="R30" s="8">
        <v>2466.7776000000013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1114.8812006400001</v>
      </c>
      <c r="G31" s="9">
        <v>1485.4262081518082</v>
      </c>
      <c r="H31" s="9">
        <v>1394.2656000000009</v>
      </c>
      <c r="I31" s="9">
        <v>1548.2451456000001</v>
      </c>
      <c r="J31" s="9">
        <v>1385.7035212800001</v>
      </c>
      <c r="K31" s="9">
        <v>1699.2111052800003</v>
      </c>
      <c r="L31" s="9">
        <v>1830.4019712000002</v>
      </c>
      <c r="M31" s="9">
        <v>1628.0063999999991</v>
      </c>
      <c r="N31" s="9">
        <v>1511.1360000000011</v>
      </c>
      <c r="O31" s="9">
        <v>1776.2688000000001</v>
      </c>
      <c r="P31" s="9">
        <v>1422.7200000000003</v>
      </c>
      <c r="Q31" s="9">
        <v>2132.6975999999991</v>
      </c>
      <c r="R31" s="9">
        <v>2189.7216000000012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1114.8812006400001</v>
      </c>
      <c r="G32" s="10">
        <v>1485.4262081518082</v>
      </c>
      <c r="H32" s="10">
        <v>1394.2656000000009</v>
      </c>
      <c r="I32" s="10">
        <v>1548.2451456000001</v>
      </c>
      <c r="J32" s="10">
        <v>1385.7035212800001</v>
      </c>
      <c r="K32" s="10">
        <v>1699.2111052800003</v>
      </c>
      <c r="L32" s="10">
        <v>1830.4019712000002</v>
      </c>
      <c r="M32" s="10">
        <v>1628.0063999999991</v>
      </c>
      <c r="N32" s="10">
        <v>1511.1360000000011</v>
      </c>
      <c r="O32" s="10">
        <v>1776.2688000000001</v>
      </c>
      <c r="P32" s="10">
        <v>1422.7200000000003</v>
      </c>
      <c r="Q32" s="10">
        <v>2132.6975999999991</v>
      </c>
      <c r="R32" s="10">
        <v>2189.7216000000012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9.6125033857319853</v>
      </c>
      <c r="G43" s="9">
        <v>0</v>
      </c>
      <c r="H43" s="9">
        <v>79.435200000000108</v>
      </c>
      <c r="I43" s="9">
        <v>79.421921280000007</v>
      </c>
      <c r="J43" s="9">
        <v>73.217083680000002</v>
      </c>
      <c r="K43" s="9">
        <v>50.944974235740119</v>
      </c>
      <c r="L43" s="9">
        <v>28.577062098936082</v>
      </c>
      <c r="M43" s="9">
        <v>47.720399999999884</v>
      </c>
      <c r="N43" s="9">
        <v>31.788900000000076</v>
      </c>
      <c r="O43" s="9">
        <v>19.04954700644749</v>
      </c>
      <c r="P43" s="9">
        <v>28.612821333300339</v>
      </c>
      <c r="Q43" s="9">
        <v>15.86431526548604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1650.1680000000067</v>
      </c>
      <c r="D44" s="9">
        <v>1405.5705571680007</v>
      </c>
      <c r="E44" s="9">
        <v>1105.245263944008</v>
      </c>
      <c r="F44" s="9">
        <v>188.82764885988001</v>
      </c>
      <c r="G44" s="9">
        <v>185.77501948547987</v>
      </c>
      <c r="H44" s="9">
        <v>102.16800000000013</v>
      </c>
      <c r="I44" s="9">
        <v>80.366463360000012</v>
      </c>
      <c r="J44" s="9">
        <v>80.366463360000012</v>
      </c>
      <c r="K44" s="9">
        <v>80.469643529088017</v>
      </c>
      <c r="L44" s="9">
        <v>77.544401480280015</v>
      </c>
      <c r="M44" s="9">
        <v>77.400000000000034</v>
      </c>
      <c r="N44" s="9">
        <v>65.016000000000147</v>
      </c>
      <c r="O44" s="9">
        <v>71.229863064168285</v>
      </c>
      <c r="P44" s="9">
        <v>80.524765792107999</v>
      </c>
      <c r="Q44" s="9">
        <v>86.725803835083397</v>
      </c>
      <c r="R44" s="9">
        <v>80.49600000000008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146.47217199030001</v>
      </c>
      <c r="G45" s="9">
        <v>178.06675601520001</v>
      </c>
      <c r="H45" s="9">
        <v>174.72000000000011</v>
      </c>
      <c r="I45" s="9">
        <v>143.69097600000003</v>
      </c>
      <c r="J45" s="9">
        <v>146.54846700000002</v>
      </c>
      <c r="K45" s="9">
        <v>150.00648014430001</v>
      </c>
      <c r="L45" s="9">
        <v>199.85957441190001</v>
      </c>
      <c r="M45" s="9">
        <v>146.64000000000004</v>
      </c>
      <c r="N45" s="9">
        <v>140.39999999999995</v>
      </c>
      <c r="O45" s="9">
        <v>202.86226588885177</v>
      </c>
      <c r="P45" s="9">
        <v>162.23999999999992</v>
      </c>
      <c r="Q45" s="9">
        <v>209.03999999999988</v>
      </c>
      <c r="R45" s="9">
        <v>196.56000000000009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146.47217199030001</v>
      </c>
      <c r="G49" s="10">
        <v>178.06675601520001</v>
      </c>
      <c r="H49" s="10">
        <v>174.72000000000011</v>
      </c>
      <c r="I49" s="10">
        <v>143.69097600000003</v>
      </c>
      <c r="J49" s="10">
        <v>146.54846700000002</v>
      </c>
      <c r="K49" s="10">
        <v>150.00648014430001</v>
      </c>
      <c r="L49" s="10">
        <v>199.85957441190001</v>
      </c>
      <c r="M49" s="10">
        <v>146.64000000000004</v>
      </c>
      <c r="N49" s="10">
        <v>140.39999999999995</v>
      </c>
      <c r="O49" s="10">
        <v>202.86226588885177</v>
      </c>
      <c r="P49" s="10">
        <v>162.23999999999992</v>
      </c>
      <c r="Q49" s="10">
        <v>209.03999999999988</v>
      </c>
      <c r="R49" s="10">
        <v>196.56000000000009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303.37134605263145</v>
      </c>
      <c r="D52" s="79">
        <v>294.07470177117597</v>
      </c>
      <c r="E52" s="79">
        <v>291.57488335926001</v>
      </c>
      <c r="F52" s="79">
        <v>292.30627042710006</v>
      </c>
      <c r="G52" s="79">
        <v>316.814247799344</v>
      </c>
      <c r="H52" s="79">
        <v>301.59209999999956</v>
      </c>
      <c r="I52" s="79">
        <v>321.9377058</v>
      </c>
      <c r="J52" s="79">
        <v>292.84195788000005</v>
      </c>
      <c r="K52" s="79">
        <v>321.32651627545204</v>
      </c>
      <c r="L52" s="79">
        <v>261.20484459190806</v>
      </c>
      <c r="M52" s="79">
        <v>300.55250732818342</v>
      </c>
      <c r="N52" s="79">
        <v>394.80133800438551</v>
      </c>
      <c r="O52" s="79">
        <v>350.33970000000062</v>
      </c>
      <c r="P52" s="79">
        <v>340.87072935820282</v>
      </c>
      <c r="Q52" s="79">
        <v>362.02064934925045</v>
      </c>
      <c r="R52" s="79">
        <v>378.20679999999982</v>
      </c>
    </row>
    <row r="53" spans="1:18" ht="11.25" customHeight="1" x14ac:dyDescent="0.25">
      <c r="A53" s="56" t="s">
        <v>143</v>
      </c>
      <c r="B53" s="57" t="s">
        <v>142</v>
      </c>
      <c r="C53" s="8">
        <v>8.3955618421052662</v>
      </c>
      <c r="D53" s="8">
        <v>3.9283593029999992</v>
      </c>
      <c r="E53" s="8">
        <v>9.1408751870039904</v>
      </c>
      <c r="F53" s="8">
        <v>7.9647866547480213</v>
      </c>
      <c r="G53" s="8">
        <v>9.430974832752014</v>
      </c>
      <c r="H53" s="8">
        <v>3.1977000000000078</v>
      </c>
      <c r="I53" s="8">
        <v>9.1602997200000011</v>
      </c>
      <c r="J53" s="8">
        <v>1.1743974000000001</v>
      </c>
      <c r="K53" s="8">
        <v>30.733345783403987</v>
      </c>
      <c r="L53" s="8">
        <v>4.4608075962120441</v>
      </c>
      <c r="M53" s="8">
        <v>4.4923505223186515</v>
      </c>
      <c r="N53" s="8">
        <v>29.188005303076014</v>
      </c>
      <c r="O53" s="8">
        <v>25.41330000000039</v>
      </c>
      <c r="P53" s="8">
        <v>49.868329358202438</v>
      </c>
      <c r="Q53" s="8">
        <v>45.34452206552443</v>
      </c>
      <c r="R53" s="8">
        <v>9.873600000000005</v>
      </c>
    </row>
    <row r="54" spans="1:18" ht="11.25" customHeight="1" x14ac:dyDescent="0.25">
      <c r="A54" s="56" t="s">
        <v>141</v>
      </c>
      <c r="B54" s="57" t="s">
        <v>140</v>
      </c>
      <c r="C54" s="8">
        <v>294.97578421052617</v>
      </c>
      <c r="D54" s="8">
        <v>290.14634246817599</v>
      </c>
      <c r="E54" s="8">
        <v>282.43400817225603</v>
      </c>
      <c r="F54" s="8">
        <v>284.34148377235203</v>
      </c>
      <c r="G54" s="8">
        <v>307.38327296659196</v>
      </c>
      <c r="H54" s="8">
        <v>298.39439999999956</v>
      </c>
      <c r="I54" s="8">
        <v>312.77740607999999</v>
      </c>
      <c r="J54" s="8">
        <v>291.66756048000002</v>
      </c>
      <c r="K54" s="8">
        <v>290.59317049204805</v>
      </c>
      <c r="L54" s="8">
        <v>256.74403699569598</v>
      </c>
      <c r="M54" s="8">
        <v>296.06015680586478</v>
      </c>
      <c r="N54" s="8">
        <v>365.6133327013095</v>
      </c>
      <c r="O54" s="8">
        <v>324.92640000000023</v>
      </c>
      <c r="P54" s="8">
        <v>291.00240000000036</v>
      </c>
      <c r="Q54" s="8">
        <v>316.67612728372603</v>
      </c>
      <c r="R54" s="8">
        <v>368.33319999999981</v>
      </c>
    </row>
    <row r="55" spans="1:18" ht="11.25" customHeight="1" x14ac:dyDescent="0.25">
      <c r="A55" s="59" t="s">
        <v>139</v>
      </c>
      <c r="B55" s="60" t="s">
        <v>138</v>
      </c>
      <c r="C55" s="9">
        <v>169.25279999999992</v>
      </c>
      <c r="D55" s="9">
        <v>175.62882055881602</v>
      </c>
      <c r="E55" s="9">
        <v>152.80480224000001</v>
      </c>
      <c r="F55" s="9">
        <v>148.384356358752</v>
      </c>
      <c r="G55" s="9">
        <v>166.14951330686401</v>
      </c>
      <c r="H55" s="9">
        <v>154.91159999999994</v>
      </c>
      <c r="I55" s="9">
        <v>177.5286936</v>
      </c>
      <c r="J55" s="9">
        <v>165.81737664000002</v>
      </c>
      <c r="K55" s="9">
        <v>158.19572592</v>
      </c>
      <c r="L55" s="9">
        <v>145.18315152</v>
      </c>
      <c r="M55" s="9">
        <v>164.26928305825567</v>
      </c>
      <c r="N55" s="9">
        <v>213.77333270130907</v>
      </c>
      <c r="O55" s="9">
        <v>155.66640000000007</v>
      </c>
      <c r="P55" s="9">
        <v>139.68239999999997</v>
      </c>
      <c r="Q55" s="9">
        <v>140.91612728372633</v>
      </c>
      <c r="R55" s="9">
        <v>153.31319999999991</v>
      </c>
    </row>
    <row r="56" spans="1:18" ht="11.25" customHeight="1" x14ac:dyDescent="0.25">
      <c r="A56" s="59" t="s">
        <v>137</v>
      </c>
      <c r="B56" s="60" t="s">
        <v>136</v>
      </c>
      <c r="C56" s="9">
        <v>122.19999999999992</v>
      </c>
      <c r="D56" s="9">
        <v>109.945368</v>
      </c>
      <c r="E56" s="9">
        <v>126.29021652</v>
      </c>
      <c r="F56" s="9">
        <v>132.805296</v>
      </c>
      <c r="G56" s="9">
        <v>138.24813599999999</v>
      </c>
      <c r="H56" s="9">
        <v>139.61999999999966</v>
      </c>
      <c r="I56" s="9">
        <v>131.71672800000002</v>
      </c>
      <c r="J56" s="9">
        <v>120.83104800000001</v>
      </c>
      <c r="K56" s="9">
        <v>128.4682233744</v>
      </c>
      <c r="L56" s="9">
        <v>105.61482678240002</v>
      </c>
      <c r="M56" s="9">
        <v>124.27999999999994</v>
      </c>
      <c r="N56" s="9">
        <v>151.84000000000043</v>
      </c>
      <c r="O56" s="9">
        <v>169.26000000000016</v>
      </c>
      <c r="P56" s="9">
        <v>151.32000000000039</v>
      </c>
      <c r="Q56" s="9">
        <v>175.75999999999974</v>
      </c>
      <c r="R56" s="9">
        <v>215.01999999999987</v>
      </c>
    </row>
    <row r="57" spans="1:18" ht="11.25" customHeight="1" x14ac:dyDescent="0.25">
      <c r="A57" s="64" t="s">
        <v>135</v>
      </c>
      <c r="B57" s="60" t="s">
        <v>134</v>
      </c>
      <c r="C57" s="9">
        <v>3.52298421052632</v>
      </c>
      <c r="D57" s="9">
        <v>4.5721539093599999</v>
      </c>
      <c r="E57" s="9">
        <v>3.3389894122560002</v>
      </c>
      <c r="F57" s="9">
        <v>3.1518314136000001</v>
      </c>
      <c r="G57" s="9">
        <v>2.9856236597280001</v>
      </c>
      <c r="H57" s="9">
        <v>3.8627999999999911</v>
      </c>
      <c r="I57" s="9">
        <v>3.5319844799999998</v>
      </c>
      <c r="J57" s="9">
        <v>5.0191358400000006</v>
      </c>
      <c r="K57" s="9">
        <v>3.9292211976480003</v>
      </c>
      <c r="L57" s="9">
        <v>5.946058693296</v>
      </c>
      <c r="M57" s="9">
        <v>7.5108737476092049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22.058399999999988</v>
      </c>
      <c r="O64" s="81">
        <v>22.604399999999998</v>
      </c>
      <c r="P64" s="81">
        <v>36.963547717446893</v>
      </c>
      <c r="Q64" s="81">
        <v>38.002145803949595</v>
      </c>
      <c r="R64" s="81">
        <v>38.929800000000093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22.058399999999988</v>
      </c>
      <c r="O67" s="82">
        <v>22.604399999999998</v>
      </c>
      <c r="P67" s="82">
        <v>36.963547717446893</v>
      </c>
      <c r="Q67" s="82">
        <v>38.002145803949595</v>
      </c>
      <c r="R67" s="82">
        <v>38.929800000000093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489.46564744256688</v>
      </c>
      <c r="D2" s="78">
        <v>489.12857792236798</v>
      </c>
      <c r="E2" s="78">
        <v>463.63562545395604</v>
      </c>
      <c r="F2" s="78">
        <v>547.56205648351204</v>
      </c>
      <c r="G2" s="78">
        <v>467.95747809859205</v>
      </c>
      <c r="H2" s="78">
        <v>451.62681799802311</v>
      </c>
      <c r="I2" s="78">
        <v>389.45900998699204</v>
      </c>
      <c r="J2" s="78">
        <v>348.88874239260002</v>
      </c>
      <c r="K2" s="78">
        <v>247.94783136828005</v>
      </c>
      <c r="L2" s="78">
        <v>400.02313386614406</v>
      </c>
      <c r="M2" s="78">
        <v>601.20600466925157</v>
      </c>
      <c r="N2" s="78">
        <v>372.11746718771781</v>
      </c>
      <c r="O2" s="78">
        <v>212.36732810337651</v>
      </c>
      <c r="P2" s="78">
        <v>218.75497547629891</v>
      </c>
      <c r="Q2" s="78">
        <v>244.06381720764642</v>
      </c>
      <c r="R2" s="78">
        <v>208.03011356169884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489.46564744256688</v>
      </c>
      <c r="D21" s="79">
        <v>489.12857792236798</v>
      </c>
      <c r="E21" s="79">
        <v>463.63562545395604</v>
      </c>
      <c r="F21" s="79">
        <v>547.56205648351204</v>
      </c>
      <c r="G21" s="79">
        <v>467.95747809859205</v>
      </c>
      <c r="H21" s="79">
        <v>451.62681799802311</v>
      </c>
      <c r="I21" s="79">
        <v>389.45900998699204</v>
      </c>
      <c r="J21" s="79">
        <v>348.88874239260002</v>
      </c>
      <c r="K21" s="79">
        <v>247.94783136828005</v>
      </c>
      <c r="L21" s="79">
        <v>400.02313386614406</v>
      </c>
      <c r="M21" s="79">
        <v>601.20600466925157</v>
      </c>
      <c r="N21" s="79">
        <v>372.11746718771781</v>
      </c>
      <c r="O21" s="79">
        <v>212.36732810337651</v>
      </c>
      <c r="P21" s="79">
        <v>218.75497547629891</v>
      </c>
      <c r="Q21" s="79">
        <v>244.06381720764642</v>
      </c>
      <c r="R21" s="79">
        <v>208.03011356169884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489.46564744256688</v>
      </c>
      <c r="D30" s="8">
        <v>489.12857792236798</v>
      </c>
      <c r="E30" s="8">
        <v>463.63562545395604</v>
      </c>
      <c r="F30" s="8">
        <v>547.56205648351204</v>
      </c>
      <c r="G30" s="8">
        <v>467.95747809859205</v>
      </c>
      <c r="H30" s="8">
        <v>451.62681799802311</v>
      </c>
      <c r="I30" s="8">
        <v>389.45900998699204</v>
      </c>
      <c r="J30" s="8">
        <v>348.88874239260002</v>
      </c>
      <c r="K30" s="8">
        <v>247.94783136828005</v>
      </c>
      <c r="L30" s="8">
        <v>400.02313386614406</v>
      </c>
      <c r="M30" s="8">
        <v>601.20600466925157</v>
      </c>
      <c r="N30" s="8">
        <v>372.11746718771781</v>
      </c>
      <c r="O30" s="8">
        <v>212.36732810337651</v>
      </c>
      <c r="P30" s="8">
        <v>218.75497547629891</v>
      </c>
      <c r="Q30" s="8">
        <v>244.06381720764642</v>
      </c>
      <c r="R30" s="8">
        <v>208.03011356169884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368.72115012799009</v>
      </c>
      <c r="D43" s="9">
        <v>355.93027094195998</v>
      </c>
      <c r="E43" s="9">
        <v>327.51661324122</v>
      </c>
      <c r="F43" s="9">
        <v>336.92758350170402</v>
      </c>
      <c r="G43" s="9">
        <v>254.39896208376004</v>
      </c>
      <c r="H43" s="9">
        <v>222.52285545634311</v>
      </c>
      <c r="I43" s="9">
        <v>219.33616938667203</v>
      </c>
      <c r="J43" s="9">
        <v>206.62500112768799</v>
      </c>
      <c r="K43" s="9">
        <v>130.30568479281601</v>
      </c>
      <c r="L43" s="9">
        <v>139.80783514183202</v>
      </c>
      <c r="M43" s="9">
        <v>139.89954205699428</v>
      </c>
      <c r="N43" s="9">
        <v>143.01311829520489</v>
      </c>
      <c r="O43" s="9">
        <v>69.950531337310949</v>
      </c>
      <c r="P43" s="9">
        <v>79.435175933950703</v>
      </c>
      <c r="Q43" s="9">
        <v>98.552701287599049</v>
      </c>
      <c r="R43" s="9">
        <v>143.01427427207835</v>
      </c>
    </row>
    <row r="44" spans="1:18" ht="11.25" customHeight="1" x14ac:dyDescent="0.25">
      <c r="A44" s="59" t="s">
        <v>161</v>
      </c>
      <c r="B44" s="60" t="s">
        <v>160</v>
      </c>
      <c r="C44" s="9">
        <v>120.74449731457679</v>
      </c>
      <c r="D44" s="9">
        <v>133.19830698040801</v>
      </c>
      <c r="E44" s="9">
        <v>136.11901221273604</v>
      </c>
      <c r="F44" s="9">
        <v>210.63447298180805</v>
      </c>
      <c r="G44" s="9">
        <v>213.55851601483201</v>
      </c>
      <c r="H44" s="9">
        <v>229.10396254168</v>
      </c>
      <c r="I44" s="9">
        <v>170.12284060032002</v>
      </c>
      <c r="J44" s="9">
        <v>142.26374126491203</v>
      </c>
      <c r="K44" s="9">
        <v>117.64214657546403</v>
      </c>
      <c r="L44" s="9">
        <v>260.21529872431205</v>
      </c>
      <c r="M44" s="9">
        <v>461.30646261225729</v>
      </c>
      <c r="N44" s="9">
        <v>229.10434889251289</v>
      </c>
      <c r="O44" s="9">
        <v>142.41679676606554</v>
      </c>
      <c r="P44" s="9">
        <v>139.31979954234819</v>
      </c>
      <c r="Q44" s="9">
        <v>145.51111592004736</v>
      </c>
      <c r="R44" s="9">
        <v>65.015839289620473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489.46564744256688</v>
      </c>
      <c r="D2" s="78">
        <v>489.12857792236798</v>
      </c>
      <c r="E2" s="78">
        <v>463.63562545395604</v>
      </c>
      <c r="F2" s="78">
        <v>547.56205648351204</v>
      </c>
      <c r="G2" s="78">
        <v>467.95747809859205</v>
      </c>
      <c r="H2" s="78">
        <v>451.62681799802311</v>
      </c>
      <c r="I2" s="78">
        <v>389.45900998699204</v>
      </c>
      <c r="J2" s="78">
        <v>348.88874239260002</v>
      </c>
      <c r="K2" s="78">
        <v>247.94783136828005</v>
      </c>
      <c r="L2" s="78">
        <v>400.02313386614406</v>
      </c>
      <c r="M2" s="78">
        <v>601.20600466925157</v>
      </c>
      <c r="N2" s="78">
        <v>372.11746718771781</v>
      </c>
      <c r="O2" s="78">
        <v>212.36732810337651</v>
      </c>
      <c r="P2" s="78">
        <v>218.75497547629891</v>
      </c>
      <c r="Q2" s="78">
        <v>244.06381720764642</v>
      </c>
      <c r="R2" s="78">
        <v>208.03011356169884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489.46564744256688</v>
      </c>
      <c r="D21" s="79">
        <v>489.12857792236798</v>
      </c>
      <c r="E21" s="79">
        <v>463.63562545395604</v>
      </c>
      <c r="F21" s="79">
        <v>547.56205648351204</v>
      </c>
      <c r="G21" s="79">
        <v>467.95747809859205</v>
      </c>
      <c r="H21" s="79">
        <v>451.62681799802311</v>
      </c>
      <c r="I21" s="79">
        <v>389.45900998699204</v>
      </c>
      <c r="J21" s="79">
        <v>348.88874239260002</v>
      </c>
      <c r="K21" s="79">
        <v>247.94783136828005</v>
      </c>
      <c r="L21" s="79">
        <v>400.02313386614406</v>
      </c>
      <c r="M21" s="79">
        <v>601.20600466925157</v>
      </c>
      <c r="N21" s="79">
        <v>372.11746718771781</v>
      </c>
      <c r="O21" s="79">
        <v>212.36732810337651</v>
      </c>
      <c r="P21" s="79">
        <v>218.75497547629891</v>
      </c>
      <c r="Q21" s="79">
        <v>244.06381720764642</v>
      </c>
      <c r="R21" s="79">
        <v>208.03011356169884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489.46564744256688</v>
      </c>
      <c r="D30" s="8">
        <v>489.12857792236798</v>
      </c>
      <c r="E30" s="8">
        <v>463.63562545395604</v>
      </c>
      <c r="F30" s="8">
        <v>547.56205648351204</v>
      </c>
      <c r="G30" s="8">
        <v>467.95747809859205</v>
      </c>
      <c r="H30" s="8">
        <v>451.62681799802311</v>
      </c>
      <c r="I30" s="8">
        <v>389.45900998699204</v>
      </c>
      <c r="J30" s="8">
        <v>348.88874239260002</v>
      </c>
      <c r="K30" s="8">
        <v>247.94783136828005</v>
      </c>
      <c r="L30" s="8">
        <v>400.02313386614406</v>
      </c>
      <c r="M30" s="8">
        <v>601.20600466925157</v>
      </c>
      <c r="N30" s="8">
        <v>372.11746718771781</v>
      </c>
      <c r="O30" s="8">
        <v>212.36732810337651</v>
      </c>
      <c r="P30" s="8">
        <v>218.75497547629891</v>
      </c>
      <c r="Q30" s="8">
        <v>244.06381720764642</v>
      </c>
      <c r="R30" s="8">
        <v>208.03011356169884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368.72115012799009</v>
      </c>
      <c r="D43" s="9">
        <v>355.93027094195998</v>
      </c>
      <c r="E43" s="9">
        <v>327.51661324122</v>
      </c>
      <c r="F43" s="9">
        <v>336.92758350170402</v>
      </c>
      <c r="G43" s="9">
        <v>254.39896208376004</v>
      </c>
      <c r="H43" s="9">
        <v>222.52285545634311</v>
      </c>
      <c r="I43" s="9">
        <v>219.33616938667203</v>
      </c>
      <c r="J43" s="9">
        <v>206.62500112768799</v>
      </c>
      <c r="K43" s="9">
        <v>130.30568479281601</v>
      </c>
      <c r="L43" s="9">
        <v>139.80783514183202</v>
      </c>
      <c r="M43" s="9">
        <v>139.89954205699428</v>
      </c>
      <c r="N43" s="9">
        <v>143.01311829520489</v>
      </c>
      <c r="O43" s="9">
        <v>69.950531337310949</v>
      </c>
      <c r="P43" s="9">
        <v>79.435175933950703</v>
      </c>
      <c r="Q43" s="9">
        <v>98.552701287599049</v>
      </c>
      <c r="R43" s="9">
        <v>143.01427427207835</v>
      </c>
    </row>
    <row r="44" spans="1:18" ht="11.25" customHeight="1" x14ac:dyDescent="0.25">
      <c r="A44" s="59" t="s">
        <v>161</v>
      </c>
      <c r="B44" s="60" t="s">
        <v>160</v>
      </c>
      <c r="C44" s="9">
        <v>120.74449731457679</v>
      </c>
      <c r="D44" s="9">
        <v>133.19830698040801</v>
      </c>
      <c r="E44" s="9">
        <v>136.11901221273604</v>
      </c>
      <c r="F44" s="9">
        <v>210.63447298180805</v>
      </c>
      <c r="G44" s="9">
        <v>213.55851601483201</v>
      </c>
      <c r="H44" s="9">
        <v>229.10396254168</v>
      </c>
      <c r="I44" s="9">
        <v>170.12284060032002</v>
      </c>
      <c r="J44" s="9">
        <v>142.26374126491203</v>
      </c>
      <c r="K44" s="9">
        <v>117.64214657546403</v>
      </c>
      <c r="L44" s="9">
        <v>260.21529872431205</v>
      </c>
      <c r="M44" s="9">
        <v>461.30646261225729</v>
      </c>
      <c r="N44" s="9">
        <v>229.10434889251289</v>
      </c>
      <c r="O44" s="9">
        <v>142.41679676606554</v>
      </c>
      <c r="P44" s="9">
        <v>139.31979954234819</v>
      </c>
      <c r="Q44" s="9">
        <v>145.51111592004736</v>
      </c>
      <c r="R44" s="9">
        <v>65.015839289620473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4335.6939000000129</v>
      </c>
      <c r="D2" s="78">
        <v>4436.4576279600005</v>
      </c>
      <c r="E2" s="78">
        <v>3848.0316205030208</v>
      </c>
      <c r="F2" s="78">
        <v>5153.3375775747136</v>
      </c>
      <c r="G2" s="78">
        <v>6061.4934405506283</v>
      </c>
      <c r="H2" s="78">
        <v>6188.9013000000032</v>
      </c>
      <c r="I2" s="78">
        <v>6649.6603978800013</v>
      </c>
      <c r="J2" s="78">
        <v>6617.6100252000006</v>
      </c>
      <c r="K2" s="78">
        <v>6506.706298680002</v>
      </c>
      <c r="L2" s="78">
        <v>6768.5627432039046</v>
      </c>
      <c r="M2" s="78">
        <v>6259.4271000000163</v>
      </c>
      <c r="N2" s="78">
        <v>5493.6380999999947</v>
      </c>
      <c r="O2" s="78">
        <v>5394.2613000000138</v>
      </c>
      <c r="P2" s="78">
        <v>5097.4239000000152</v>
      </c>
      <c r="Q2" s="78">
        <v>5478.022800000007</v>
      </c>
      <c r="R2" s="78">
        <v>5770.1144999999906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4335.6939000000129</v>
      </c>
      <c r="D21" s="79">
        <v>4436.4576279600005</v>
      </c>
      <c r="E21" s="79">
        <v>3848.0316205030208</v>
      </c>
      <c r="F21" s="79">
        <v>5153.3375775747136</v>
      </c>
      <c r="G21" s="79">
        <v>6061.4934405506283</v>
      </c>
      <c r="H21" s="79">
        <v>6188.9013000000032</v>
      </c>
      <c r="I21" s="79">
        <v>6649.6603978800013</v>
      </c>
      <c r="J21" s="79">
        <v>6617.6100252000006</v>
      </c>
      <c r="K21" s="79">
        <v>6506.706298680002</v>
      </c>
      <c r="L21" s="79">
        <v>6768.5627432039046</v>
      </c>
      <c r="M21" s="79">
        <v>6259.4271000000163</v>
      </c>
      <c r="N21" s="79">
        <v>5493.6380999999947</v>
      </c>
      <c r="O21" s="79">
        <v>5394.2613000000138</v>
      </c>
      <c r="P21" s="79">
        <v>5097.4239000000152</v>
      </c>
      <c r="Q21" s="79">
        <v>5478.022800000007</v>
      </c>
      <c r="R21" s="79">
        <v>5770.1144999999906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4335.6939000000129</v>
      </c>
      <c r="D30" s="8">
        <v>4436.4576279600005</v>
      </c>
      <c r="E30" s="8">
        <v>3848.0316205030208</v>
      </c>
      <c r="F30" s="8">
        <v>5153.3375775747136</v>
      </c>
      <c r="G30" s="8">
        <v>6061.4934405506283</v>
      </c>
      <c r="H30" s="8">
        <v>6188.9013000000032</v>
      </c>
      <c r="I30" s="8">
        <v>6649.6603978800013</v>
      </c>
      <c r="J30" s="8">
        <v>6617.6100252000006</v>
      </c>
      <c r="K30" s="8">
        <v>6506.706298680002</v>
      </c>
      <c r="L30" s="8">
        <v>6768.5627432039046</v>
      </c>
      <c r="M30" s="8">
        <v>6259.4271000000163</v>
      </c>
      <c r="N30" s="8">
        <v>5493.6380999999947</v>
      </c>
      <c r="O30" s="8">
        <v>5394.2613000000138</v>
      </c>
      <c r="P30" s="8">
        <v>5097.4239000000152</v>
      </c>
      <c r="Q30" s="8">
        <v>5478.022800000007</v>
      </c>
      <c r="R30" s="8">
        <v>5770.1144999999906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527.66610000000162</v>
      </c>
      <c r="D43" s="9">
        <v>473.73935075999998</v>
      </c>
      <c r="E43" s="9">
        <v>464.16069476337572</v>
      </c>
      <c r="F43" s="9">
        <v>533.959688530476</v>
      </c>
      <c r="G43" s="9">
        <v>454.52858409082819</v>
      </c>
      <c r="H43" s="9">
        <v>476.83350000000115</v>
      </c>
      <c r="I43" s="9">
        <v>454.50435420000002</v>
      </c>
      <c r="J43" s="9">
        <v>410.13976535999996</v>
      </c>
      <c r="K43" s="9">
        <v>321.10034580000001</v>
      </c>
      <c r="L43" s="9">
        <v>270.20777141779257</v>
      </c>
      <c r="M43" s="9">
        <v>569.01390000000094</v>
      </c>
      <c r="N43" s="9">
        <v>645.33690000000047</v>
      </c>
      <c r="O43" s="9">
        <v>753.37469999999962</v>
      </c>
      <c r="P43" s="9">
        <v>766.11990000000071</v>
      </c>
      <c r="Q43" s="9">
        <v>995.01480000000026</v>
      </c>
      <c r="R43" s="9">
        <v>2460.490499999999</v>
      </c>
    </row>
    <row r="44" spans="1:18" ht="11.25" customHeight="1" x14ac:dyDescent="0.25">
      <c r="A44" s="59" t="s">
        <v>161</v>
      </c>
      <c r="B44" s="60" t="s">
        <v>160</v>
      </c>
      <c r="C44" s="9">
        <v>3798.7920000000113</v>
      </c>
      <c r="D44" s="9">
        <v>3953.5115040000005</v>
      </c>
      <c r="E44" s="9">
        <v>3362.3866442742487</v>
      </c>
      <c r="F44" s="9">
        <v>4607.1014242131369</v>
      </c>
      <c r="G44" s="9">
        <v>5597.7575922318965</v>
      </c>
      <c r="H44" s="9">
        <v>5702.8320000000012</v>
      </c>
      <c r="I44" s="9">
        <v>6185.9492704800014</v>
      </c>
      <c r="J44" s="9">
        <v>6198.2634866400012</v>
      </c>
      <c r="K44" s="9">
        <v>6179.4681040800015</v>
      </c>
      <c r="L44" s="9">
        <v>6498.3549717861124</v>
      </c>
      <c r="M44" s="9">
        <v>5684.2560000000158</v>
      </c>
      <c r="N44" s="9">
        <v>4842.1439999999948</v>
      </c>
      <c r="O44" s="9">
        <v>4637.8080000000145</v>
      </c>
      <c r="P44" s="9">
        <v>4331.3040000000146</v>
      </c>
      <c r="Q44" s="9">
        <v>4483.0080000000071</v>
      </c>
      <c r="R44" s="9">
        <v>3309.6239999999921</v>
      </c>
    </row>
    <row r="45" spans="1:18" ht="11.25" customHeight="1" x14ac:dyDescent="0.25">
      <c r="A45" s="59" t="s">
        <v>159</v>
      </c>
      <c r="B45" s="60" t="s">
        <v>158</v>
      </c>
      <c r="C45" s="9">
        <v>9.2358000000000313</v>
      </c>
      <c r="D45" s="9">
        <v>9.2067732000000007</v>
      </c>
      <c r="E45" s="9">
        <v>21.484281465396002</v>
      </c>
      <c r="F45" s="9">
        <v>12.276464831100002</v>
      </c>
      <c r="G45" s="9">
        <v>9.2072642279040018</v>
      </c>
      <c r="H45" s="9">
        <v>9.2358000000000047</v>
      </c>
      <c r="I45" s="9">
        <v>9.2067732000000007</v>
      </c>
      <c r="J45" s="9">
        <v>9.2067732000000007</v>
      </c>
      <c r="K45" s="9">
        <v>6.1378488000000004</v>
      </c>
      <c r="L45" s="9">
        <v>0</v>
      </c>
      <c r="M45" s="9">
        <v>6.1572000000000298</v>
      </c>
      <c r="N45" s="9">
        <v>6.1572000000000244</v>
      </c>
      <c r="O45" s="9">
        <v>3.0785999999999909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9.2358000000000313</v>
      </c>
      <c r="D47" s="10">
        <v>9.2067732000000007</v>
      </c>
      <c r="E47" s="10">
        <v>21.484281465396002</v>
      </c>
      <c r="F47" s="10">
        <v>12.276464831100002</v>
      </c>
      <c r="G47" s="10">
        <v>9.2072642279040018</v>
      </c>
      <c r="H47" s="10">
        <v>9.2358000000000047</v>
      </c>
      <c r="I47" s="10">
        <v>9.2067732000000007</v>
      </c>
      <c r="J47" s="10">
        <v>9.2067732000000007</v>
      </c>
      <c r="K47" s="10">
        <v>6.1378488000000004</v>
      </c>
      <c r="L47" s="10">
        <v>0</v>
      </c>
      <c r="M47" s="10">
        <v>6.1572000000000298</v>
      </c>
      <c r="N47" s="10">
        <v>6.1572000000000244</v>
      </c>
      <c r="O47" s="10">
        <v>3.0785999999999909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1059.4117485917934</v>
      </c>
      <c r="D2" s="78">
        <v>900.50186981179456</v>
      </c>
      <c r="E2" s="78">
        <v>962.64357669253945</v>
      </c>
      <c r="F2" s="78">
        <v>1000.1289783689049</v>
      </c>
      <c r="G2" s="78">
        <v>1062.8237446928774</v>
      </c>
      <c r="H2" s="78">
        <v>1094.0392598017841</v>
      </c>
      <c r="I2" s="78">
        <v>1102.1212051781074</v>
      </c>
      <c r="J2" s="78">
        <v>1046.765366975575</v>
      </c>
      <c r="K2" s="78">
        <v>1125.1508311405441</v>
      </c>
      <c r="L2" s="78">
        <v>969.83207942337492</v>
      </c>
      <c r="M2" s="78">
        <v>1247.8369091393267</v>
      </c>
      <c r="N2" s="78">
        <v>1201.4170026735485</v>
      </c>
      <c r="O2" s="78">
        <v>1144.6140409639743</v>
      </c>
      <c r="P2" s="78">
        <v>1084.4780009120332</v>
      </c>
      <c r="Q2" s="78">
        <v>1165.239727829945</v>
      </c>
      <c r="R2" s="78">
        <v>1077.5008176822271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1059.4117485917934</v>
      </c>
      <c r="D21" s="79">
        <v>900.50186981179456</v>
      </c>
      <c r="E21" s="79">
        <v>962.64357669253945</v>
      </c>
      <c r="F21" s="79">
        <v>1000.1289783689049</v>
      </c>
      <c r="G21" s="79">
        <v>1062.8237446928774</v>
      </c>
      <c r="H21" s="79">
        <v>1094.0392598017841</v>
      </c>
      <c r="I21" s="79">
        <v>1102.1212051781074</v>
      </c>
      <c r="J21" s="79">
        <v>1046.765366975575</v>
      </c>
      <c r="K21" s="79">
        <v>1125.1508311405441</v>
      </c>
      <c r="L21" s="79">
        <v>969.83207942337492</v>
      </c>
      <c r="M21" s="79">
        <v>1247.8369091393267</v>
      </c>
      <c r="N21" s="79">
        <v>1201.4170026735485</v>
      </c>
      <c r="O21" s="79">
        <v>1144.6140409639743</v>
      </c>
      <c r="P21" s="79">
        <v>1084.4780009120332</v>
      </c>
      <c r="Q21" s="79">
        <v>1165.239727829945</v>
      </c>
      <c r="R21" s="79">
        <v>1077.5008176822271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1059.4117485917934</v>
      </c>
      <c r="D30" s="8">
        <v>900.50186981179456</v>
      </c>
      <c r="E30" s="8">
        <v>962.64357669253945</v>
      </c>
      <c r="F30" s="8">
        <v>1000.1289783689049</v>
      </c>
      <c r="G30" s="8">
        <v>1062.8237446928774</v>
      </c>
      <c r="H30" s="8">
        <v>1094.0392598017841</v>
      </c>
      <c r="I30" s="8">
        <v>1102.1212051781074</v>
      </c>
      <c r="J30" s="8">
        <v>1046.765366975575</v>
      </c>
      <c r="K30" s="8">
        <v>1125.1508311405441</v>
      </c>
      <c r="L30" s="8">
        <v>969.83207942337492</v>
      </c>
      <c r="M30" s="8">
        <v>1247.8369091393267</v>
      </c>
      <c r="N30" s="8">
        <v>1201.4170026735485</v>
      </c>
      <c r="O30" s="8">
        <v>1144.6140409639743</v>
      </c>
      <c r="P30" s="8">
        <v>1084.4780009120332</v>
      </c>
      <c r="Q30" s="8">
        <v>1165.239727829945</v>
      </c>
      <c r="R30" s="8">
        <v>1077.5008176822271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128.93337919303116</v>
      </c>
      <c r="D43" s="9">
        <v>96.15851360198134</v>
      </c>
      <c r="E43" s="9">
        <v>116.11685023230162</v>
      </c>
      <c r="F43" s="9">
        <v>103.62770723657711</v>
      </c>
      <c r="G43" s="9">
        <v>79.697153276055005</v>
      </c>
      <c r="H43" s="9">
        <v>84.291951689178688</v>
      </c>
      <c r="I43" s="9">
        <v>75.329995313640524</v>
      </c>
      <c r="J43" s="9">
        <v>64.875400690502516</v>
      </c>
      <c r="K43" s="9">
        <v>55.525223419056033</v>
      </c>
      <c r="L43" s="9">
        <v>38.716663311364854</v>
      </c>
      <c r="M43" s="9">
        <v>113.43474968073571</v>
      </c>
      <c r="N43" s="9">
        <v>141.13028743423064</v>
      </c>
      <c r="O43" s="9">
        <v>159.85937865616916</v>
      </c>
      <c r="P43" s="9">
        <v>162.99216896811839</v>
      </c>
      <c r="Q43" s="9">
        <v>211.65132330934546</v>
      </c>
      <c r="R43" s="9">
        <v>459.4675765358478</v>
      </c>
    </row>
    <row r="44" spans="1:18" ht="11.25" customHeight="1" x14ac:dyDescent="0.25">
      <c r="A44" s="59" t="s">
        <v>161</v>
      </c>
      <c r="B44" s="60" t="s">
        <v>160</v>
      </c>
      <c r="C44" s="9">
        <v>928.22163374045294</v>
      </c>
      <c r="D44" s="9">
        <v>802.47458675977225</v>
      </c>
      <c r="E44" s="9">
        <v>841.15210702043851</v>
      </c>
      <c r="F44" s="9">
        <v>894.11872815999493</v>
      </c>
      <c r="G44" s="9">
        <v>981.51218745168535</v>
      </c>
      <c r="H44" s="9">
        <v>1008.1146551899167</v>
      </c>
      <c r="I44" s="9">
        <v>1025.2652702874293</v>
      </c>
      <c r="J44" s="9">
        <v>980.43365029022539</v>
      </c>
      <c r="K44" s="9">
        <v>1068.5642403626855</v>
      </c>
      <c r="L44" s="9">
        <v>931.11541611201005</v>
      </c>
      <c r="M44" s="9">
        <v>1133.1747018503777</v>
      </c>
      <c r="N44" s="9">
        <v>1058.940182279882</v>
      </c>
      <c r="O44" s="9">
        <v>984.10141090033051</v>
      </c>
      <c r="P44" s="9">
        <v>921.48583194391472</v>
      </c>
      <c r="Q44" s="9">
        <v>953.58840452059951</v>
      </c>
      <c r="R44" s="9">
        <v>618.0332411463794</v>
      </c>
    </row>
    <row r="45" spans="1:18" ht="11.25" customHeight="1" x14ac:dyDescent="0.25">
      <c r="A45" s="59" t="s">
        <v>159</v>
      </c>
      <c r="B45" s="60" t="s">
        <v>158</v>
      </c>
      <c r="C45" s="9">
        <v>2.2567356583092937</v>
      </c>
      <c r="D45" s="9">
        <v>1.868769450041025</v>
      </c>
      <c r="E45" s="9">
        <v>5.3746194397993268</v>
      </c>
      <c r="F45" s="9">
        <v>2.3825429723329301</v>
      </c>
      <c r="G45" s="9">
        <v>1.6144039651371411</v>
      </c>
      <c r="H45" s="9">
        <v>1.6326529226887685</v>
      </c>
      <c r="I45" s="9">
        <v>1.5259395770377224</v>
      </c>
      <c r="J45" s="9">
        <v>1.4563159948470406</v>
      </c>
      <c r="K45" s="9">
        <v>1.0613673588027166</v>
      </c>
      <c r="L45" s="9">
        <v>0</v>
      </c>
      <c r="M45" s="9">
        <v>1.2274576082134867</v>
      </c>
      <c r="N45" s="9">
        <v>1.3465329594356803</v>
      </c>
      <c r="O45" s="9">
        <v>0.65325140747476818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2.2567356583092937</v>
      </c>
      <c r="D47" s="10">
        <v>1.868769450041025</v>
      </c>
      <c r="E47" s="10">
        <v>5.3746194397993268</v>
      </c>
      <c r="F47" s="10">
        <v>2.3825429723329301</v>
      </c>
      <c r="G47" s="10">
        <v>1.6144039651371411</v>
      </c>
      <c r="H47" s="10">
        <v>1.6326529226887685</v>
      </c>
      <c r="I47" s="10">
        <v>1.5259395770377224</v>
      </c>
      <c r="J47" s="10">
        <v>1.4563159948470406</v>
      </c>
      <c r="K47" s="10">
        <v>1.0613673588027166</v>
      </c>
      <c r="L47" s="10">
        <v>0</v>
      </c>
      <c r="M47" s="10">
        <v>1.2274576082134867</v>
      </c>
      <c r="N47" s="10">
        <v>1.3465329594356803</v>
      </c>
      <c r="O47" s="10">
        <v>0.65325140747476818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3276.2821514082198</v>
      </c>
      <c r="D2" s="78">
        <v>3535.9557581482063</v>
      </c>
      <c r="E2" s="78">
        <v>2885.3880438104811</v>
      </c>
      <c r="F2" s="78">
        <v>4153.2085992058073</v>
      </c>
      <c r="G2" s="78">
        <v>4998.6696958577504</v>
      </c>
      <c r="H2" s="78">
        <v>5094.862040198218</v>
      </c>
      <c r="I2" s="78">
        <v>5547.5391927018936</v>
      </c>
      <c r="J2" s="78">
        <v>5570.8446582244269</v>
      </c>
      <c r="K2" s="78">
        <v>5381.5554675394569</v>
      </c>
      <c r="L2" s="78">
        <v>5798.7306637805314</v>
      </c>
      <c r="M2" s="78">
        <v>5011.5901908606893</v>
      </c>
      <c r="N2" s="78">
        <v>4292.2210973264455</v>
      </c>
      <c r="O2" s="78">
        <v>4249.6472590360399</v>
      </c>
      <c r="P2" s="78">
        <v>4012.945899087983</v>
      </c>
      <c r="Q2" s="78">
        <v>4312.783072170063</v>
      </c>
      <c r="R2" s="78">
        <v>4692.613682317764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3276.2821514082198</v>
      </c>
      <c r="D21" s="79">
        <v>3535.9557581482063</v>
      </c>
      <c r="E21" s="79">
        <v>2885.3880438104811</v>
      </c>
      <c r="F21" s="79">
        <v>4153.2085992058073</v>
      </c>
      <c r="G21" s="79">
        <v>4998.6696958577504</v>
      </c>
      <c r="H21" s="79">
        <v>5094.862040198218</v>
      </c>
      <c r="I21" s="79">
        <v>5547.5391927018936</v>
      </c>
      <c r="J21" s="79">
        <v>5570.8446582244269</v>
      </c>
      <c r="K21" s="79">
        <v>5381.5554675394569</v>
      </c>
      <c r="L21" s="79">
        <v>5798.7306637805314</v>
      </c>
      <c r="M21" s="79">
        <v>5011.5901908606893</v>
      </c>
      <c r="N21" s="79">
        <v>4292.2210973264455</v>
      </c>
      <c r="O21" s="79">
        <v>4249.6472590360399</v>
      </c>
      <c r="P21" s="79">
        <v>4012.945899087983</v>
      </c>
      <c r="Q21" s="79">
        <v>4312.783072170063</v>
      </c>
      <c r="R21" s="79">
        <v>4692.613682317764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3276.2821514082198</v>
      </c>
      <c r="D30" s="8">
        <v>3535.9557581482063</v>
      </c>
      <c r="E30" s="8">
        <v>2885.3880438104811</v>
      </c>
      <c r="F30" s="8">
        <v>4153.2085992058073</v>
      </c>
      <c r="G30" s="8">
        <v>4998.6696958577504</v>
      </c>
      <c r="H30" s="8">
        <v>5094.862040198218</v>
      </c>
      <c r="I30" s="8">
        <v>5547.5391927018936</v>
      </c>
      <c r="J30" s="8">
        <v>5570.8446582244269</v>
      </c>
      <c r="K30" s="8">
        <v>5381.5554675394569</v>
      </c>
      <c r="L30" s="8">
        <v>5798.7306637805314</v>
      </c>
      <c r="M30" s="8">
        <v>5011.5901908606893</v>
      </c>
      <c r="N30" s="8">
        <v>4292.2210973264455</v>
      </c>
      <c r="O30" s="8">
        <v>4249.6472590360399</v>
      </c>
      <c r="P30" s="8">
        <v>4012.945899087983</v>
      </c>
      <c r="Q30" s="8">
        <v>4312.783072170063</v>
      </c>
      <c r="R30" s="8">
        <v>4692.613682317764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398.73272080697041</v>
      </c>
      <c r="D43" s="9">
        <v>377.5808371580186</v>
      </c>
      <c r="E43" s="9">
        <v>348.04384453107411</v>
      </c>
      <c r="F43" s="9">
        <v>430.33198129389893</v>
      </c>
      <c r="G43" s="9">
        <v>374.83143081477323</v>
      </c>
      <c r="H43" s="9">
        <v>392.54154831082246</v>
      </c>
      <c r="I43" s="9">
        <v>379.17435888635953</v>
      </c>
      <c r="J43" s="9">
        <v>345.26436466949747</v>
      </c>
      <c r="K43" s="9">
        <v>265.57512238094398</v>
      </c>
      <c r="L43" s="9">
        <v>231.49110810642773</v>
      </c>
      <c r="M43" s="9">
        <v>455.57915031926535</v>
      </c>
      <c r="N43" s="9">
        <v>504.20661256576977</v>
      </c>
      <c r="O43" s="9">
        <v>593.51532134383046</v>
      </c>
      <c r="P43" s="9">
        <v>603.12773103188238</v>
      </c>
      <c r="Q43" s="9">
        <v>783.36347669065481</v>
      </c>
      <c r="R43" s="9">
        <v>2001.0229234641513</v>
      </c>
    </row>
    <row r="44" spans="1:18" ht="11.25" customHeight="1" x14ac:dyDescent="0.25">
      <c r="A44" s="59" t="s">
        <v>161</v>
      </c>
      <c r="B44" s="60" t="s">
        <v>160</v>
      </c>
      <c r="C44" s="9">
        <v>2870.5703662595583</v>
      </c>
      <c r="D44" s="9">
        <v>3151.0369172402284</v>
      </c>
      <c r="E44" s="9">
        <v>2521.2345372538102</v>
      </c>
      <c r="F44" s="9">
        <v>3712.9826960531414</v>
      </c>
      <c r="G44" s="9">
        <v>4616.2454047802112</v>
      </c>
      <c r="H44" s="9">
        <v>4694.7173448100839</v>
      </c>
      <c r="I44" s="9">
        <v>5160.6840001925721</v>
      </c>
      <c r="J44" s="9">
        <v>5217.8298363497761</v>
      </c>
      <c r="K44" s="9">
        <v>5110.9038637173162</v>
      </c>
      <c r="L44" s="9">
        <v>5567.2395556741039</v>
      </c>
      <c r="M44" s="9">
        <v>4551.0812981496374</v>
      </c>
      <c r="N44" s="9">
        <v>3783.2038177201121</v>
      </c>
      <c r="O44" s="9">
        <v>3653.7065890996842</v>
      </c>
      <c r="P44" s="9">
        <v>3409.8181680561006</v>
      </c>
      <c r="Q44" s="9">
        <v>3529.4195954794077</v>
      </c>
      <c r="R44" s="9">
        <v>2691.5907588536124</v>
      </c>
    </row>
    <row r="45" spans="1:18" ht="11.25" customHeight="1" x14ac:dyDescent="0.25">
      <c r="A45" s="59" t="s">
        <v>159</v>
      </c>
      <c r="B45" s="60" t="s">
        <v>158</v>
      </c>
      <c r="C45" s="9">
        <v>6.9790643416907363</v>
      </c>
      <c r="D45" s="9">
        <v>7.3380037499589754</v>
      </c>
      <c r="E45" s="9">
        <v>16.109662025596677</v>
      </c>
      <c r="F45" s="9">
        <v>9.8939218587670723</v>
      </c>
      <c r="G45" s="9">
        <v>7.5928602627668607</v>
      </c>
      <c r="H45" s="9">
        <v>7.6031470773112364</v>
      </c>
      <c r="I45" s="9">
        <v>7.6808336229622789</v>
      </c>
      <c r="J45" s="9">
        <v>7.7504572051529603</v>
      </c>
      <c r="K45" s="9">
        <v>5.0764814411972843</v>
      </c>
      <c r="L45" s="9">
        <v>0</v>
      </c>
      <c r="M45" s="9">
        <v>4.9297423917865428</v>
      </c>
      <c r="N45" s="9">
        <v>4.8106670405643435</v>
      </c>
      <c r="O45" s="9">
        <v>2.4253485925252227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6.9790643416907363</v>
      </c>
      <c r="D47" s="10">
        <v>7.3380037499589754</v>
      </c>
      <c r="E47" s="10">
        <v>16.109662025596677</v>
      </c>
      <c r="F47" s="10">
        <v>9.8939218587670723</v>
      </c>
      <c r="G47" s="10">
        <v>7.5928602627668607</v>
      </c>
      <c r="H47" s="10">
        <v>7.6031470773112364</v>
      </c>
      <c r="I47" s="10">
        <v>7.6808336229622789</v>
      </c>
      <c r="J47" s="10">
        <v>7.7504572051529603</v>
      </c>
      <c r="K47" s="10">
        <v>5.0764814411972843</v>
      </c>
      <c r="L47" s="10">
        <v>0</v>
      </c>
      <c r="M47" s="10">
        <v>4.9297423917865428</v>
      </c>
      <c r="N47" s="10">
        <v>4.8106670405643435</v>
      </c>
      <c r="O47" s="10">
        <v>2.4253485925252227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1650.1680000000067</v>
      </c>
      <c r="D2" s="78">
        <v>1405.5705571680007</v>
      </c>
      <c r="E2" s="78">
        <v>1105.245263944008</v>
      </c>
      <c r="F2" s="78">
        <v>1459.7935248759122</v>
      </c>
      <c r="G2" s="78">
        <v>1849.2679836524881</v>
      </c>
      <c r="H2" s="78">
        <v>1750.5888000000011</v>
      </c>
      <c r="I2" s="78">
        <v>1851.7245062400004</v>
      </c>
      <c r="J2" s="78">
        <v>1685.8355353200004</v>
      </c>
      <c r="K2" s="78">
        <v>1980.6322031891284</v>
      </c>
      <c r="L2" s="78">
        <v>2136.3830091911163</v>
      </c>
      <c r="M2" s="78">
        <v>1899.7667999999992</v>
      </c>
      <c r="N2" s="78">
        <v>1777.5289053030772</v>
      </c>
      <c r="O2" s="78">
        <v>2094.8237759594676</v>
      </c>
      <c r="P2" s="78">
        <v>1743.965916483611</v>
      </c>
      <c r="Q2" s="78">
        <v>2489.6722411660926</v>
      </c>
      <c r="R2" s="78">
        <v>2476.6512000000012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1650.1680000000067</v>
      </c>
      <c r="D21" s="79">
        <v>1405.5705571680007</v>
      </c>
      <c r="E21" s="79">
        <v>1105.245263944008</v>
      </c>
      <c r="F21" s="79">
        <v>1459.7935248759122</v>
      </c>
      <c r="G21" s="79">
        <v>1849.2679836524881</v>
      </c>
      <c r="H21" s="79">
        <v>1750.5888000000011</v>
      </c>
      <c r="I21" s="79">
        <v>1851.7245062400004</v>
      </c>
      <c r="J21" s="79">
        <v>1685.8355353200004</v>
      </c>
      <c r="K21" s="79">
        <v>1980.6322031891284</v>
      </c>
      <c r="L21" s="79">
        <v>2136.3830091911163</v>
      </c>
      <c r="M21" s="79">
        <v>1899.7667999999992</v>
      </c>
      <c r="N21" s="79">
        <v>1748.3409000000011</v>
      </c>
      <c r="O21" s="79">
        <v>2069.4104759594675</v>
      </c>
      <c r="P21" s="79">
        <v>1694.0975871254086</v>
      </c>
      <c r="Q21" s="79">
        <v>2444.3277191005682</v>
      </c>
      <c r="R21" s="79">
        <v>2466.7776000000013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1650.1680000000067</v>
      </c>
      <c r="D30" s="8">
        <v>1405.5705571680007</v>
      </c>
      <c r="E30" s="8">
        <v>1105.245263944008</v>
      </c>
      <c r="F30" s="8">
        <v>1459.7935248759122</v>
      </c>
      <c r="G30" s="8">
        <v>1849.2679836524881</v>
      </c>
      <c r="H30" s="8">
        <v>1750.5888000000011</v>
      </c>
      <c r="I30" s="8">
        <v>1851.7245062400004</v>
      </c>
      <c r="J30" s="8">
        <v>1685.8355353200004</v>
      </c>
      <c r="K30" s="8">
        <v>1980.6322031891284</v>
      </c>
      <c r="L30" s="8">
        <v>2136.3830091911163</v>
      </c>
      <c r="M30" s="8">
        <v>1899.7667999999992</v>
      </c>
      <c r="N30" s="8">
        <v>1748.3409000000011</v>
      </c>
      <c r="O30" s="8">
        <v>2069.4104759594675</v>
      </c>
      <c r="P30" s="8">
        <v>1694.0975871254086</v>
      </c>
      <c r="Q30" s="8">
        <v>2444.3277191005682</v>
      </c>
      <c r="R30" s="8">
        <v>2466.7776000000013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1114.8812006400001</v>
      </c>
      <c r="G31" s="9">
        <v>1485.4262081518082</v>
      </c>
      <c r="H31" s="9">
        <v>1394.2656000000009</v>
      </c>
      <c r="I31" s="9">
        <v>1548.2451456000001</v>
      </c>
      <c r="J31" s="9">
        <v>1385.7035212800001</v>
      </c>
      <c r="K31" s="9">
        <v>1699.2111052800003</v>
      </c>
      <c r="L31" s="9">
        <v>1830.4019712000002</v>
      </c>
      <c r="M31" s="9">
        <v>1628.0063999999991</v>
      </c>
      <c r="N31" s="9">
        <v>1511.1360000000011</v>
      </c>
      <c r="O31" s="9">
        <v>1776.2688000000001</v>
      </c>
      <c r="P31" s="9">
        <v>1422.7200000000003</v>
      </c>
      <c r="Q31" s="9">
        <v>2132.6975999999991</v>
      </c>
      <c r="R31" s="9">
        <v>2189.7216000000012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1114.8812006400001</v>
      </c>
      <c r="G32" s="10">
        <v>1485.4262081518082</v>
      </c>
      <c r="H32" s="10">
        <v>1394.2656000000009</v>
      </c>
      <c r="I32" s="10">
        <v>1548.2451456000001</v>
      </c>
      <c r="J32" s="10">
        <v>1385.7035212800001</v>
      </c>
      <c r="K32" s="10">
        <v>1699.2111052800003</v>
      </c>
      <c r="L32" s="10">
        <v>1830.4019712000002</v>
      </c>
      <c r="M32" s="10">
        <v>1628.0063999999991</v>
      </c>
      <c r="N32" s="10">
        <v>1511.1360000000011</v>
      </c>
      <c r="O32" s="10">
        <v>1776.2688000000001</v>
      </c>
      <c r="P32" s="10">
        <v>1422.7200000000003</v>
      </c>
      <c r="Q32" s="10">
        <v>2132.6975999999991</v>
      </c>
      <c r="R32" s="10">
        <v>2189.7216000000012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9.6125033857319853</v>
      </c>
      <c r="G43" s="9">
        <v>0</v>
      </c>
      <c r="H43" s="9">
        <v>79.435200000000108</v>
      </c>
      <c r="I43" s="9">
        <v>79.421921280000007</v>
      </c>
      <c r="J43" s="9">
        <v>73.217083680000002</v>
      </c>
      <c r="K43" s="9">
        <v>50.944974235740119</v>
      </c>
      <c r="L43" s="9">
        <v>28.577062098936082</v>
      </c>
      <c r="M43" s="9">
        <v>47.720399999999884</v>
      </c>
      <c r="N43" s="9">
        <v>31.788900000000076</v>
      </c>
      <c r="O43" s="9">
        <v>19.04954700644749</v>
      </c>
      <c r="P43" s="9">
        <v>28.612821333300339</v>
      </c>
      <c r="Q43" s="9">
        <v>15.86431526548604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1650.1680000000067</v>
      </c>
      <c r="D44" s="9">
        <v>1405.5705571680007</v>
      </c>
      <c r="E44" s="9">
        <v>1105.245263944008</v>
      </c>
      <c r="F44" s="9">
        <v>188.82764885988001</v>
      </c>
      <c r="G44" s="9">
        <v>185.77501948547987</v>
      </c>
      <c r="H44" s="9">
        <v>102.16800000000013</v>
      </c>
      <c r="I44" s="9">
        <v>80.366463360000012</v>
      </c>
      <c r="J44" s="9">
        <v>80.366463360000012</v>
      </c>
      <c r="K44" s="9">
        <v>80.469643529088017</v>
      </c>
      <c r="L44" s="9">
        <v>77.544401480280015</v>
      </c>
      <c r="M44" s="9">
        <v>77.400000000000034</v>
      </c>
      <c r="N44" s="9">
        <v>65.016000000000147</v>
      </c>
      <c r="O44" s="9">
        <v>71.229863064168285</v>
      </c>
      <c r="P44" s="9">
        <v>80.524765792107999</v>
      </c>
      <c r="Q44" s="9">
        <v>86.725803835083397</v>
      </c>
      <c r="R44" s="9">
        <v>80.49600000000008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146.47217199030001</v>
      </c>
      <c r="G45" s="9">
        <v>178.06675601520001</v>
      </c>
      <c r="H45" s="9">
        <v>174.72000000000011</v>
      </c>
      <c r="I45" s="9">
        <v>143.69097600000003</v>
      </c>
      <c r="J45" s="9">
        <v>146.54846700000002</v>
      </c>
      <c r="K45" s="9">
        <v>150.00648014430001</v>
      </c>
      <c r="L45" s="9">
        <v>199.85957441190001</v>
      </c>
      <c r="M45" s="9">
        <v>146.64000000000004</v>
      </c>
      <c r="N45" s="9">
        <v>140.39999999999995</v>
      </c>
      <c r="O45" s="9">
        <v>202.86226588885177</v>
      </c>
      <c r="P45" s="9">
        <v>162.23999999999992</v>
      </c>
      <c r="Q45" s="9">
        <v>209.03999999999988</v>
      </c>
      <c r="R45" s="9">
        <v>196.56000000000009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146.47217199030001</v>
      </c>
      <c r="G49" s="10">
        <v>178.06675601520001</v>
      </c>
      <c r="H49" s="10">
        <v>174.72000000000011</v>
      </c>
      <c r="I49" s="10">
        <v>143.69097600000003</v>
      </c>
      <c r="J49" s="10">
        <v>146.54846700000002</v>
      </c>
      <c r="K49" s="10">
        <v>150.00648014430001</v>
      </c>
      <c r="L49" s="10">
        <v>199.85957441190001</v>
      </c>
      <c r="M49" s="10">
        <v>146.64000000000004</v>
      </c>
      <c r="N49" s="10">
        <v>140.39999999999995</v>
      </c>
      <c r="O49" s="10">
        <v>202.86226588885177</v>
      </c>
      <c r="P49" s="10">
        <v>162.23999999999992</v>
      </c>
      <c r="Q49" s="10">
        <v>209.03999999999988</v>
      </c>
      <c r="R49" s="10">
        <v>196.56000000000009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29.188005303076014</v>
      </c>
      <c r="O52" s="79">
        <v>25.41330000000039</v>
      </c>
      <c r="P52" s="79">
        <v>49.868329358202438</v>
      </c>
      <c r="Q52" s="79">
        <v>45.34452206552443</v>
      </c>
      <c r="R52" s="79">
        <v>9.873600000000005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29.188005303076014</v>
      </c>
      <c r="O53" s="8">
        <v>25.41330000000039</v>
      </c>
      <c r="P53" s="8">
        <v>49.868329358202438</v>
      </c>
      <c r="Q53" s="8">
        <v>45.34452206552443</v>
      </c>
      <c r="R53" s="8">
        <v>9.873600000000005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291.45279999999985</v>
      </c>
      <c r="D2" s="78">
        <v>285.57418855881599</v>
      </c>
      <c r="E2" s="78">
        <v>279.09501876000002</v>
      </c>
      <c r="F2" s="78">
        <v>281.18965235875203</v>
      </c>
      <c r="G2" s="78">
        <v>304.39764930686397</v>
      </c>
      <c r="H2" s="78">
        <v>294.53159999999957</v>
      </c>
      <c r="I2" s="78">
        <v>309.24542159999999</v>
      </c>
      <c r="J2" s="78">
        <v>286.64842464000003</v>
      </c>
      <c r="K2" s="78">
        <v>286.66394929440003</v>
      </c>
      <c r="L2" s="78">
        <v>250.7979783024</v>
      </c>
      <c r="M2" s="78">
        <v>288.54928305825558</v>
      </c>
      <c r="N2" s="78">
        <v>365.6133327013095</v>
      </c>
      <c r="O2" s="78">
        <v>324.92640000000023</v>
      </c>
      <c r="P2" s="78">
        <v>291.00240000000036</v>
      </c>
      <c r="Q2" s="78">
        <v>316.67612728372603</v>
      </c>
      <c r="R2" s="78">
        <v>368.33319999999981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291.45279999999985</v>
      </c>
      <c r="D52" s="79">
        <v>285.57418855881599</v>
      </c>
      <c r="E52" s="79">
        <v>279.09501876000002</v>
      </c>
      <c r="F52" s="79">
        <v>281.18965235875203</v>
      </c>
      <c r="G52" s="79">
        <v>304.39764930686397</v>
      </c>
      <c r="H52" s="79">
        <v>294.53159999999957</v>
      </c>
      <c r="I52" s="79">
        <v>309.24542159999999</v>
      </c>
      <c r="J52" s="79">
        <v>286.64842464000003</v>
      </c>
      <c r="K52" s="79">
        <v>286.66394929440003</v>
      </c>
      <c r="L52" s="79">
        <v>250.7979783024</v>
      </c>
      <c r="M52" s="79">
        <v>288.54928305825558</v>
      </c>
      <c r="N52" s="79">
        <v>365.6133327013095</v>
      </c>
      <c r="O52" s="79">
        <v>324.92640000000023</v>
      </c>
      <c r="P52" s="79">
        <v>291.00240000000036</v>
      </c>
      <c r="Q52" s="79">
        <v>316.67612728372603</v>
      </c>
      <c r="R52" s="79">
        <v>368.33319999999981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291.45279999999985</v>
      </c>
      <c r="D54" s="8">
        <v>285.57418855881599</v>
      </c>
      <c r="E54" s="8">
        <v>279.09501876000002</v>
      </c>
      <c r="F54" s="8">
        <v>281.18965235875203</v>
      </c>
      <c r="G54" s="8">
        <v>304.39764930686397</v>
      </c>
      <c r="H54" s="8">
        <v>294.53159999999957</v>
      </c>
      <c r="I54" s="8">
        <v>309.24542159999999</v>
      </c>
      <c r="J54" s="8">
        <v>286.64842464000003</v>
      </c>
      <c r="K54" s="8">
        <v>286.66394929440003</v>
      </c>
      <c r="L54" s="8">
        <v>250.7979783024</v>
      </c>
      <c r="M54" s="8">
        <v>288.54928305825558</v>
      </c>
      <c r="N54" s="8">
        <v>365.6133327013095</v>
      </c>
      <c r="O54" s="8">
        <v>324.92640000000023</v>
      </c>
      <c r="P54" s="8">
        <v>291.00240000000036</v>
      </c>
      <c r="Q54" s="8">
        <v>316.67612728372603</v>
      </c>
      <c r="R54" s="8">
        <v>368.33319999999981</v>
      </c>
    </row>
    <row r="55" spans="1:18" ht="11.25" customHeight="1" x14ac:dyDescent="0.25">
      <c r="A55" s="59" t="s">
        <v>139</v>
      </c>
      <c r="B55" s="60" t="s">
        <v>138</v>
      </c>
      <c r="C55" s="9">
        <v>169.25279999999992</v>
      </c>
      <c r="D55" s="9">
        <v>175.62882055881602</v>
      </c>
      <c r="E55" s="9">
        <v>152.80480224000001</v>
      </c>
      <c r="F55" s="9">
        <v>148.384356358752</v>
      </c>
      <c r="G55" s="9">
        <v>166.14951330686401</v>
      </c>
      <c r="H55" s="9">
        <v>154.91159999999994</v>
      </c>
      <c r="I55" s="9">
        <v>177.5286936</v>
      </c>
      <c r="J55" s="9">
        <v>165.81737664000002</v>
      </c>
      <c r="K55" s="9">
        <v>158.19572592</v>
      </c>
      <c r="L55" s="9">
        <v>145.18315152</v>
      </c>
      <c r="M55" s="9">
        <v>164.26928305825567</v>
      </c>
      <c r="N55" s="9">
        <v>213.77333270130907</v>
      </c>
      <c r="O55" s="9">
        <v>155.66640000000007</v>
      </c>
      <c r="P55" s="9">
        <v>139.68239999999997</v>
      </c>
      <c r="Q55" s="9">
        <v>140.91612728372633</v>
      </c>
      <c r="R55" s="9">
        <v>153.31319999999991</v>
      </c>
    </row>
    <row r="56" spans="1:18" ht="11.25" customHeight="1" x14ac:dyDescent="0.25">
      <c r="A56" s="59" t="s">
        <v>137</v>
      </c>
      <c r="B56" s="60" t="s">
        <v>136</v>
      </c>
      <c r="C56" s="9">
        <v>122.19999999999992</v>
      </c>
      <c r="D56" s="9">
        <v>109.945368</v>
      </c>
      <c r="E56" s="9">
        <v>126.29021652</v>
      </c>
      <c r="F56" s="9">
        <v>132.805296</v>
      </c>
      <c r="G56" s="9">
        <v>138.24813599999999</v>
      </c>
      <c r="H56" s="9">
        <v>139.61999999999966</v>
      </c>
      <c r="I56" s="9">
        <v>131.71672800000002</v>
      </c>
      <c r="J56" s="9">
        <v>120.83104800000001</v>
      </c>
      <c r="K56" s="9">
        <v>128.4682233744</v>
      </c>
      <c r="L56" s="9">
        <v>105.61482678240002</v>
      </c>
      <c r="M56" s="9">
        <v>124.27999999999994</v>
      </c>
      <c r="N56" s="9">
        <v>151.84000000000043</v>
      </c>
      <c r="O56" s="9">
        <v>169.26000000000016</v>
      </c>
      <c r="P56" s="9">
        <v>151.32000000000039</v>
      </c>
      <c r="Q56" s="9">
        <v>175.75999999999974</v>
      </c>
      <c r="R56" s="9">
        <v>215.01999999999987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11.918546052631587</v>
      </c>
      <c r="D2" s="78">
        <v>8.5005132123599996</v>
      </c>
      <c r="E2" s="78">
        <v>12.47986459925999</v>
      </c>
      <c r="F2" s="78">
        <v>11.116618068348021</v>
      </c>
      <c r="G2" s="78">
        <v>12.416598492480015</v>
      </c>
      <c r="H2" s="78">
        <v>7.0604999999999993</v>
      </c>
      <c r="I2" s="78">
        <v>12.692284200000001</v>
      </c>
      <c r="J2" s="78">
        <v>6.1935332400000007</v>
      </c>
      <c r="K2" s="78">
        <v>34.662566981051988</v>
      </c>
      <c r="L2" s="78">
        <v>10.406866289508045</v>
      </c>
      <c r="M2" s="78">
        <v>12.003224269927856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11.918546052631587</v>
      </c>
      <c r="D52" s="79">
        <v>8.5005132123599996</v>
      </c>
      <c r="E52" s="79">
        <v>12.47986459925999</v>
      </c>
      <c r="F52" s="79">
        <v>11.116618068348021</v>
      </c>
      <c r="G52" s="79">
        <v>12.416598492480015</v>
      </c>
      <c r="H52" s="79">
        <v>7.0604999999999993</v>
      </c>
      <c r="I52" s="79">
        <v>12.692284200000001</v>
      </c>
      <c r="J52" s="79">
        <v>6.1935332400000007</v>
      </c>
      <c r="K52" s="79">
        <v>34.662566981051988</v>
      </c>
      <c r="L52" s="79">
        <v>10.406866289508045</v>
      </c>
      <c r="M52" s="79">
        <v>12.003224269927856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8.3955618421052662</v>
      </c>
      <c r="D53" s="8">
        <v>3.9283593029999992</v>
      </c>
      <c r="E53" s="8">
        <v>9.1408751870039904</v>
      </c>
      <c r="F53" s="8">
        <v>7.9647866547480213</v>
      </c>
      <c r="G53" s="8">
        <v>9.430974832752014</v>
      </c>
      <c r="H53" s="8">
        <v>3.1977000000000078</v>
      </c>
      <c r="I53" s="8">
        <v>9.1602997200000011</v>
      </c>
      <c r="J53" s="8">
        <v>1.1743974000000001</v>
      </c>
      <c r="K53" s="8">
        <v>30.733345783403987</v>
      </c>
      <c r="L53" s="8">
        <v>4.4608075962120441</v>
      </c>
      <c r="M53" s="8">
        <v>4.4923505223186515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3.52298421052632</v>
      </c>
      <c r="D54" s="8">
        <v>4.5721539093599999</v>
      </c>
      <c r="E54" s="8">
        <v>3.3389894122560002</v>
      </c>
      <c r="F54" s="8">
        <v>3.1518314136000001</v>
      </c>
      <c r="G54" s="8">
        <v>2.9856236597280001</v>
      </c>
      <c r="H54" s="8">
        <v>3.8627999999999911</v>
      </c>
      <c r="I54" s="8">
        <v>3.5319844799999998</v>
      </c>
      <c r="J54" s="8">
        <v>5.0191358400000006</v>
      </c>
      <c r="K54" s="8">
        <v>3.9292211976480003</v>
      </c>
      <c r="L54" s="8">
        <v>5.946058693296</v>
      </c>
      <c r="M54" s="8">
        <v>7.5108737476092049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3.52298421052632</v>
      </c>
      <c r="D57" s="9">
        <v>4.5721539093599999</v>
      </c>
      <c r="E57" s="9">
        <v>3.3389894122560002</v>
      </c>
      <c r="F57" s="9">
        <v>3.1518314136000001</v>
      </c>
      <c r="G57" s="9">
        <v>2.9856236597280001</v>
      </c>
      <c r="H57" s="9">
        <v>3.8627999999999911</v>
      </c>
      <c r="I57" s="9">
        <v>3.5319844799999998</v>
      </c>
      <c r="J57" s="9">
        <v>5.0191358400000006</v>
      </c>
      <c r="K57" s="9">
        <v>3.9292211976480003</v>
      </c>
      <c r="L57" s="9">
        <v>5.946058693296</v>
      </c>
      <c r="M57" s="9">
        <v>7.5108737476092049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07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57.140625" style="29" bestFit="1" customWidth="1"/>
    <col min="2" max="2" width="20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3" t="s">
        <v>105</v>
      </c>
      <c r="B1" s="2" t="s">
        <v>360</v>
      </c>
      <c r="C1" s="3">
        <v>2000</v>
      </c>
      <c r="D1" s="3">
        <v>2001</v>
      </c>
      <c r="E1" s="3">
        <v>2002</v>
      </c>
      <c r="F1" s="3">
        <v>2003</v>
      </c>
      <c r="G1" s="3">
        <v>2004</v>
      </c>
      <c r="H1" s="3">
        <v>2005</v>
      </c>
      <c r="I1" s="3">
        <v>2006</v>
      </c>
      <c r="J1" s="3">
        <v>2007</v>
      </c>
      <c r="K1" s="3">
        <v>2008</v>
      </c>
      <c r="L1" s="3">
        <v>2009</v>
      </c>
      <c r="M1" s="3">
        <v>2010</v>
      </c>
      <c r="N1" s="3">
        <v>2011</v>
      </c>
      <c r="O1" s="3">
        <v>2012</v>
      </c>
      <c r="P1" s="3">
        <v>2013</v>
      </c>
      <c r="Q1" s="3">
        <v>2014</v>
      </c>
      <c r="R1" s="3">
        <v>2015</v>
      </c>
    </row>
    <row r="2" spans="1:18" ht="11.25" customHeight="1" x14ac:dyDescent="0.25">
      <c r="A2" s="1"/>
      <c r="B2" s="30" t="s">
        <v>104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1.25" customHeight="1" x14ac:dyDescent="0.25">
      <c r="A3" s="31" t="s">
        <v>103</v>
      </c>
      <c r="B3" s="32" t="str">
        <f ca="1">HYPERLINK("#"&amp;CELL("address",TOTAL!$C$2),"TOTAL")</f>
        <v>TOTAL</v>
      </c>
      <c r="C3" s="33">
        <f>TOTAL!C$2</f>
        <v>52756.924291523086</v>
      </c>
      <c r="D3" s="33">
        <f>TOTAL!D$2</f>
        <v>53265.677733838907</v>
      </c>
      <c r="E3" s="33">
        <f>TOTAL!E$2</f>
        <v>54619.86162812807</v>
      </c>
      <c r="F3" s="33">
        <f>TOTAL!F$2</f>
        <v>57363.289732534358</v>
      </c>
      <c r="G3" s="33">
        <f>TOTAL!G$2</f>
        <v>56223.657971623179</v>
      </c>
      <c r="H3" s="33">
        <f>TOTAL!H$2</f>
        <v>53777.604115099384</v>
      </c>
      <c r="I3" s="33">
        <f>TOTAL!I$2</f>
        <v>51635.827885770872</v>
      </c>
      <c r="J3" s="33">
        <f>TOTAL!J$2</f>
        <v>49802.241279453665</v>
      </c>
      <c r="K3" s="33">
        <f>TOTAL!K$2</f>
        <v>48271.600728026606</v>
      </c>
      <c r="L3" s="33">
        <f>TOTAL!L$2</f>
        <v>44824.87030328784</v>
      </c>
      <c r="M3" s="33">
        <f>TOTAL!M$2</f>
        <v>50881.622979059473</v>
      </c>
      <c r="N3" s="33">
        <f>TOTAL!N$2</f>
        <v>47347.24231181691</v>
      </c>
      <c r="O3" s="33">
        <f>TOTAL!O$2</f>
        <v>43976.085334099858</v>
      </c>
      <c r="P3" s="33">
        <f>TOTAL!P$2</f>
        <v>42291.159328319867</v>
      </c>
      <c r="Q3" s="33">
        <f>TOTAL!Q$2</f>
        <v>42111.92275072042</v>
      </c>
      <c r="R3" s="33">
        <f>TOTAL!R$2</f>
        <v>41818.303289148113</v>
      </c>
    </row>
    <row r="4" spans="1:18" ht="11.25" customHeight="1" x14ac:dyDescent="0.25">
      <c r="A4" s="34" t="s">
        <v>102</v>
      </c>
      <c r="B4" s="32" t="str">
        <f ca="1">HYPERLINK("#"&amp;CELL("address",TITOT!$C$2),"TITOT")</f>
        <v>TITOT</v>
      </c>
      <c r="C4" s="35">
        <f>TITOT!C$2</f>
        <v>7880.7046139054528</v>
      </c>
      <c r="D4" s="35">
        <f>TITOT!D$2</f>
        <v>9026.4128572088284</v>
      </c>
      <c r="E4" s="35">
        <f>TITOT!E$2</f>
        <v>10275.689994280023</v>
      </c>
      <c r="F4" s="35">
        <f>TITOT!F$2</f>
        <v>11216.360650181652</v>
      </c>
      <c r="G4" s="35">
        <f>TITOT!G$2</f>
        <v>10266.707787927338</v>
      </c>
      <c r="H4" s="35">
        <f>TITOT!H$2</f>
        <v>9222.9618043242463</v>
      </c>
      <c r="I4" s="35">
        <f>TITOT!I$2</f>
        <v>9403.1961198091212</v>
      </c>
      <c r="J4" s="35">
        <f>TITOT!J$2</f>
        <v>7985.1792038718231</v>
      </c>
      <c r="K4" s="35">
        <f>TITOT!K$2</f>
        <v>7982.0818554540965</v>
      </c>
      <c r="L4" s="35">
        <f>TITOT!L$2</f>
        <v>8025.4443435949433</v>
      </c>
      <c r="M4" s="35">
        <f>TITOT!M$2</f>
        <v>10836.711793684777</v>
      </c>
      <c r="N4" s="35">
        <f>TITOT!N$2</f>
        <v>8587.1453420468733</v>
      </c>
      <c r="O4" s="35">
        <f>TITOT!O$2</f>
        <v>7533.1546602995095</v>
      </c>
      <c r="P4" s="35">
        <f>TITOT!P$2</f>
        <v>7500.7494270071147</v>
      </c>
      <c r="Q4" s="35">
        <f>TITOT!Q$2</f>
        <v>6490.2312483833857</v>
      </c>
      <c r="R4" s="35">
        <f>TITOT!R$2</f>
        <v>6328.9667298424547</v>
      </c>
    </row>
    <row r="5" spans="1:18" ht="11.25" customHeight="1" x14ac:dyDescent="0.25">
      <c r="A5" s="36" t="s">
        <v>101</v>
      </c>
      <c r="B5" s="32" t="str">
        <f ca="1">HYPERLINK("#"&amp;CELL("address",tipgt!$C$2),"tipgt")</f>
        <v>tipgt</v>
      </c>
      <c r="C5" s="37">
        <f>tipgt!C$2</f>
        <v>6468.6516198960835</v>
      </c>
      <c r="D5" s="37">
        <f>tipgt!D$2</f>
        <v>7259.3727247663201</v>
      </c>
      <c r="E5" s="37">
        <f>tipgt!E$2</f>
        <v>8467.3256667838577</v>
      </c>
      <c r="F5" s="37">
        <f>tipgt!F$2</f>
        <v>9597.0465002165765</v>
      </c>
      <c r="G5" s="37">
        <f>tipgt!G$2</f>
        <v>8917.3750525920022</v>
      </c>
      <c r="H5" s="37">
        <f>tipgt!H$2</f>
        <v>7952.6471594953091</v>
      </c>
      <c r="I5" s="37">
        <f>tipgt!I$2</f>
        <v>8196.4841832021248</v>
      </c>
      <c r="J5" s="37">
        <f>tipgt!J$2</f>
        <v>6824.0949485182191</v>
      </c>
      <c r="K5" s="37">
        <f>tipgt!K$2</f>
        <v>7055.7213628345689</v>
      </c>
      <c r="L5" s="37">
        <f>tipgt!L$2</f>
        <v>7075.9098186886795</v>
      </c>
      <c r="M5" s="37">
        <f>tipgt!M$2</f>
        <v>9558.1824703455841</v>
      </c>
      <c r="N5" s="37">
        <f>tipgt!N$2</f>
        <v>7764.981930417307</v>
      </c>
      <c r="O5" s="37">
        <f>tipgt!O$2</f>
        <v>6859.4054761044536</v>
      </c>
      <c r="P5" s="37">
        <f>tipgt!P$2</f>
        <v>6873.880138894734</v>
      </c>
      <c r="Q5" s="37">
        <f>tipgt!Q$2</f>
        <v>5995.0630562134156</v>
      </c>
      <c r="R5" s="37">
        <f>tipgt!R$2</f>
        <v>5856.6496162612775</v>
      </c>
    </row>
    <row r="6" spans="1:18" ht="11.25" customHeight="1" x14ac:dyDescent="0.25">
      <c r="A6" s="38" t="s">
        <v>100</v>
      </c>
      <c r="B6" s="32" t="str">
        <f ca="1">HYPERLINK("#"&amp;CELL("address",tipgtele!$C$2),"tipgtele")</f>
        <v>tipgtele</v>
      </c>
      <c r="C6" s="39">
        <f>tipgtele!C$2</f>
        <v>645.35459726526835</v>
      </c>
      <c r="D6" s="39">
        <f>tipgtele!D$2</f>
        <v>555.4100134568879</v>
      </c>
      <c r="E6" s="39">
        <f>tipgtele!E$2</f>
        <v>720.51282776858397</v>
      </c>
      <c r="F6" s="39">
        <f>tipgtele!F$2</f>
        <v>1037.2883105728802</v>
      </c>
      <c r="G6" s="39">
        <f>tipgtele!G$2</f>
        <v>627.14768725382419</v>
      </c>
      <c r="H6" s="39">
        <f>tipgtele!H$2</f>
        <v>878.28458357269153</v>
      </c>
      <c r="I6" s="39">
        <f>tipgtele!I$2</f>
        <v>657.40545254116796</v>
      </c>
      <c r="J6" s="39">
        <f>tipgtele!J$2</f>
        <v>105.907897381428</v>
      </c>
      <c r="K6" s="39">
        <f>tipgtele!K$2</f>
        <v>108.77569427336411</v>
      </c>
      <c r="L6" s="39">
        <f>tipgtele!L$2</f>
        <v>111.82381530152399</v>
      </c>
      <c r="M6" s="39">
        <f>tipgtele!M$2</f>
        <v>213.99591073365954</v>
      </c>
      <c r="N6" s="39">
        <f>tipgtele!N$2</f>
        <v>31.230766884067805</v>
      </c>
      <c r="O6" s="39">
        <f>tipgtele!O$2</f>
        <v>52.992858269060946</v>
      </c>
      <c r="P6" s="39">
        <f>tipgtele!P$2</f>
        <v>18.84679959939659</v>
      </c>
      <c r="Q6" s="39">
        <f>tipgtele!Q$2</f>
        <v>6.3725999999999843</v>
      </c>
      <c r="R6" s="39">
        <f>tipgtele!R$2</f>
        <v>18.846974371064185</v>
      </c>
    </row>
    <row r="7" spans="1:18" ht="11.25" customHeight="1" x14ac:dyDescent="0.25">
      <c r="A7" s="38" t="s">
        <v>99</v>
      </c>
      <c r="B7" s="32" t="str">
        <f ca="1">HYPERLINK("#"&amp;CELL("address",tipgtchp!$C$2),"tipgtchp")</f>
        <v>tipgtchp</v>
      </c>
      <c r="C7" s="39">
        <f>tipgtchp!C$2</f>
        <v>5823.2970226308153</v>
      </c>
      <c r="D7" s="39">
        <f>tipgtchp!D$2</f>
        <v>6703.9627113094321</v>
      </c>
      <c r="E7" s="39">
        <f>tipgtchp!E$2</f>
        <v>7746.8128390152733</v>
      </c>
      <c r="F7" s="39">
        <f>tipgtchp!F$2</f>
        <v>8559.7581896436968</v>
      </c>
      <c r="G7" s="39">
        <f>tipgtchp!G$2</f>
        <v>8290.2273653381781</v>
      </c>
      <c r="H7" s="39">
        <f>tipgtchp!H$2</f>
        <v>7074.3625759226179</v>
      </c>
      <c r="I7" s="39">
        <f>tipgtchp!I$2</f>
        <v>7539.0787306609564</v>
      </c>
      <c r="J7" s="39">
        <f>tipgtchp!J$2</f>
        <v>6718.1870511367915</v>
      </c>
      <c r="K7" s="39">
        <f>tipgtchp!K$2</f>
        <v>6946.9456685612049</v>
      </c>
      <c r="L7" s="39">
        <f>tipgtchp!L$2</f>
        <v>6964.0860033871559</v>
      </c>
      <c r="M7" s="39">
        <f>tipgtchp!M$2</f>
        <v>9344.1865596119242</v>
      </c>
      <c r="N7" s="39">
        <f>tipgtchp!N$2</f>
        <v>7733.7511635332394</v>
      </c>
      <c r="O7" s="39">
        <f>tipgtchp!O$2</f>
        <v>6806.4126178353927</v>
      </c>
      <c r="P7" s="39">
        <f>tipgtchp!P$2</f>
        <v>6855.0333392953371</v>
      </c>
      <c r="Q7" s="39">
        <f>tipgtchp!Q$2</f>
        <v>5988.6904562134159</v>
      </c>
      <c r="R7" s="39">
        <f>tipgtchp!R$2</f>
        <v>5837.8026418902136</v>
      </c>
    </row>
    <row r="8" spans="1:18" ht="11.25" customHeight="1" x14ac:dyDescent="0.25">
      <c r="A8" s="36" t="s">
        <v>98</v>
      </c>
      <c r="B8" s="32" t="str">
        <f ca="1">HYPERLINK("#"&amp;CELL("address",tidh!$C$2),"tidh")</f>
        <v>tidh</v>
      </c>
      <c r="C8" s="37">
        <f>tidh!C$2</f>
        <v>1412.0529940093697</v>
      </c>
      <c r="D8" s="37">
        <f>tidh!D$2</f>
        <v>1767.0401324425081</v>
      </c>
      <c r="E8" s="37">
        <f>tidh!E$2</f>
        <v>1808.3643274961642</v>
      </c>
      <c r="F8" s="37">
        <f>tidh!F$2</f>
        <v>1619.314149965076</v>
      </c>
      <c r="G8" s="37">
        <f>tidh!G$2</f>
        <v>1349.3327353353361</v>
      </c>
      <c r="H8" s="37">
        <f>tidh!H$2</f>
        <v>1270.3146448289367</v>
      </c>
      <c r="I8" s="37">
        <f>tidh!I$2</f>
        <v>1206.711936606996</v>
      </c>
      <c r="J8" s="37">
        <f>tidh!J$2</f>
        <v>1161.084255353604</v>
      </c>
      <c r="K8" s="37">
        <f>tidh!K$2</f>
        <v>926.36049261952803</v>
      </c>
      <c r="L8" s="37">
        <f>tidh!L$2</f>
        <v>949.5345249062641</v>
      </c>
      <c r="M8" s="37">
        <f>tidh!M$2</f>
        <v>1278.5293233391935</v>
      </c>
      <c r="N8" s="37">
        <f>tidh!N$2</f>
        <v>822.16341162956667</v>
      </c>
      <c r="O8" s="37">
        <f>tidh!O$2</f>
        <v>673.74918419505593</v>
      </c>
      <c r="P8" s="37">
        <f>tidh!P$2</f>
        <v>626.86928811238113</v>
      </c>
      <c r="Q8" s="37">
        <f>tidh!Q$2</f>
        <v>495.16819216997044</v>
      </c>
      <c r="R8" s="37">
        <f>tidh!R$2</f>
        <v>472.31711358117684</v>
      </c>
    </row>
    <row r="9" spans="1:18" ht="11.25" customHeight="1" x14ac:dyDescent="0.25">
      <c r="A9" s="34" t="s">
        <v>97</v>
      </c>
      <c r="B9" s="32" t="str">
        <f ca="1">HYPERLINK("#"&amp;CELL("address",CEN!$C$2),"CEN")</f>
        <v>CEN</v>
      </c>
      <c r="C9" s="35">
        <f>CEN!C$2</f>
        <v>1953.5393460526382</v>
      </c>
      <c r="D9" s="35">
        <f>CEN!D$2</f>
        <v>1699.6452589391768</v>
      </c>
      <c r="E9" s="35">
        <f>CEN!E$2</f>
        <v>1396.8201473032682</v>
      </c>
      <c r="F9" s="35">
        <f>CEN!F$2</f>
        <v>1752.0997953030123</v>
      </c>
      <c r="G9" s="35">
        <f>CEN!G$2</f>
        <v>2166.0822314518318</v>
      </c>
      <c r="H9" s="35">
        <f>CEN!H$2</f>
        <v>2052.1809000000007</v>
      </c>
      <c r="I9" s="35">
        <f>CEN!I$2</f>
        <v>2173.6622120400002</v>
      </c>
      <c r="J9" s="35">
        <f>CEN!J$2</f>
        <v>1978.6774932000005</v>
      </c>
      <c r="K9" s="35">
        <f>CEN!K$2</f>
        <v>2301.9587194645801</v>
      </c>
      <c r="L9" s="35">
        <f>CEN!L$2</f>
        <v>2397.587853783024</v>
      </c>
      <c r="M9" s="35">
        <f>CEN!M$2</f>
        <v>2200.3193073281827</v>
      </c>
      <c r="N9" s="35">
        <f>CEN!N$2</f>
        <v>2143.1422380043869</v>
      </c>
      <c r="O9" s="35">
        <f>CEN!O$2</f>
        <v>2419.7501759594679</v>
      </c>
      <c r="P9" s="35">
        <f>CEN!P$2</f>
        <v>2034.9683164836113</v>
      </c>
      <c r="Q9" s="35">
        <f>CEN!Q$2</f>
        <v>2806.3483684498187</v>
      </c>
      <c r="R9" s="35">
        <f>CEN!R$2</f>
        <v>2844.9844000000012</v>
      </c>
    </row>
    <row r="10" spans="1:18" ht="11.25" customHeight="1" x14ac:dyDescent="0.25">
      <c r="A10" s="36" t="s">
        <v>96</v>
      </c>
      <c r="B10" s="32" t="str">
        <f ca="1">HYPERLINK("#"&amp;CELL("address",cenrf!$C$2),"cenrf")</f>
        <v>cenrf</v>
      </c>
      <c r="C10" s="37">
        <f>cenrf!C$2</f>
        <v>1650.1680000000067</v>
      </c>
      <c r="D10" s="37">
        <f>cenrf!D$2</f>
        <v>1405.5705571680007</v>
      </c>
      <c r="E10" s="37">
        <f>cenrf!E$2</f>
        <v>1105.245263944008</v>
      </c>
      <c r="F10" s="37">
        <f>cenrf!F$2</f>
        <v>1459.7935248759122</v>
      </c>
      <c r="G10" s="37">
        <f>cenrf!G$2</f>
        <v>1849.2679836524881</v>
      </c>
      <c r="H10" s="37">
        <f>cenrf!H$2</f>
        <v>1750.5888000000011</v>
      </c>
      <c r="I10" s="37">
        <f>cenrf!I$2</f>
        <v>1851.7245062400004</v>
      </c>
      <c r="J10" s="37">
        <f>cenrf!J$2</f>
        <v>1685.8355353200004</v>
      </c>
      <c r="K10" s="37">
        <f>cenrf!K$2</f>
        <v>1980.6322031891284</v>
      </c>
      <c r="L10" s="37">
        <f>cenrf!L$2</f>
        <v>2136.3830091911163</v>
      </c>
      <c r="M10" s="37">
        <f>cenrf!M$2</f>
        <v>1899.7667999999992</v>
      </c>
      <c r="N10" s="37">
        <f>cenrf!N$2</f>
        <v>1777.5289053030772</v>
      </c>
      <c r="O10" s="37">
        <f>cenrf!O$2</f>
        <v>2094.8237759594676</v>
      </c>
      <c r="P10" s="37">
        <f>cenrf!P$2</f>
        <v>1743.965916483611</v>
      </c>
      <c r="Q10" s="37">
        <f>cenrf!Q$2</f>
        <v>2489.6722411660926</v>
      </c>
      <c r="R10" s="37">
        <f>cenrf!R$2</f>
        <v>2476.6512000000012</v>
      </c>
    </row>
    <row r="11" spans="1:18" ht="11.25" customHeight="1" x14ac:dyDescent="0.25">
      <c r="A11" s="36" t="s">
        <v>95</v>
      </c>
      <c r="B11" s="32" t="str">
        <f ca="1">HYPERLINK("#"&amp;CELL("address",cenog!$C$2),"cenog")</f>
        <v>cenog</v>
      </c>
      <c r="C11" s="37">
        <f>cenog!C$2</f>
        <v>0</v>
      </c>
      <c r="D11" s="37">
        <f>cenog!D$2</f>
        <v>0</v>
      </c>
      <c r="E11" s="37">
        <f>cenog!E$2</f>
        <v>0</v>
      </c>
      <c r="F11" s="37">
        <f>cenog!F$2</f>
        <v>0</v>
      </c>
      <c r="G11" s="37">
        <f>cenog!G$2</f>
        <v>0</v>
      </c>
      <c r="H11" s="37">
        <f>cenog!H$2</f>
        <v>0</v>
      </c>
      <c r="I11" s="37">
        <f>cenog!I$2</f>
        <v>0</v>
      </c>
      <c r="J11" s="37">
        <f>cenog!J$2</f>
        <v>0</v>
      </c>
      <c r="K11" s="37">
        <f>cenog!K$2</f>
        <v>0</v>
      </c>
      <c r="L11" s="37">
        <f>cenog!L$2</f>
        <v>0</v>
      </c>
      <c r="M11" s="37">
        <f>cenog!M$2</f>
        <v>0</v>
      </c>
      <c r="N11" s="37">
        <f>cenog!N$2</f>
        <v>0</v>
      </c>
      <c r="O11" s="37">
        <f>cenog!O$2</f>
        <v>0</v>
      </c>
      <c r="P11" s="37">
        <f>cenog!P$2</f>
        <v>0</v>
      </c>
      <c r="Q11" s="37">
        <f>cenog!Q$2</f>
        <v>0</v>
      </c>
      <c r="R11" s="37">
        <f>cenog!R$2</f>
        <v>0</v>
      </c>
    </row>
    <row r="12" spans="1:18" ht="11.25" customHeight="1" x14ac:dyDescent="0.25">
      <c r="A12" s="36" t="s">
        <v>94</v>
      </c>
      <c r="B12" s="32" t="str">
        <f ca="1">HYPERLINK("#"&amp;CELL("address",cennu!$C$2),"cennu")</f>
        <v>cennu</v>
      </c>
      <c r="C12" s="37">
        <f>cennu!C$2</f>
        <v>0</v>
      </c>
      <c r="D12" s="37">
        <f>cennu!D$2</f>
        <v>0</v>
      </c>
      <c r="E12" s="37">
        <f>cennu!E$2</f>
        <v>0</v>
      </c>
      <c r="F12" s="37">
        <f>cennu!F$2</f>
        <v>0</v>
      </c>
      <c r="G12" s="37">
        <f>cennu!G$2</f>
        <v>0</v>
      </c>
      <c r="H12" s="37">
        <f>cennu!H$2</f>
        <v>0</v>
      </c>
      <c r="I12" s="37">
        <f>cennu!I$2</f>
        <v>0</v>
      </c>
      <c r="J12" s="37">
        <f>cennu!J$2</f>
        <v>0</v>
      </c>
      <c r="K12" s="37">
        <f>cennu!K$2</f>
        <v>0</v>
      </c>
      <c r="L12" s="37">
        <f>cennu!L$2</f>
        <v>0</v>
      </c>
      <c r="M12" s="37">
        <f>cennu!M$2</f>
        <v>0</v>
      </c>
      <c r="N12" s="37">
        <f>cennu!N$2</f>
        <v>0</v>
      </c>
      <c r="O12" s="37">
        <f>cennu!O$2</f>
        <v>0</v>
      </c>
      <c r="P12" s="37">
        <f>cennu!P$2</f>
        <v>0</v>
      </c>
      <c r="Q12" s="37">
        <f>cennu!Q$2</f>
        <v>0</v>
      </c>
      <c r="R12" s="37">
        <f>cennu!R$2</f>
        <v>0</v>
      </c>
    </row>
    <row r="13" spans="1:18" ht="11.25" customHeight="1" x14ac:dyDescent="0.25">
      <c r="A13" s="36" t="s">
        <v>93</v>
      </c>
      <c r="B13" s="32" t="str">
        <f ca="1">HYPERLINK("#"&amp;CELL("address",cencm!$C$2),"cencm")</f>
        <v>cencm</v>
      </c>
      <c r="C13" s="37">
        <f>cencm!C$2</f>
        <v>0</v>
      </c>
      <c r="D13" s="37">
        <f>cencm!D$2</f>
        <v>0</v>
      </c>
      <c r="E13" s="37">
        <f>cencm!E$2</f>
        <v>0</v>
      </c>
      <c r="F13" s="37">
        <f>cencm!F$2</f>
        <v>0</v>
      </c>
      <c r="G13" s="37">
        <f>cencm!G$2</f>
        <v>0</v>
      </c>
      <c r="H13" s="37">
        <f>cencm!H$2</f>
        <v>0</v>
      </c>
      <c r="I13" s="37">
        <f>cencm!I$2</f>
        <v>0</v>
      </c>
      <c r="J13" s="37">
        <f>cencm!J$2</f>
        <v>0</v>
      </c>
      <c r="K13" s="37">
        <f>cencm!K$2</f>
        <v>0</v>
      </c>
      <c r="L13" s="37">
        <f>cencm!L$2</f>
        <v>0</v>
      </c>
      <c r="M13" s="37">
        <f>cencm!M$2</f>
        <v>0</v>
      </c>
      <c r="N13" s="37">
        <f>cencm!N$2</f>
        <v>0</v>
      </c>
      <c r="O13" s="37">
        <f>cencm!O$2</f>
        <v>0</v>
      </c>
      <c r="P13" s="37">
        <f>cencm!P$2</f>
        <v>0</v>
      </c>
      <c r="Q13" s="37">
        <f>cencm!Q$2</f>
        <v>0</v>
      </c>
      <c r="R13" s="37">
        <f>cencm!R$2</f>
        <v>0</v>
      </c>
    </row>
    <row r="14" spans="1:18" ht="11.25" customHeight="1" x14ac:dyDescent="0.25">
      <c r="A14" s="36" t="s">
        <v>92</v>
      </c>
      <c r="B14" s="32" t="str">
        <f ca="1">HYPERLINK("#"&amp;CELL("address",cenck!$C$2),"cenck")</f>
        <v>cenck</v>
      </c>
      <c r="C14" s="37">
        <f>cenck!C$2</f>
        <v>291.45279999999985</v>
      </c>
      <c r="D14" s="37">
        <f>cenck!D$2</f>
        <v>285.57418855881599</v>
      </c>
      <c r="E14" s="37">
        <f>cenck!E$2</f>
        <v>279.09501876000002</v>
      </c>
      <c r="F14" s="37">
        <f>cenck!F$2</f>
        <v>281.18965235875203</v>
      </c>
      <c r="G14" s="37">
        <f>cenck!G$2</f>
        <v>304.39764930686397</v>
      </c>
      <c r="H14" s="37">
        <f>cenck!H$2</f>
        <v>294.53159999999957</v>
      </c>
      <c r="I14" s="37">
        <f>cenck!I$2</f>
        <v>309.24542159999999</v>
      </c>
      <c r="J14" s="37">
        <f>cenck!J$2</f>
        <v>286.64842464000003</v>
      </c>
      <c r="K14" s="37">
        <f>cenck!K$2</f>
        <v>286.66394929440003</v>
      </c>
      <c r="L14" s="37">
        <f>cenck!L$2</f>
        <v>250.7979783024</v>
      </c>
      <c r="M14" s="37">
        <f>cenck!M$2</f>
        <v>288.54928305825558</v>
      </c>
      <c r="N14" s="37">
        <f>cenck!N$2</f>
        <v>365.6133327013095</v>
      </c>
      <c r="O14" s="37">
        <f>cenck!O$2</f>
        <v>324.92640000000023</v>
      </c>
      <c r="P14" s="37">
        <f>cenck!P$2</f>
        <v>291.00240000000036</v>
      </c>
      <c r="Q14" s="37">
        <f>cenck!Q$2</f>
        <v>316.67612728372603</v>
      </c>
      <c r="R14" s="37">
        <f>cenck!R$2</f>
        <v>368.33319999999981</v>
      </c>
    </row>
    <row r="15" spans="1:18" ht="11.25" customHeight="1" x14ac:dyDescent="0.25">
      <c r="A15" s="36" t="s">
        <v>91</v>
      </c>
      <c r="B15" s="32" t="str">
        <f ca="1">HYPERLINK("#"&amp;CELL("address",cenbf!$C$2),"cenbf")</f>
        <v>cenbf</v>
      </c>
      <c r="C15" s="37">
        <f>cenbf!C$2</f>
        <v>0</v>
      </c>
      <c r="D15" s="37">
        <f>cenbf!D$2</f>
        <v>0</v>
      </c>
      <c r="E15" s="37">
        <f>cenbf!E$2</f>
        <v>0</v>
      </c>
      <c r="F15" s="37">
        <f>cenbf!F$2</f>
        <v>0</v>
      </c>
      <c r="G15" s="37">
        <f>cenbf!G$2</f>
        <v>0</v>
      </c>
      <c r="H15" s="37">
        <f>cenbf!H$2</f>
        <v>0</v>
      </c>
      <c r="I15" s="37">
        <f>cenbf!I$2</f>
        <v>0</v>
      </c>
      <c r="J15" s="37">
        <f>cenbf!J$2</f>
        <v>0</v>
      </c>
      <c r="K15" s="37">
        <f>cenbf!K$2</f>
        <v>0</v>
      </c>
      <c r="L15" s="37">
        <f>cenbf!L$2</f>
        <v>0</v>
      </c>
      <c r="M15" s="37">
        <f>cenbf!M$2</f>
        <v>0</v>
      </c>
      <c r="N15" s="37">
        <f>cenbf!N$2</f>
        <v>0</v>
      </c>
      <c r="O15" s="37">
        <f>cenbf!O$2</f>
        <v>0</v>
      </c>
      <c r="P15" s="37">
        <f>cenbf!P$2</f>
        <v>0</v>
      </c>
      <c r="Q15" s="37">
        <f>cenbf!Q$2</f>
        <v>0</v>
      </c>
      <c r="R15" s="37">
        <f>cenbf!R$2</f>
        <v>0</v>
      </c>
    </row>
    <row r="16" spans="1:18" ht="11.25" customHeight="1" x14ac:dyDescent="0.25">
      <c r="A16" s="36" t="s">
        <v>90</v>
      </c>
      <c r="B16" s="32" t="str">
        <f ca="1">HYPERLINK("#"&amp;CELL("address",cengw!$C$2),"cengw")</f>
        <v>cengw</v>
      </c>
      <c r="C16" s="37">
        <f>cengw!C$2</f>
        <v>11.918546052631587</v>
      </c>
      <c r="D16" s="37">
        <f>cengw!D$2</f>
        <v>8.5005132123599996</v>
      </c>
      <c r="E16" s="37">
        <f>cengw!E$2</f>
        <v>12.47986459925999</v>
      </c>
      <c r="F16" s="37">
        <f>cengw!F$2</f>
        <v>11.116618068348021</v>
      </c>
      <c r="G16" s="37">
        <f>cengw!G$2</f>
        <v>12.416598492480015</v>
      </c>
      <c r="H16" s="37">
        <f>cengw!H$2</f>
        <v>7.0604999999999993</v>
      </c>
      <c r="I16" s="37">
        <f>cengw!I$2</f>
        <v>12.692284200000001</v>
      </c>
      <c r="J16" s="37">
        <f>cengw!J$2</f>
        <v>6.1935332400000007</v>
      </c>
      <c r="K16" s="37">
        <f>cengw!K$2</f>
        <v>34.662566981051988</v>
      </c>
      <c r="L16" s="37">
        <f>cengw!L$2</f>
        <v>10.406866289508045</v>
      </c>
      <c r="M16" s="37">
        <f>cengw!M$2</f>
        <v>12.003224269927856</v>
      </c>
      <c r="N16" s="37">
        <f>cengw!N$2</f>
        <v>0</v>
      </c>
      <c r="O16" s="37">
        <f>cengw!O$2</f>
        <v>0</v>
      </c>
      <c r="P16" s="37">
        <f>cengw!P$2</f>
        <v>0</v>
      </c>
      <c r="Q16" s="37">
        <f>cengw!Q$2</f>
        <v>0</v>
      </c>
      <c r="R16" s="37">
        <f>cengw!R$2</f>
        <v>0</v>
      </c>
    </row>
    <row r="17" spans="1:18" ht="11.25" customHeight="1" x14ac:dyDescent="0.25">
      <c r="A17" s="36" t="s">
        <v>89</v>
      </c>
      <c r="B17" s="32" t="str">
        <f ca="1">HYPERLINK("#"&amp;CELL("address",cenpf!$C$2),"cenpf")</f>
        <v>cenpf</v>
      </c>
      <c r="C17" s="37">
        <f>cenpf!C$2</f>
        <v>0</v>
      </c>
      <c r="D17" s="37">
        <f>cenpf!D$2</f>
        <v>0</v>
      </c>
      <c r="E17" s="37">
        <f>cenpf!E$2</f>
        <v>0</v>
      </c>
      <c r="F17" s="37">
        <f>cenpf!F$2</f>
        <v>0</v>
      </c>
      <c r="G17" s="37">
        <f>cenpf!G$2</f>
        <v>0</v>
      </c>
      <c r="H17" s="37">
        <f>cenpf!H$2</f>
        <v>0</v>
      </c>
      <c r="I17" s="37">
        <f>cenpf!I$2</f>
        <v>0</v>
      </c>
      <c r="J17" s="37">
        <f>cenpf!J$2</f>
        <v>0</v>
      </c>
      <c r="K17" s="37">
        <f>cenpf!K$2</f>
        <v>0</v>
      </c>
      <c r="L17" s="37">
        <f>cenpf!L$2</f>
        <v>0</v>
      </c>
      <c r="M17" s="37">
        <f>cenpf!M$2</f>
        <v>0</v>
      </c>
      <c r="N17" s="37">
        <f>cenpf!N$2</f>
        <v>0</v>
      </c>
      <c r="O17" s="37">
        <f>cenpf!O$2</f>
        <v>0</v>
      </c>
      <c r="P17" s="37">
        <f>cenpf!P$2</f>
        <v>0</v>
      </c>
      <c r="Q17" s="37">
        <f>cenpf!Q$2</f>
        <v>0</v>
      </c>
      <c r="R17" s="37">
        <f>cenpf!R$2</f>
        <v>0</v>
      </c>
    </row>
    <row r="18" spans="1:18" ht="11.25" customHeight="1" x14ac:dyDescent="0.25">
      <c r="A18" s="36" t="s">
        <v>88</v>
      </c>
      <c r="B18" s="32" t="str">
        <f ca="1">HYPERLINK("#"&amp;CELL("address",cenbr!$C$2),"cenbr")</f>
        <v>cenbr</v>
      </c>
      <c r="C18" s="37">
        <f>cenbr!C$2</f>
        <v>0</v>
      </c>
      <c r="D18" s="37">
        <f>cenbr!D$2</f>
        <v>0</v>
      </c>
      <c r="E18" s="37">
        <f>cenbr!E$2</f>
        <v>0</v>
      </c>
      <c r="F18" s="37">
        <f>cenbr!F$2</f>
        <v>0</v>
      </c>
      <c r="G18" s="37">
        <f>cenbr!G$2</f>
        <v>0</v>
      </c>
      <c r="H18" s="37">
        <f>cenbr!H$2</f>
        <v>0</v>
      </c>
      <c r="I18" s="37">
        <f>cenbr!I$2</f>
        <v>0</v>
      </c>
      <c r="J18" s="37">
        <f>cenbr!J$2</f>
        <v>0</v>
      </c>
      <c r="K18" s="37">
        <f>cenbr!K$2</f>
        <v>0</v>
      </c>
      <c r="L18" s="37">
        <f>cenbr!L$2</f>
        <v>0</v>
      </c>
      <c r="M18" s="37">
        <f>cenbr!M$2</f>
        <v>0</v>
      </c>
      <c r="N18" s="37">
        <f>cenbr!N$2</f>
        <v>0</v>
      </c>
      <c r="O18" s="37">
        <f>cenbr!O$2</f>
        <v>0</v>
      </c>
      <c r="P18" s="37">
        <f>cenbr!P$2</f>
        <v>0</v>
      </c>
      <c r="Q18" s="37">
        <f>cenbr!Q$2</f>
        <v>0</v>
      </c>
      <c r="R18" s="37">
        <f>cenbr!R$2</f>
        <v>0</v>
      </c>
    </row>
    <row r="19" spans="1:18" ht="11.25" customHeight="1" x14ac:dyDescent="0.25">
      <c r="A19" s="36" t="s">
        <v>87</v>
      </c>
      <c r="B19" s="32" t="str">
        <f ca="1">HYPERLINK("#"&amp;CELL("address",cench!$C$2),"cench")</f>
        <v>cench</v>
      </c>
      <c r="C19" s="37">
        <f>cench!C$2</f>
        <v>0</v>
      </c>
      <c r="D19" s="37">
        <f>cench!D$2</f>
        <v>0</v>
      </c>
      <c r="E19" s="37">
        <f>cench!E$2</f>
        <v>0</v>
      </c>
      <c r="F19" s="37">
        <f>cench!F$2</f>
        <v>0</v>
      </c>
      <c r="G19" s="37">
        <f>cench!G$2</f>
        <v>0</v>
      </c>
      <c r="H19" s="37">
        <f>cench!H$2</f>
        <v>0</v>
      </c>
      <c r="I19" s="37">
        <f>cench!I$2</f>
        <v>0</v>
      </c>
      <c r="J19" s="37">
        <f>cench!J$2</f>
        <v>0</v>
      </c>
      <c r="K19" s="37">
        <f>cench!K$2</f>
        <v>0</v>
      </c>
      <c r="L19" s="37">
        <f>cench!L$2</f>
        <v>0</v>
      </c>
      <c r="M19" s="37">
        <f>cench!M$2</f>
        <v>0</v>
      </c>
      <c r="N19" s="37">
        <f>cench!N$2</f>
        <v>0</v>
      </c>
      <c r="O19" s="37">
        <f>cench!O$2</f>
        <v>0</v>
      </c>
      <c r="P19" s="37">
        <f>cench!P$2</f>
        <v>0</v>
      </c>
      <c r="Q19" s="37">
        <f>cench!Q$2</f>
        <v>0</v>
      </c>
      <c r="R19" s="37">
        <f>cench!R$2</f>
        <v>0</v>
      </c>
    </row>
    <row r="20" spans="1:18" ht="11.25" customHeight="1" x14ac:dyDescent="0.25">
      <c r="A20" s="36" t="s">
        <v>86</v>
      </c>
      <c r="B20" s="32" t="str">
        <f ca="1">HYPERLINK("#"&amp;CELL("address",cencl!$C$2),"cencl")</f>
        <v>cencl</v>
      </c>
      <c r="C20" s="37">
        <f>cencl!C$2</f>
        <v>0</v>
      </c>
      <c r="D20" s="37">
        <f>cencl!D$2</f>
        <v>0</v>
      </c>
      <c r="E20" s="37">
        <f>cencl!E$2</f>
        <v>0</v>
      </c>
      <c r="F20" s="37">
        <f>cencl!F$2</f>
        <v>0</v>
      </c>
      <c r="G20" s="37">
        <f>cencl!G$2</f>
        <v>0</v>
      </c>
      <c r="H20" s="37">
        <f>cencl!H$2</f>
        <v>0</v>
      </c>
      <c r="I20" s="37">
        <f>cencl!I$2</f>
        <v>0</v>
      </c>
      <c r="J20" s="37">
        <f>cencl!J$2</f>
        <v>0</v>
      </c>
      <c r="K20" s="37">
        <f>cencl!K$2</f>
        <v>0</v>
      </c>
      <c r="L20" s="37">
        <f>cencl!L$2</f>
        <v>0</v>
      </c>
      <c r="M20" s="37">
        <f>cencl!M$2</f>
        <v>0</v>
      </c>
      <c r="N20" s="37">
        <f>cencl!N$2</f>
        <v>0</v>
      </c>
      <c r="O20" s="37">
        <f>cencl!O$2</f>
        <v>0</v>
      </c>
      <c r="P20" s="37">
        <f>cencl!P$2</f>
        <v>0</v>
      </c>
      <c r="Q20" s="37">
        <f>cencl!Q$2</f>
        <v>0</v>
      </c>
      <c r="R20" s="37">
        <f>cencl!R$2</f>
        <v>0</v>
      </c>
    </row>
    <row r="21" spans="1:18" ht="11.25" customHeight="1" x14ac:dyDescent="0.25">
      <c r="A21" s="36" t="s">
        <v>85</v>
      </c>
      <c r="B21" s="32" t="str">
        <f ca="1">HYPERLINK("#"&amp;CELL("address",cenlr!$C$2),"cenlr")</f>
        <v>cenlr</v>
      </c>
      <c r="C21" s="37">
        <f>cenlr!C$2</f>
        <v>0</v>
      </c>
      <c r="D21" s="37">
        <f>cenlr!D$2</f>
        <v>0</v>
      </c>
      <c r="E21" s="37">
        <f>cenlr!E$2</f>
        <v>0</v>
      </c>
      <c r="F21" s="37">
        <f>cenlr!F$2</f>
        <v>0</v>
      </c>
      <c r="G21" s="37">
        <f>cenlr!G$2</f>
        <v>0</v>
      </c>
      <c r="H21" s="37">
        <f>cenlr!H$2</f>
        <v>0</v>
      </c>
      <c r="I21" s="37">
        <f>cenlr!I$2</f>
        <v>0</v>
      </c>
      <c r="J21" s="37">
        <f>cenlr!J$2</f>
        <v>0</v>
      </c>
      <c r="K21" s="37">
        <f>cenlr!K$2</f>
        <v>0</v>
      </c>
      <c r="L21" s="37">
        <f>cenlr!L$2</f>
        <v>0</v>
      </c>
      <c r="M21" s="37">
        <f>cenlr!M$2</f>
        <v>0</v>
      </c>
      <c r="N21" s="37">
        <f>cenlr!N$2</f>
        <v>0</v>
      </c>
      <c r="O21" s="37">
        <f>cenlr!O$2</f>
        <v>0</v>
      </c>
      <c r="P21" s="37">
        <f>cenlr!P$2</f>
        <v>0</v>
      </c>
      <c r="Q21" s="37">
        <f>cenlr!Q$2</f>
        <v>0</v>
      </c>
      <c r="R21" s="37">
        <f>cenlr!R$2</f>
        <v>0</v>
      </c>
    </row>
    <row r="22" spans="1:18" ht="11.25" customHeight="1" x14ac:dyDescent="0.25">
      <c r="A22" s="36" t="s">
        <v>84</v>
      </c>
      <c r="B22" s="32" t="str">
        <f ca="1">HYPERLINK("#"&amp;CELL("address",cenbg!$C$2),"cenbg")</f>
        <v>cenbg</v>
      </c>
      <c r="C22" s="37">
        <f>cenbg!C$2</f>
        <v>0</v>
      </c>
      <c r="D22" s="37">
        <f>cenbg!D$2</f>
        <v>0</v>
      </c>
      <c r="E22" s="37">
        <f>cenbg!E$2</f>
        <v>0</v>
      </c>
      <c r="F22" s="37">
        <f>cenbg!F$2</f>
        <v>0</v>
      </c>
      <c r="G22" s="37">
        <f>cenbg!G$2</f>
        <v>0</v>
      </c>
      <c r="H22" s="37">
        <f>cenbg!H$2</f>
        <v>0</v>
      </c>
      <c r="I22" s="37">
        <f>cenbg!I$2</f>
        <v>0</v>
      </c>
      <c r="J22" s="37">
        <f>cenbg!J$2</f>
        <v>0</v>
      </c>
      <c r="K22" s="37">
        <f>cenbg!K$2</f>
        <v>0</v>
      </c>
      <c r="L22" s="37">
        <f>cenbg!L$2</f>
        <v>0</v>
      </c>
      <c r="M22" s="37">
        <f>cenbg!M$2</f>
        <v>0</v>
      </c>
      <c r="N22" s="37">
        <f>cenbg!N$2</f>
        <v>0</v>
      </c>
      <c r="O22" s="37">
        <f>cenbg!O$2</f>
        <v>0</v>
      </c>
      <c r="P22" s="37">
        <f>cenbg!P$2</f>
        <v>0</v>
      </c>
      <c r="Q22" s="37">
        <f>cenbg!Q$2</f>
        <v>0</v>
      </c>
      <c r="R22" s="37">
        <f>cenbg!R$2</f>
        <v>0</v>
      </c>
    </row>
    <row r="23" spans="1:18" ht="11.25" customHeight="1" x14ac:dyDescent="0.25">
      <c r="A23" s="36" t="s">
        <v>83</v>
      </c>
      <c r="B23" s="32" t="str">
        <f ca="1">HYPERLINK("#"&amp;CELL("address",cengl!$C$2),"cengl")</f>
        <v>cengl</v>
      </c>
      <c r="C23" s="37">
        <f>cengl!C$2</f>
        <v>0</v>
      </c>
      <c r="D23" s="37">
        <f>cengl!D$2</f>
        <v>0</v>
      </c>
      <c r="E23" s="37">
        <f>cengl!E$2</f>
        <v>0</v>
      </c>
      <c r="F23" s="37">
        <f>cengl!F$2</f>
        <v>0</v>
      </c>
      <c r="G23" s="37">
        <f>cengl!G$2</f>
        <v>0</v>
      </c>
      <c r="H23" s="37">
        <f>cengl!H$2</f>
        <v>0</v>
      </c>
      <c r="I23" s="37">
        <f>cengl!I$2</f>
        <v>0</v>
      </c>
      <c r="J23" s="37">
        <f>cengl!J$2</f>
        <v>0</v>
      </c>
      <c r="K23" s="37">
        <f>cengl!K$2</f>
        <v>0</v>
      </c>
      <c r="L23" s="37">
        <f>cengl!L$2</f>
        <v>0</v>
      </c>
      <c r="M23" s="37">
        <f>cengl!M$2</f>
        <v>0</v>
      </c>
      <c r="N23" s="37">
        <f>cengl!N$2</f>
        <v>0</v>
      </c>
      <c r="O23" s="37">
        <f>cengl!O$2</f>
        <v>0</v>
      </c>
      <c r="P23" s="37">
        <f>cengl!P$2</f>
        <v>0</v>
      </c>
      <c r="Q23" s="37">
        <f>cengl!Q$2</f>
        <v>0</v>
      </c>
      <c r="R23" s="37">
        <f>cengl!R$2</f>
        <v>0</v>
      </c>
    </row>
    <row r="24" spans="1:18" ht="11.25" customHeight="1" x14ac:dyDescent="0.25">
      <c r="A24" s="36" t="s">
        <v>82</v>
      </c>
      <c r="B24" s="32" t="str">
        <f ca="1">HYPERLINK("#"&amp;CELL("address",cenns!$C$2),"cenns")</f>
        <v>cenns</v>
      </c>
      <c r="C24" s="37">
        <f>cenns!C$2</f>
        <v>0</v>
      </c>
      <c r="D24" s="37">
        <f>cenns!D$2</f>
        <v>0</v>
      </c>
      <c r="E24" s="37">
        <f>cenns!E$2</f>
        <v>0</v>
      </c>
      <c r="F24" s="37">
        <f>cenns!F$2</f>
        <v>0</v>
      </c>
      <c r="G24" s="37">
        <f>cenns!G$2</f>
        <v>0</v>
      </c>
      <c r="H24" s="37">
        <f>cenns!H$2</f>
        <v>0</v>
      </c>
      <c r="I24" s="37">
        <f>cenns!I$2</f>
        <v>0</v>
      </c>
      <c r="J24" s="37">
        <f>cenns!J$2</f>
        <v>0</v>
      </c>
      <c r="K24" s="37">
        <f>cenns!K$2</f>
        <v>0</v>
      </c>
      <c r="L24" s="37">
        <f>cenns!L$2</f>
        <v>0</v>
      </c>
      <c r="M24" s="37">
        <f>cenns!M$2</f>
        <v>0</v>
      </c>
      <c r="N24" s="37">
        <f>cenns!N$2</f>
        <v>0</v>
      </c>
      <c r="O24" s="37">
        <f>cenns!O$2</f>
        <v>0</v>
      </c>
      <c r="P24" s="37">
        <f>cenns!P$2</f>
        <v>0</v>
      </c>
      <c r="Q24" s="37">
        <f>cenns!Q$2</f>
        <v>0</v>
      </c>
      <c r="R24" s="37">
        <f>cenns!R$2</f>
        <v>0</v>
      </c>
    </row>
    <row r="25" spans="1:18" ht="11.25" customHeight="1" x14ac:dyDescent="0.25">
      <c r="A25" s="34" t="s">
        <v>81</v>
      </c>
      <c r="B25" s="32" t="str">
        <f ca="1">HYPERLINK("#"&amp;CELL("address",CF!$C$2),"CF")</f>
        <v>CF</v>
      </c>
      <c r="C25" s="35">
        <f>CF!C$2</f>
        <v>42922.680331564996</v>
      </c>
      <c r="D25" s="35">
        <f>CF!D$2</f>
        <v>42539.6196176909</v>
      </c>
      <c r="E25" s="35">
        <f>CF!E$2</f>
        <v>42947.35148654478</v>
      </c>
      <c r="F25" s="35">
        <f>CF!F$2</f>
        <v>44394.829287049695</v>
      </c>
      <c r="G25" s="35">
        <f>CF!G$2</f>
        <v>43790.867952244007</v>
      </c>
      <c r="H25" s="35">
        <f>CF!H$2</f>
        <v>42502.46141077514</v>
      </c>
      <c r="I25" s="35">
        <f>CF!I$2</f>
        <v>40058.96955392175</v>
      </c>
      <c r="J25" s="35">
        <f>CF!J$2</f>
        <v>39838.384582381841</v>
      </c>
      <c r="K25" s="35">
        <f>CF!K$2</f>
        <v>37987.56015310793</v>
      </c>
      <c r="L25" s="35">
        <f>CF!L$2</f>
        <v>34401.838105909876</v>
      </c>
      <c r="M25" s="35">
        <f>CF!M$2</f>
        <v>37844.591878046514</v>
      </c>
      <c r="N25" s="35">
        <f>CF!N$2</f>
        <v>36616.954731765654</v>
      </c>
      <c r="O25" s="35">
        <f>CF!O$2</f>
        <v>34023.180497840884</v>
      </c>
      <c r="P25" s="35">
        <f>CF!P$2</f>
        <v>32755.441584829139</v>
      </c>
      <c r="Q25" s="35">
        <f>CF!Q$2</f>
        <v>32815.343133887218</v>
      </c>
      <c r="R25" s="35">
        <f>CF!R$2</f>
        <v>32644.352159305658</v>
      </c>
    </row>
    <row r="26" spans="1:18" ht="11.25" customHeight="1" x14ac:dyDescent="0.25">
      <c r="A26" s="36" t="s">
        <v>80</v>
      </c>
      <c r="B26" s="32" t="str">
        <f ca="1">HYPERLINK("#"&amp;CELL("address",CIN!$C$2),"CIN")</f>
        <v>CIN</v>
      </c>
      <c r="C26" s="37">
        <f>CIN!C$2</f>
        <v>11849.677591854554</v>
      </c>
      <c r="D26" s="37">
        <f>CIN!D$2</f>
        <v>11568.002578830676</v>
      </c>
      <c r="E26" s="37">
        <f>CIN!E$2</f>
        <v>12467.297852573645</v>
      </c>
      <c r="F26" s="37">
        <f>CIN!F$2</f>
        <v>13656.771080548238</v>
      </c>
      <c r="G26" s="37">
        <f>CIN!G$2</f>
        <v>13918.076811403369</v>
      </c>
      <c r="H26" s="37">
        <f>CIN!H$2</f>
        <v>13238.727035881495</v>
      </c>
      <c r="I26" s="37">
        <f>CIN!I$2</f>
        <v>12225.857590780313</v>
      </c>
      <c r="J26" s="37">
        <f>CIN!J$2</f>
        <v>12065.644476339912</v>
      </c>
      <c r="K26" s="37">
        <f>CIN!K$2</f>
        <v>10984.955820957397</v>
      </c>
      <c r="L26" s="37">
        <f>CIN!L$2</f>
        <v>7725.1840834329378</v>
      </c>
      <c r="M26" s="37">
        <f>CIN!M$2</f>
        <v>10464.435328807907</v>
      </c>
      <c r="N26" s="37">
        <f>CIN!N$2</f>
        <v>10207.023956386394</v>
      </c>
      <c r="O26" s="37">
        <f>CIN!O$2</f>
        <v>9365.5246043509287</v>
      </c>
      <c r="P26" s="37">
        <f>CIN!P$2</f>
        <v>8676.4885395567399</v>
      </c>
      <c r="Q26" s="37">
        <f>CIN!Q$2</f>
        <v>8553.3923344925188</v>
      </c>
      <c r="R26" s="37">
        <f>CIN!R$2</f>
        <v>8983.6853637716849</v>
      </c>
    </row>
    <row r="27" spans="1:18" ht="11.25" customHeight="1" x14ac:dyDescent="0.25">
      <c r="A27" s="38" t="s">
        <v>79</v>
      </c>
      <c r="B27" s="32" t="str">
        <f ca="1">HYPERLINK("#"&amp;CELL("address",cisi!$C$2),"cisi")</f>
        <v>cisi</v>
      </c>
      <c r="C27" s="39">
        <f>cisi!C$2</f>
        <v>5561.0738360496744</v>
      </c>
      <c r="D27" s="39">
        <f>cisi!D$2</f>
        <v>5954.9521998204636</v>
      </c>
      <c r="E27" s="39">
        <f>cisi!E$2</f>
        <v>6655.3886030085996</v>
      </c>
      <c r="F27" s="39">
        <f>cisi!F$2</f>
        <v>7035.5054891763702</v>
      </c>
      <c r="G27" s="39">
        <f>cisi!G$2</f>
        <v>7193.8301743560123</v>
      </c>
      <c r="H27" s="39">
        <f>cisi!H$2</f>
        <v>6943.681107360233</v>
      </c>
      <c r="I27" s="39">
        <f>cisi!I$2</f>
        <v>5992.7992387591357</v>
      </c>
      <c r="J27" s="39">
        <f>cisi!J$2</f>
        <v>6326.823337881191</v>
      </c>
      <c r="K27" s="39">
        <f>cisi!K$2</f>
        <v>5990.4566552444048</v>
      </c>
      <c r="L27" s="39">
        <f>cisi!L$2</f>
        <v>3361.7302009682771</v>
      </c>
      <c r="M27" s="39">
        <f>cisi!M$2</f>
        <v>5805.920269255138</v>
      </c>
      <c r="N27" s="39">
        <f>cisi!N$2</f>
        <v>5543.0630028787691</v>
      </c>
      <c r="O27" s="39">
        <f>cisi!O$2</f>
        <v>4927.2196500448754</v>
      </c>
      <c r="P27" s="39">
        <f>cisi!P$2</f>
        <v>5061.8297769453566</v>
      </c>
      <c r="Q27" s="39">
        <f>cisi!Q$2</f>
        <v>5011.8824458411782</v>
      </c>
      <c r="R27" s="39">
        <f>cisi!R$2</f>
        <v>5089.857173450906</v>
      </c>
    </row>
    <row r="28" spans="1:18" ht="11.25" customHeight="1" x14ac:dyDescent="0.25">
      <c r="A28" s="40" t="s">
        <v>78</v>
      </c>
      <c r="B28" s="32" t="str">
        <f ca="1">HYPERLINK("#"&amp;CELL("address",cisb!$C$2),"cisb")</f>
        <v>cisb</v>
      </c>
      <c r="C28" s="41">
        <f>cisb!C$2</f>
        <v>5371.7999617869782</v>
      </c>
      <c r="D28" s="41">
        <f>cisb!D$2</f>
        <v>5781.253838055678</v>
      </c>
      <c r="E28" s="41">
        <f>cisb!E$2</f>
        <v>6459.0743644190961</v>
      </c>
      <c r="F28" s="41">
        <f>cisb!F$2</f>
        <v>6847.158518087439</v>
      </c>
      <c r="G28" s="41">
        <f>cisb!G$2</f>
        <v>7002.1247970013965</v>
      </c>
      <c r="H28" s="41">
        <f>cisb!H$2</f>
        <v>6764.3351053697734</v>
      </c>
      <c r="I28" s="41">
        <f>cisb!I$2</f>
        <v>5810.1429029537057</v>
      </c>
      <c r="J28" s="41">
        <f>cisb!J$2</f>
        <v>6137.3702599095668</v>
      </c>
      <c r="K28" s="41">
        <f>cisb!K$2</f>
        <v>5817.4662881613567</v>
      </c>
      <c r="L28" s="41">
        <f>cisb!L$2</f>
        <v>3263.1236496494744</v>
      </c>
      <c r="M28" s="41">
        <f>cisb!M$2</f>
        <v>5656.1479804776682</v>
      </c>
      <c r="N28" s="41">
        <f>cisb!N$2</f>
        <v>5382.2187708206593</v>
      </c>
      <c r="O28" s="41">
        <f>cisb!O$2</f>
        <v>4791.4751397819691</v>
      </c>
      <c r="P28" s="41">
        <f>cisb!P$2</f>
        <v>4927.7487805066412</v>
      </c>
      <c r="Q28" s="41">
        <f>cisb!Q$2</f>
        <v>4875.1982255642415</v>
      </c>
      <c r="R28" s="41">
        <f>cisb!R$2</f>
        <v>4963.8334428942435</v>
      </c>
    </row>
    <row r="29" spans="1:18" ht="11.25" customHeight="1" x14ac:dyDescent="0.25">
      <c r="A29" s="40" t="s">
        <v>77</v>
      </c>
      <c r="B29" s="32" t="str">
        <f ca="1">HYPERLINK("#"&amp;CELL("address",cise!$C$2),"cise")</f>
        <v>cise</v>
      </c>
      <c r="C29" s="41">
        <f>cise!C$2</f>
        <v>189.27387426269689</v>
      </c>
      <c r="D29" s="41">
        <f>cise!D$2</f>
        <v>173.69836176478549</v>
      </c>
      <c r="E29" s="41">
        <f>cise!E$2</f>
        <v>196.31423858950311</v>
      </c>
      <c r="F29" s="41">
        <f>cise!F$2</f>
        <v>188.3469710889317</v>
      </c>
      <c r="G29" s="41">
        <f>cise!G$2</f>
        <v>191.70537735461554</v>
      </c>
      <c r="H29" s="41">
        <f>cise!H$2</f>
        <v>179.34600199046062</v>
      </c>
      <c r="I29" s="41">
        <f>cise!I$2</f>
        <v>182.65633580543025</v>
      </c>
      <c r="J29" s="41">
        <f>cise!J$2</f>
        <v>189.45307797162437</v>
      </c>
      <c r="K29" s="41">
        <f>cise!K$2</f>
        <v>172.99036708304641</v>
      </c>
      <c r="L29" s="41">
        <f>cise!L$2</f>
        <v>98.606551318802616</v>
      </c>
      <c r="M29" s="41">
        <f>cise!M$2</f>
        <v>149.77228877747046</v>
      </c>
      <c r="N29" s="41">
        <f>cise!N$2</f>
        <v>160.84423205811086</v>
      </c>
      <c r="O29" s="41">
        <f>cise!O$2</f>
        <v>135.74451026290672</v>
      </c>
      <c r="P29" s="41">
        <f>cise!P$2</f>
        <v>134.08099643871589</v>
      </c>
      <c r="Q29" s="41">
        <f>cise!Q$2</f>
        <v>136.68422027693757</v>
      </c>
      <c r="R29" s="41">
        <f>cise!R$2</f>
        <v>126.02373055666276</v>
      </c>
    </row>
    <row r="30" spans="1:18" ht="11.25" customHeight="1" x14ac:dyDescent="0.25">
      <c r="A30" s="38" t="s">
        <v>76</v>
      </c>
      <c r="B30" s="32" t="str">
        <f ca="1">HYPERLINK("#"&amp;CELL("address",cnfm!$C$2),"cnfm")</f>
        <v>cnfm</v>
      </c>
      <c r="C30" s="39">
        <f>cnfm!C$2</f>
        <v>307.11486683784381</v>
      </c>
      <c r="D30" s="39">
        <f>cnfm!D$2</f>
        <v>243.93558680586</v>
      </c>
      <c r="E30" s="39">
        <f>cnfm!E$2</f>
        <v>228.60932220727199</v>
      </c>
      <c r="F30" s="39">
        <f>cnfm!F$2</f>
        <v>223.32550432377602</v>
      </c>
      <c r="G30" s="39">
        <f>cnfm!G$2</f>
        <v>208.38932153658001</v>
      </c>
      <c r="H30" s="39">
        <f>cnfm!H$2</f>
        <v>198.51874242200077</v>
      </c>
      <c r="I30" s="39">
        <f>cnfm!I$2</f>
        <v>195.26506525141201</v>
      </c>
      <c r="J30" s="39">
        <f>cnfm!J$2</f>
        <v>201.52820161306801</v>
      </c>
      <c r="K30" s="39">
        <f>cnfm!K$2</f>
        <v>245.68999957123202</v>
      </c>
      <c r="L30" s="39">
        <f>cnfm!L$2</f>
        <v>228.19279769751603</v>
      </c>
      <c r="M30" s="39">
        <f>cnfm!M$2</f>
        <v>225.3477516337951</v>
      </c>
      <c r="N30" s="39">
        <f>cnfm!N$2</f>
        <v>218.21425686697498</v>
      </c>
      <c r="O30" s="39">
        <f>cnfm!O$2</f>
        <v>218.46724377189273</v>
      </c>
      <c r="P30" s="39">
        <f>cnfm!P$2</f>
        <v>205.14135296649769</v>
      </c>
      <c r="Q30" s="39">
        <f>cnfm!Q$2</f>
        <v>207.0779765141782</v>
      </c>
      <c r="R30" s="39">
        <f>cnfm!R$2</f>
        <v>226.82075290281662</v>
      </c>
    </row>
    <row r="31" spans="1:18" ht="11.25" customHeight="1" x14ac:dyDescent="0.25">
      <c r="A31" s="42" t="s">
        <v>75</v>
      </c>
      <c r="B31" s="32" t="str">
        <f ca="1">HYPERLINK("#"&amp;CELL("address",cnfa!$C$2),"cnfa")</f>
        <v>cnfa</v>
      </c>
      <c r="C31" s="41">
        <f>cnfa!C$2</f>
        <v>0</v>
      </c>
      <c r="D31" s="41">
        <f>cnfa!D$2</f>
        <v>0</v>
      </c>
      <c r="E31" s="41">
        <f>cnfa!E$2</f>
        <v>0</v>
      </c>
      <c r="F31" s="41">
        <f>cnfa!F$2</f>
        <v>0</v>
      </c>
      <c r="G31" s="41">
        <f>cnfa!G$2</f>
        <v>0</v>
      </c>
      <c r="H31" s="41">
        <f>cnfa!H$2</f>
        <v>0</v>
      </c>
      <c r="I31" s="41">
        <f>cnfa!I$2</f>
        <v>0</v>
      </c>
      <c r="J31" s="41">
        <f>cnfa!J$2</f>
        <v>0</v>
      </c>
      <c r="K31" s="41">
        <f>cnfa!K$2</f>
        <v>0</v>
      </c>
      <c r="L31" s="41">
        <f>cnfa!L$2</f>
        <v>0</v>
      </c>
      <c r="M31" s="41">
        <f>cnfa!M$2</f>
        <v>0</v>
      </c>
      <c r="N31" s="41">
        <f>cnfa!N$2</f>
        <v>0</v>
      </c>
      <c r="O31" s="41">
        <f>cnfa!O$2</f>
        <v>0</v>
      </c>
      <c r="P31" s="41">
        <f>cnfa!P$2</f>
        <v>0</v>
      </c>
      <c r="Q31" s="41">
        <f>cnfa!Q$2</f>
        <v>0</v>
      </c>
      <c r="R31" s="41">
        <f>cnfa!R$2</f>
        <v>0</v>
      </c>
    </row>
    <row r="32" spans="1:18" ht="11.25" customHeight="1" x14ac:dyDescent="0.25">
      <c r="A32" s="42" t="s">
        <v>74</v>
      </c>
      <c r="B32" s="32" t="str">
        <f ca="1">HYPERLINK("#"&amp;CELL("address",cnfp!$C$2),"cnfp")</f>
        <v>cnfp</v>
      </c>
      <c r="C32" s="41">
        <f>cnfp!C$2</f>
        <v>46.29657931895067</v>
      </c>
      <c r="D32" s="41">
        <f>cnfp!D$2</f>
        <v>32.801506175212168</v>
      </c>
      <c r="E32" s="41">
        <f>cnfp!E$2</f>
        <v>28.437632439212788</v>
      </c>
      <c r="F32" s="41">
        <f>cnfp!F$2</f>
        <v>28.117090492058356</v>
      </c>
      <c r="G32" s="41">
        <f>cnfp!G$2</f>
        <v>27.651100136591516</v>
      </c>
      <c r="H32" s="41">
        <f>cnfp!H$2</f>
        <v>28.099220269779369</v>
      </c>
      <c r="I32" s="41">
        <f>cnfp!I$2</f>
        <v>29.305108043267516</v>
      </c>
      <c r="J32" s="41">
        <f>cnfp!J$2</f>
        <v>30.588255716905273</v>
      </c>
      <c r="K32" s="41">
        <f>cnfp!K$2</f>
        <v>36.831484228177786</v>
      </c>
      <c r="L32" s="41">
        <f>cnfp!L$2</f>
        <v>22.591118491872919</v>
      </c>
      <c r="M32" s="41">
        <f>cnfp!M$2</f>
        <v>29.728647792692822</v>
      </c>
      <c r="N32" s="41">
        <f>cnfp!N$2</f>
        <v>35.523536458869337</v>
      </c>
      <c r="O32" s="41">
        <f>cnfp!O$2</f>
        <v>37.176954363254929</v>
      </c>
      <c r="P32" s="41">
        <f>cnfp!P$2</f>
        <v>36.990511415956313</v>
      </c>
      <c r="Q32" s="41">
        <f>cnfp!Q$2</f>
        <v>30.30070098119635</v>
      </c>
      <c r="R32" s="41">
        <f>cnfp!R$2</f>
        <v>38.91250373421073</v>
      </c>
    </row>
    <row r="33" spans="1:18" ht="11.25" customHeight="1" x14ac:dyDescent="0.25">
      <c r="A33" s="42" t="s">
        <v>73</v>
      </c>
      <c r="B33" s="32" t="str">
        <f ca="1">HYPERLINK("#"&amp;CELL("address",cnfs!$C$2),"cnfs")</f>
        <v>cnfs</v>
      </c>
      <c r="C33" s="41">
        <f>cnfs!C$2</f>
        <v>6.9694206662074203</v>
      </c>
      <c r="D33" s="41">
        <f>cnfs!D$2</f>
        <v>4.7131745298052241</v>
      </c>
      <c r="E33" s="41">
        <f>cnfs!E$2</f>
        <v>4.7136865390647973</v>
      </c>
      <c r="F33" s="41">
        <f>cnfs!F$2</f>
        <v>4.8971871846295087</v>
      </c>
      <c r="G33" s="41">
        <f>cnfs!G$2</f>
        <v>4.6083599527639096</v>
      </c>
      <c r="H33" s="41">
        <f>cnfs!H$2</f>
        <v>4.7457432509175801</v>
      </c>
      <c r="I33" s="41">
        <f>cnfs!I$2</f>
        <v>5.3060816586544988</v>
      </c>
      <c r="J33" s="41">
        <f>cnfs!J$2</f>
        <v>5.6592077690271161</v>
      </c>
      <c r="K33" s="41">
        <f>cnfs!K$2</f>
        <v>5.9508335985651843</v>
      </c>
      <c r="L33" s="41">
        <f>cnfs!L$2</f>
        <v>5.5285011118482039</v>
      </c>
      <c r="M33" s="41">
        <f>cnfs!M$2</f>
        <v>5.2816010588404101</v>
      </c>
      <c r="N33" s="41">
        <f>cnfs!N$2</f>
        <v>5.3245063098244749</v>
      </c>
      <c r="O33" s="41">
        <f>cnfs!O$2</f>
        <v>5.2744735188650269</v>
      </c>
      <c r="P33" s="41">
        <f>cnfs!P$2</f>
        <v>5.0046724814845547</v>
      </c>
      <c r="Q33" s="41">
        <f>cnfs!Q$2</f>
        <v>5.5296075927907715</v>
      </c>
      <c r="R33" s="41">
        <f>cnfs!R$2</f>
        <v>6.7875117771248794</v>
      </c>
    </row>
    <row r="34" spans="1:18" ht="11.25" customHeight="1" x14ac:dyDescent="0.25">
      <c r="A34" s="42" t="s">
        <v>72</v>
      </c>
      <c r="B34" s="32" t="str">
        <f ca="1">HYPERLINK("#"&amp;CELL("address",cnfo!$C$2),"cnfo")</f>
        <v>cnfo</v>
      </c>
      <c r="C34" s="41">
        <f>cnfo!C$2</f>
        <v>253.84886685268575</v>
      </c>
      <c r="D34" s="41">
        <f>cnfo!D$2</f>
        <v>206.42090610084261</v>
      </c>
      <c r="E34" s="41">
        <f>cnfo!E$2</f>
        <v>195.45800322899439</v>
      </c>
      <c r="F34" s="41">
        <f>cnfo!F$2</f>
        <v>190.31122664708815</v>
      </c>
      <c r="G34" s="41">
        <f>cnfo!G$2</f>
        <v>176.12986144722458</v>
      </c>
      <c r="H34" s="41">
        <f>cnfo!H$2</f>
        <v>165.67377890130385</v>
      </c>
      <c r="I34" s="41">
        <f>cnfo!I$2</f>
        <v>160.65387554948998</v>
      </c>
      <c r="J34" s="41">
        <f>cnfo!J$2</f>
        <v>165.28073812713561</v>
      </c>
      <c r="K34" s="41">
        <f>cnfo!K$2</f>
        <v>202.90768174448905</v>
      </c>
      <c r="L34" s="41">
        <f>cnfo!L$2</f>
        <v>200.07317809379489</v>
      </c>
      <c r="M34" s="41">
        <f>cnfo!M$2</f>
        <v>190.33750278226191</v>
      </c>
      <c r="N34" s="41">
        <f>cnfo!N$2</f>
        <v>177.36621409828115</v>
      </c>
      <c r="O34" s="41">
        <f>cnfo!O$2</f>
        <v>176.0158158897728</v>
      </c>
      <c r="P34" s="41">
        <f>cnfo!P$2</f>
        <v>163.14616906905681</v>
      </c>
      <c r="Q34" s="41">
        <f>cnfo!Q$2</f>
        <v>171.24766794019106</v>
      </c>
      <c r="R34" s="41">
        <f>cnfo!R$2</f>
        <v>181.12073739148101</v>
      </c>
    </row>
    <row r="35" spans="1:18" ht="11.25" customHeight="1" x14ac:dyDescent="0.25">
      <c r="A35" s="38" t="s">
        <v>71</v>
      </c>
      <c r="B35" s="32" t="str">
        <f ca="1">HYPERLINK("#"&amp;CELL("address",cchi!$C$2),"cchi")</f>
        <v>cchi</v>
      </c>
      <c r="C35" s="39">
        <f>cchi!C$2</f>
        <v>397.38151549544835</v>
      </c>
      <c r="D35" s="39">
        <f>cchi!D$2</f>
        <v>383.54298429866407</v>
      </c>
      <c r="E35" s="39">
        <f>cchi!E$2</f>
        <v>418.3682153679361</v>
      </c>
      <c r="F35" s="39">
        <f>cchi!F$2</f>
        <v>612.992767333752</v>
      </c>
      <c r="G35" s="39">
        <f>cchi!G$2</f>
        <v>814.0254069896281</v>
      </c>
      <c r="H35" s="39">
        <f>cchi!H$2</f>
        <v>633.25838620934508</v>
      </c>
      <c r="I35" s="39">
        <f>cchi!I$2</f>
        <v>631.86139117713606</v>
      </c>
      <c r="J35" s="39">
        <f>cchi!J$2</f>
        <v>663.88747262968809</v>
      </c>
      <c r="K35" s="39">
        <f>cchi!K$2</f>
        <v>385.60959752907604</v>
      </c>
      <c r="L35" s="39">
        <f>cchi!L$2</f>
        <v>403.87274017290008</v>
      </c>
      <c r="M35" s="39">
        <f>cchi!M$2</f>
        <v>372.09407426435371</v>
      </c>
      <c r="N35" s="39">
        <f>cchi!N$2</f>
        <v>521.4569767335903</v>
      </c>
      <c r="O35" s="39">
        <f>cchi!O$2</f>
        <v>416.61344555958601</v>
      </c>
      <c r="P35" s="39">
        <f>cchi!P$2</f>
        <v>413.5334229039878</v>
      </c>
      <c r="Q35" s="39">
        <f>cchi!Q$2</f>
        <v>609.34884354667338</v>
      </c>
      <c r="R35" s="39">
        <f>cchi!R$2</f>
        <v>704.34116154627668</v>
      </c>
    </row>
    <row r="36" spans="1:18" ht="11.25" customHeight="1" x14ac:dyDescent="0.25">
      <c r="A36" s="42" t="s">
        <v>70</v>
      </c>
      <c r="B36" s="32" t="str">
        <f ca="1">HYPERLINK("#"&amp;CELL("address",cbch!$C$2),"cbch")</f>
        <v>cbch</v>
      </c>
      <c r="C36" s="41">
        <f>cbch!C$2</f>
        <v>388.90565165883902</v>
      </c>
      <c r="D36" s="41">
        <f>cbch!D$2</f>
        <v>376.45436244102933</v>
      </c>
      <c r="E36" s="41">
        <f>cbch!E$2</f>
        <v>406.22712264531856</v>
      </c>
      <c r="F36" s="41">
        <f>cbch!F$2</f>
        <v>595.02439631667426</v>
      </c>
      <c r="G36" s="41">
        <f>cbch!G$2</f>
        <v>781.75075363536394</v>
      </c>
      <c r="H36" s="41">
        <f>cbch!H$2</f>
        <v>609.31354745509361</v>
      </c>
      <c r="I36" s="41">
        <f>cbch!I$2</f>
        <v>609.03665834152594</v>
      </c>
      <c r="J36" s="41">
        <f>cbch!J$2</f>
        <v>639.6916049399257</v>
      </c>
      <c r="K36" s="41">
        <f>cbch!K$2</f>
        <v>379.60537825526058</v>
      </c>
      <c r="L36" s="41">
        <f>cbch!L$2</f>
        <v>391.97096352140079</v>
      </c>
      <c r="M36" s="41">
        <f>cbch!M$2</f>
        <v>363.38109133580656</v>
      </c>
      <c r="N36" s="41">
        <f>cbch!N$2</f>
        <v>502.69497077944538</v>
      </c>
      <c r="O36" s="41">
        <f>cbch!O$2</f>
        <v>403.30538433639458</v>
      </c>
      <c r="P36" s="41">
        <f>cbch!P$2</f>
        <v>400.27582468541976</v>
      </c>
      <c r="Q36" s="41">
        <f>cbch!Q$2</f>
        <v>586.89214893089252</v>
      </c>
      <c r="R36" s="41">
        <f>cbch!R$2</f>
        <v>676.72182961576573</v>
      </c>
    </row>
    <row r="37" spans="1:18" ht="11.25" customHeight="1" x14ac:dyDescent="0.25">
      <c r="A37" s="42" t="s">
        <v>69</v>
      </c>
      <c r="B37" s="32" t="str">
        <f ca="1">HYPERLINK("#"&amp;CELL("address",coch!$C$2),"coch")</f>
        <v>coch</v>
      </c>
      <c r="C37" s="41">
        <f>coch!C$2</f>
        <v>6.2359197282743981</v>
      </c>
      <c r="D37" s="41">
        <f>coch!D$2</f>
        <v>4.9215797632119322</v>
      </c>
      <c r="E37" s="41">
        <f>coch!E$2</f>
        <v>9.0727544551082033</v>
      </c>
      <c r="F37" s="41">
        <f>coch!F$2</f>
        <v>14.602482231033289</v>
      </c>
      <c r="G37" s="41">
        <f>coch!G$2</f>
        <v>28.180171423944113</v>
      </c>
      <c r="H37" s="41">
        <f>coch!H$2</f>
        <v>19.987071020882791</v>
      </c>
      <c r="I37" s="41">
        <f>coch!I$2</f>
        <v>18.595890031953314</v>
      </c>
      <c r="J37" s="41">
        <f>coch!J$2</f>
        <v>20.011138771329968</v>
      </c>
      <c r="K37" s="41">
        <f>coch!K$2</f>
        <v>3.8443376155977855</v>
      </c>
      <c r="L37" s="41">
        <f>coch!L$2</f>
        <v>8.6554496083102528</v>
      </c>
      <c r="M37" s="41">
        <f>coch!M$2</f>
        <v>5.3678935685409694</v>
      </c>
      <c r="N37" s="41">
        <f>coch!N$2</f>
        <v>14.486925622749034</v>
      </c>
      <c r="O37" s="41">
        <f>coch!O$2</f>
        <v>9.5748280023390784</v>
      </c>
      <c r="P37" s="41">
        <f>coch!P$2</f>
        <v>9.7930993665868584</v>
      </c>
      <c r="Q37" s="41">
        <f>coch!Q$2</f>
        <v>18.429650904025053</v>
      </c>
      <c r="R37" s="41">
        <f>coch!R$2</f>
        <v>24.620827356861732</v>
      </c>
    </row>
    <row r="38" spans="1:18" ht="11.25" customHeight="1" x14ac:dyDescent="0.25">
      <c r="A38" s="42" t="s">
        <v>68</v>
      </c>
      <c r="B38" s="32" t="str">
        <f ca="1">HYPERLINK("#"&amp;CELL("address",cpha!$C$2),"cpha")</f>
        <v>cpha</v>
      </c>
      <c r="C38" s="41">
        <f>cprp!C$2</f>
        <v>0.78677449144377443</v>
      </c>
      <c r="D38" s="41">
        <f>cprp!D$2</f>
        <v>0.74894787863135615</v>
      </c>
      <c r="E38" s="41">
        <f>cprp!E$2</f>
        <v>0.46455430754345473</v>
      </c>
      <c r="F38" s="41">
        <f>cprp!F$2</f>
        <v>0.79824441261601375</v>
      </c>
      <c r="G38" s="41">
        <f>cprp!G$2</f>
        <v>0.56580972435790899</v>
      </c>
      <c r="H38" s="41">
        <f>cprp!H$2</f>
        <v>0.51915363117659519</v>
      </c>
      <c r="I38" s="41">
        <f>cprp!I$2</f>
        <v>0.53339527898271821</v>
      </c>
      <c r="J38" s="41">
        <f>cprp!J$2</f>
        <v>0.36711147618875317</v>
      </c>
      <c r="K38" s="41">
        <f>cprp!K$2</f>
        <v>0.33739819952232097</v>
      </c>
      <c r="L38" s="41">
        <f>cprp!L$2</f>
        <v>0.24153558935679659</v>
      </c>
      <c r="M38" s="41">
        <f>cprp!M$2</f>
        <v>0.23017165917813534</v>
      </c>
      <c r="N38" s="41">
        <f>cprp!N$2</f>
        <v>0.16888235477676383</v>
      </c>
      <c r="O38" s="41">
        <f>cprp!O$2</f>
        <v>0.17460803676363201</v>
      </c>
      <c r="P38" s="41">
        <f>cprp!P$2</f>
        <v>0.17491002788406113</v>
      </c>
      <c r="Q38" s="41">
        <f>cprp!Q$2</f>
        <v>0.15359746396601962</v>
      </c>
      <c r="R38" s="41">
        <f>cprp!R$2</f>
        <v>0.31028588258590972</v>
      </c>
    </row>
    <row r="39" spans="1:18" ht="11.25" customHeight="1" x14ac:dyDescent="0.25">
      <c r="A39" s="38" t="s">
        <v>67</v>
      </c>
      <c r="B39" s="32" t="str">
        <f ca="1">HYPERLINK("#"&amp;CELL("address",cnmm!$C$2),"cnmm")</f>
        <v>cnmm</v>
      </c>
      <c r="C39" s="39">
        <f>cnmm!C$2</f>
        <v>1363.5894690105511</v>
      </c>
      <c r="D39" s="39">
        <f>cnmm!D$2</f>
        <v>1279.9164278579763</v>
      </c>
      <c r="E39" s="39">
        <f>cnmm!E$2</f>
        <v>1321.9002777444121</v>
      </c>
      <c r="F39" s="39">
        <f>cnmm!F$2</f>
        <v>1153.099445579064</v>
      </c>
      <c r="G39" s="39">
        <f>cnmm!G$2</f>
        <v>1253.8578458271238</v>
      </c>
      <c r="H39" s="39">
        <f>cnmm!H$2</f>
        <v>1237.5545922482024</v>
      </c>
      <c r="I39" s="39">
        <f>cnmm!I$2</f>
        <v>1297.6042202364602</v>
      </c>
      <c r="J39" s="39">
        <f>cnmm!J$2</f>
        <v>1255.0779533278801</v>
      </c>
      <c r="K39" s="39">
        <f>cnmm!K$2</f>
        <v>1194.411157186104</v>
      </c>
      <c r="L39" s="39">
        <f>cnmm!L$2</f>
        <v>1027.6005184329601</v>
      </c>
      <c r="M39" s="39">
        <f>cnmm!M$2</f>
        <v>1152.8099582115306</v>
      </c>
      <c r="N39" s="39">
        <f>cnmm!N$2</f>
        <v>1205.8492338476756</v>
      </c>
      <c r="O39" s="39">
        <f>cnmm!O$2</f>
        <v>1149.5200766279308</v>
      </c>
      <c r="P39" s="39">
        <f>cnmm!P$2</f>
        <v>842.85870978163189</v>
      </c>
      <c r="Q39" s="39">
        <f>cnmm!Q$2</f>
        <v>797.90746304724189</v>
      </c>
      <c r="R39" s="39">
        <f>cnmm!R$2</f>
        <v>953.9949932720757</v>
      </c>
    </row>
    <row r="40" spans="1:18" ht="11.25" customHeight="1" x14ac:dyDescent="0.25">
      <c r="A40" s="42" t="s">
        <v>66</v>
      </c>
      <c r="B40" s="32" t="str">
        <f ca="1">HYPERLINK("#"&amp;CELL("address",ccem!$C$2),"ccem")</f>
        <v>ccem</v>
      </c>
      <c r="C40" s="41">
        <f>ccem!C$2</f>
        <v>1081.1431425251092</v>
      </c>
      <c r="D40" s="41">
        <f>ccem!D$2</f>
        <v>1033.7000702670389</v>
      </c>
      <c r="E40" s="41">
        <f>ccem!E$2</f>
        <v>1036.9466863136777</v>
      </c>
      <c r="F40" s="41">
        <f>ccem!F$2</f>
        <v>916.50058846020977</v>
      </c>
      <c r="G40" s="41">
        <f>ccem!G$2</f>
        <v>986.64346897827249</v>
      </c>
      <c r="H40" s="41">
        <f>ccem!H$2</f>
        <v>961.42647281894688</v>
      </c>
      <c r="I40" s="41">
        <f>ccem!I$2</f>
        <v>1023.5900260206545</v>
      </c>
      <c r="J40" s="41">
        <f>ccem!J$2</f>
        <v>1008.8525279874783</v>
      </c>
      <c r="K40" s="41">
        <f>ccem!K$2</f>
        <v>1014.2670555341842</v>
      </c>
      <c r="L40" s="41">
        <f>ccem!L$2</f>
        <v>808.48020378599915</v>
      </c>
      <c r="M40" s="41">
        <f>ccem!M$2</f>
        <v>851.129357377112</v>
      </c>
      <c r="N40" s="41">
        <f>ccem!N$2</f>
        <v>771.69592338319012</v>
      </c>
      <c r="O40" s="41">
        <f>ccem!O$2</f>
        <v>787.53615121919483</v>
      </c>
      <c r="P40" s="41">
        <f>ccem!P$2</f>
        <v>689.10244528240219</v>
      </c>
      <c r="Q40" s="41">
        <f>ccem!Q$2</f>
        <v>651.5022501684698</v>
      </c>
      <c r="R40" s="41">
        <f>ccem!R$2</f>
        <v>746.16833830416113</v>
      </c>
    </row>
    <row r="41" spans="1:18" ht="11.25" customHeight="1" x14ac:dyDescent="0.25">
      <c r="A41" s="42" t="s">
        <v>65</v>
      </c>
      <c r="B41" s="32" t="str">
        <f ca="1">HYPERLINK("#"&amp;CELL("address",ccer!$C$2),"ccer")</f>
        <v>ccer</v>
      </c>
      <c r="C41" s="41">
        <f>ccer!C$2</f>
        <v>72.764997031047599</v>
      </c>
      <c r="D41" s="41">
        <f>ccer!D$2</f>
        <v>91.508430318497531</v>
      </c>
      <c r="E41" s="41">
        <f>ccer!E$2</f>
        <v>92.100858448349015</v>
      </c>
      <c r="F41" s="41">
        <f>ccer!F$2</f>
        <v>68.790513237892583</v>
      </c>
      <c r="G41" s="41">
        <f>ccer!G$2</f>
        <v>95.821604021706548</v>
      </c>
      <c r="H41" s="41">
        <f>ccer!H$2</f>
        <v>110.62786060151943</v>
      </c>
      <c r="I41" s="41">
        <f>ccer!I$2</f>
        <v>97.40623900799271</v>
      </c>
      <c r="J41" s="41">
        <f>ccer!J$2</f>
        <v>92.030397076289546</v>
      </c>
      <c r="K41" s="41">
        <f>ccer!K$2</f>
        <v>96.902265557139003</v>
      </c>
      <c r="L41" s="41">
        <f>ccer!L$2</f>
        <v>106.10357520758876</v>
      </c>
      <c r="M41" s="41">
        <f>ccer!M$2</f>
        <v>147.23578835880323</v>
      </c>
      <c r="N41" s="41">
        <f>ccer!N$2</f>
        <v>254.46785252490903</v>
      </c>
      <c r="O41" s="41">
        <f>ccer!O$2</f>
        <v>213.30537254728563</v>
      </c>
      <c r="P41" s="41">
        <f>ccer!P$2</f>
        <v>74.845219672691769</v>
      </c>
      <c r="Q41" s="41">
        <f>ccer!Q$2</f>
        <v>75.521075934092053</v>
      </c>
      <c r="R41" s="41">
        <f>ccer!R$2</f>
        <v>115.83486309669865</v>
      </c>
    </row>
    <row r="42" spans="1:18" ht="11.25" customHeight="1" x14ac:dyDescent="0.25">
      <c r="A42" s="42" t="s">
        <v>64</v>
      </c>
      <c r="B42" s="32" t="str">
        <f ca="1">HYPERLINK("#"&amp;CELL("address",cgla!$C$2),"cgla")</f>
        <v>cgla</v>
      </c>
      <c r="C42" s="41">
        <f>cgla!C$2</f>
        <v>209.68132945439393</v>
      </c>
      <c r="D42" s="41">
        <f>cgla!D$2</f>
        <v>154.70792727243972</v>
      </c>
      <c r="E42" s="41">
        <f>cgla!E$2</f>
        <v>192.85273298238545</v>
      </c>
      <c r="F42" s="41">
        <f>cgla!F$2</f>
        <v>167.80834388096164</v>
      </c>
      <c r="G42" s="41">
        <f>cgla!G$2</f>
        <v>171.39277282714502</v>
      </c>
      <c r="H42" s="41">
        <f>cgla!H$2</f>
        <v>165.50025882773616</v>
      </c>
      <c r="I42" s="41">
        <f>cgla!I$2</f>
        <v>176.60795520781295</v>
      </c>
      <c r="J42" s="41">
        <f>cgla!J$2</f>
        <v>154.19502826411218</v>
      </c>
      <c r="K42" s="41">
        <f>cgla!K$2</f>
        <v>83.241836094780808</v>
      </c>
      <c r="L42" s="41">
        <f>cgla!L$2</f>
        <v>113.01673943937227</v>
      </c>
      <c r="M42" s="41">
        <f>cgla!M$2</f>
        <v>154.44481247561524</v>
      </c>
      <c r="N42" s="41">
        <f>cgla!N$2</f>
        <v>179.68545793957637</v>
      </c>
      <c r="O42" s="41">
        <f>cgla!O$2</f>
        <v>148.67855286145058</v>
      </c>
      <c r="P42" s="41">
        <f>cgla!P$2</f>
        <v>78.911044826538031</v>
      </c>
      <c r="Q42" s="41">
        <f>cgla!Q$2</f>
        <v>70.884136944680137</v>
      </c>
      <c r="R42" s="41">
        <f>cgla!R$2</f>
        <v>91.991791871215824</v>
      </c>
    </row>
    <row r="43" spans="1:18" ht="11.25" customHeight="1" x14ac:dyDescent="0.25">
      <c r="A43" s="38" t="s">
        <v>63</v>
      </c>
      <c r="B43" s="32" t="str">
        <f ca="1">HYPERLINK("#"&amp;CELL("address",cppa!$C$2),"cppa")</f>
        <v>cppa</v>
      </c>
      <c r="C43" s="39">
        <f>cppa!C$2</f>
        <v>1691.3108809949756</v>
      </c>
      <c r="D43" s="39">
        <f>cppa!D$2</f>
        <v>1649.639062229724</v>
      </c>
      <c r="E43" s="39">
        <f>cppa!E$2</f>
        <v>1639.8075497643363</v>
      </c>
      <c r="F43" s="39">
        <f>cppa!F$2</f>
        <v>1866.5877818504523</v>
      </c>
      <c r="G43" s="39">
        <f>cppa!G$2</f>
        <v>1826.8486569836646</v>
      </c>
      <c r="H43" s="39">
        <f>cppa!H$2</f>
        <v>1719.4818562735823</v>
      </c>
      <c r="I43" s="39">
        <f>cppa!I$2</f>
        <v>1771.0313621159523</v>
      </c>
      <c r="J43" s="39">
        <f>cppa!J$2</f>
        <v>1398.4819599850202</v>
      </c>
      <c r="K43" s="39">
        <f>cppa!K$2</f>
        <v>1263.5196508762563</v>
      </c>
      <c r="L43" s="39">
        <f>cppa!L$2</f>
        <v>1096.2121880969282</v>
      </c>
      <c r="M43" s="39">
        <f>cppa!M$2</f>
        <v>1068.9283336314406</v>
      </c>
      <c r="N43" s="39">
        <f>cppa!N$2</f>
        <v>839.98786804485724</v>
      </c>
      <c r="O43" s="39">
        <f>cppa!O$2</f>
        <v>793.68547337992027</v>
      </c>
      <c r="P43" s="39">
        <f>cppa!P$2</f>
        <v>710.94430833762942</v>
      </c>
      <c r="Q43" s="39">
        <f>cppa!Q$2</f>
        <v>536.87014360974638</v>
      </c>
      <c r="R43" s="39">
        <f>cppa!R$2</f>
        <v>551.09113630297475</v>
      </c>
    </row>
    <row r="44" spans="1:18" ht="11.25" customHeight="1" x14ac:dyDescent="0.25">
      <c r="A44" s="42" t="s">
        <v>62</v>
      </c>
      <c r="B44" s="32" t="str">
        <f ca="1">HYPERLINK("#"&amp;CELL("address",cpul!$C$2),"cpul")</f>
        <v>cpul</v>
      </c>
      <c r="C44" s="41">
        <f>cpul!C$2</f>
        <v>3.2110316131560324</v>
      </c>
      <c r="D44" s="41">
        <f>cpul!D$2</f>
        <v>2.9853395966889185</v>
      </c>
      <c r="E44" s="41">
        <f>cpul!E$2</f>
        <v>1.9115160662656039</v>
      </c>
      <c r="F44" s="41">
        <f>cpul!F$2</f>
        <v>3.5449108297350653</v>
      </c>
      <c r="G44" s="41">
        <f>cpul!G$2</f>
        <v>2.6034147814116495</v>
      </c>
      <c r="H44" s="41">
        <f>cpul!H$2</f>
        <v>2.4575156026392326</v>
      </c>
      <c r="I44" s="41">
        <f>cpul!I$2</f>
        <v>2.5465216476407884</v>
      </c>
      <c r="J44" s="41">
        <f>cpul!J$2</f>
        <v>1.8622134584068075</v>
      </c>
      <c r="K44" s="41">
        <f>cpul!K$2</f>
        <v>1.6769228995469678</v>
      </c>
      <c r="L44" s="41">
        <f>cpul!L$2</f>
        <v>1.26187811205891</v>
      </c>
      <c r="M44" s="41">
        <f>cpul!M$2</f>
        <v>1.5008608974394857</v>
      </c>
      <c r="N44" s="41">
        <f>cpul!N$2</f>
        <v>1.1064955592886137</v>
      </c>
      <c r="O44" s="41">
        <f>cpul!O$2</f>
        <v>1.1648111976548683</v>
      </c>
      <c r="P44" s="41">
        <f>cpul!P$2</f>
        <v>1.7889752731999666</v>
      </c>
      <c r="Q44" s="41">
        <f>cpul!Q$2</f>
        <v>1.089108211209334</v>
      </c>
      <c r="R44" s="41">
        <f>cpul!R$2</f>
        <v>2.3741809526903372</v>
      </c>
    </row>
    <row r="45" spans="1:18" ht="11.25" customHeight="1" x14ac:dyDescent="0.25">
      <c r="A45" s="42" t="s">
        <v>61</v>
      </c>
      <c r="B45" s="32" t="str">
        <f ca="1">HYPERLINK("#"&amp;CELL("address",cpap!$C$2),"cpap")</f>
        <v>cpap</v>
      </c>
      <c r="C45" s="41">
        <f>cpap!C$2</f>
        <v>1687.3130748903757</v>
      </c>
      <c r="D45" s="41">
        <f>cpap!D$2</f>
        <v>1645.9047747544039</v>
      </c>
      <c r="E45" s="41">
        <f>cpap!E$2</f>
        <v>1637.4314793905271</v>
      </c>
      <c r="F45" s="41">
        <f>cpap!F$2</f>
        <v>1862.2446266081013</v>
      </c>
      <c r="G45" s="41">
        <f>cpap!G$2</f>
        <v>1823.6794324778948</v>
      </c>
      <c r="H45" s="41">
        <f>cpap!H$2</f>
        <v>1716.5051870397663</v>
      </c>
      <c r="I45" s="41">
        <f>cpap!I$2</f>
        <v>1767.9514451893288</v>
      </c>
      <c r="J45" s="41">
        <f>cpap!J$2</f>
        <v>1396.2526350504247</v>
      </c>
      <c r="K45" s="41">
        <f>cpap!K$2</f>
        <v>1261.5053297771872</v>
      </c>
      <c r="L45" s="41">
        <f>cpap!L$2</f>
        <v>1094.7087743955126</v>
      </c>
      <c r="M45" s="41">
        <f>cpap!M$2</f>
        <v>1067.1973010748229</v>
      </c>
      <c r="N45" s="41">
        <f>cpap!N$2</f>
        <v>838.71249013079193</v>
      </c>
      <c r="O45" s="41">
        <f>cpap!O$2</f>
        <v>792.34605414550185</v>
      </c>
      <c r="P45" s="41">
        <f>cpap!P$2</f>
        <v>708.98042303654552</v>
      </c>
      <c r="Q45" s="41">
        <f>cpap!Q$2</f>
        <v>535.62743793457105</v>
      </c>
      <c r="R45" s="41">
        <f>cpap!R$2</f>
        <v>548.40666946769852</v>
      </c>
    </row>
    <row r="46" spans="1:18" ht="11.25" customHeight="1" x14ac:dyDescent="0.25">
      <c r="A46" s="42" t="s">
        <v>60</v>
      </c>
      <c r="B46" s="32" t="str">
        <f ca="1">HYPERLINK("#"&amp;CELL("address",cprp!$C$2),"cprp")</f>
        <v>cprp</v>
      </c>
      <c r="C46" s="41">
        <f>cprp!C$2</f>
        <v>0.78677449144377443</v>
      </c>
      <c r="D46" s="41">
        <f>cprp!D$2</f>
        <v>0.74894787863135615</v>
      </c>
      <c r="E46" s="41">
        <f>cprp!E$2</f>
        <v>0.46455430754345473</v>
      </c>
      <c r="F46" s="41">
        <f>cprp!F$2</f>
        <v>0.79824441261601375</v>
      </c>
      <c r="G46" s="41">
        <f>cprp!G$2</f>
        <v>0.56580972435790899</v>
      </c>
      <c r="H46" s="41">
        <f>cprp!H$2</f>
        <v>0.51915363117659519</v>
      </c>
      <c r="I46" s="41">
        <f>cprp!I$2</f>
        <v>0.53339527898271821</v>
      </c>
      <c r="J46" s="41">
        <f>cprp!J$2</f>
        <v>0.36711147618875317</v>
      </c>
      <c r="K46" s="41">
        <f>cprp!K$2</f>
        <v>0.33739819952232097</v>
      </c>
      <c r="L46" s="41">
        <f>cprp!L$2</f>
        <v>0.24153558935679659</v>
      </c>
      <c r="M46" s="41">
        <f>cprp!M$2</f>
        <v>0.23017165917813534</v>
      </c>
      <c r="N46" s="41">
        <f>cprp!N$2</f>
        <v>0.16888235477676383</v>
      </c>
      <c r="O46" s="41">
        <f>cprp!O$2</f>
        <v>0.17460803676363201</v>
      </c>
      <c r="P46" s="41">
        <f>cprp!P$2</f>
        <v>0.17491002788406113</v>
      </c>
      <c r="Q46" s="41">
        <f>cprp!Q$2</f>
        <v>0.15359746396601962</v>
      </c>
      <c r="R46" s="41">
        <f>cprp!R$2</f>
        <v>0.31028588258590972</v>
      </c>
    </row>
    <row r="47" spans="1:18" ht="11.25" customHeight="1" x14ac:dyDescent="0.25">
      <c r="A47" s="38" t="s">
        <v>59</v>
      </c>
      <c r="B47" s="32" t="str">
        <f ca="1">HYPERLINK("#"&amp;CELL("address",cfbt!$C$2),"cfbt")</f>
        <v>cfbt</v>
      </c>
      <c r="C47" s="39">
        <f>cfbt!C$2</f>
        <v>732.79989215674118</v>
      </c>
      <c r="D47" s="39">
        <f>cfbt!D$2</f>
        <v>731.97379983740404</v>
      </c>
      <c r="E47" s="39">
        <f>cfbt!E$2</f>
        <v>756.66449967051608</v>
      </c>
      <c r="F47" s="39">
        <f>cfbt!F$2</f>
        <v>823.03862170420814</v>
      </c>
      <c r="G47" s="39">
        <f>cfbt!G$2</f>
        <v>735.467205090672</v>
      </c>
      <c r="H47" s="39">
        <f>cfbt!H$2</f>
        <v>641.22427932511755</v>
      </c>
      <c r="I47" s="39">
        <f>cfbt!I$2</f>
        <v>572.42051703835205</v>
      </c>
      <c r="J47" s="39">
        <f>cfbt!J$2</f>
        <v>492.98854840131605</v>
      </c>
      <c r="K47" s="39">
        <f>cfbt!K$2</f>
        <v>462.68520669774011</v>
      </c>
      <c r="L47" s="39">
        <f>cfbt!L$2</f>
        <v>465.82387715674804</v>
      </c>
      <c r="M47" s="39">
        <f>cfbt!M$2</f>
        <v>467.9892516697285</v>
      </c>
      <c r="N47" s="39">
        <f>cfbt!N$2</f>
        <v>457.10157361244808</v>
      </c>
      <c r="O47" s="39">
        <f>cfbt!O$2</f>
        <v>447.15640688697385</v>
      </c>
      <c r="P47" s="39">
        <f>cfbt!P$2</f>
        <v>397.71440214579036</v>
      </c>
      <c r="Q47" s="39">
        <f>cfbt!Q$2</f>
        <v>379.49076189512107</v>
      </c>
      <c r="R47" s="39">
        <f>cfbt!R$2</f>
        <v>349.66837243047291</v>
      </c>
    </row>
    <row r="48" spans="1:18" ht="11.25" customHeight="1" x14ac:dyDescent="0.25">
      <c r="A48" s="38" t="s">
        <v>58</v>
      </c>
      <c r="B48" s="32" t="str">
        <f ca="1">HYPERLINK("#"&amp;CELL("address",ctre!$C$2),"ctre")</f>
        <v>ctre</v>
      </c>
      <c r="C48" s="39">
        <f>ctre!C$2</f>
        <v>201.47690977316995</v>
      </c>
      <c r="D48" s="39">
        <f>ctre!D$2</f>
        <v>241.17488867660401</v>
      </c>
      <c r="E48" s="39">
        <f>ctre!E$2</f>
        <v>232.54793238765603</v>
      </c>
      <c r="F48" s="39">
        <f>ctre!F$2</f>
        <v>273.96395543714402</v>
      </c>
      <c r="G48" s="39">
        <f>ctre!G$2</f>
        <v>281.760709018824</v>
      </c>
      <c r="H48" s="39">
        <f>ctre!H$2</f>
        <v>266.20897798252747</v>
      </c>
      <c r="I48" s="39">
        <f>ctre!I$2</f>
        <v>249.79061261851206</v>
      </c>
      <c r="J48" s="39">
        <f>ctre!J$2</f>
        <v>217.74065325940802</v>
      </c>
      <c r="K48" s="39">
        <f>ctre!K$2</f>
        <v>151.11470018800799</v>
      </c>
      <c r="L48" s="39">
        <f>ctre!L$2</f>
        <v>110.228829934896</v>
      </c>
      <c r="M48" s="39">
        <f>ctre!M$2</f>
        <v>111.22964467290294</v>
      </c>
      <c r="N48" s="39">
        <f>ctre!N$2</f>
        <v>118.85090495580182</v>
      </c>
      <c r="O48" s="39">
        <f>ctre!O$2</f>
        <v>93.614712774404765</v>
      </c>
      <c r="P48" s="39">
        <f>ctre!P$2</f>
        <v>99.713980411543673</v>
      </c>
      <c r="Q48" s="39">
        <f>ctre!Q$2</f>
        <v>62.878975056194001</v>
      </c>
      <c r="R48" s="39">
        <f>ctre!R$2</f>
        <v>70.539590377585824</v>
      </c>
    </row>
    <row r="49" spans="1:18" ht="11.25" customHeight="1" x14ac:dyDescent="0.25">
      <c r="A49" s="38" t="s">
        <v>57</v>
      </c>
      <c r="B49" s="32" t="str">
        <f ca="1">HYPERLINK("#"&amp;CELL("address",cmae!$C$2),"cmae")</f>
        <v>cmae</v>
      </c>
      <c r="C49" s="39">
        <f>cmae!C$2</f>
        <v>371.68773277098893</v>
      </c>
      <c r="D49" s="39">
        <f>cmae!D$2</f>
        <v>311.88873425018403</v>
      </c>
      <c r="E49" s="39">
        <f>cmae!E$2</f>
        <v>329.10698358194406</v>
      </c>
      <c r="F49" s="39">
        <f>cmae!F$2</f>
        <v>441.52818465402004</v>
      </c>
      <c r="G49" s="39">
        <f>cmae!G$2</f>
        <v>411.64396905398405</v>
      </c>
      <c r="H49" s="39">
        <f>cmae!H$2</f>
        <v>385.24853008137529</v>
      </c>
      <c r="I49" s="39">
        <f>cmae!I$2</f>
        <v>357.102960043824</v>
      </c>
      <c r="J49" s="39">
        <f>cmae!J$2</f>
        <v>340.08624856839606</v>
      </c>
      <c r="K49" s="39">
        <f>cmae!K$2</f>
        <v>240.897656281428</v>
      </c>
      <c r="L49" s="39">
        <f>cmae!L$2</f>
        <v>267.12786688358403</v>
      </c>
      <c r="M49" s="39">
        <f>cmae!M$2</f>
        <v>275.87479943580018</v>
      </c>
      <c r="N49" s="39">
        <f>cmae!N$2</f>
        <v>289.66526157207903</v>
      </c>
      <c r="O49" s="39">
        <f>cmae!O$2</f>
        <v>264.91351860444553</v>
      </c>
      <c r="P49" s="39">
        <f>cmae!P$2</f>
        <v>121.16772652873723</v>
      </c>
      <c r="Q49" s="39">
        <f>cmae!Q$2</f>
        <v>109.04283227471208</v>
      </c>
      <c r="R49" s="39">
        <f>cmae!R$2</f>
        <v>155.04007941579601</v>
      </c>
    </row>
    <row r="50" spans="1:18" ht="11.25" customHeight="1" x14ac:dyDescent="0.25">
      <c r="A50" s="38" t="s">
        <v>56</v>
      </c>
      <c r="B50" s="32" t="str">
        <f ca="1">HYPERLINK("#"&amp;CELL("address",ctel!$C$2),"ctel")</f>
        <v>ctel</v>
      </c>
      <c r="C50" s="39">
        <f>ctel!C$2</f>
        <v>60.214000639646763</v>
      </c>
      <c r="D50" s="39">
        <f>ctel!D$2</f>
        <v>113.53602403432801</v>
      </c>
      <c r="E50" s="39">
        <f>ctel!E$2</f>
        <v>101.67275244369603</v>
      </c>
      <c r="F50" s="39">
        <f>ctel!F$2</f>
        <v>105.416416926216</v>
      </c>
      <c r="G50" s="39">
        <f>ctel!G$2</f>
        <v>99.243469093248024</v>
      </c>
      <c r="H50" s="39">
        <f>ctel!H$2</f>
        <v>78.492260207596857</v>
      </c>
      <c r="I50" s="39">
        <f>ctel!I$2</f>
        <v>51.863328509760009</v>
      </c>
      <c r="J50" s="39">
        <f>ctel!J$2</f>
        <v>49.973719031964002</v>
      </c>
      <c r="K50" s="39">
        <f>ctel!K$2</f>
        <v>54.079248805956006</v>
      </c>
      <c r="L50" s="39">
        <f>ctel!L$2</f>
        <v>38.521770521976009</v>
      </c>
      <c r="M50" s="39">
        <f>ctel!M$2</f>
        <v>41.985657170547206</v>
      </c>
      <c r="N50" s="39">
        <f>ctel!N$2</f>
        <v>33.573392822447381</v>
      </c>
      <c r="O50" s="39">
        <f>ctel!O$2</f>
        <v>21.029262548139329</v>
      </c>
      <c r="P50" s="39">
        <f>ctel!P$2</f>
        <v>20.804402702255672</v>
      </c>
      <c r="Q50" s="39">
        <f>ctel!Q$2</f>
        <v>11.191642884569351</v>
      </c>
      <c r="R50" s="39">
        <f>ctel!R$2</f>
        <v>14.697978823943327</v>
      </c>
    </row>
    <row r="51" spans="1:18" ht="11.25" customHeight="1" x14ac:dyDescent="0.25">
      <c r="A51" s="38" t="s">
        <v>55</v>
      </c>
      <c r="B51" s="32" t="str">
        <f ca="1">HYPERLINK("#"&amp;CELL("address",cwwp!$C$2),"cwwp")</f>
        <v>cwwp</v>
      </c>
      <c r="C51" s="39">
        <f>cwwp!C$2</f>
        <v>80.863646642771542</v>
      </c>
      <c r="D51" s="39">
        <f>cwwp!D$2</f>
        <v>81.23407964701201</v>
      </c>
      <c r="E51" s="39">
        <f>cwwp!E$2</f>
        <v>140.44564635044401</v>
      </c>
      <c r="F51" s="39">
        <f>cwwp!F$2</f>
        <v>134.27508947335201</v>
      </c>
      <c r="G51" s="39">
        <f>cwwp!G$2</f>
        <v>127.93130935657202</v>
      </c>
      <c r="H51" s="39">
        <f>cwwp!H$2</f>
        <v>112.37363334668635</v>
      </c>
      <c r="I51" s="39">
        <f>cwwp!I$2</f>
        <v>121.95960132164402</v>
      </c>
      <c r="J51" s="39">
        <f>cwwp!J$2</f>
        <v>110.36303952548403</v>
      </c>
      <c r="K51" s="39">
        <f>cwwp!K$2</f>
        <v>60.922858527036006</v>
      </c>
      <c r="L51" s="39">
        <f>cwwp!L$2</f>
        <v>59.458937040684006</v>
      </c>
      <c r="M51" s="39">
        <f>cwwp!M$2</f>
        <v>111.48645099689156</v>
      </c>
      <c r="N51" s="39">
        <f>cwwp!N$2</f>
        <v>56.846164231297642</v>
      </c>
      <c r="O51" s="39">
        <f>cwwp!O$2</f>
        <v>48.050848593413711</v>
      </c>
      <c r="P51" s="39">
        <f>cwwp!P$2</f>
        <v>29.652953090788188</v>
      </c>
      <c r="Q51" s="39">
        <f>cwwp!Q$2</f>
        <v>18.934611993830664</v>
      </c>
      <c r="R51" s="39">
        <f>cwwp!R$2</f>
        <v>105.06043190922956</v>
      </c>
    </row>
    <row r="52" spans="1:18" ht="11.25" customHeight="1" x14ac:dyDescent="0.25">
      <c r="A52" s="38" t="s">
        <v>54</v>
      </c>
      <c r="B52" s="32" t="str">
        <f ca="1">HYPERLINK("#"&amp;CELL("address",cmiq!$C$2),"cmiq")</f>
        <v>cmiq</v>
      </c>
      <c r="C52" s="39">
        <f>cmiq!C$2</f>
        <v>383.15408619698468</v>
      </c>
      <c r="D52" s="39">
        <f>cmiq!D$2</f>
        <v>373.736045711592</v>
      </c>
      <c r="E52" s="39">
        <f>cmiq!E$2</f>
        <v>466.94082014704804</v>
      </c>
      <c r="F52" s="39">
        <f>cmiq!F$2</f>
        <v>525.80827237683604</v>
      </c>
      <c r="G52" s="39">
        <f>cmiq!G$2</f>
        <v>507.239290231344</v>
      </c>
      <c r="H52" s="39">
        <f>cmiq!H$2</f>
        <v>513.67725910094373</v>
      </c>
      <c r="I52" s="39">
        <f>cmiq!I$2</f>
        <v>522.060698511684</v>
      </c>
      <c r="J52" s="39">
        <f>cmiq!J$2</f>
        <v>551.76248313586802</v>
      </c>
      <c r="K52" s="39">
        <f>cmiq!K$2</f>
        <v>531.03717602406005</v>
      </c>
      <c r="L52" s="39">
        <f>cmiq!L$2</f>
        <v>418.20448883734804</v>
      </c>
      <c r="M52" s="39">
        <f>cmiq!M$2</f>
        <v>560.50247055722332</v>
      </c>
      <c r="N52" s="39">
        <f>cmiq!N$2</f>
        <v>650.52625761571278</v>
      </c>
      <c r="O52" s="39">
        <f>cmiq!O$2</f>
        <v>630.09763742017299</v>
      </c>
      <c r="P52" s="39">
        <f>cmiq!P$2</f>
        <v>472.94537482116817</v>
      </c>
      <c r="Q52" s="39">
        <f>cmiq!Q$2</f>
        <v>601.01902844161589</v>
      </c>
      <c r="R52" s="39">
        <f>cmiq!R$2</f>
        <v>726.21723674807583</v>
      </c>
    </row>
    <row r="53" spans="1:18" ht="11.25" customHeight="1" x14ac:dyDescent="0.25">
      <c r="A53" s="38" t="s">
        <v>53</v>
      </c>
      <c r="B53" s="32" t="str">
        <f ca="1">HYPERLINK("#"&amp;CELL("address",ccon!$C$2),"ccon")</f>
        <v>ccon</v>
      </c>
      <c r="C53" s="39">
        <f>ccon!C$2</f>
        <v>1.0659246052932021</v>
      </c>
      <c r="D53" s="39">
        <f>ccon!D$2</f>
        <v>0.70550749407600011</v>
      </c>
      <c r="E53" s="39">
        <f>ccon!E$2</f>
        <v>0.705789349452</v>
      </c>
      <c r="F53" s="39">
        <f>ccon!F$2</f>
        <v>0.93930652846800011</v>
      </c>
      <c r="G53" s="39">
        <f>ccon!G$2</f>
        <v>0.7045914641040002</v>
      </c>
      <c r="H53" s="39">
        <f>ccon!H$2</f>
        <v>0.84146702256456762</v>
      </c>
      <c r="I53" s="39">
        <f>ccon!I$2</f>
        <v>0.93970582358400012</v>
      </c>
      <c r="J53" s="39">
        <f>ccon!J$2</f>
        <v>0.93963535974000012</v>
      </c>
      <c r="K53" s="39">
        <f>ccon!K$2</f>
        <v>0.93925955257200022</v>
      </c>
      <c r="L53" s="39">
        <f>ccon!L$2</f>
        <v>0.94066882945200014</v>
      </c>
      <c r="M53" s="39">
        <f>ccon!M$2</f>
        <v>1.0098578697270344</v>
      </c>
      <c r="N53" s="39">
        <f>ccon!N$2</f>
        <v>1.0097884389864886</v>
      </c>
      <c r="O53" s="39">
        <f>ccon!O$2</f>
        <v>1.009743014053079</v>
      </c>
      <c r="P53" s="39">
        <f>ccon!P$2</f>
        <v>1.009795080960616</v>
      </c>
      <c r="Q53" s="39">
        <f>ccon!Q$2</f>
        <v>0</v>
      </c>
      <c r="R53" s="39">
        <f>ccon!R$2</f>
        <v>0</v>
      </c>
    </row>
    <row r="54" spans="1:18" ht="11.25" customHeight="1" x14ac:dyDescent="0.25">
      <c r="A54" s="38" t="s">
        <v>52</v>
      </c>
      <c r="B54" s="32" t="str">
        <f ca="1">HYPERLINK("#"&amp;CELL("address",cnsi!$C$2),"cnsi")</f>
        <v>cnsi</v>
      </c>
      <c r="C54" s="39">
        <f>cnsi!C$2</f>
        <v>697.9448306804652</v>
      </c>
      <c r="D54" s="39">
        <f>cnsi!D$2</f>
        <v>201.76723816678802</v>
      </c>
      <c r="E54" s="39">
        <f>cnsi!E$2</f>
        <v>175.13946055033199</v>
      </c>
      <c r="F54" s="39">
        <f>cnsi!F$2</f>
        <v>460.29024518457595</v>
      </c>
      <c r="G54" s="39">
        <f>cnsi!G$2</f>
        <v>457.134862401612</v>
      </c>
      <c r="H54" s="39">
        <f>cnsi!H$2</f>
        <v>508.16594430132204</v>
      </c>
      <c r="I54" s="39">
        <f>cnsi!I$2</f>
        <v>461.15888937285598</v>
      </c>
      <c r="J54" s="39">
        <f>cnsi!J$2</f>
        <v>455.99122362088798</v>
      </c>
      <c r="K54" s="39">
        <f>cnsi!K$2</f>
        <v>403.59265447352402</v>
      </c>
      <c r="L54" s="39">
        <f>cnsi!L$2</f>
        <v>247.26919885966799</v>
      </c>
      <c r="M54" s="39">
        <f>cnsi!M$2</f>
        <v>269.25680943882833</v>
      </c>
      <c r="N54" s="39">
        <f>cnsi!N$2</f>
        <v>270.87927476575373</v>
      </c>
      <c r="O54" s="39">
        <f>cnsi!O$2</f>
        <v>354.1465851251229</v>
      </c>
      <c r="P54" s="39">
        <f>cnsi!P$2</f>
        <v>299.17233384038951</v>
      </c>
      <c r="Q54" s="39">
        <f>cnsi!Q$2</f>
        <v>207.74760938745808</v>
      </c>
      <c r="R54" s="39">
        <f>cnsi!R$2</f>
        <v>36.356456591531263</v>
      </c>
    </row>
    <row r="55" spans="1:18" ht="11.25" customHeight="1" x14ac:dyDescent="0.25">
      <c r="A55" s="36" t="s">
        <v>51</v>
      </c>
      <c r="B55" s="32" t="str">
        <f ca="1">HYPERLINK("#"&amp;CELL("address",CDM!$C$2),"CDM")</f>
        <v>CDM</v>
      </c>
      <c r="C55" s="37">
        <f>CDM!C$2</f>
        <v>7456.0571521641032</v>
      </c>
      <c r="D55" s="37">
        <f>CDM!D$2</f>
        <v>7388.3460220050956</v>
      </c>
      <c r="E55" s="37">
        <f>CDM!E$2</f>
        <v>7237.0624202760955</v>
      </c>
      <c r="F55" s="37">
        <f>CDM!F$2</f>
        <v>7244.6723258497923</v>
      </c>
      <c r="G55" s="37">
        <f>CDM!G$2</f>
        <v>5634.8112174980761</v>
      </c>
      <c r="H55" s="37">
        <f>CDM!H$2</f>
        <v>4637.1501941437909</v>
      </c>
      <c r="I55" s="37">
        <f>CDM!I$2</f>
        <v>3188.093049040644</v>
      </c>
      <c r="J55" s="37">
        <f>CDM!J$2</f>
        <v>2876.9035672472046</v>
      </c>
      <c r="K55" s="37">
        <f>CDM!K$2</f>
        <v>2521.1302649638201</v>
      </c>
      <c r="L55" s="37">
        <f>CDM!L$2</f>
        <v>3000.2603745695037</v>
      </c>
      <c r="M55" s="37">
        <f>CDM!M$2</f>
        <v>3339.9971608321985</v>
      </c>
      <c r="N55" s="37">
        <f>CDM!N$2</f>
        <v>2851.359305029021</v>
      </c>
      <c r="O55" s="37">
        <f>CDM!O$2</f>
        <v>2094.3974928677753</v>
      </c>
      <c r="P55" s="37">
        <f>CDM!P$2</f>
        <v>1771.9823517921639</v>
      </c>
      <c r="Q55" s="37">
        <f>CDM!Q$2</f>
        <v>1897.9173741195659</v>
      </c>
      <c r="R55" s="37">
        <f>CDM!R$2</f>
        <v>1500.916892011513</v>
      </c>
    </row>
    <row r="56" spans="1:18" ht="11.25" customHeight="1" x14ac:dyDescent="0.25">
      <c r="A56" s="38" t="s">
        <v>50</v>
      </c>
      <c r="B56" s="32" t="str">
        <f ca="1">HYPERLINK("#"&amp;CELL("address",cres!$C$2),"cres")</f>
        <v>cres</v>
      </c>
      <c r="C56" s="39">
        <f>cres!C$2</f>
        <v>2967.5815828708055</v>
      </c>
      <c r="D56" s="39">
        <f>cres!D$2</f>
        <v>2875.134539786543</v>
      </c>
      <c r="E56" s="39">
        <f>cres!E$2</f>
        <v>2490.4362604466164</v>
      </c>
      <c r="F56" s="39">
        <f>cres!F$2</f>
        <v>2352.417106358268</v>
      </c>
      <c r="G56" s="39">
        <f>cres!G$2</f>
        <v>1712.8210063748043</v>
      </c>
      <c r="H56" s="39">
        <f>cres!H$2</f>
        <v>1453.2382375896655</v>
      </c>
      <c r="I56" s="39">
        <f>cres!I$2</f>
        <v>896.32720943866775</v>
      </c>
      <c r="J56" s="39">
        <f>cres!J$2</f>
        <v>581.89183629458432</v>
      </c>
      <c r="K56" s="39">
        <f>cres!K$2</f>
        <v>420.19269879492003</v>
      </c>
      <c r="L56" s="39">
        <f>cres!L$2</f>
        <v>410.11623081291589</v>
      </c>
      <c r="M56" s="39">
        <f>cres!M$2</f>
        <v>410.57603970662581</v>
      </c>
      <c r="N56" s="39">
        <f>cres!N$2</f>
        <v>331.83687685805592</v>
      </c>
      <c r="O56" s="39">
        <f>cres!O$2</f>
        <v>236.42097077923648</v>
      </c>
      <c r="P56" s="39">
        <f>cres!P$2</f>
        <v>218.22314188798887</v>
      </c>
      <c r="Q56" s="39">
        <f>cres!Q$2</f>
        <v>165.77701169846051</v>
      </c>
      <c r="R56" s="39">
        <f>cres!R$2</f>
        <v>161.17707762871163</v>
      </c>
    </row>
    <row r="57" spans="1:18" ht="11.25" customHeight="1" x14ac:dyDescent="0.25">
      <c r="A57" s="42" t="s">
        <v>49</v>
      </c>
      <c r="B57" s="32" t="str">
        <f ca="1">HYPERLINK("#"&amp;CELL("address",cressh!$C$2),"cressh")</f>
        <v>cressh</v>
      </c>
      <c r="C57" s="41">
        <f>cressh!C$2</f>
        <v>2571.4454718180932</v>
      </c>
      <c r="D57" s="41">
        <f>cressh!D$2</f>
        <v>2498.3115899928189</v>
      </c>
      <c r="E57" s="41">
        <f>cressh!E$2</f>
        <v>2153.278253055611</v>
      </c>
      <c r="F57" s="41">
        <f>cressh!F$2</f>
        <v>2031.0820998632373</v>
      </c>
      <c r="G57" s="41">
        <f>cressh!G$2</f>
        <v>1456.5540799554251</v>
      </c>
      <c r="H57" s="41">
        <f>cressh!H$2</f>
        <v>1237.4918482872902</v>
      </c>
      <c r="I57" s="41">
        <f>cressh!I$2</f>
        <v>745.32486318262772</v>
      </c>
      <c r="J57" s="41">
        <f>cressh!J$2</f>
        <v>473.73191125245785</v>
      </c>
      <c r="K57" s="41">
        <f>cressh!K$2</f>
        <v>339.23707399637152</v>
      </c>
      <c r="L57" s="41">
        <f>cressh!L$2</f>
        <v>325.44331146377408</v>
      </c>
      <c r="M57" s="41">
        <f>cressh!M$2</f>
        <v>339.97543296271056</v>
      </c>
      <c r="N57" s="41">
        <f>cressh!N$2</f>
        <v>266.75678446344051</v>
      </c>
      <c r="O57" s="41">
        <f>cressh!O$2</f>
        <v>194.33554020181691</v>
      </c>
      <c r="P57" s="41">
        <f>cressh!P$2</f>
        <v>177.97118292184615</v>
      </c>
      <c r="Q57" s="41">
        <f>cressh!Q$2</f>
        <v>132.89472117668271</v>
      </c>
      <c r="R57" s="41">
        <f>cressh!R$2</f>
        <v>130.30898031273017</v>
      </c>
    </row>
    <row r="58" spans="1:18" ht="11.25" customHeight="1" x14ac:dyDescent="0.25">
      <c r="A58" s="42" t="s">
        <v>48</v>
      </c>
      <c r="B58" s="32" t="str">
        <f ca="1">HYPERLINK("#"&amp;CELL("address",cressc!$C$2),"cressc")</f>
        <v>cressc</v>
      </c>
      <c r="C58" s="41">
        <f>cressc!C$2</f>
        <v>0</v>
      </c>
      <c r="D58" s="41">
        <f>cressc!D$2</f>
        <v>0</v>
      </c>
      <c r="E58" s="41">
        <f>cressc!E$2</f>
        <v>0</v>
      </c>
      <c r="F58" s="41">
        <f>cressc!F$2</f>
        <v>0</v>
      </c>
      <c r="G58" s="41">
        <f>cressc!G$2</f>
        <v>0</v>
      </c>
      <c r="H58" s="41">
        <f>cressc!H$2</f>
        <v>0</v>
      </c>
      <c r="I58" s="41">
        <f>cressc!I$2</f>
        <v>0</v>
      </c>
      <c r="J58" s="41">
        <f>cressc!J$2</f>
        <v>0</v>
      </c>
      <c r="K58" s="41">
        <f>cressc!K$2</f>
        <v>0</v>
      </c>
      <c r="L58" s="41">
        <f>cressc!L$2</f>
        <v>0</v>
      </c>
      <c r="M58" s="41">
        <f>cressc!M$2</f>
        <v>0</v>
      </c>
      <c r="N58" s="41">
        <f>cressc!N$2</f>
        <v>0</v>
      </c>
      <c r="O58" s="41">
        <f>cressc!O$2</f>
        <v>0</v>
      </c>
      <c r="P58" s="41">
        <f>cressc!P$2</f>
        <v>0</v>
      </c>
      <c r="Q58" s="41">
        <f>cressc!Q$2</f>
        <v>0</v>
      </c>
      <c r="R58" s="41">
        <f>cressc!R$2</f>
        <v>0</v>
      </c>
    </row>
    <row r="59" spans="1:18" ht="11.25" customHeight="1" x14ac:dyDescent="0.25">
      <c r="A59" s="42" t="s">
        <v>47</v>
      </c>
      <c r="B59" s="32" t="str">
        <f ca="1">HYPERLINK("#"&amp;CELL("address",creswh!$C$2),"creswh")</f>
        <v>creswh</v>
      </c>
      <c r="C59" s="41">
        <f>creswh!C$2</f>
        <v>382.27148553448541</v>
      </c>
      <c r="D59" s="41">
        <f>creswh!D$2</f>
        <v>361.15610827569668</v>
      </c>
      <c r="E59" s="41">
        <f>creswh!E$2</f>
        <v>323.99688847140584</v>
      </c>
      <c r="F59" s="41">
        <f>creswh!F$2</f>
        <v>306.18145979084755</v>
      </c>
      <c r="G59" s="41">
        <f>creswh!G$2</f>
        <v>240.35690595398711</v>
      </c>
      <c r="H59" s="41">
        <f>creswh!H$2</f>
        <v>202.63999718820924</v>
      </c>
      <c r="I59" s="41">
        <f>creswh!I$2</f>
        <v>142.64946733204414</v>
      </c>
      <c r="J59" s="41">
        <f>creswh!J$2</f>
        <v>99.289547735291976</v>
      </c>
      <c r="K59" s="41">
        <f>creswh!K$2</f>
        <v>72.131873859653879</v>
      </c>
      <c r="L59" s="41">
        <f>creswh!L$2</f>
        <v>71.653600468533568</v>
      </c>
      <c r="M59" s="41">
        <f>creswh!M$2</f>
        <v>58.582759373294039</v>
      </c>
      <c r="N59" s="41">
        <f>creswh!N$2</f>
        <v>53.031922932942166</v>
      </c>
      <c r="O59" s="41">
        <f>creswh!O$2</f>
        <v>34.864883953962959</v>
      </c>
      <c r="P59" s="41">
        <f>creswh!P$2</f>
        <v>34.569271798216036</v>
      </c>
      <c r="Q59" s="41">
        <f>creswh!Q$2</f>
        <v>27.481906431747504</v>
      </c>
      <c r="R59" s="41">
        <f>creswh!R$2</f>
        <v>25.884724792023892</v>
      </c>
    </row>
    <row r="60" spans="1:18" ht="11.25" customHeight="1" x14ac:dyDescent="0.25">
      <c r="A60" s="42" t="s">
        <v>46</v>
      </c>
      <c r="B60" s="32" t="str">
        <f ca="1">HYPERLINK("#"&amp;CELL("address",cresco!$C$2),"cresco")</f>
        <v>cresco</v>
      </c>
      <c r="C60" s="41">
        <f>cresco!C$2</f>
        <v>13.864625518226706</v>
      </c>
      <c r="D60" s="41">
        <f>cresco!D$2</f>
        <v>15.666841518028138</v>
      </c>
      <c r="E60" s="41">
        <f>cresco!E$2</f>
        <v>13.161118919599375</v>
      </c>
      <c r="F60" s="41">
        <f>cresco!F$2</f>
        <v>15.153546704183448</v>
      </c>
      <c r="G60" s="41">
        <f>cresco!G$2</f>
        <v>15.910020465392169</v>
      </c>
      <c r="H60" s="41">
        <f>cresco!H$2</f>
        <v>13.10639211416612</v>
      </c>
      <c r="I60" s="41">
        <f>cresco!I$2</f>
        <v>8.3528789239959842</v>
      </c>
      <c r="J60" s="41">
        <f>cresco!J$2</f>
        <v>8.8703773068345768</v>
      </c>
      <c r="K60" s="41">
        <f>cresco!K$2</f>
        <v>8.8237509388946496</v>
      </c>
      <c r="L60" s="41">
        <f>cresco!L$2</f>
        <v>13.019318880608292</v>
      </c>
      <c r="M60" s="41">
        <f>cresco!M$2</f>
        <v>12.017847370621235</v>
      </c>
      <c r="N60" s="41">
        <f>cresco!N$2</f>
        <v>12.048169461673281</v>
      </c>
      <c r="O60" s="41">
        <f>cresco!O$2</f>
        <v>7.2205466234566567</v>
      </c>
      <c r="P60" s="41">
        <f>cresco!P$2</f>
        <v>5.6826871679266358</v>
      </c>
      <c r="Q60" s="41">
        <f>cresco!Q$2</f>
        <v>5.4003840900302986</v>
      </c>
      <c r="R60" s="41">
        <f>cresco!R$2</f>
        <v>4.9833725239575406</v>
      </c>
    </row>
    <row r="61" spans="1:18" ht="11.25" customHeight="1" x14ac:dyDescent="0.25">
      <c r="A61" s="42" t="s">
        <v>45</v>
      </c>
      <c r="B61" s="32" t="str">
        <f ca="1">HYPERLINK("#"&amp;CELL("address",cresrf!$C$2),"cresrf")</f>
        <v>cresrf</v>
      </c>
      <c r="C61" s="41">
        <f>cresrf!C$2</f>
        <v>0</v>
      </c>
      <c r="D61" s="41">
        <f>cresrf!D$2</f>
        <v>0</v>
      </c>
      <c r="E61" s="41">
        <f>cresrf!E$2</f>
        <v>0</v>
      </c>
      <c r="F61" s="41">
        <f>cresrf!F$2</f>
        <v>0</v>
      </c>
      <c r="G61" s="41">
        <f>cresrf!G$2</f>
        <v>0</v>
      </c>
      <c r="H61" s="41">
        <f>cresrf!H$2</f>
        <v>0</v>
      </c>
      <c r="I61" s="41">
        <f>cresrf!I$2</f>
        <v>0</v>
      </c>
      <c r="J61" s="41">
        <f>cresrf!J$2</f>
        <v>0</v>
      </c>
      <c r="K61" s="41">
        <f>cresrf!K$2</f>
        <v>0</v>
      </c>
      <c r="L61" s="41">
        <f>cresrf!L$2</f>
        <v>0</v>
      </c>
      <c r="M61" s="41">
        <f>cresrf!M$2</f>
        <v>0</v>
      </c>
      <c r="N61" s="41">
        <f>cresrf!N$2</f>
        <v>0</v>
      </c>
      <c r="O61" s="41">
        <f>cresrf!O$2</f>
        <v>0</v>
      </c>
      <c r="P61" s="41">
        <f>cresrf!P$2</f>
        <v>0</v>
      </c>
      <c r="Q61" s="41">
        <f>cresrf!Q$2</f>
        <v>0</v>
      </c>
      <c r="R61" s="41">
        <f>cresrf!R$2</f>
        <v>0</v>
      </c>
    </row>
    <row r="62" spans="1:18" ht="11.25" customHeight="1" x14ac:dyDescent="0.25">
      <c r="A62" s="42" t="s">
        <v>44</v>
      </c>
      <c r="B62" s="32" t="str">
        <f ca="1">HYPERLINK("#"&amp;CELL("address",creswm!$C$2),"creswm")</f>
        <v>creswm</v>
      </c>
      <c r="C62" s="41">
        <f>creswm!C$2</f>
        <v>0</v>
      </c>
      <c r="D62" s="41">
        <f>creswm!D$2</f>
        <v>0</v>
      </c>
      <c r="E62" s="41">
        <f>creswm!E$2</f>
        <v>0</v>
      </c>
      <c r="F62" s="41">
        <f>creswm!F$2</f>
        <v>0</v>
      </c>
      <c r="G62" s="41">
        <f>creswm!G$2</f>
        <v>0</v>
      </c>
      <c r="H62" s="41">
        <f>creswm!H$2</f>
        <v>0</v>
      </c>
      <c r="I62" s="41">
        <f>creswm!I$2</f>
        <v>0</v>
      </c>
      <c r="J62" s="41">
        <f>creswm!J$2</f>
        <v>0</v>
      </c>
      <c r="K62" s="41">
        <f>creswm!K$2</f>
        <v>0</v>
      </c>
      <c r="L62" s="41">
        <f>creswm!L$2</f>
        <v>0</v>
      </c>
      <c r="M62" s="41">
        <f>creswm!M$2</f>
        <v>0</v>
      </c>
      <c r="N62" s="41">
        <f>creswm!N$2</f>
        <v>0</v>
      </c>
      <c r="O62" s="41">
        <f>creswm!O$2</f>
        <v>0</v>
      </c>
      <c r="P62" s="41">
        <f>creswm!P$2</f>
        <v>0</v>
      </c>
      <c r="Q62" s="41">
        <f>creswm!Q$2</f>
        <v>0</v>
      </c>
      <c r="R62" s="41">
        <f>creswm!R$2</f>
        <v>0</v>
      </c>
    </row>
    <row r="63" spans="1:18" ht="11.25" customHeight="1" x14ac:dyDescent="0.25">
      <c r="A63" s="42" t="s">
        <v>43</v>
      </c>
      <c r="B63" s="32" t="str">
        <f ca="1">HYPERLINK("#"&amp;CELL("address",cresdr!$C$2),"cresdr")</f>
        <v>cresdr</v>
      </c>
      <c r="C63" s="41">
        <f>cresdr!C$2</f>
        <v>0</v>
      </c>
      <c r="D63" s="41">
        <f>cresdr!D$2</f>
        <v>0</v>
      </c>
      <c r="E63" s="41">
        <f>cresdr!E$2</f>
        <v>0</v>
      </c>
      <c r="F63" s="41">
        <f>cresdr!F$2</f>
        <v>0</v>
      </c>
      <c r="G63" s="41">
        <f>cresdr!G$2</f>
        <v>0</v>
      </c>
      <c r="H63" s="41">
        <f>cresdr!H$2</f>
        <v>0</v>
      </c>
      <c r="I63" s="41">
        <f>cresdr!I$2</f>
        <v>0</v>
      </c>
      <c r="J63" s="41">
        <f>cresdr!J$2</f>
        <v>0</v>
      </c>
      <c r="K63" s="41">
        <f>cresdr!K$2</f>
        <v>0</v>
      </c>
      <c r="L63" s="41">
        <f>cresdr!L$2</f>
        <v>0</v>
      </c>
      <c r="M63" s="41">
        <f>cresdr!M$2</f>
        <v>0</v>
      </c>
      <c r="N63" s="41">
        <f>cresdr!N$2</f>
        <v>0</v>
      </c>
      <c r="O63" s="41">
        <f>cresdr!O$2</f>
        <v>0</v>
      </c>
      <c r="P63" s="41">
        <f>cresdr!P$2</f>
        <v>0</v>
      </c>
      <c r="Q63" s="41">
        <f>cresdr!Q$2</f>
        <v>0</v>
      </c>
      <c r="R63" s="41">
        <f>cresdr!R$2</f>
        <v>0</v>
      </c>
    </row>
    <row r="64" spans="1:18" ht="11.25" customHeight="1" x14ac:dyDescent="0.25">
      <c r="A64" s="42" t="s">
        <v>42</v>
      </c>
      <c r="B64" s="32" t="str">
        <f ca="1">HYPERLINK("#"&amp;CELL("address",cresdw!$C$2),"cresdw")</f>
        <v>cresdw</v>
      </c>
      <c r="C64" s="41">
        <f>cresdw!C$2</f>
        <v>0</v>
      </c>
      <c r="D64" s="41">
        <f>cresdw!D$2</f>
        <v>0</v>
      </c>
      <c r="E64" s="41">
        <f>cresdw!E$2</f>
        <v>0</v>
      </c>
      <c r="F64" s="41">
        <f>cresdw!F$2</f>
        <v>0</v>
      </c>
      <c r="G64" s="41">
        <f>cresdw!G$2</f>
        <v>0</v>
      </c>
      <c r="H64" s="41">
        <f>cresdw!H$2</f>
        <v>0</v>
      </c>
      <c r="I64" s="41">
        <f>cresdw!I$2</f>
        <v>0</v>
      </c>
      <c r="J64" s="41">
        <f>cresdw!J$2</f>
        <v>0</v>
      </c>
      <c r="K64" s="41">
        <f>cresdw!K$2</f>
        <v>0</v>
      </c>
      <c r="L64" s="41">
        <f>cresdw!L$2</f>
        <v>0</v>
      </c>
      <c r="M64" s="41">
        <f>cresdw!M$2</f>
        <v>0</v>
      </c>
      <c r="N64" s="41">
        <f>cresdw!N$2</f>
        <v>0</v>
      </c>
      <c r="O64" s="41">
        <f>cresdw!O$2</f>
        <v>0</v>
      </c>
      <c r="P64" s="41">
        <f>cresdw!P$2</f>
        <v>0</v>
      </c>
      <c r="Q64" s="41">
        <f>cresdw!Q$2</f>
        <v>0</v>
      </c>
      <c r="R64" s="41">
        <f>cresdw!R$2</f>
        <v>0</v>
      </c>
    </row>
    <row r="65" spans="1:18" ht="11.25" customHeight="1" x14ac:dyDescent="0.25">
      <c r="A65" s="42" t="s">
        <v>41</v>
      </c>
      <c r="B65" s="32" t="str">
        <f ca="1">HYPERLINK("#"&amp;CELL("address",crestv!$C$2),"crestv")</f>
        <v>crestv</v>
      </c>
      <c r="C65" s="41">
        <f>crestv!C$2</f>
        <v>0</v>
      </c>
      <c r="D65" s="41">
        <f>crestv!D$2</f>
        <v>0</v>
      </c>
      <c r="E65" s="41">
        <f>crestv!E$2</f>
        <v>0</v>
      </c>
      <c r="F65" s="41">
        <f>crestv!F$2</f>
        <v>0</v>
      </c>
      <c r="G65" s="41">
        <f>crestv!G$2</f>
        <v>0</v>
      </c>
      <c r="H65" s="41">
        <f>crestv!H$2</f>
        <v>0</v>
      </c>
      <c r="I65" s="41">
        <f>crestv!I$2</f>
        <v>0</v>
      </c>
      <c r="J65" s="41">
        <f>crestv!J$2</f>
        <v>0</v>
      </c>
      <c r="K65" s="41">
        <f>crestv!K$2</f>
        <v>0</v>
      </c>
      <c r="L65" s="41">
        <f>crestv!L$2</f>
        <v>0</v>
      </c>
      <c r="M65" s="41">
        <f>crestv!M$2</f>
        <v>0</v>
      </c>
      <c r="N65" s="41">
        <f>crestv!N$2</f>
        <v>0</v>
      </c>
      <c r="O65" s="41">
        <f>crestv!O$2</f>
        <v>0</v>
      </c>
      <c r="P65" s="41">
        <f>crestv!P$2</f>
        <v>0</v>
      </c>
      <c r="Q65" s="41">
        <f>crestv!Q$2</f>
        <v>0</v>
      </c>
      <c r="R65" s="41">
        <f>crestv!R$2</f>
        <v>0</v>
      </c>
    </row>
    <row r="66" spans="1:18" ht="11.25" customHeight="1" x14ac:dyDescent="0.25">
      <c r="A66" s="42" t="s">
        <v>40</v>
      </c>
      <c r="B66" s="32" t="str">
        <f ca="1">HYPERLINK("#"&amp;CELL("address",cresit!$C$2),"cresit")</f>
        <v>cresit</v>
      </c>
      <c r="C66" s="41">
        <f>cresit!C$2</f>
        <v>0</v>
      </c>
      <c r="D66" s="41">
        <f>cresit!D$2</f>
        <v>0</v>
      </c>
      <c r="E66" s="41">
        <f>cresit!E$2</f>
        <v>0</v>
      </c>
      <c r="F66" s="41">
        <f>cresit!F$2</f>
        <v>0</v>
      </c>
      <c r="G66" s="41">
        <f>cresit!G$2</f>
        <v>0</v>
      </c>
      <c r="H66" s="41">
        <f>cresit!H$2</f>
        <v>0</v>
      </c>
      <c r="I66" s="41">
        <f>cresit!I$2</f>
        <v>0</v>
      </c>
      <c r="J66" s="41">
        <f>cresit!J$2</f>
        <v>0</v>
      </c>
      <c r="K66" s="41">
        <f>cresit!K$2</f>
        <v>0</v>
      </c>
      <c r="L66" s="41">
        <f>cresit!L$2</f>
        <v>0</v>
      </c>
      <c r="M66" s="41">
        <f>cresit!M$2</f>
        <v>0</v>
      </c>
      <c r="N66" s="41">
        <f>cresit!N$2</f>
        <v>0</v>
      </c>
      <c r="O66" s="41">
        <f>cresit!O$2</f>
        <v>0</v>
      </c>
      <c r="P66" s="41">
        <f>cresit!P$2</f>
        <v>0</v>
      </c>
      <c r="Q66" s="41">
        <f>cresit!Q$2</f>
        <v>0</v>
      </c>
      <c r="R66" s="41">
        <f>cresit!R$2</f>
        <v>0</v>
      </c>
    </row>
    <row r="67" spans="1:18" ht="11.25" customHeight="1" x14ac:dyDescent="0.25">
      <c r="A67" s="42" t="s">
        <v>39</v>
      </c>
      <c r="B67" s="32" t="str">
        <f ca="1">HYPERLINK("#"&amp;CELL("address",cresli!$C$2),"cresli")</f>
        <v>cresli</v>
      </c>
      <c r="C67" s="41">
        <f>cresli!C$2</f>
        <v>0</v>
      </c>
      <c r="D67" s="41">
        <f>cresli!D$2</f>
        <v>0</v>
      </c>
      <c r="E67" s="41">
        <f>cresli!E$2</f>
        <v>0</v>
      </c>
      <c r="F67" s="41">
        <f>cresli!F$2</f>
        <v>0</v>
      </c>
      <c r="G67" s="41">
        <f>cresli!G$2</f>
        <v>0</v>
      </c>
      <c r="H67" s="41">
        <f>cresli!H$2</f>
        <v>0</v>
      </c>
      <c r="I67" s="41">
        <f>cresli!I$2</f>
        <v>0</v>
      </c>
      <c r="J67" s="41">
        <f>cresli!J$2</f>
        <v>0</v>
      </c>
      <c r="K67" s="41">
        <f>cresli!K$2</f>
        <v>0</v>
      </c>
      <c r="L67" s="41">
        <f>cresli!L$2</f>
        <v>0</v>
      </c>
      <c r="M67" s="41">
        <f>cresli!M$2</f>
        <v>0</v>
      </c>
      <c r="N67" s="41">
        <f>cresli!N$2</f>
        <v>0</v>
      </c>
      <c r="O67" s="41">
        <f>cresli!O$2</f>
        <v>0</v>
      </c>
      <c r="P67" s="41">
        <f>cresli!P$2</f>
        <v>0</v>
      </c>
      <c r="Q67" s="41">
        <f>cresli!Q$2</f>
        <v>0</v>
      </c>
      <c r="R67" s="41">
        <f>cresli!R$2</f>
        <v>0</v>
      </c>
    </row>
    <row r="68" spans="1:18" ht="11.25" customHeight="1" x14ac:dyDescent="0.25">
      <c r="A68" s="42" t="s">
        <v>38</v>
      </c>
      <c r="B68" s="32" t="str">
        <f ca="1">HYPERLINK("#"&amp;CELL("address",cresoa!$C$2),"cresoa")</f>
        <v>cresoa</v>
      </c>
      <c r="C68" s="41">
        <f>cresoa!C$2</f>
        <v>0</v>
      </c>
      <c r="D68" s="41">
        <f>cresoa!D$2</f>
        <v>0</v>
      </c>
      <c r="E68" s="41">
        <f>cresoa!E$2</f>
        <v>0</v>
      </c>
      <c r="F68" s="41">
        <f>cresoa!F$2</f>
        <v>0</v>
      </c>
      <c r="G68" s="41">
        <f>cresoa!G$2</f>
        <v>0</v>
      </c>
      <c r="H68" s="41">
        <f>cresoa!H$2</f>
        <v>0</v>
      </c>
      <c r="I68" s="41">
        <f>cresoa!I$2</f>
        <v>0</v>
      </c>
      <c r="J68" s="41">
        <f>cresoa!J$2</f>
        <v>0</v>
      </c>
      <c r="K68" s="41">
        <f>cresoa!K$2</f>
        <v>0</v>
      </c>
      <c r="L68" s="41">
        <f>cresoa!L$2</f>
        <v>0</v>
      </c>
      <c r="M68" s="41">
        <f>cresoa!M$2</f>
        <v>0</v>
      </c>
      <c r="N68" s="41">
        <f>cresoa!N$2</f>
        <v>0</v>
      </c>
      <c r="O68" s="41">
        <f>cresoa!O$2</f>
        <v>0</v>
      </c>
      <c r="P68" s="41">
        <f>cresoa!P$2</f>
        <v>0</v>
      </c>
      <c r="Q68" s="41">
        <f>cresoa!Q$2</f>
        <v>0</v>
      </c>
      <c r="R68" s="41">
        <f>cresoa!R$2</f>
        <v>0</v>
      </c>
    </row>
    <row r="69" spans="1:18" ht="11.25" customHeight="1" x14ac:dyDescent="0.25">
      <c r="A69" s="38" t="s">
        <v>37</v>
      </c>
      <c r="B69" s="32" t="str">
        <f ca="1">HYPERLINK("#"&amp;CELL("address",cser!$C$2),"cser")</f>
        <v>cser</v>
      </c>
      <c r="C69" s="39">
        <f>cser!C$2</f>
        <v>3345.3799048326978</v>
      </c>
      <c r="D69" s="39">
        <f>cser!D$2</f>
        <v>3394.5358665486242</v>
      </c>
      <c r="E69" s="39">
        <f>cser!E$2</f>
        <v>3358.4302835272438</v>
      </c>
      <c r="F69" s="39">
        <f>cser!F$2</f>
        <v>3500.8724945109243</v>
      </c>
      <c r="G69" s="39">
        <f>cser!G$2</f>
        <v>2681.4697069251242</v>
      </c>
      <c r="H69" s="39">
        <f>cser!H$2</f>
        <v>2132.366923891535</v>
      </c>
      <c r="I69" s="39">
        <f>cser!I$2</f>
        <v>1321.7398070369761</v>
      </c>
      <c r="J69" s="39">
        <f>cser!J$2</f>
        <v>1450.0744220871359</v>
      </c>
      <c r="K69" s="39">
        <f>cser!K$2</f>
        <v>1298.4117831576723</v>
      </c>
      <c r="L69" s="39">
        <f>cser!L$2</f>
        <v>1844.6824465950601</v>
      </c>
      <c r="M69" s="39">
        <f>cser!M$2</f>
        <v>2142.7392079949122</v>
      </c>
      <c r="N69" s="39">
        <f>cser!N$2</f>
        <v>1866.1529421077889</v>
      </c>
      <c r="O69" s="39">
        <f>cser!O$2</f>
        <v>1366.5418180767008</v>
      </c>
      <c r="P69" s="39">
        <f>cser!P$2</f>
        <v>1138.2753660462124</v>
      </c>
      <c r="Q69" s="39">
        <f>cser!Q$2</f>
        <v>1338.6431648220573</v>
      </c>
      <c r="R69" s="39">
        <f>cser!R$2</f>
        <v>987.3211787022658</v>
      </c>
    </row>
    <row r="70" spans="1:18" ht="11.25" customHeight="1" x14ac:dyDescent="0.25">
      <c r="A70" s="42" t="s">
        <v>36</v>
      </c>
      <c r="B70" s="32" t="str">
        <f ca="1">HYPERLINK("#"&amp;CELL("address",csersh!$C$2),"csersh")</f>
        <v>csersh</v>
      </c>
      <c r="C70" s="41">
        <f>csersh!C$2</f>
        <v>2926.3471382472226</v>
      </c>
      <c r="D70" s="41">
        <f>csersh!D$2</f>
        <v>2945.2959918201777</v>
      </c>
      <c r="E70" s="41">
        <f>csersh!E$2</f>
        <v>2942.8551638517552</v>
      </c>
      <c r="F70" s="41">
        <f>csersh!F$2</f>
        <v>3115.8541295318169</v>
      </c>
      <c r="G70" s="41">
        <f>csersh!G$2</f>
        <v>2334.1943240414898</v>
      </c>
      <c r="H70" s="41">
        <f>csersh!H$2</f>
        <v>1797.6247607836833</v>
      </c>
      <c r="I70" s="41">
        <f>csersh!I$2</f>
        <v>1103.5717999313424</v>
      </c>
      <c r="J70" s="41">
        <f>csersh!J$2</f>
        <v>1244.4075353001497</v>
      </c>
      <c r="K70" s="41">
        <f>csersh!K$2</f>
        <v>1110.0129941492796</v>
      </c>
      <c r="L70" s="41">
        <f>csersh!L$2</f>
        <v>1668.9888170526424</v>
      </c>
      <c r="M70" s="41">
        <f>csersh!M$2</f>
        <v>1966.845667573263</v>
      </c>
      <c r="N70" s="41">
        <f>csersh!N$2</f>
        <v>1696.1778234491087</v>
      </c>
      <c r="O70" s="41">
        <f>csersh!O$2</f>
        <v>1218.2411986091031</v>
      </c>
      <c r="P70" s="41">
        <f>csersh!P$2</f>
        <v>994.8503571026348</v>
      </c>
      <c r="Q70" s="41">
        <f>csersh!Q$2</f>
        <v>1200.7568154958637</v>
      </c>
      <c r="R70" s="41">
        <f>csersh!R$2</f>
        <v>836.77375766733871</v>
      </c>
    </row>
    <row r="71" spans="1:18" ht="11.25" customHeight="1" x14ac:dyDescent="0.25">
      <c r="A71" s="42" t="s">
        <v>35</v>
      </c>
      <c r="B71" s="32" t="str">
        <f ca="1">HYPERLINK("#"&amp;CELL("address",csersc!$C$2),"csersc")</f>
        <v>csersc</v>
      </c>
      <c r="C71" s="41">
        <f>csersc!C$2</f>
        <v>0</v>
      </c>
      <c r="D71" s="41">
        <f>csersc!D$2</f>
        <v>0</v>
      </c>
      <c r="E71" s="41">
        <f>csersc!E$2</f>
        <v>0</v>
      </c>
      <c r="F71" s="41">
        <f>csersc!F$2</f>
        <v>0</v>
      </c>
      <c r="G71" s="41">
        <f>csersc!G$2</f>
        <v>0</v>
      </c>
      <c r="H71" s="41">
        <f>csersc!H$2</f>
        <v>0</v>
      </c>
      <c r="I71" s="41">
        <f>csersc!I$2</f>
        <v>0</v>
      </c>
      <c r="J71" s="41">
        <f>csersc!J$2</f>
        <v>0</v>
      </c>
      <c r="K71" s="41">
        <f>csersc!K$2</f>
        <v>0</v>
      </c>
      <c r="L71" s="41">
        <f>csersc!L$2</f>
        <v>0</v>
      </c>
      <c r="M71" s="41">
        <f>csersc!M$2</f>
        <v>0</v>
      </c>
      <c r="N71" s="41">
        <f>csersc!N$2</f>
        <v>0</v>
      </c>
      <c r="O71" s="41">
        <f>csersc!O$2</f>
        <v>0</v>
      </c>
      <c r="P71" s="41">
        <f>csersc!P$2</f>
        <v>0</v>
      </c>
      <c r="Q71" s="41">
        <f>csersc!Q$2</f>
        <v>0</v>
      </c>
      <c r="R71" s="41">
        <f>csersc!R$2</f>
        <v>0</v>
      </c>
    </row>
    <row r="72" spans="1:18" ht="11.25" customHeight="1" x14ac:dyDescent="0.25">
      <c r="A72" s="42" t="s">
        <v>34</v>
      </c>
      <c r="B72" s="32" t="str">
        <f ca="1">HYPERLINK("#"&amp;CELL("address",cserhw!$C$2),"cserhw")</f>
        <v>cserhw</v>
      </c>
      <c r="C72" s="41">
        <f>cserhw!C$2</f>
        <v>289.98209950820478</v>
      </c>
      <c r="D72" s="41">
        <f>cserhw!D$2</f>
        <v>283.76410636785613</v>
      </c>
      <c r="E72" s="41">
        <f>cserhw!E$2</f>
        <v>273.63192814930773</v>
      </c>
      <c r="F72" s="41">
        <f>cserhw!F$2</f>
        <v>266.68789712088335</v>
      </c>
      <c r="G72" s="41">
        <f>cserhw!G$2</f>
        <v>240.45445130633178</v>
      </c>
      <c r="H72" s="41">
        <f>cserhw!H$2</f>
        <v>216.27549194985187</v>
      </c>
      <c r="I72" s="41">
        <f>cserhw!I$2</f>
        <v>163.39752049624016</v>
      </c>
      <c r="J72" s="41">
        <f>cserhw!J$2</f>
        <v>159.69249781382248</v>
      </c>
      <c r="K72" s="41">
        <f>cserhw!K$2</f>
        <v>145.5915850825524</v>
      </c>
      <c r="L72" s="41">
        <f>cserhw!L$2</f>
        <v>138.75575421521202</v>
      </c>
      <c r="M72" s="41">
        <f>cserhw!M$2</f>
        <v>136.37105724239248</v>
      </c>
      <c r="N72" s="41">
        <f>cserhw!N$2</f>
        <v>133.66142849599771</v>
      </c>
      <c r="O72" s="41">
        <f>cserhw!O$2</f>
        <v>127.46971064458614</v>
      </c>
      <c r="P72" s="41">
        <f>cserhw!P$2</f>
        <v>125.86534883549491</v>
      </c>
      <c r="Q72" s="41">
        <f>cserhw!Q$2</f>
        <v>120.66463076742025</v>
      </c>
      <c r="R72" s="41">
        <f>cserhw!R$2</f>
        <v>119.2722918110067</v>
      </c>
    </row>
    <row r="73" spans="1:18" ht="11.25" customHeight="1" x14ac:dyDescent="0.25">
      <c r="A73" s="42" t="s">
        <v>33</v>
      </c>
      <c r="B73" s="32" t="str">
        <f ca="1">HYPERLINK("#"&amp;CELL("address",cserca!$C$2),"cserca")</f>
        <v>cserca</v>
      </c>
      <c r="C73" s="41">
        <f>cserca!C$2</f>
        <v>129.05066707726971</v>
      </c>
      <c r="D73" s="41">
        <f>cserca!D$2</f>
        <v>165.47576836059045</v>
      </c>
      <c r="E73" s="41">
        <f>cserca!E$2</f>
        <v>141.94319152618138</v>
      </c>
      <c r="F73" s="41">
        <f>cserca!F$2</f>
        <v>118.3304678582241</v>
      </c>
      <c r="G73" s="41">
        <f>cserca!G$2</f>
        <v>106.82093157730299</v>
      </c>
      <c r="H73" s="41">
        <f>cserca!H$2</f>
        <v>118.46667115799968</v>
      </c>
      <c r="I73" s="41">
        <f>cserca!I$2</f>
        <v>54.770486609393402</v>
      </c>
      <c r="J73" s="41">
        <f>cserca!J$2</f>
        <v>45.974388973164068</v>
      </c>
      <c r="K73" s="41">
        <f>cserca!K$2</f>
        <v>42.80720392584027</v>
      </c>
      <c r="L73" s="41">
        <f>cserca!L$2</f>
        <v>36.937875327205731</v>
      </c>
      <c r="M73" s="41">
        <f>cserca!M$2</f>
        <v>39.522483179257179</v>
      </c>
      <c r="N73" s="41">
        <f>cserca!N$2</f>
        <v>36.313690162682278</v>
      </c>
      <c r="O73" s="41">
        <f>cserca!O$2</f>
        <v>20.830908823011367</v>
      </c>
      <c r="P73" s="41">
        <f>cserca!P$2</f>
        <v>17.559660108082753</v>
      </c>
      <c r="Q73" s="41">
        <f>cserca!Q$2</f>
        <v>17.221718558773517</v>
      </c>
      <c r="R73" s="41">
        <f>cserca!R$2</f>
        <v>31.275129223920523</v>
      </c>
    </row>
    <row r="74" spans="1:18" ht="11.25" customHeight="1" x14ac:dyDescent="0.25">
      <c r="A74" s="42" t="s">
        <v>32</v>
      </c>
      <c r="B74" s="32" t="str">
        <f ca="1">HYPERLINK("#"&amp;CELL("address",cserve!$C$2),"cserve")</f>
        <v>cserve</v>
      </c>
      <c r="C74" s="41">
        <f>cserve!C$2</f>
        <v>0</v>
      </c>
      <c r="D74" s="41">
        <f>cserve!D$2</f>
        <v>0</v>
      </c>
      <c r="E74" s="41">
        <f>cserve!E$2</f>
        <v>0</v>
      </c>
      <c r="F74" s="41">
        <f>cserve!F$2</f>
        <v>0</v>
      </c>
      <c r="G74" s="41">
        <f>cserve!G$2</f>
        <v>0</v>
      </c>
      <c r="H74" s="41">
        <f>cserve!H$2</f>
        <v>0</v>
      </c>
      <c r="I74" s="41">
        <f>cserve!I$2</f>
        <v>0</v>
      </c>
      <c r="J74" s="41">
        <f>cserve!J$2</f>
        <v>0</v>
      </c>
      <c r="K74" s="41">
        <f>cserve!K$2</f>
        <v>0</v>
      </c>
      <c r="L74" s="41">
        <f>cserve!L$2</f>
        <v>0</v>
      </c>
      <c r="M74" s="41">
        <f>cserve!M$2</f>
        <v>0</v>
      </c>
      <c r="N74" s="41">
        <f>cserve!N$2</f>
        <v>0</v>
      </c>
      <c r="O74" s="41">
        <f>cserve!O$2</f>
        <v>0</v>
      </c>
      <c r="P74" s="41">
        <f>cserve!P$2</f>
        <v>0</v>
      </c>
      <c r="Q74" s="41">
        <f>cserve!Q$2</f>
        <v>0</v>
      </c>
      <c r="R74" s="41">
        <f>cserve!R$2</f>
        <v>0</v>
      </c>
    </row>
    <row r="75" spans="1:18" ht="11.25" customHeight="1" x14ac:dyDescent="0.25">
      <c r="A75" s="42" t="s">
        <v>31</v>
      </c>
      <c r="B75" s="32" t="str">
        <f ca="1">HYPERLINK("#"&amp;CELL("address",csersl!$C$2),"csersl")</f>
        <v>csersl</v>
      </c>
      <c r="C75" s="41">
        <f>csersl!C$2</f>
        <v>0</v>
      </c>
      <c r="D75" s="41">
        <f>csersl!D$2</f>
        <v>0</v>
      </c>
      <c r="E75" s="41">
        <f>csersl!E$2</f>
        <v>0</v>
      </c>
      <c r="F75" s="41">
        <f>csersl!F$2</f>
        <v>0</v>
      </c>
      <c r="G75" s="41">
        <f>csersl!G$2</f>
        <v>0</v>
      </c>
      <c r="H75" s="41">
        <f>csersl!H$2</f>
        <v>0</v>
      </c>
      <c r="I75" s="41">
        <f>csersl!I$2</f>
        <v>0</v>
      </c>
      <c r="J75" s="41">
        <f>csersl!J$2</f>
        <v>0</v>
      </c>
      <c r="K75" s="41">
        <f>csersl!K$2</f>
        <v>0</v>
      </c>
      <c r="L75" s="41">
        <f>csersl!L$2</f>
        <v>0</v>
      </c>
      <c r="M75" s="41">
        <f>csersl!M$2</f>
        <v>0</v>
      </c>
      <c r="N75" s="41">
        <f>csersl!N$2</f>
        <v>0</v>
      </c>
      <c r="O75" s="41">
        <f>csersl!O$2</f>
        <v>0</v>
      </c>
      <c r="P75" s="41">
        <f>csersl!P$2</f>
        <v>0</v>
      </c>
      <c r="Q75" s="41">
        <f>csersl!Q$2</f>
        <v>0</v>
      </c>
      <c r="R75" s="41">
        <f>csersl!R$2</f>
        <v>0</v>
      </c>
    </row>
    <row r="76" spans="1:18" ht="11.25" customHeight="1" x14ac:dyDescent="0.25">
      <c r="A76" s="42" t="s">
        <v>30</v>
      </c>
      <c r="B76" s="32" t="str">
        <f ca="1">HYPERLINK("#"&amp;CELL("address",cserbl!$C$2),"cserbl")</f>
        <v>cserbl</v>
      </c>
      <c r="C76" s="41">
        <f>cserbl!C$2</f>
        <v>0</v>
      </c>
      <c r="D76" s="41">
        <f>cserbl!D$2</f>
        <v>0</v>
      </c>
      <c r="E76" s="41">
        <f>cserbl!E$2</f>
        <v>0</v>
      </c>
      <c r="F76" s="41">
        <f>cserbl!F$2</f>
        <v>0</v>
      </c>
      <c r="G76" s="41">
        <f>cserbl!G$2</f>
        <v>0</v>
      </c>
      <c r="H76" s="41">
        <f>cserbl!H$2</f>
        <v>0</v>
      </c>
      <c r="I76" s="41">
        <f>cserbl!I$2</f>
        <v>0</v>
      </c>
      <c r="J76" s="41">
        <f>cserbl!J$2</f>
        <v>0</v>
      </c>
      <c r="K76" s="41">
        <f>cserbl!K$2</f>
        <v>0</v>
      </c>
      <c r="L76" s="41">
        <f>cserbl!L$2</f>
        <v>0</v>
      </c>
      <c r="M76" s="41">
        <f>cserbl!M$2</f>
        <v>0</v>
      </c>
      <c r="N76" s="41">
        <f>cserbl!N$2</f>
        <v>0</v>
      </c>
      <c r="O76" s="41">
        <f>cserbl!O$2</f>
        <v>0</v>
      </c>
      <c r="P76" s="41">
        <f>cserbl!P$2</f>
        <v>0</v>
      </c>
      <c r="Q76" s="41">
        <f>cserbl!Q$2</f>
        <v>0</v>
      </c>
      <c r="R76" s="41">
        <f>cserbl!R$2</f>
        <v>0</v>
      </c>
    </row>
    <row r="77" spans="1:18" ht="11.25" customHeight="1" x14ac:dyDescent="0.25">
      <c r="A77" s="42" t="s">
        <v>29</v>
      </c>
      <c r="B77" s="32" t="str">
        <f ca="1">HYPERLINK("#"&amp;CELL("address",csercr!$C$2),"csercr")</f>
        <v>csercr</v>
      </c>
      <c r="C77" s="41">
        <f>csercr!C$2</f>
        <v>0</v>
      </c>
      <c r="D77" s="41">
        <f>csercr!D$2</f>
        <v>0</v>
      </c>
      <c r="E77" s="41">
        <f>csercr!E$2</f>
        <v>0</v>
      </c>
      <c r="F77" s="41">
        <f>csercr!F$2</f>
        <v>0</v>
      </c>
      <c r="G77" s="41">
        <f>csercr!G$2</f>
        <v>0</v>
      </c>
      <c r="H77" s="41">
        <f>csercr!H$2</f>
        <v>0</v>
      </c>
      <c r="I77" s="41">
        <f>csercr!I$2</f>
        <v>0</v>
      </c>
      <c r="J77" s="41">
        <f>csercr!J$2</f>
        <v>0</v>
      </c>
      <c r="K77" s="41">
        <f>csercr!K$2</f>
        <v>0</v>
      </c>
      <c r="L77" s="41">
        <f>csercr!L$2</f>
        <v>0</v>
      </c>
      <c r="M77" s="41">
        <f>csercr!M$2</f>
        <v>0</v>
      </c>
      <c r="N77" s="41">
        <f>csercr!N$2</f>
        <v>0</v>
      </c>
      <c r="O77" s="41">
        <f>csercr!O$2</f>
        <v>0</v>
      </c>
      <c r="P77" s="41">
        <f>csercr!P$2</f>
        <v>0</v>
      </c>
      <c r="Q77" s="41">
        <f>csercr!Q$2</f>
        <v>0</v>
      </c>
      <c r="R77" s="41">
        <f>csercr!R$2</f>
        <v>0</v>
      </c>
    </row>
    <row r="78" spans="1:18" ht="11.25" customHeight="1" x14ac:dyDescent="0.25">
      <c r="A78" s="42" t="s">
        <v>28</v>
      </c>
      <c r="B78" s="32" t="str">
        <f ca="1">HYPERLINK("#"&amp;CELL("address",cserbt!$C$2),"cserbt")</f>
        <v>cserbt</v>
      </c>
      <c r="C78" s="41">
        <f>cserbt!C$2</f>
        <v>0</v>
      </c>
      <c r="D78" s="41">
        <f>cserbt!D$2</f>
        <v>0</v>
      </c>
      <c r="E78" s="41">
        <f>cserbt!E$2</f>
        <v>0</v>
      </c>
      <c r="F78" s="41">
        <f>cserbt!F$2</f>
        <v>0</v>
      </c>
      <c r="G78" s="41">
        <f>cserbt!G$2</f>
        <v>0</v>
      </c>
      <c r="H78" s="41">
        <f>cserbt!H$2</f>
        <v>0</v>
      </c>
      <c r="I78" s="41">
        <f>cserbt!I$2</f>
        <v>0</v>
      </c>
      <c r="J78" s="41">
        <f>cserbt!J$2</f>
        <v>0</v>
      </c>
      <c r="K78" s="41">
        <f>cserbt!K$2</f>
        <v>0</v>
      </c>
      <c r="L78" s="41">
        <f>cserbt!L$2</f>
        <v>0</v>
      </c>
      <c r="M78" s="41">
        <f>cserbt!M$2</f>
        <v>0</v>
      </c>
      <c r="N78" s="41">
        <f>cserbt!N$2</f>
        <v>0</v>
      </c>
      <c r="O78" s="41">
        <f>cserbt!O$2</f>
        <v>0</v>
      </c>
      <c r="P78" s="41">
        <f>cserbt!P$2</f>
        <v>0</v>
      </c>
      <c r="Q78" s="41">
        <f>cserbt!Q$2</f>
        <v>0</v>
      </c>
      <c r="R78" s="41">
        <f>cserbt!R$2</f>
        <v>0</v>
      </c>
    </row>
    <row r="79" spans="1:18" ht="11.25" customHeight="1" x14ac:dyDescent="0.25">
      <c r="A79" s="42" t="s">
        <v>27</v>
      </c>
      <c r="B79" s="32" t="str">
        <f ca="1">HYPERLINK("#"&amp;CELL("address",cserit!$C$2),"cserit")</f>
        <v>cserit</v>
      </c>
      <c r="C79" s="41">
        <f>cserit!C$2</f>
        <v>0</v>
      </c>
      <c r="D79" s="41">
        <f>cserit!D$2</f>
        <v>0</v>
      </c>
      <c r="E79" s="41">
        <f>cserit!E$2</f>
        <v>0</v>
      </c>
      <c r="F79" s="41">
        <f>cserit!F$2</f>
        <v>0</v>
      </c>
      <c r="G79" s="41">
        <f>cserit!G$2</f>
        <v>0</v>
      </c>
      <c r="H79" s="41">
        <f>cserit!H$2</f>
        <v>0</v>
      </c>
      <c r="I79" s="41">
        <f>cserit!I$2</f>
        <v>0</v>
      </c>
      <c r="J79" s="41">
        <f>cserit!J$2</f>
        <v>0</v>
      </c>
      <c r="K79" s="41">
        <f>cserit!K$2</f>
        <v>0</v>
      </c>
      <c r="L79" s="41">
        <f>cserit!L$2</f>
        <v>0</v>
      </c>
      <c r="M79" s="41">
        <f>cserit!M$2</f>
        <v>0</v>
      </c>
      <c r="N79" s="41">
        <f>cserit!N$2</f>
        <v>0</v>
      </c>
      <c r="O79" s="41">
        <f>cserit!O$2</f>
        <v>0</v>
      </c>
      <c r="P79" s="41">
        <f>cserit!P$2</f>
        <v>0</v>
      </c>
      <c r="Q79" s="41">
        <f>cserit!Q$2</f>
        <v>0</v>
      </c>
      <c r="R79" s="41">
        <f>cserit!R$2</f>
        <v>0</v>
      </c>
    </row>
    <row r="80" spans="1:18" ht="11.25" customHeight="1" x14ac:dyDescent="0.25">
      <c r="A80" s="38" t="s">
        <v>26</v>
      </c>
      <c r="B80" s="32" t="str">
        <f ca="1">HYPERLINK("#"&amp;CELL("address",cagr!$C$2),"cagr")</f>
        <v>cagr</v>
      </c>
      <c r="C80" s="39">
        <f>cagr!C$2</f>
        <v>1143.0956644605999</v>
      </c>
      <c r="D80" s="39">
        <f>cagr!D$2</f>
        <v>1118.6756156699282</v>
      </c>
      <c r="E80" s="39">
        <f>cagr!E$2</f>
        <v>1388.1958763022358</v>
      </c>
      <c r="F80" s="39">
        <f>cagr!F$2</f>
        <v>1391.3827249806002</v>
      </c>
      <c r="G80" s="39">
        <f>cagr!G$2</f>
        <v>1240.520504198148</v>
      </c>
      <c r="H80" s="39">
        <f>cagr!H$2</f>
        <v>1051.5450326625908</v>
      </c>
      <c r="I80" s="39">
        <f>cagr!I$2</f>
        <v>970.02603256500015</v>
      </c>
      <c r="J80" s="39">
        <f>cagr!J$2</f>
        <v>844.93730886548406</v>
      </c>
      <c r="K80" s="39">
        <f>cagr!K$2</f>
        <v>802.52578301122787</v>
      </c>
      <c r="L80" s="39">
        <f>cagr!L$2</f>
        <v>745.46169716152792</v>
      </c>
      <c r="M80" s="39">
        <f>cagr!M$2</f>
        <v>786.68191313066029</v>
      </c>
      <c r="N80" s="39">
        <f>cagr!N$2</f>
        <v>653.3694860631764</v>
      </c>
      <c r="O80" s="39">
        <f>cagr!O$2</f>
        <v>491.43470401183799</v>
      </c>
      <c r="P80" s="39">
        <f>cagr!P$2</f>
        <v>415.48384385796254</v>
      </c>
      <c r="Q80" s="39">
        <f>cagr!Q$2</f>
        <v>393.49719759904804</v>
      </c>
      <c r="R80" s="39">
        <f>cagr!R$2</f>
        <v>352.4186356805356</v>
      </c>
    </row>
    <row r="81" spans="1:18" ht="11.25" customHeight="1" x14ac:dyDescent="0.25">
      <c r="A81" s="36" t="s">
        <v>25</v>
      </c>
      <c r="B81" s="32" t="str">
        <f ca="1">HYPERLINK("#"&amp;CELL("address",CTR!$C$2),"CTR")</f>
        <v>CTR</v>
      </c>
      <c r="C81" s="37">
        <f>CTR!C$2</f>
        <v>23616.945587546339</v>
      </c>
      <c r="D81" s="37">
        <f>CTR!D$2</f>
        <v>23583.271016855128</v>
      </c>
      <c r="E81" s="37">
        <f>CTR!E$2</f>
        <v>23242.991213695033</v>
      </c>
      <c r="F81" s="37">
        <f>CTR!F$2</f>
        <v>23493.385880651662</v>
      </c>
      <c r="G81" s="37">
        <f>CTR!G$2</f>
        <v>24237.979923342566</v>
      </c>
      <c r="H81" s="37">
        <f>CTR!H$2</f>
        <v>24626.584180749851</v>
      </c>
      <c r="I81" s="37">
        <f>CTR!I$2</f>
        <v>24645.01891410079</v>
      </c>
      <c r="J81" s="37">
        <f>CTR!J$2</f>
        <v>24895.83653879472</v>
      </c>
      <c r="K81" s="37">
        <f>CTR!K$2</f>
        <v>24481.474067186711</v>
      </c>
      <c r="L81" s="37">
        <f>CTR!L$2</f>
        <v>23676.393647907433</v>
      </c>
      <c r="M81" s="37">
        <f>CTR!M$2</f>
        <v>24040.15938840641</v>
      </c>
      <c r="N81" s="37">
        <f>CTR!N$2</f>
        <v>23558.571470350238</v>
      </c>
      <c r="O81" s="37">
        <f>CTR!O$2</f>
        <v>22563.25840062218</v>
      </c>
      <c r="P81" s="37">
        <f>CTR!P$2</f>
        <v>22306.970693480238</v>
      </c>
      <c r="Q81" s="37">
        <f>CTR!Q$2</f>
        <v>22364.033425275131</v>
      </c>
      <c r="R81" s="37">
        <f>CTR!R$2</f>
        <v>22159.749903522461</v>
      </c>
    </row>
    <row r="82" spans="1:18" ht="11.25" customHeight="1" x14ac:dyDescent="0.25">
      <c r="A82" s="38" t="s">
        <v>24</v>
      </c>
      <c r="B82" s="32" t="str">
        <f ca="1">HYPERLINK("#"&amp;CELL("address",ctro!$C$2),"ctro")</f>
        <v>ctro</v>
      </c>
      <c r="C82" s="39">
        <f>ctro!C$2</f>
        <v>20240.857803442468</v>
      </c>
      <c r="D82" s="39">
        <f>ctro!D$2</f>
        <v>20157.828863055049</v>
      </c>
      <c r="E82" s="39">
        <f>ctro!E$2</f>
        <v>20510.696622225492</v>
      </c>
      <c r="F82" s="39">
        <f>ctro!F$2</f>
        <v>20745.675184438474</v>
      </c>
      <c r="G82" s="39">
        <f>ctro!G$2</f>
        <v>21152.747508321168</v>
      </c>
      <c r="H82" s="39">
        <f>ctro!H$2</f>
        <v>21602.332438230696</v>
      </c>
      <c r="I82" s="39">
        <f>ctro!I$2</f>
        <v>21627.112120566118</v>
      </c>
      <c r="J82" s="39">
        <f>ctro!J$2</f>
        <v>21708.381788222472</v>
      </c>
      <c r="K82" s="39">
        <f>ctro!K$2</f>
        <v>21234.180498356302</v>
      </c>
      <c r="L82" s="39">
        <f>ctro!L$2</f>
        <v>20685.090288845448</v>
      </c>
      <c r="M82" s="39">
        <f>ctro!M$2</f>
        <v>20897.518950552472</v>
      </c>
      <c r="N82" s="39">
        <f>ctro!N$2</f>
        <v>20437.87076217265</v>
      </c>
      <c r="O82" s="39">
        <f>ctro!O$2</f>
        <v>19719.68645922689</v>
      </c>
      <c r="P82" s="39">
        <f>ctro!P$2</f>
        <v>19385.994056493317</v>
      </c>
      <c r="Q82" s="39">
        <f>ctro!Q$2</f>
        <v>19664.998610465991</v>
      </c>
      <c r="R82" s="39">
        <f>ctro!R$2</f>
        <v>19320.517123402598</v>
      </c>
    </row>
    <row r="83" spans="1:18" ht="11.25" customHeight="1" x14ac:dyDescent="0.25">
      <c r="A83" s="42" t="s">
        <v>23</v>
      </c>
      <c r="B83" s="32" t="str">
        <f ca="1">HYPERLINK("#"&amp;CELL("address",cp2w!$C$2),"cp2w")</f>
        <v>cp2w</v>
      </c>
      <c r="C83" s="41">
        <f>cp2w!C$2</f>
        <v>65.906063704965888</v>
      </c>
      <c r="D83" s="41">
        <f>cp2w!D$2</f>
        <v>68.632762192315738</v>
      </c>
      <c r="E83" s="41">
        <f>cp2w!E$2</f>
        <v>76.246879994454517</v>
      </c>
      <c r="F83" s="41">
        <f>cp2w!F$2</f>
        <v>82.732526558120739</v>
      </c>
      <c r="G83" s="41">
        <f>cp2w!G$2</f>
        <v>84.111389465435295</v>
      </c>
      <c r="H83" s="41">
        <f>cp2w!H$2</f>
        <v>85.536884642302951</v>
      </c>
      <c r="I83" s="41">
        <f>cp2w!I$2</f>
        <v>90.301475749070946</v>
      </c>
      <c r="J83" s="41">
        <f>cp2w!J$2</f>
        <v>99.740948888748505</v>
      </c>
      <c r="K83" s="41">
        <f>cp2w!K$2</f>
        <v>95.758579643685266</v>
      </c>
      <c r="L83" s="41">
        <f>cp2w!L$2</f>
        <v>96.141317384061239</v>
      </c>
      <c r="M83" s="41">
        <f>cp2w!M$2</f>
        <v>87.857802819384204</v>
      </c>
      <c r="N83" s="41">
        <f>cp2w!N$2</f>
        <v>84.355537256864594</v>
      </c>
      <c r="O83" s="41">
        <f>cp2w!O$2</f>
        <v>73.189150997850234</v>
      </c>
      <c r="P83" s="41">
        <f>cp2w!P$2</f>
        <v>80.202906093782374</v>
      </c>
      <c r="Q83" s="41">
        <f>cp2w!Q$2</f>
        <v>79.222164178237946</v>
      </c>
      <c r="R83" s="41">
        <f>cp2w!R$2</f>
        <v>81.767041487125411</v>
      </c>
    </row>
    <row r="84" spans="1:18" ht="11.25" customHeight="1" x14ac:dyDescent="0.25">
      <c r="A84" s="42" t="s">
        <v>22</v>
      </c>
      <c r="B84" s="32" t="str">
        <f ca="1">HYPERLINK("#"&amp;CELL("address",ccar!$C$2),"ccar")</f>
        <v>ccar</v>
      </c>
      <c r="C84" s="41">
        <f>ccar!C$2</f>
        <v>12915.261221063363</v>
      </c>
      <c r="D84" s="41">
        <f>ccar!D$2</f>
        <v>12762.689822472641</v>
      </c>
      <c r="E84" s="41">
        <f>ccar!E$2</f>
        <v>13128.412255064681</v>
      </c>
      <c r="F84" s="41">
        <f>ccar!F$2</f>
        <v>13118.08263386468</v>
      </c>
      <c r="G84" s="41">
        <f>ccar!G$2</f>
        <v>12977.23080562826</v>
      </c>
      <c r="H84" s="41">
        <f>ccar!H$2</f>
        <v>12882.079664987275</v>
      </c>
      <c r="I84" s="41">
        <f>ccar!I$2</f>
        <v>12731.755507599615</v>
      </c>
      <c r="J84" s="41">
        <f>ccar!J$2</f>
        <v>12892.557383244335</v>
      </c>
      <c r="K84" s="41">
        <f>ccar!K$2</f>
        <v>12283.198554198474</v>
      </c>
      <c r="L84" s="41">
        <f>ccar!L$2</f>
        <v>12520.164368375272</v>
      </c>
      <c r="M84" s="41">
        <f>ccar!M$2</f>
        <v>12369.202429629109</v>
      </c>
      <c r="N84" s="41">
        <f>ccar!N$2</f>
        <v>12199.026554426428</v>
      </c>
      <c r="O84" s="41">
        <f>ccar!O$2</f>
        <v>11893.087107558145</v>
      </c>
      <c r="P84" s="41">
        <f>ccar!P$2</f>
        <v>11901.696425955739</v>
      </c>
      <c r="Q84" s="41">
        <f>ccar!Q$2</f>
        <v>12625.878835326566</v>
      </c>
      <c r="R84" s="41">
        <f>ccar!R$2</f>
        <v>12103.420541419862</v>
      </c>
    </row>
    <row r="85" spans="1:18" ht="11.25" customHeight="1" x14ac:dyDescent="0.25">
      <c r="A85" s="42" t="s">
        <v>21</v>
      </c>
      <c r="B85" s="32" t="str">
        <f ca="1">HYPERLINK("#"&amp;CELL("address",cbus!$C$2),"cbus")</f>
        <v>cbus</v>
      </c>
      <c r="C85" s="41">
        <f>cbus!C$2</f>
        <v>1697.7201035087833</v>
      </c>
      <c r="D85" s="41">
        <f>cbus!D$2</f>
        <v>1665.8783182128213</v>
      </c>
      <c r="E85" s="41">
        <f>cbus!E$2</f>
        <v>1637.2324743854836</v>
      </c>
      <c r="F85" s="41">
        <f>cbus!F$2</f>
        <v>1670.7123880917452</v>
      </c>
      <c r="G85" s="41">
        <f>cbus!G$2</f>
        <v>1659.5012640983291</v>
      </c>
      <c r="H85" s="41">
        <f>cbus!H$2</f>
        <v>1669.1180144623495</v>
      </c>
      <c r="I85" s="41">
        <f>cbus!I$2</f>
        <v>1641.4773033840193</v>
      </c>
      <c r="J85" s="41">
        <f>cbus!J$2</f>
        <v>1546.8524879864433</v>
      </c>
      <c r="K85" s="41">
        <f>cbus!K$2</f>
        <v>1473.5421469765722</v>
      </c>
      <c r="L85" s="41">
        <f>cbus!L$2</f>
        <v>1431.3386933108529</v>
      </c>
      <c r="M85" s="41">
        <f>cbus!M$2</f>
        <v>1512.806170255056</v>
      </c>
      <c r="N85" s="41">
        <f>cbus!N$2</f>
        <v>1359.7608346721013</v>
      </c>
      <c r="O85" s="41">
        <f>cbus!O$2</f>
        <v>1386.7604996523573</v>
      </c>
      <c r="P85" s="41">
        <f>cbus!P$2</f>
        <v>1314.7271795276351</v>
      </c>
      <c r="Q85" s="41">
        <f>cbus!Q$2</f>
        <v>1171.9253479573431</v>
      </c>
      <c r="R85" s="41">
        <f>cbus!R$2</f>
        <v>1150.6998767833504</v>
      </c>
    </row>
    <row r="86" spans="1:18" ht="11.25" customHeight="1" x14ac:dyDescent="0.25">
      <c r="A86" s="42" t="s">
        <v>20</v>
      </c>
      <c r="B86" s="32" t="str">
        <f ca="1">HYPERLINK("#"&amp;CELL("address",clcv!$C$2),"clcv")</f>
        <v>clcv</v>
      </c>
      <c r="C86" s="41">
        <f>clcv!C$2</f>
        <v>993.65675623198263</v>
      </c>
      <c r="D86" s="41">
        <f>clcv!D$2</f>
        <v>1097.0857669629058</v>
      </c>
      <c r="E86" s="41">
        <f>clcv!E$2</f>
        <v>1184.8986263771856</v>
      </c>
      <c r="F86" s="41">
        <f>clcv!F$2</f>
        <v>1287.8390512990434</v>
      </c>
      <c r="G86" s="41">
        <f>clcv!G$2</f>
        <v>1422.2156597391074</v>
      </c>
      <c r="H86" s="41">
        <f>clcv!H$2</f>
        <v>1493.0515564602656</v>
      </c>
      <c r="I86" s="41">
        <f>clcv!I$2</f>
        <v>1591.0365332916035</v>
      </c>
      <c r="J86" s="41">
        <f>clcv!J$2</f>
        <v>1649.0911805182541</v>
      </c>
      <c r="K86" s="41">
        <f>clcv!K$2</f>
        <v>1711.5288224868673</v>
      </c>
      <c r="L86" s="41">
        <f>clcv!L$2</f>
        <v>1675.7687532054204</v>
      </c>
      <c r="M86" s="41">
        <f>clcv!M$2</f>
        <v>1776.4123988150977</v>
      </c>
      <c r="N86" s="41">
        <f>clcv!N$2</f>
        <v>1812.4778514262393</v>
      </c>
      <c r="O86" s="41">
        <f>clcv!O$2</f>
        <v>1752.4998075996268</v>
      </c>
      <c r="P86" s="41">
        <f>clcv!P$2</f>
        <v>1659.0780216326075</v>
      </c>
      <c r="Q86" s="41">
        <f>clcv!Q$2</f>
        <v>1512.5183327697575</v>
      </c>
      <c r="R86" s="41">
        <f>clcv!R$2</f>
        <v>1547.7591291374763</v>
      </c>
    </row>
    <row r="87" spans="1:18" ht="11.25" customHeight="1" x14ac:dyDescent="0.25">
      <c r="A87" s="42" t="s">
        <v>19</v>
      </c>
      <c r="B87" s="32" t="str">
        <f ca="1">HYPERLINK("#"&amp;CELL("address",chdv!$C$2),"chdv")</f>
        <v>chdv</v>
      </c>
      <c r="C87" s="41">
        <f>chdv!C$2</f>
        <v>4568.3136589333735</v>
      </c>
      <c r="D87" s="41">
        <f>chdv!D$2</f>
        <v>4563.5421932143663</v>
      </c>
      <c r="E87" s="41">
        <f>chdv!E$2</f>
        <v>4483.9063864036898</v>
      </c>
      <c r="F87" s="41">
        <f>chdv!F$2</f>
        <v>4586.3085846248832</v>
      </c>
      <c r="G87" s="41">
        <f>chdv!G$2</f>
        <v>5009.6883893900385</v>
      </c>
      <c r="H87" s="41">
        <f>chdv!H$2</f>
        <v>5472.5463176785033</v>
      </c>
      <c r="I87" s="41">
        <f>chdv!I$2</f>
        <v>5572.5413005418104</v>
      </c>
      <c r="J87" s="41">
        <f>chdv!J$2</f>
        <v>5520.1397875846915</v>
      </c>
      <c r="K87" s="41">
        <f>chdv!K$2</f>
        <v>5670.1523950507044</v>
      </c>
      <c r="L87" s="41">
        <f>chdv!L$2</f>
        <v>4961.6771565698391</v>
      </c>
      <c r="M87" s="41">
        <f>chdv!M$2</f>
        <v>5151.2401490338234</v>
      </c>
      <c r="N87" s="41">
        <f>chdv!N$2</f>
        <v>4982.2499843910182</v>
      </c>
      <c r="O87" s="41">
        <f>chdv!O$2</f>
        <v>4614.1498934189121</v>
      </c>
      <c r="P87" s="41">
        <f>chdv!P$2</f>
        <v>4430.2895232835508</v>
      </c>
      <c r="Q87" s="41">
        <f>chdv!Q$2</f>
        <v>4275.4539302340845</v>
      </c>
      <c r="R87" s="41">
        <f>chdv!R$2</f>
        <v>4436.8705345747794</v>
      </c>
    </row>
    <row r="88" spans="1:18" ht="11.25" customHeight="1" x14ac:dyDescent="0.25">
      <c r="A88" s="38" t="s">
        <v>18</v>
      </c>
      <c r="B88" s="32" t="str">
        <f ca="1">HYPERLINK("#"&amp;CELL("address",ctra!$C$2),"ctra")</f>
        <v>ctra</v>
      </c>
      <c r="C88" s="39">
        <f>ctra!C$2</f>
        <v>76.322906879387062</v>
      </c>
      <c r="D88" s="39">
        <f>ctra!D$2</f>
        <v>76.319719649315999</v>
      </c>
      <c r="E88" s="39">
        <f>ctra!E$2</f>
        <v>85.934239607268012</v>
      </c>
      <c r="F88" s="39">
        <f>ctra!F$2</f>
        <v>79.423069174956012</v>
      </c>
      <c r="G88" s="39">
        <f>ctra!G$2</f>
        <v>66.702159320940012</v>
      </c>
      <c r="H88" s="39">
        <f>ctra!H$2</f>
        <v>12.743996452149627</v>
      </c>
      <c r="I88" s="39">
        <f>ctra!I$2</f>
        <v>9.6134651355600003</v>
      </c>
      <c r="J88" s="39">
        <f>ctra!J$2</f>
        <v>12.720165273504001</v>
      </c>
      <c r="K88" s="39">
        <f>ctra!K$2</f>
        <v>12.720320394444</v>
      </c>
      <c r="L88" s="39">
        <f>ctra!L$2</f>
        <v>9.6175293041880003</v>
      </c>
      <c r="M88" s="39">
        <f>ctra!M$2</f>
        <v>3.1862713498150126</v>
      </c>
      <c r="N88" s="39">
        <f>ctra!N$2</f>
        <v>3.1863026355926407</v>
      </c>
      <c r="O88" s="39">
        <f>ctra!O$2</f>
        <v>6.3726119650516209</v>
      </c>
      <c r="P88" s="39">
        <f>ctra!P$2</f>
        <v>3.1862990346640552</v>
      </c>
      <c r="Q88" s="39">
        <f>ctra!Q$2</f>
        <v>6.3725806847620197</v>
      </c>
      <c r="R88" s="39">
        <f>ctra!R$2</f>
        <v>6.3726567810356007</v>
      </c>
    </row>
    <row r="89" spans="1:18" ht="11.25" customHeight="1" x14ac:dyDescent="0.25">
      <c r="A89" s="42" t="s">
        <v>17</v>
      </c>
      <c r="B89" s="32" t="str">
        <f ca="1">HYPERLINK("#"&amp;CELL("address",crtp!$C$2),"crtp")</f>
        <v>crtp</v>
      </c>
      <c r="C89" s="41">
        <f>crtp!C$2</f>
        <v>53.055073440713457</v>
      </c>
      <c r="D89" s="41">
        <f>crtp!D$2</f>
        <v>53.506081050517096</v>
      </c>
      <c r="E89" s="41">
        <f>crtp!E$2</f>
        <v>59.106143175088143</v>
      </c>
      <c r="F89" s="41">
        <f>crtp!F$2</f>
        <v>53.521924575727915</v>
      </c>
      <c r="G89" s="41">
        <f>crtp!G$2</f>
        <v>38.880305597220826</v>
      </c>
      <c r="H89" s="41">
        <f>crtp!H$2</f>
        <v>6.5751159029398991</v>
      </c>
      <c r="I89" s="41">
        <f>crtp!I$2</f>
        <v>4.8285289163231111</v>
      </c>
      <c r="J89" s="41">
        <f>crtp!J$2</f>
        <v>6.557819594478441</v>
      </c>
      <c r="K89" s="41">
        <f>crtp!K$2</f>
        <v>6.4218897773637238</v>
      </c>
      <c r="L89" s="41">
        <f>crtp!L$2</f>
        <v>5.2450747245969556</v>
      </c>
      <c r="M89" s="41">
        <f>crtp!M$2</f>
        <v>1.7117514470758299</v>
      </c>
      <c r="N89" s="41">
        <f>crtp!N$2</f>
        <v>1.6174235931279906</v>
      </c>
      <c r="O89" s="41">
        <f>crtp!O$2</f>
        <v>3.5207123558823641</v>
      </c>
      <c r="P89" s="41">
        <f>crtp!P$2</f>
        <v>1.6789234150477159</v>
      </c>
      <c r="Q89" s="41">
        <f>crtp!Q$2</f>
        <v>3.625780970293115</v>
      </c>
      <c r="R89" s="41">
        <f>crtp!R$2</f>
        <v>3.3841017185480227</v>
      </c>
    </row>
    <row r="90" spans="1:18" ht="11.25" customHeight="1" x14ac:dyDescent="0.25">
      <c r="A90" s="42" t="s">
        <v>16</v>
      </c>
      <c r="B90" s="32" t="str">
        <f ca="1">HYPERLINK("#"&amp;CELL("address",crth!$C$2),"crth")</f>
        <v>crth</v>
      </c>
      <c r="C90" s="41">
        <f>crth!C$2</f>
        <v>0</v>
      </c>
      <c r="D90" s="41">
        <f>crth!D$2</f>
        <v>0</v>
      </c>
      <c r="E90" s="41">
        <f>crth!E$2</f>
        <v>0</v>
      </c>
      <c r="F90" s="41">
        <f>crth!F$2</f>
        <v>0</v>
      </c>
      <c r="G90" s="41">
        <f>crth!G$2</f>
        <v>0</v>
      </c>
      <c r="H90" s="41">
        <f>crth!H$2</f>
        <v>0</v>
      </c>
      <c r="I90" s="41">
        <f>crth!I$2</f>
        <v>0</v>
      </c>
      <c r="J90" s="41">
        <f>crth!J$2</f>
        <v>0</v>
      </c>
      <c r="K90" s="41">
        <f>crth!K$2</f>
        <v>0</v>
      </c>
      <c r="L90" s="41">
        <f>crth!L$2</f>
        <v>0</v>
      </c>
      <c r="M90" s="41">
        <f>crth!M$2</f>
        <v>0</v>
      </c>
      <c r="N90" s="41">
        <f>crth!N$2</f>
        <v>0</v>
      </c>
      <c r="O90" s="41">
        <f>crth!O$2</f>
        <v>0</v>
      </c>
      <c r="P90" s="41">
        <f>crth!P$2</f>
        <v>0</v>
      </c>
      <c r="Q90" s="41">
        <f>crth!Q$2</f>
        <v>0</v>
      </c>
      <c r="R90" s="41">
        <f>crth!R$2</f>
        <v>0</v>
      </c>
    </row>
    <row r="91" spans="1:18" ht="11.25" customHeight="1" x14ac:dyDescent="0.25">
      <c r="A91" s="42" t="s">
        <v>15</v>
      </c>
      <c r="B91" s="32" t="str">
        <f ca="1">HYPERLINK("#"&amp;CELL("address",crtm!$C$2),"crtm")</f>
        <v>crtm</v>
      </c>
      <c r="C91" s="41">
        <f>crtm!C$2</f>
        <v>0</v>
      </c>
      <c r="D91" s="41">
        <f>crtm!D$2</f>
        <v>0</v>
      </c>
      <c r="E91" s="41">
        <f>crtm!E$2</f>
        <v>0</v>
      </c>
      <c r="F91" s="41">
        <f>crtm!F$2</f>
        <v>0</v>
      </c>
      <c r="G91" s="41">
        <f>crtm!G$2</f>
        <v>0</v>
      </c>
      <c r="H91" s="41">
        <f>crtm!H$2</f>
        <v>0</v>
      </c>
      <c r="I91" s="41">
        <f>crtm!I$2</f>
        <v>0</v>
      </c>
      <c r="J91" s="41">
        <f>crtm!J$2</f>
        <v>0</v>
      </c>
      <c r="K91" s="41">
        <f>crtm!K$2</f>
        <v>0</v>
      </c>
      <c r="L91" s="41">
        <f>crtm!L$2</f>
        <v>0</v>
      </c>
      <c r="M91" s="41">
        <f>crtm!M$2</f>
        <v>0</v>
      </c>
      <c r="N91" s="41">
        <f>crtm!N$2</f>
        <v>0</v>
      </c>
      <c r="O91" s="41">
        <f>crtm!O$2</f>
        <v>0</v>
      </c>
      <c r="P91" s="41">
        <f>crtm!P$2</f>
        <v>0</v>
      </c>
      <c r="Q91" s="41">
        <f>crtm!Q$2</f>
        <v>0</v>
      </c>
      <c r="R91" s="41">
        <f>crtm!R$2</f>
        <v>0</v>
      </c>
    </row>
    <row r="92" spans="1:18" ht="11.25" customHeight="1" x14ac:dyDescent="0.25">
      <c r="A92" s="42" t="s">
        <v>14</v>
      </c>
      <c r="B92" s="32" t="str">
        <f ca="1">HYPERLINK("#"&amp;CELL("address",crtf!$C$2),"crtf")</f>
        <v>crtf</v>
      </c>
      <c r="C92" s="41">
        <f>crtf!C$2</f>
        <v>23.267833438673609</v>
      </c>
      <c r="D92" s="41">
        <f>crtf!D$2</f>
        <v>22.81363859879891</v>
      </c>
      <c r="E92" s="41">
        <f>crtf!E$2</f>
        <v>26.828096432179869</v>
      </c>
      <c r="F92" s="41">
        <f>crtf!F$2</f>
        <v>25.9011445992281</v>
      </c>
      <c r="G92" s="41">
        <f>crtf!G$2</f>
        <v>27.821853723719183</v>
      </c>
      <c r="H92" s="41">
        <f>crtf!H$2</f>
        <v>6.1688805492097289</v>
      </c>
      <c r="I92" s="41">
        <f>crtf!I$2</f>
        <v>4.7849362192368901</v>
      </c>
      <c r="J92" s="41">
        <f>crtf!J$2</f>
        <v>6.1623456790255604</v>
      </c>
      <c r="K92" s="41">
        <f>crtf!K$2</f>
        <v>6.2984306170802773</v>
      </c>
      <c r="L92" s="41">
        <f>crtf!L$2</f>
        <v>4.3724545795910466</v>
      </c>
      <c r="M92" s="41">
        <f>crtf!M$2</f>
        <v>1.4745199027391822</v>
      </c>
      <c r="N92" s="41">
        <f>crtf!N$2</f>
        <v>1.5688790424646502</v>
      </c>
      <c r="O92" s="41">
        <f>crtf!O$2</f>
        <v>2.8518996091692572</v>
      </c>
      <c r="P92" s="41">
        <f>crtf!P$2</f>
        <v>1.507375619616339</v>
      </c>
      <c r="Q92" s="41">
        <f>crtf!Q$2</f>
        <v>2.7467997144689047</v>
      </c>
      <c r="R92" s="41">
        <f>crtf!R$2</f>
        <v>2.9885550624875794</v>
      </c>
    </row>
    <row r="93" spans="1:18" ht="11.25" customHeight="1" x14ac:dyDescent="0.25">
      <c r="A93" s="38" t="s">
        <v>13</v>
      </c>
      <c r="B93" s="32" t="str">
        <f ca="1">HYPERLINK("#"&amp;CELL("address",ctav!$C$2),"ctav")</f>
        <v>ctav</v>
      </c>
      <c r="C93" s="39">
        <f>ctav!C$2</f>
        <v>2810.2992297819151</v>
      </c>
      <c r="D93" s="39">
        <f>ctav!D$2</f>
        <v>2859.9938562283924</v>
      </c>
      <c r="E93" s="39">
        <f>ctav!E$2</f>
        <v>2182.7247264083167</v>
      </c>
      <c r="F93" s="39">
        <f>ctav!F$2</f>
        <v>2120.7255705547204</v>
      </c>
      <c r="G93" s="39">
        <f>ctav!G$2</f>
        <v>2550.5727776018643</v>
      </c>
      <c r="H93" s="39">
        <f>ctav!H$2</f>
        <v>2559.8809280689825</v>
      </c>
      <c r="I93" s="39">
        <f>ctav!I$2</f>
        <v>2618.8343184121204</v>
      </c>
      <c r="J93" s="39">
        <f>ctav!J$2</f>
        <v>2825.8458429061448</v>
      </c>
      <c r="K93" s="39">
        <f>ctav!K$2</f>
        <v>2986.6254170676843</v>
      </c>
      <c r="L93" s="39">
        <f>ctav!L$2</f>
        <v>2581.6626958916522</v>
      </c>
      <c r="M93" s="39">
        <f>ctav!M$2</f>
        <v>2538.2481618348688</v>
      </c>
      <c r="N93" s="39">
        <f>ctav!N$2</f>
        <v>2745.3969383542808</v>
      </c>
      <c r="O93" s="39">
        <f>ctav!O$2</f>
        <v>2624.8320013268594</v>
      </c>
      <c r="P93" s="39">
        <f>ctav!P$2</f>
        <v>2699.0353624759578</v>
      </c>
      <c r="Q93" s="39">
        <f>ctav!Q$2</f>
        <v>2448.5984169167309</v>
      </c>
      <c r="R93" s="39">
        <f>ctav!R$2</f>
        <v>2624.8300097771294</v>
      </c>
    </row>
    <row r="94" spans="1:18" ht="11.25" customHeight="1" x14ac:dyDescent="0.25">
      <c r="A94" s="42" t="s">
        <v>12</v>
      </c>
      <c r="B94" s="32" t="str">
        <f ca="1">HYPERLINK("#"&amp;CELL("address",capd!$C$2),"capd")</f>
        <v>capd</v>
      </c>
      <c r="C94" s="41">
        <f>capd!C$2</f>
        <v>717.52777729845025</v>
      </c>
      <c r="D94" s="41">
        <f>capd!D$2</f>
        <v>726.84105581675828</v>
      </c>
      <c r="E94" s="41">
        <f>capd!E$2</f>
        <v>663.36585114443596</v>
      </c>
      <c r="F94" s="41">
        <f>capd!F$2</f>
        <v>629.65637228774301</v>
      </c>
      <c r="G94" s="41">
        <f>capd!G$2</f>
        <v>667.8923879822172</v>
      </c>
      <c r="H94" s="41">
        <f>capd!H$2</f>
        <v>661.82497772999227</v>
      </c>
      <c r="I94" s="41">
        <f>capd!I$2</f>
        <v>631.10951352360053</v>
      </c>
      <c r="J94" s="41">
        <f>capd!J$2</f>
        <v>624.98452426245296</v>
      </c>
      <c r="K94" s="41">
        <f>capd!K$2</f>
        <v>633.93201301449494</v>
      </c>
      <c r="L94" s="41">
        <f>capd!L$2</f>
        <v>526.44677687733997</v>
      </c>
      <c r="M94" s="41">
        <f>capd!M$2</f>
        <v>524.1246496645831</v>
      </c>
      <c r="N94" s="41">
        <f>capd!N$2</f>
        <v>561.63336453984562</v>
      </c>
      <c r="O94" s="41">
        <f>capd!O$2</f>
        <v>504.05923550763254</v>
      </c>
      <c r="P94" s="41">
        <f>capd!P$2</f>
        <v>501.86164376740726</v>
      </c>
      <c r="Q94" s="41">
        <f>capd!Q$2</f>
        <v>516.09405594173893</v>
      </c>
      <c r="R94" s="41">
        <f>capd!R$2</f>
        <v>504.30181475565513</v>
      </c>
    </row>
    <row r="95" spans="1:18" ht="11.25" customHeight="1" x14ac:dyDescent="0.25">
      <c r="A95" s="42" t="s">
        <v>11</v>
      </c>
      <c r="B95" s="32" t="str">
        <f ca="1">HYPERLINK("#"&amp;CELL("address",capi!$C$2),"capi")</f>
        <v>capi</v>
      </c>
      <c r="C95" s="41">
        <f>capi!C$2</f>
        <v>1172.7868794032061</v>
      </c>
      <c r="D95" s="41">
        <f>capi!D$2</f>
        <v>1241.3625542462671</v>
      </c>
      <c r="E95" s="41">
        <f>capi!E$2</f>
        <v>963.24615389686016</v>
      </c>
      <c r="F95" s="41">
        <f>capi!F$2</f>
        <v>903.69084102192016</v>
      </c>
      <c r="G95" s="41">
        <f>capi!G$2</f>
        <v>1101.9242349531814</v>
      </c>
      <c r="H95" s="41">
        <f>capi!H$2</f>
        <v>1080.4216608337599</v>
      </c>
      <c r="I95" s="41">
        <f>capi!I$2</f>
        <v>1139.6613664846884</v>
      </c>
      <c r="J95" s="41">
        <f>capi!J$2</f>
        <v>1247.1025151462916</v>
      </c>
      <c r="K95" s="41">
        <f>capi!K$2</f>
        <v>1319.3901821438214</v>
      </c>
      <c r="L95" s="41">
        <f>capi!L$2</f>
        <v>1138.1632030670735</v>
      </c>
      <c r="M95" s="41">
        <f>capi!M$2</f>
        <v>1158.3311052207698</v>
      </c>
      <c r="N95" s="41">
        <f>capi!N$2</f>
        <v>1240.5680193420274</v>
      </c>
      <c r="O95" s="41">
        <f>capi!O$2</f>
        <v>1234.7851260123814</v>
      </c>
      <c r="P95" s="41">
        <f>capi!P$2</f>
        <v>1262.0478483218119</v>
      </c>
      <c r="Q95" s="41">
        <f>capi!Q$2</f>
        <v>1106.2860622587598</v>
      </c>
      <c r="R95" s="41">
        <f>capi!R$2</f>
        <v>1183.8236896932933</v>
      </c>
    </row>
    <row r="96" spans="1:18" ht="11.25" customHeight="1" x14ac:dyDescent="0.25">
      <c r="A96" s="42" t="s">
        <v>10</v>
      </c>
      <c r="B96" s="32" t="str">
        <f ca="1">HYPERLINK("#"&amp;CELL("address",cape!$C$2),"cape")</f>
        <v>cape</v>
      </c>
      <c r="C96" s="41">
        <f>cape!C$2</f>
        <v>864.29887884344271</v>
      </c>
      <c r="D96" s="41">
        <f>cape!D$2</f>
        <v>836.11147888807852</v>
      </c>
      <c r="E96" s="41">
        <f>cape!E$2</f>
        <v>500.32839412552812</v>
      </c>
      <c r="F96" s="41">
        <f>cape!F$2</f>
        <v>522.76628773062782</v>
      </c>
      <c r="G96" s="41">
        <f>cape!G$2</f>
        <v>699.54675297853191</v>
      </c>
      <c r="H96" s="41">
        <f>cape!H$2</f>
        <v>742.86689614603495</v>
      </c>
      <c r="I96" s="41">
        <f>cape!I$2</f>
        <v>763.97935572639994</v>
      </c>
      <c r="J96" s="41">
        <f>cape!J$2</f>
        <v>851.67671870954439</v>
      </c>
      <c r="K96" s="41">
        <f>cape!K$2</f>
        <v>928.83119229177851</v>
      </c>
      <c r="L96" s="41">
        <f>cape!L$2</f>
        <v>839.2615053273214</v>
      </c>
      <c r="M96" s="41">
        <f>cape!M$2</f>
        <v>784.6445099364588</v>
      </c>
      <c r="N96" s="41">
        <f>cape!N$2</f>
        <v>881.19807536738904</v>
      </c>
      <c r="O96" s="41">
        <f>cape!O$2</f>
        <v>832.28916834415247</v>
      </c>
      <c r="P96" s="41">
        <f>cape!P$2</f>
        <v>886.78672899649769</v>
      </c>
      <c r="Q96" s="41">
        <f>cape!Q$2</f>
        <v>782.51271493251681</v>
      </c>
      <c r="R96" s="41">
        <f>cape!R$2</f>
        <v>889.0385251126861</v>
      </c>
    </row>
    <row r="97" spans="1:18" ht="11.25" customHeight="1" x14ac:dyDescent="0.25">
      <c r="A97" s="42" t="s">
        <v>9</v>
      </c>
      <c r="B97" s="32" t="str">
        <f ca="1">HYPERLINK("#"&amp;CELL("address",cafi!$C$2),"cafi")</f>
        <v>cafi</v>
      </c>
      <c r="C97" s="41">
        <f>cafi!C$2</f>
        <v>41.220350568789051</v>
      </c>
      <c r="D97" s="41">
        <f>cafi!D$2</f>
        <v>34.297723033062518</v>
      </c>
      <c r="E97" s="41">
        <f>cafi!E$2</f>
        <v>33.851127454405315</v>
      </c>
      <c r="F97" s="41">
        <f>cafi!F$2</f>
        <v>37.65669087805837</v>
      </c>
      <c r="G97" s="41">
        <f>cafi!G$2</f>
        <v>46.247968496454909</v>
      </c>
      <c r="H97" s="41">
        <f>cafi!H$2</f>
        <v>40.324058211740905</v>
      </c>
      <c r="I97" s="41">
        <f>cafi!I$2</f>
        <v>47.405018956040301</v>
      </c>
      <c r="J97" s="41">
        <f>cafi!J$2</f>
        <v>59.499639738859621</v>
      </c>
      <c r="K97" s="41">
        <f>cafi!K$2</f>
        <v>61.915390060411461</v>
      </c>
      <c r="L97" s="41">
        <f>cafi!L$2</f>
        <v>46.058231295487154</v>
      </c>
      <c r="M97" s="41">
        <f>cafi!M$2</f>
        <v>32.881925578315219</v>
      </c>
      <c r="N97" s="41">
        <f>cafi!N$2</f>
        <v>23.524350540973124</v>
      </c>
      <c r="O97" s="41">
        <f>cafi!O$2</f>
        <v>20.988899920456735</v>
      </c>
      <c r="P97" s="41">
        <f>cafi!P$2</f>
        <v>17.981066583278594</v>
      </c>
      <c r="Q97" s="41">
        <f>cafi!Q$2</f>
        <v>14.844973439542516</v>
      </c>
      <c r="R97" s="41">
        <f>cafi!R$2</f>
        <v>15.959724304083084</v>
      </c>
    </row>
    <row r="98" spans="1:18" ht="11.25" customHeight="1" x14ac:dyDescent="0.25">
      <c r="A98" s="42" t="s">
        <v>8</v>
      </c>
      <c r="B98" s="32" t="str">
        <f ca="1">HYPERLINK("#"&amp;CELL("address",cafe!$C$2),"cafe")</f>
        <v>cafe</v>
      </c>
      <c r="C98" s="41">
        <f>cafe!C$2</f>
        <v>14.465343668027353</v>
      </c>
      <c r="D98" s="41">
        <f>cafe!D$2</f>
        <v>21.381044244226292</v>
      </c>
      <c r="E98" s="41">
        <f>cafe!E$2</f>
        <v>21.933199787086934</v>
      </c>
      <c r="F98" s="41">
        <f>cafe!F$2</f>
        <v>26.955378636370835</v>
      </c>
      <c r="G98" s="41">
        <f>cafe!G$2</f>
        <v>34.961433191478974</v>
      </c>
      <c r="H98" s="41">
        <f>cafe!H$2</f>
        <v>34.443335147454128</v>
      </c>
      <c r="I98" s="41">
        <f>cafe!I$2</f>
        <v>36.679063721391238</v>
      </c>
      <c r="J98" s="41">
        <f>cafe!J$2</f>
        <v>42.582445048995872</v>
      </c>
      <c r="K98" s="41">
        <f>cafe!K$2</f>
        <v>42.556639557178478</v>
      </c>
      <c r="L98" s="41">
        <f>cafe!L$2</f>
        <v>31.732979324430541</v>
      </c>
      <c r="M98" s="41">
        <f>cafe!M$2</f>
        <v>38.26597143474163</v>
      </c>
      <c r="N98" s="41">
        <f>cafe!N$2</f>
        <v>38.473128564045666</v>
      </c>
      <c r="O98" s="41">
        <f>cafe!O$2</f>
        <v>32.709571542236255</v>
      </c>
      <c r="P98" s="41">
        <f>cafe!P$2</f>
        <v>30.358074806962367</v>
      </c>
      <c r="Q98" s="41">
        <f>cafe!Q$2</f>
        <v>28.860610344172944</v>
      </c>
      <c r="R98" s="41">
        <f>cafe!R$2</f>
        <v>31.706255911412256</v>
      </c>
    </row>
    <row r="99" spans="1:18" ht="11.25" customHeight="1" x14ac:dyDescent="0.25">
      <c r="A99" s="38" t="s">
        <v>7</v>
      </c>
      <c r="B99" s="32" t="str">
        <f ca="1">HYPERLINK("#"&amp;CELL("address",ctdn!$C$2),"ctdn")</f>
        <v>ctdn</v>
      </c>
      <c r="C99" s="39">
        <f>ctdn!C$2</f>
        <v>489.46564744256688</v>
      </c>
      <c r="D99" s="39">
        <f>ctdn!D$2</f>
        <v>489.12857792236798</v>
      </c>
      <c r="E99" s="39">
        <f>ctdn!E$2</f>
        <v>463.63562545395604</v>
      </c>
      <c r="F99" s="39">
        <f>ctdn!F$2</f>
        <v>547.56205648351204</v>
      </c>
      <c r="G99" s="39">
        <f>ctdn!G$2</f>
        <v>467.95747809859205</v>
      </c>
      <c r="H99" s="39">
        <f>ctdn!H$2</f>
        <v>451.62681799802311</v>
      </c>
      <c r="I99" s="39">
        <f>ctdn!I$2</f>
        <v>389.45900998699204</v>
      </c>
      <c r="J99" s="39">
        <f>ctdn!J$2</f>
        <v>348.88874239260002</v>
      </c>
      <c r="K99" s="39">
        <f>ctdn!K$2</f>
        <v>247.94783136828005</v>
      </c>
      <c r="L99" s="39">
        <f>ctdn!L$2</f>
        <v>400.02313386614406</v>
      </c>
      <c r="M99" s="39">
        <f>ctdn!M$2</f>
        <v>601.20600466925157</v>
      </c>
      <c r="N99" s="39">
        <f>ctdn!N$2</f>
        <v>372.11746718771781</v>
      </c>
      <c r="O99" s="39">
        <f>ctdn!O$2</f>
        <v>212.36732810337651</v>
      </c>
      <c r="P99" s="39">
        <f>ctdn!P$2</f>
        <v>218.75497547629891</v>
      </c>
      <c r="Q99" s="39">
        <f>ctdn!Q$2</f>
        <v>244.06381720764642</v>
      </c>
      <c r="R99" s="39">
        <f>ctdn!R$2</f>
        <v>208.03011356169884</v>
      </c>
    </row>
    <row r="100" spans="1:18" ht="11.25" customHeight="1" x14ac:dyDescent="0.25">
      <c r="A100" s="42" t="s">
        <v>6</v>
      </c>
      <c r="B100" s="32" t="str">
        <f ca="1">HYPERLINK("#"&amp;CELL("address",cncs!$C$2),"cncs")</f>
        <v>cncs</v>
      </c>
      <c r="C100" s="41">
        <f>cncs!C$2</f>
        <v>489.46564744256688</v>
      </c>
      <c r="D100" s="41">
        <f>cncs!D$2</f>
        <v>489.12857792236798</v>
      </c>
      <c r="E100" s="41">
        <f>cncs!E$2</f>
        <v>463.63562545395604</v>
      </c>
      <c r="F100" s="41">
        <f>cncs!F$2</f>
        <v>547.56205648351204</v>
      </c>
      <c r="G100" s="41">
        <f>cncs!G$2</f>
        <v>467.95747809859205</v>
      </c>
      <c r="H100" s="41">
        <f>cncs!H$2</f>
        <v>451.62681799802311</v>
      </c>
      <c r="I100" s="41">
        <f>cncs!I$2</f>
        <v>389.45900998699204</v>
      </c>
      <c r="J100" s="41">
        <f>cncs!J$2</f>
        <v>348.88874239260002</v>
      </c>
      <c r="K100" s="41">
        <f>cncs!K$2</f>
        <v>247.94783136828005</v>
      </c>
      <c r="L100" s="41">
        <f>cncs!L$2</f>
        <v>400.02313386614406</v>
      </c>
      <c r="M100" s="41">
        <f>cncs!M$2</f>
        <v>601.20600466925157</v>
      </c>
      <c r="N100" s="41">
        <f>cncs!N$2</f>
        <v>372.11746718771781</v>
      </c>
      <c r="O100" s="41">
        <f>cncs!O$2</f>
        <v>212.36732810337651</v>
      </c>
      <c r="P100" s="41">
        <f>cncs!P$2</f>
        <v>218.75497547629891</v>
      </c>
      <c r="Q100" s="41">
        <f>cncs!Q$2</f>
        <v>244.06381720764642</v>
      </c>
      <c r="R100" s="41">
        <f>cncs!R$2</f>
        <v>208.03011356169884</v>
      </c>
    </row>
    <row r="101" spans="1:18" ht="11.25" customHeight="1" x14ac:dyDescent="0.25">
      <c r="A101" s="42" t="s">
        <v>5</v>
      </c>
      <c r="B101" s="32" t="str">
        <f ca="1">HYPERLINK("#"&amp;CELL("address",cniw!$C$2),"cniw")</f>
        <v>cniw</v>
      </c>
      <c r="C101" s="41">
        <f>cniw!C$2</f>
        <v>0</v>
      </c>
      <c r="D101" s="41">
        <f>cniw!D$2</f>
        <v>0</v>
      </c>
      <c r="E101" s="41">
        <f>cniw!E$2</f>
        <v>0</v>
      </c>
      <c r="F101" s="41">
        <f>cniw!F$2</f>
        <v>0</v>
      </c>
      <c r="G101" s="41">
        <f>cniw!G$2</f>
        <v>0</v>
      </c>
      <c r="H101" s="41">
        <f>cniw!H$2</f>
        <v>0</v>
      </c>
      <c r="I101" s="41">
        <f>cniw!I$2</f>
        <v>0</v>
      </c>
      <c r="J101" s="41">
        <f>cniw!J$2</f>
        <v>0</v>
      </c>
      <c r="K101" s="41">
        <f>cniw!K$2</f>
        <v>0</v>
      </c>
      <c r="L101" s="41">
        <f>cniw!L$2</f>
        <v>0</v>
      </c>
      <c r="M101" s="41">
        <f>cniw!M$2</f>
        <v>0</v>
      </c>
      <c r="N101" s="41">
        <f>cniw!N$2</f>
        <v>0</v>
      </c>
      <c r="O101" s="41">
        <f>cniw!O$2</f>
        <v>0</v>
      </c>
      <c r="P101" s="41">
        <f>cniw!P$2</f>
        <v>0</v>
      </c>
      <c r="Q101" s="41">
        <f>cniw!Q$2</f>
        <v>0</v>
      </c>
      <c r="R101" s="41">
        <f>cniw!R$2</f>
        <v>0</v>
      </c>
    </row>
    <row r="102" spans="1:18" ht="11.25" customHeight="1" x14ac:dyDescent="0.25">
      <c r="A102" s="38" t="s">
        <v>4</v>
      </c>
      <c r="B102" s="32" t="str">
        <f ca="1">HYPERLINK("#"&amp;CELL("address",ctpi!$C$2),"ctpi")</f>
        <v>ctpi</v>
      </c>
      <c r="C102" s="39">
        <f>ctpi!C$2</f>
        <v>0</v>
      </c>
      <c r="D102" s="39">
        <f>ctpi!D$2</f>
        <v>0</v>
      </c>
      <c r="E102" s="39">
        <f>ctpi!E$2</f>
        <v>0</v>
      </c>
      <c r="F102" s="39">
        <f>ctpi!F$2</f>
        <v>0</v>
      </c>
      <c r="G102" s="39">
        <f>ctpi!G$2</f>
        <v>0</v>
      </c>
      <c r="H102" s="39">
        <f>ctpi!H$2</f>
        <v>0</v>
      </c>
      <c r="I102" s="39">
        <f>ctpi!I$2</f>
        <v>0</v>
      </c>
      <c r="J102" s="39">
        <f>ctpi!J$2</f>
        <v>0</v>
      </c>
      <c r="K102" s="39">
        <f>ctpi!K$2</f>
        <v>0</v>
      </c>
      <c r="L102" s="39">
        <f>ctpi!L$2</f>
        <v>0</v>
      </c>
      <c r="M102" s="39">
        <f>ctpi!M$2</f>
        <v>0</v>
      </c>
      <c r="N102" s="39">
        <f>ctpi!N$2</f>
        <v>0</v>
      </c>
      <c r="O102" s="39">
        <f>ctpi!O$2</f>
        <v>0</v>
      </c>
      <c r="P102" s="39">
        <f>ctpi!P$2</f>
        <v>0</v>
      </c>
      <c r="Q102" s="39">
        <f>ctpi!Q$2</f>
        <v>0</v>
      </c>
      <c r="R102" s="39">
        <f>ctpi!R$2</f>
        <v>0</v>
      </c>
    </row>
    <row r="103" spans="1:18" ht="11.25" customHeight="1" x14ac:dyDescent="0.2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</row>
    <row r="104" spans="1:18" ht="11.25" customHeight="1" x14ac:dyDescent="0.25">
      <c r="A104" s="44" t="s">
        <v>3</v>
      </c>
      <c r="B104" s="32" t="str">
        <f ca="1">HYPERLINK("#"&amp;CELL("address",BUN!$C$2),"bun")</f>
        <v>bun</v>
      </c>
      <c r="C104" s="45">
        <f>BUN!C$2</f>
        <v>4335.6939000000129</v>
      </c>
      <c r="D104" s="45">
        <f>BUN!D$2</f>
        <v>4436.4576279600005</v>
      </c>
      <c r="E104" s="45">
        <f>BUN!E$2</f>
        <v>3848.0316205030208</v>
      </c>
      <c r="F104" s="45">
        <f>BUN!F$2</f>
        <v>5153.3375775747136</v>
      </c>
      <c r="G104" s="45">
        <f>BUN!G$2</f>
        <v>6061.4934405506283</v>
      </c>
      <c r="H104" s="45">
        <f>BUN!H$2</f>
        <v>6188.9013000000032</v>
      </c>
      <c r="I104" s="45">
        <f>BUN!I$2</f>
        <v>6649.6603978800013</v>
      </c>
      <c r="J104" s="45">
        <f>BUN!J$2</f>
        <v>6617.6100252000006</v>
      </c>
      <c r="K104" s="45">
        <f>BUN!K$2</f>
        <v>6506.706298680002</v>
      </c>
      <c r="L104" s="45">
        <f>BUN!L$2</f>
        <v>6768.5627432039046</v>
      </c>
      <c r="M104" s="45">
        <f>BUN!M$2</f>
        <v>6259.4271000000163</v>
      </c>
      <c r="N104" s="45">
        <f>BUN!N$2</f>
        <v>5493.6380999999947</v>
      </c>
      <c r="O104" s="45">
        <f>BUN!O$2</f>
        <v>5394.2613000000138</v>
      </c>
      <c r="P104" s="45">
        <f>BUN!P$2</f>
        <v>5097.4239000000152</v>
      </c>
      <c r="Q104" s="45">
        <f>BUN!Q$2</f>
        <v>5478.022800000007</v>
      </c>
      <c r="R104" s="45">
        <f>BUN!R$2</f>
        <v>5770.1144999999906</v>
      </c>
    </row>
    <row r="105" spans="1:18" ht="11.25" customHeight="1" x14ac:dyDescent="0.25">
      <c r="A105" s="46" t="s">
        <v>2</v>
      </c>
      <c r="B105" s="32" t="str">
        <f ca="1">HYPERLINK("#"&amp;CELL("address",buni!$C$2),"buni")</f>
        <v>buni</v>
      </c>
      <c r="C105" s="47">
        <f>buni!C$2</f>
        <v>1059.4117485917934</v>
      </c>
      <c r="D105" s="47">
        <f>buni!D$2</f>
        <v>900.50186981179456</v>
      </c>
      <c r="E105" s="47">
        <f>buni!E$2</f>
        <v>962.64357669253945</v>
      </c>
      <c r="F105" s="47">
        <f>buni!F$2</f>
        <v>1000.1289783689049</v>
      </c>
      <c r="G105" s="47">
        <f>buni!G$2</f>
        <v>1062.8237446928774</v>
      </c>
      <c r="H105" s="47">
        <f>buni!H$2</f>
        <v>1094.0392598017841</v>
      </c>
      <c r="I105" s="47">
        <f>buni!I$2</f>
        <v>1102.1212051781074</v>
      </c>
      <c r="J105" s="47">
        <f>buni!J$2</f>
        <v>1046.765366975575</v>
      </c>
      <c r="K105" s="47">
        <f>buni!K$2</f>
        <v>1125.1508311405441</v>
      </c>
      <c r="L105" s="47">
        <f>buni!L$2</f>
        <v>969.83207942337492</v>
      </c>
      <c r="M105" s="47">
        <f>buni!M$2</f>
        <v>1247.8369091393267</v>
      </c>
      <c r="N105" s="47">
        <f>buni!N$2</f>
        <v>1201.4170026735485</v>
      </c>
      <c r="O105" s="47">
        <f>buni!O$2</f>
        <v>1144.6140409639743</v>
      </c>
      <c r="P105" s="47">
        <f>buni!P$2</f>
        <v>1084.4780009120332</v>
      </c>
      <c r="Q105" s="47">
        <f>buni!Q$2</f>
        <v>1165.239727829945</v>
      </c>
      <c r="R105" s="47">
        <f>buni!R$2</f>
        <v>1077.5008176822271</v>
      </c>
    </row>
    <row r="106" spans="1:18" ht="11.25" customHeight="1" x14ac:dyDescent="0.25">
      <c r="A106" s="46" t="s">
        <v>1</v>
      </c>
      <c r="B106" s="32" t="str">
        <f ca="1">HYPERLINK("#"&amp;CELL("address",bune!$C$2),"bune")</f>
        <v>bune</v>
      </c>
      <c r="C106" s="47">
        <f>bune!C$2</f>
        <v>3276.2821514082198</v>
      </c>
      <c r="D106" s="47">
        <f>bune!D$2</f>
        <v>3535.9557581482063</v>
      </c>
      <c r="E106" s="47">
        <f>bune!E$2</f>
        <v>2885.3880438104811</v>
      </c>
      <c r="F106" s="47">
        <f>bune!F$2</f>
        <v>4153.2085992058073</v>
      </c>
      <c r="G106" s="47">
        <f>bune!G$2</f>
        <v>4998.6696958577504</v>
      </c>
      <c r="H106" s="47">
        <f>bune!H$2</f>
        <v>5094.862040198218</v>
      </c>
      <c r="I106" s="47">
        <f>bune!I$2</f>
        <v>5547.5391927018936</v>
      </c>
      <c r="J106" s="47">
        <f>bune!J$2</f>
        <v>5570.8446582244269</v>
      </c>
      <c r="K106" s="47">
        <f>bune!K$2</f>
        <v>5381.5554675394569</v>
      </c>
      <c r="L106" s="47">
        <f>bune!L$2</f>
        <v>5798.7306637805314</v>
      </c>
      <c r="M106" s="47">
        <f>bune!M$2</f>
        <v>5011.5901908606893</v>
      </c>
      <c r="N106" s="47">
        <f>bune!N$2</f>
        <v>4292.2210973264455</v>
      </c>
      <c r="O106" s="47">
        <f>bune!O$2</f>
        <v>4249.6472590360399</v>
      </c>
      <c r="P106" s="47">
        <f>bune!P$2</f>
        <v>4012.945899087983</v>
      </c>
      <c r="Q106" s="47">
        <f>bune!Q$2</f>
        <v>4312.783072170063</v>
      </c>
      <c r="R106" s="47">
        <f>bune!R$2</f>
        <v>4692.613682317764</v>
      </c>
    </row>
    <row r="107" spans="1:18" ht="11.25" customHeight="1" x14ac:dyDescent="0.25">
      <c r="A107" s="44" t="s">
        <v>0</v>
      </c>
      <c r="B107" s="32" t="str">
        <f ca="1">HYPERLINK("#"&amp;CELL("address",TOTAL!$C$64),"TOTAL row 64")</f>
        <v>TOTAL row 64</v>
      </c>
      <c r="C107" s="45">
        <f>TOTAL!C$64</f>
        <v>37052.287133421676</v>
      </c>
      <c r="D107" s="45">
        <f>TOTAL!D$64</f>
        <v>34431.711065758653</v>
      </c>
      <c r="E107" s="45">
        <f>TOTAL!E$64</f>
        <v>34286.158874781642</v>
      </c>
      <c r="F107" s="45">
        <f>TOTAL!F$64</f>
        <v>35888.855901714509</v>
      </c>
      <c r="G107" s="45">
        <f>TOTAL!G$64</f>
        <v>36589.783794317562</v>
      </c>
      <c r="H107" s="45">
        <f>TOTAL!H$64</f>
        <v>39194.184595556966</v>
      </c>
      <c r="I107" s="45">
        <f>TOTAL!I$64</f>
        <v>41418.240239012623</v>
      </c>
      <c r="J107" s="45">
        <f>TOTAL!J$64</f>
        <v>43330.762375628692</v>
      </c>
      <c r="K107" s="45">
        <f>TOTAL!K$64</f>
        <v>43225.477128131977</v>
      </c>
      <c r="L107" s="45">
        <f>TOTAL!L$64</f>
        <v>45090.027955373327</v>
      </c>
      <c r="M107" s="45">
        <f>TOTAL!M$64</f>
        <v>49829.674511121586</v>
      </c>
      <c r="N107" s="45">
        <f>TOTAL!N$64</f>
        <v>45674.600396817041</v>
      </c>
      <c r="O107" s="45">
        <f>TOTAL!O$64</f>
        <v>50298.283041506736</v>
      </c>
      <c r="P107" s="45">
        <f>TOTAL!P$64</f>
        <v>49261.566720062328</v>
      </c>
      <c r="Q107" s="45">
        <f>TOTAL!Q$64</f>
        <v>48341.563361446584</v>
      </c>
      <c r="R107" s="45">
        <f>TOTAL!R$64</f>
        <v>50144.255317641262</v>
      </c>
    </row>
  </sheetData>
  <pageMargins left="0.39370078740157483" right="0.39370078740157483" top="0.39370078740157483" bottom="0.39370078740157483" header="0.31496062992125984" footer="0.31496062992125984"/>
  <pageSetup paperSize="9" scale="41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22.058399999999988</v>
      </c>
      <c r="O64" s="81">
        <v>22.604399999999998</v>
      </c>
      <c r="P64" s="81">
        <v>36.963547717446893</v>
      </c>
      <c r="Q64" s="81">
        <v>38.002145803949595</v>
      </c>
      <c r="R64" s="81">
        <v>38.929800000000093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22.058399999999988</v>
      </c>
      <c r="O67" s="82">
        <v>22.604399999999998</v>
      </c>
      <c r="P67" s="82">
        <v>36.963547717446893</v>
      </c>
      <c r="Q67" s="82">
        <v>38.002145803949595</v>
      </c>
      <c r="R67" s="82">
        <v>38.929800000000093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42922.680331564996</v>
      </c>
      <c r="D2" s="78">
        <v>42539.6196176909</v>
      </c>
      <c r="E2" s="78">
        <v>42947.35148654478</v>
      </c>
      <c r="F2" s="78">
        <v>44394.829287049695</v>
      </c>
      <c r="G2" s="78">
        <v>43790.867952244007</v>
      </c>
      <c r="H2" s="78">
        <v>42502.46141077514</v>
      </c>
      <c r="I2" s="78">
        <v>40058.96955392175</v>
      </c>
      <c r="J2" s="78">
        <v>39838.384582381841</v>
      </c>
      <c r="K2" s="78">
        <v>37987.56015310793</v>
      </c>
      <c r="L2" s="78">
        <v>34401.838105909876</v>
      </c>
      <c r="M2" s="78">
        <v>37844.591878046514</v>
      </c>
      <c r="N2" s="78">
        <v>36616.954731765654</v>
      </c>
      <c r="O2" s="78">
        <v>34023.180497840884</v>
      </c>
      <c r="P2" s="78">
        <v>32755.441584829139</v>
      </c>
      <c r="Q2" s="78">
        <v>32815.343133887218</v>
      </c>
      <c r="R2" s="78">
        <v>32644.352159305658</v>
      </c>
    </row>
    <row r="3" spans="1:18" ht="11.25" customHeight="1" x14ac:dyDescent="0.25">
      <c r="A3" s="53" t="s">
        <v>242</v>
      </c>
      <c r="B3" s="54" t="s">
        <v>241</v>
      </c>
      <c r="C3" s="79">
        <v>4736.7040695333799</v>
      </c>
      <c r="D3" s="79">
        <v>4737.2834802125808</v>
      </c>
      <c r="E3" s="79">
        <v>5570.3742418694037</v>
      </c>
      <c r="F3" s="79">
        <v>5703.4289245695099</v>
      </c>
      <c r="G3" s="79">
        <v>6040.4762581711811</v>
      </c>
      <c r="H3" s="79">
        <v>5699.486867044634</v>
      </c>
      <c r="I3" s="79">
        <v>5056.8612755516642</v>
      </c>
      <c r="J3" s="79">
        <v>5348.7627681225595</v>
      </c>
      <c r="K3" s="79">
        <v>5133.6650846144166</v>
      </c>
      <c r="L3" s="79">
        <v>3103.0694435412715</v>
      </c>
      <c r="M3" s="79">
        <v>5102.573030316993</v>
      </c>
      <c r="N3" s="79">
        <v>5015.1464514761665</v>
      </c>
      <c r="O3" s="79">
        <v>4359.1071760960858</v>
      </c>
      <c r="P3" s="79">
        <v>4384.6511198311982</v>
      </c>
      <c r="Q3" s="79">
        <v>4354.2251118873482</v>
      </c>
      <c r="R3" s="79">
        <v>4380.8064930554337</v>
      </c>
    </row>
    <row r="4" spans="1:18" ht="11.25" customHeight="1" x14ac:dyDescent="0.25">
      <c r="A4" s="56" t="s">
        <v>240</v>
      </c>
      <c r="B4" s="57" t="s">
        <v>239</v>
      </c>
      <c r="C4" s="8">
        <v>4719.4059866568114</v>
      </c>
      <c r="D4" s="8">
        <v>4684.0473826721209</v>
      </c>
      <c r="E4" s="8">
        <v>5528.8050502266251</v>
      </c>
      <c r="F4" s="8">
        <v>5654.9063132806295</v>
      </c>
      <c r="G4" s="8">
        <v>5997.585079613581</v>
      </c>
      <c r="H4" s="8">
        <v>5663.396396357045</v>
      </c>
      <c r="I4" s="8">
        <v>5017.8612779317436</v>
      </c>
      <c r="J4" s="8">
        <v>5303.9436359911188</v>
      </c>
      <c r="K4" s="8">
        <v>5096.8358314256166</v>
      </c>
      <c r="L4" s="8">
        <v>3063.1261288990318</v>
      </c>
      <c r="M4" s="8">
        <v>5067.0633076295098</v>
      </c>
      <c r="N4" s="8">
        <v>4978.4704645641314</v>
      </c>
      <c r="O4" s="8">
        <v>4333.8809810876382</v>
      </c>
      <c r="P4" s="8">
        <v>4357.1391999999751</v>
      </c>
      <c r="Q4" s="8">
        <v>4329.0638669206774</v>
      </c>
      <c r="R4" s="8">
        <v>4365.9116199116634</v>
      </c>
    </row>
    <row r="5" spans="1:18" ht="11.25" customHeight="1" x14ac:dyDescent="0.25">
      <c r="A5" s="59" t="s">
        <v>238</v>
      </c>
      <c r="B5" s="60" t="s">
        <v>237</v>
      </c>
      <c r="C5" s="9">
        <v>1948.9628497747194</v>
      </c>
      <c r="D5" s="9">
        <v>2215.6338699229609</v>
      </c>
      <c r="E5" s="9">
        <v>2363.1529549795437</v>
      </c>
      <c r="F5" s="9">
        <v>2238.5465142567091</v>
      </c>
      <c r="G5" s="9">
        <v>2594.2341685122597</v>
      </c>
      <c r="H5" s="9">
        <v>2502.8291268057019</v>
      </c>
      <c r="I5" s="9">
        <v>2505.5442636024236</v>
      </c>
      <c r="J5" s="9">
        <v>2558.4929338478396</v>
      </c>
      <c r="K5" s="9">
        <v>2533.5122033255761</v>
      </c>
      <c r="L5" s="9">
        <v>1511.9866250129519</v>
      </c>
      <c r="M5" s="9">
        <v>2144.5733112909588</v>
      </c>
      <c r="N5" s="9">
        <v>2391.0577559425114</v>
      </c>
      <c r="O5" s="9">
        <v>2157.200936823655</v>
      </c>
      <c r="P5" s="9">
        <v>2276.738199999988</v>
      </c>
      <c r="Q5" s="9">
        <v>2129.3005989048465</v>
      </c>
      <c r="R5" s="9">
        <v>1992.0623266833709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1948.9628497747194</v>
      </c>
      <c r="D8" s="10">
        <v>2215.6338699229609</v>
      </c>
      <c r="E8" s="10">
        <v>2363.1529549795437</v>
      </c>
      <c r="F8" s="10">
        <v>2238.5465142567091</v>
      </c>
      <c r="G8" s="10">
        <v>2594.2341685122597</v>
      </c>
      <c r="H8" s="10">
        <v>2502.8291268057019</v>
      </c>
      <c r="I8" s="10">
        <v>2505.5442636024236</v>
      </c>
      <c r="J8" s="10">
        <v>2558.4929338478396</v>
      </c>
      <c r="K8" s="10">
        <v>2533.5122033255761</v>
      </c>
      <c r="L8" s="10">
        <v>1511.9866250129519</v>
      </c>
      <c r="M8" s="10">
        <v>2144.5733112909588</v>
      </c>
      <c r="N8" s="10">
        <v>2391.0577559425114</v>
      </c>
      <c r="O8" s="10">
        <v>2157.200936823655</v>
      </c>
      <c r="P8" s="10">
        <v>2276.738199999988</v>
      </c>
      <c r="Q8" s="10">
        <v>2129.3005989048465</v>
      </c>
      <c r="R8" s="10">
        <v>1992.0623266833709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2770.4431368820915</v>
      </c>
      <c r="D11" s="9">
        <v>2468.41351274916</v>
      </c>
      <c r="E11" s="9">
        <v>3165.6520952470805</v>
      </c>
      <c r="F11" s="9">
        <v>3416.3597990239195</v>
      </c>
      <c r="G11" s="9">
        <v>3403.3509111013195</v>
      </c>
      <c r="H11" s="9">
        <v>3160.5672695513435</v>
      </c>
      <c r="I11" s="9">
        <v>2512.3170143293205</v>
      </c>
      <c r="J11" s="9">
        <v>2745.4507021432801</v>
      </c>
      <c r="K11" s="9">
        <v>2563.3236281000395</v>
      </c>
      <c r="L11" s="9">
        <v>1551.1395038860799</v>
      </c>
      <c r="M11" s="9">
        <v>2922.4899963385515</v>
      </c>
      <c r="N11" s="9">
        <v>2587.4127086216195</v>
      </c>
      <c r="O11" s="9">
        <v>2176.6800442639833</v>
      </c>
      <c r="P11" s="9">
        <v>2080.4009999999871</v>
      </c>
      <c r="Q11" s="9">
        <v>2199.7632680158308</v>
      </c>
      <c r="R11" s="9">
        <v>2373.8492932282929</v>
      </c>
    </row>
    <row r="12" spans="1:18" ht="11.25" customHeight="1" x14ac:dyDescent="0.25">
      <c r="A12" s="61" t="s">
        <v>224</v>
      </c>
      <c r="B12" s="62" t="s">
        <v>223</v>
      </c>
      <c r="C12" s="10">
        <v>2770.4431368820915</v>
      </c>
      <c r="D12" s="10">
        <v>2468.41351274916</v>
      </c>
      <c r="E12" s="10">
        <v>3165.6520952470805</v>
      </c>
      <c r="F12" s="10">
        <v>3416.3597990239195</v>
      </c>
      <c r="G12" s="10">
        <v>3403.3509111013195</v>
      </c>
      <c r="H12" s="10">
        <v>3160.5672695513435</v>
      </c>
      <c r="I12" s="10">
        <v>2512.3170143293205</v>
      </c>
      <c r="J12" s="10">
        <v>2745.4507021432801</v>
      </c>
      <c r="K12" s="10">
        <v>2563.3236281000395</v>
      </c>
      <c r="L12" s="10">
        <v>1551.1395038860799</v>
      </c>
      <c r="M12" s="10">
        <v>2922.4899963385515</v>
      </c>
      <c r="N12" s="10">
        <v>2587.4127086216195</v>
      </c>
      <c r="O12" s="10">
        <v>2176.6800442639833</v>
      </c>
      <c r="P12" s="10">
        <v>2080.4009999999871</v>
      </c>
      <c r="Q12" s="10">
        <v>2199.7632680158308</v>
      </c>
      <c r="R12" s="10">
        <v>2373.8492932282929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17.298082876568539</v>
      </c>
      <c r="D15" s="8">
        <v>53.236097540460001</v>
      </c>
      <c r="E15" s="8">
        <v>41.569191642779998</v>
      </c>
      <c r="F15" s="8">
        <v>48.52261128888</v>
      </c>
      <c r="G15" s="8">
        <v>42.8911785576</v>
      </c>
      <c r="H15" s="8">
        <v>36.090470687588557</v>
      </c>
      <c r="I15" s="8">
        <v>38.999997619920002</v>
      </c>
      <c r="J15" s="8">
        <v>44.819132131439993</v>
      </c>
      <c r="K15" s="8">
        <v>36.829253188800003</v>
      </c>
      <c r="L15" s="8">
        <v>39.943314642239997</v>
      </c>
      <c r="M15" s="8">
        <v>35.509722687481947</v>
      </c>
      <c r="N15" s="8">
        <v>36.675986912034908</v>
      </c>
      <c r="O15" s="8">
        <v>25.226195008447164</v>
      </c>
      <c r="P15" s="8">
        <v>27.511919831223636</v>
      </c>
      <c r="Q15" s="8">
        <v>25.161244966671116</v>
      </c>
      <c r="R15" s="8">
        <v>14.894873143770623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11.44808287656852</v>
      </c>
      <c r="D17" s="9">
        <v>37.724044361760001</v>
      </c>
      <c r="E17" s="9">
        <v>29.73203517528</v>
      </c>
      <c r="F17" s="9">
        <v>44.440481288880001</v>
      </c>
      <c r="G17" s="9">
        <v>38.809048557600001</v>
      </c>
      <c r="H17" s="9">
        <v>26.340470687588553</v>
      </c>
      <c r="I17" s="9">
        <v>33.285015619920003</v>
      </c>
      <c r="J17" s="9">
        <v>44.819132131439993</v>
      </c>
      <c r="K17" s="9">
        <v>36.829253188800003</v>
      </c>
      <c r="L17" s="9">
        <v>39.943314642239997</v>
      </c>
      <c r="M17" s="9">
        <v>35.509722687481947</v>
      </c>
      <c r="N17" s="9">
        <v>36.675986912034908</v>
      </c>
      <c r="O17" s="9">
        <v>25.226195008447164</v>
      </c>
      <c r="P17" s="9">
        <v>27.511919831223636</v>
      </c>
      <c r="Q17" s="9">
        <v>25.161244966671116</v>
      </c>
      <c r="R17" s="9">
        <v>14.894873143770623</v>
      </c>
    </row>
    <row r="18" spans="1:18" ht="11.25" customHeight="1" x14ac:dyDescent="0.25">
      <c r="A18" s="64" t="s">
        <v>357</v>
      </c>
      <c r="B18" s="60" t="s">
        <v>212</v>
      </c>
      <c r="C18" s="9">
        <v>5.8500000000000183</v>
      </c>
      <c r="D18" s="9">
        <v>15.512053178700002</v>
      </c>
      <c r="E18" s="9">
        <v>11.837156467500002</v>
      </c>
      <c r="F18" s="9">
        <v>4.0821300000000003</v>
      </c>
      <c r="G18" s="9">
        <v>4.0821300000000003</v>
      </c>
      <c r="H18" s="9">
        <v>9.7500000000000036</v>
      </c>
      <c r="I18" s="9">
        <v>5.714982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35811.390256840168</v>
      </c>
      <c r="D21" s="79">
        <v>35059.617540257976</v>
      </c>
      <c r="E21" s="79">
        <v>34833.804380469366</v>
      </c>
      <c r="F21" s="79">
        <v>35930.279509780215</v>
      </c>
      <c r="G21" s="79">
        <v>34975.1509223053</v>
      </c>
      <c r="H21" s="79">
        <v>33944.782559365522</v>
      </c>
      <c r="I21" s="79">
        <v>32380.265861765176</v>
      </c>
      <c r="J21" s="79">
        <v>31850.24765271286</v>
      </c>
      <c r="K21" s="79">
        <v>30392.976108446641</v>
      </c>
      <c r="L21" s="79">
        <v>29544.38575461652</v>
      </c>
      <c r="M21" s="79">
        <v>30358.506145977306</v>
      </c>
      <c r="N21" s="79">
        <v>29199.82554009774</v>
      </c>
      <c r="O21" s="79">
        <v>27118.331880836071</v>
      </c>
      <c r="P21" s="79">
        <v>26055.153172470626</v>
      </c>
      <c r="Q21" s="79">
        <v>26076.350267448477</v>
      </c>
      <c r="R21" s="79">
        <v>25686.061153514212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35811.390256840168</v>
      </c>
      <c r="D30" s="8">
        <v>35059.617540257976</v>
      </c>
      <c r="E30" s="8">
        <v>34833.804380469366</v>
      </c>
      <c r="F30" s="8">
        <v>35930.279509780215</v>
      </c>
      <c r="G30" s="8">
        <v>34975.1509223053</v>
      </c>
      <c r="H30" s="8">
        <v>33944.782559365522</v>
      </c>
      <c r="I30" s="8">
        <v>32380.265861765176</v>
      </c>
      <c r="J30" s="8">
        <v>31850.24765271286</v>
      </c>
      <c r="K30" s="8">
        <v>30392.976108446641</v>
      </c>
      <c r="L30" s="8">
        <v>29544.38575461652</v>
      </c>
      <c r="M30" s="8">
        <v>30358.506145977306</v>
      </c>
      <c r="N30" s="8">
        <v>29199.82554009774</v>
      </c>
      <c r="O30" s="8">
        <v>27118.331880836071</v>
      </c>
      <c r="P30" s="8">
        <v>26055.153172470626</v>
      </c>
      <c r="Q30" s="8">
        <v>26076.350267448477</v>
      </c>
      <c r="R30" s="8">
        <v>25686.061153514212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1018.8101352017839</v>
      </c>
      <c r="D34" s="9">
        <v>1036.1661122274841</v>
      </c>
      <c r="E34" s="9">
        <v>1161.1073418293522</v>
      </c>
      <c r="F34" s="9">
        <v>1158.3262180194838</v>
      </c>
      <c r="G34" s="9">
        <v>1181.4180973771681</v>
      </c>
      <c r="H34" s="9">
        <v>1146.5271697842861</v>
      </c>
      <c r="I34" s="9">
        <v>1041.937516758456</v>
      </c>
      <c r="J34" s="9">
        <v>1030.31059053024</v>
      </c>
      <c r="K34" s="9">
        <v>949.21516966057197</v>
      </c>
      <c r="L34" s="9">
        <v>722.78095176673207</v>
      </c>
      <c r="M34" s="9">
        <v>847.5642798387014</v>
      </c>
      <c r="N34" s="9">
        <v>949.1435232829225</v>
      </c>
      <c r="O34" s="9">
        <v>864.97523637560744</v>
      </c>
      <c r="P34" s="9">
        <v>853.36303326207428</v>
      </c>
      <c r="Q34" s="9">
        <v>902.70725351360193</v>
      </c>
      <c r="R34" s="9">
        <v>966.56627130663458</v>
      </c>
    </row>
    <row r="35" spans="1:18" ht="11.25" customHeight="1" x14ac:dyDescent="0.25">
      <c r="A35" s="59" t="s">
        <v>179</v>
      </c>
      <c r="B35" s="60" t="s">
        <v>178</v>
      </c>
      <c r="C35" s="9">
        <v>12390.124100348507</v>
      </c>
      <c r="D35" s="9">
        <v>12278.419117008158</v>
      </c>
      <c r="E35" s="9">
        <v>12589.179086042748</v>
      </c>
      <c r="F35" s="9">
        <v>12480.159943165823</v>
      </c>
      <c r="G35" s="9">
        <v>12228.017517273855</v>
      </c>
      <c r="H35" s="9">
        <v>12029.149464316619</v>
      </c>
      <c r="I35" s="9">
        <v>11652.714260863704</v>
      </c>
      <c r="J35" s="9">
        <v>11379.098940136957</v>
      </c>
      <c r="K35" s="9">
        <v>10473.655897431972</v>
      </c>
      <c r="L35" s="9">
        <v>10349.130163768705</v>
      </c>
      <c r="M35" s="9">
        <v>9642.6258961629537</v>
      </c>
      <c r="N35" s="9">
        <v>8880.3346152309841</v>
      </c>
      <c r="O35" s="9">
        <v>8062.0242105487696</v>
      </c>
      <c r="P35" s="9">
        <v>7729.0274526382782</v>
      </c>
      <c r="Q35" s="9">
        <v>8276.7622320418286</v>
      </c>
      <c r="R35" s="9">
        <v>7458.4048464142761</v>
      </c>
    </row>
    <row r="36" spans="1:18" ht="11.25" customHeight="1" x14ac:dyDescent="0.25">
      <c r="A36" s="65" t="s">
        <v>177</v>
      </c>
      <c r="B36" s="62" t="s">
        <v>176</v>
      </c>
      <c r="C36" s="10">
        <v>12374.724111726509</v>
      </c>
      <c r="D36" s="10">
        <v>12265.877515740158</v>
      </c>
      <c r="E36" s="10">
        <v>12576.869923350348</v>
      </c>
      <c r="F36" s="10">
        <v>12467.850721858224</v>
      </c>
      <c r="G36" s="10">
        <v>12215.708618349854</v>
      </c>
      <c r="H36" s="10">
        <v>12016.829464316619</v>
      </c>
      <c r="I36" s="10">
        <v>11640.172835441304</v>
      </c>
      <c r="J36" s="10">
        <v>11369.720420214157</v>
      </c>
      <c r="K36" s="10">
        <v>10464.276762049572</v>
      </c>
      <c r="L36" s="10">
        <v>10339.752024844705</v>
      </c>
      <c r="M36" s="10">
        <v>9633.3859060372615</v>
      </c>
      <c r="N36" s="10">
        <v>8871.094637318165</v>
      </c>
      <c r="O36" s="10">
        <v>8055.8641572820607</v>
      </c>
      <c r="P36" s="10">
        <v>7722.8674352024418</v>
      </c>
      <c r="Q36" s="10">
        <v>8270.6022697818698</v>
      </c>
      <c r="R36" s="10">
        <v>7452.2448464142763</v>
      </c>
    </row>
    <row r="37" spans="1:18" ht="11.25" customHeight="1" x14ac:dyDescent="0.25">
      <c r="A37" s="61" t="s">
        <v>175</v>
      </c>
      <c r="B37" s="62" t="s">
        <v>174</v>
      </c>
      <c r="C37" s="10">
        <v>15.399988621997331</v>
      </c>
      <c r="D37" s="10">
        <v>12.541601268000001</v>
      </c>
      <c r="E37" s="10">
        <v>12.309162692399999</v>
      </c>
      <c r="F37" s="10">
        <v>12.3092213076</v>
      </c>
      <c r="G37" s="10">
        <v>12.308898924000003</v>
      </c>
      <c r="H37" s="10">
        <v>12.320000000000006</v>
      </c>
      <c r="I37" s="10">
        <v>12.5414254224</v>
      </c>
      <c r="J37" s="10">
        <v>9.3785199228000007</v>
      </c>
      <c r="K37" s="10">
        <v>9.3791353824000012</v>
      </c>
      <c r="L37" s="10">
        <v>9.3781389239999999</v>
      </c>
      <c r="M37" s="10">
        <v>9.239990125692362</v>
      </c>
      <c r="N37" s="10">
        <v>9.239977912819727</v>
      </c>
      <c r="O37" s="10">
        <v>6.1600532667090704</v>
      </c>
      <c r="P37" s="10">
        <v>6.1600174358361368</v>
      </c>
      <c r="Q37" s="10">
        <v>6.1599622599580792</v>
      </c>
      <c r="R37" s="10">
        <v>6.1599999999999877</v>
      </c>
    </row>
    <row r="38" spans="1:18" ht="11.25" customHeight="1" x14ac:dyDescent="0.25">
      <c r="A38" s="59" t="s">
        <v>173</v>
      </c>
      <c r="B38" s="60" t="s">
        <v>172</v>
      </c>
      <c r="C38" s="9">
        <v>2801.0826881247672</v>
      </c>
      <c r="D38" s="9">
        <v>2853.5701364506444</v>
      </c>
      <c r="E38" s="9">
        <v>2176.7370324173644</v>
      </c>
      <c r="F38" s="9">
        <v>2117.7480368392921</v>
      </c>
      <c r="G38" s="9">
        <v>2550.6061463978644</v>
      </c>
      <c r="H38" s="9">
        <v>2556.8360361898685</v>
      </c>
      <c r="I38" s="9">
        <v>2606.2928929897203</v>
      </c>
      <c r="J38" s="9">
        <v>2816.4673229833447</v>
      </c>
      <c r="K38" s="9">
        <v>2977.2462816852844</v>
      </c>
      <c r="L38" s="9">
        <v>2572.2845569676524</v>
      </c>
      <c r="M38" s="9">
        <v>2529.0081717091766</v>
      </c>
      <c r="N38" s="9">
        <v>2736.1569604414613</v>
      </c>
      <c r="O38" s="9">
        <v>2618.6719480601505</v>
      </c>
      <c r="P38" s="9">
        <v>2692.8753450401218</v>
      </c>
      <c r="Q38" s="9">
        <v>2442.438454656773</v>
      </c>
      <c r="R38" s="9">
        <v>2618.6700097771295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2794.8992411599179</v>
      </c>
      <c r="D40" s="10">
        <v>2847.4522549603926</v>
      </c>
      <c r="E40" s="10">
        <v>2170.4155637159165</v>
      </c>
      <c r="F40" s="10">
        <v>2108.4163492471203</v>
      </c>
      <c r="G40" s="10">
        <v>2538.2638786778643</v>
      </c>
      <c r="H40" s="10">
        <v>2547.5609280689823</v>
      </c>
      <c r="I40" s="10">
        <v>2606.2928929897203</v>
      </c>
      <c r="J40" s="10">
        <v>2816.4673229833447</v>
      </c>
      <c r="K40" s="10">
        <v>2977.2462816852844</v>
      </c>
      <c r="L40" s="10">
        <v>2572.2845569676524</v>
      </c>
      <c r="M40" s="10">
        <v>2529.0081717091766</v>
      </c>
      <c r="N40" s="10">
        <v>2736.1569604414613</v>
      </c>
      <c r="O40" s="10">
        <v>2618.6719480601505</v>
      </c>
      <c r="P40" s="10">
        <v>2692.8753450401218</v>
      </c>
      <c r="Q40" s="10">
        <v>2442.438454656773</v>
      </c>
      <c r="R40" s="10">
        <v>2618.6700097771295</v>
      </c>
    </row>
    <row r="41" spans="1:18" ht="11.25" customHeight="1" x14ac:dyDescent="0.25">
      <c r="A41" s="61" t="s">
        <v>167</v>
      </c>
      <c r="B41" s="62" t="s">
        <v>166</v>
      </c>
      <c r="C41" s="10">
        <v>6.1834469648493249</v>
      </c>
      <c r="D41" s="10">
        <v>6.1178814902520005</v>
      </c>
      <c r="E41" s="10">
        <v>6.3214687014480013</v>
      </c>
      <c r="F41" s="10">
        <v>9.3316875921720008</v>
      </c>
      <c r="G41" s="10">
        <v>12.342267720000001</v>
      </c>
      <c r="H41" s="10">
        <v>9.2751081208861841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16409.398174661452</v>
      </c>
      <c r="D43" s="9">
        <v>15897.457445508755</v>
      </c>
      <c r="E43" s="9">
        <v>15655.865671545842</v>
      </c>
      <c r="F43" s="9">
        <v>16403.057582522364</v>
      </c>
      <c r="G43" s="9">
        <v>15420.635221187196</v>
      </c>
      <c r="H43" s="9">
        <v>15020.291285627598</v>
      </c>
      <c r="I43" s="9">
        <v>13967.879282402295</v>
      </c>
      <c r="J43" s="9">
        <v>13961.907188260668</v>
      </c>
      <c r="K43" s="9">
        <v>13596.403411337295</v>
      </c>
      <c r="L43" s="9">
        <v>13500.61567245191</v>
      </c>
      <c r="M43" s="9">
        <v>14788.202258811769</v>
      </c>
      <c r="N43" s="9">
        <v>14581.539315254047</v>
      </c>
      <c r="O43" s="9">
        <v>13882.227433790018</v>
      </c>
      <c r="P43" s="9">
        <v>13402.169223537116</v>
      </c>
      <c r="Q43" s="9">
        <v>13268.680749121544</v>
      </c>
      <c r="R43" s="9">
        <v>13828.171590049758</v>
      </c>
    </row>
    <row r="44" spans="1:18" ht="11.25" customHeight="1" x14ac:dyDescent="0.25">
      <c r="A44" s="59" t="s">
        <v>161</v>
      </c>
      <c r="B44" s="60" t="s">
        <v>160</v>
      </c>
      <c r="C44" s="9">
        <v>3191.9751585036556</v>
      </c>
      <c r="D44" s="9">
        <v>2994.0047290629363</v>
      </c>
      <c r="E44" s="9">
        <v>3250.9152486340568</v>
      </c>
      <c r="F44" s="9">
        <v>3770.9877292332485</v>
      </c>
      <c r="G44" s="9">
        <v>3594.4739400692156</v>
      </c>
      <c r="H44" s="9">
        <v>3191.9786034471508</v>
      </c>
      <c r="I44" s="9">
        <v>3111.4419087510018</v>
      </c>
      <c r="J44" s="9">
        <v>2662.4636108016489</v>
      </c>
      <c r="K44" s="9">
        <v>2396.4553483315199</v>
      </c>
      <c r="L44" s="9">
        <v>2399.5744096615203</v>
      </c>
      <c r="M44" s="9">
        <v>2551.105539454702</v>
      </c>
      <c r="N44" s="9">
        <v>2052.6511258883279</v>
      </c>
      <c r="O44" s="9">
        <v>1690.4330520615217</v>
      </c>
      <c r="P44" s="9">
        <v>1377.7181179930351</v>
      </c>
      <c r="Q44" s="9">
        <v>1185.7615781147288</v>
      </c>
      <c r="R44" s="9">
        <v>814.24843596641176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2374.5860051914501</v>
      </c>
      <c r="D52" s="79">
        <v>2742.7185972203401</v>
      </c>
      <c r="E52" s="79">
        <v>2543.1728642060048</v>
      </c>
      <c r="F52" s="79">
        <v>2761.1208526999681</v>
      </c>
      <c r="G52" s="79">
        <v>2775.2407717675314</v>
      </c>
      <c r="H52" s="79">
        <v>2858.1919843649871</v>
      </c>
      <c r="I52" s="79">
        <v>2621.8424166049085</v>
      </c>
      <c r="J52" s="79">
        <v>2639.3741615464205</v>
      </c>
      <c r="K52" s="79">
        <v>2460.9189600468721</v>
      </c>
      <c r="L52" s="79">
        <v>1754.3829077520843</v>
      </c>
      <c r="M52" s="79">
        <v>2383.5127017522173</v>
      </c>
      <c r="N52" s="79">
        <v>2401.9827401917491</v>
      </c>
      <c r="O52" s="79">
        <v>2545.7414409087305</v>
      </c>
      <c r="P52" s="79">
        <v>2315.637292527314</v>
      </c>
      <c r="Q52" s="79">
        <v>2384.7677545513907</v>
      </c>
      <c r="R52" s="79">
        <v>2577.4845127360131</v>
      </c>
    </row>
    <row r="53" spans="1:18" ht="11.25" customHeight="1" x14ac:dyDescent="0.25">
      <c r="A53" s="56" t="s">
        <v>143</v>
      </c>
      <c r="B53" s="57" t="s">
        <v>142</v>
      </c>
      <c r="C53" s="8">
        <v>1041.2724051914445</v>
      </c>
      <c r="D53" s="8">
        <v>1156.3678397236681</v>
      </c>
      <c r="E53" s="8">
        <v>1078.5095199343082</v>
      </c>
      <c r="F53" s="8">
        <v>1167.0748912833124</v>
      </c>
      <c r="G53" s="8">
        <v>1219.2754699243801</v>
      </c>
      <c r="H53" s="8">
        <v>1196.2151843649815</v>
      </c>
      <c r="I53" s="8">
        <v>1228.1749594697883</v>
      </c>
      <c r="J53" s="8">
        <v>1272.0862889424359</v>
      </c>
      <c r="K53" s="8">
        <v>1120.3758242384401</v>
      </c>
      <c r="L53" s="8">
        <v>1060.6016507165641</v>
      </c>
      <c r="M53" s="8">
        <v>1308.8779956418714</v>
      </c>
      <c r="N53" s="8">
        <v>1331.0883081665625</v>
      </c>
      <c r="O53" s="8">
        <v>1396.1684247367923</v>
      </c>
      <c r="P53" s="8">
        <v>1165.8631716368625</v>
      </c>
      <c r="Q53" s="8">
        <v>1268.6076342860979</v>
      </c>
      <c r="R53" s="8">
        <v>1335.1117921450107</v>
      </c>
    </row>
    <row r="54" spans="1:18" ht="11.25" customHeight="1" x14ac:dyDescent="0.25">
      <c r="A54" s="56" t="s">
        <v>141</v>
      </c>
      <c r="B54" s="57" t="s">
        <v>140</v>
      </c>
      <c r="C54" s="8">
        <v>1333.3136000000052</v>
      </c>
      <c r="D54" s="8">
        <v>1586.350757496672</v>
      </c>
      <c r="E54" s="8">
        <v>1464.6633442716957</v>
      </c>
      <c r="F54" s="8">
        <v>1594.0459614166562</v>
      </c>
      <c r="G54" s="8">
        <v>1555.965301843152</v>
      </c>
      <c r="H54" s="8">
        <v>1661.9768000000051</v>
      </c>
      <c r="I54" s="8">
        <v>1393.6674571351198</v>
      </c>
      <c r="J54" s="8">
        <v>1367.2878726039842</v>
      </c>
      <c r="K54" s="8">
        <v>1340.5431358084322</v>
      </c>
      <c r="L54" s="8">
        <v>693.78125703551996</v>
      </c>
      <c r="M54" s="8">
        <v>1074.6347061103463</v>
      </c>
      <c r="N54" s="8">
        <v>1070.8944320251862</v>
      </c>
      <c r="O54" s="8">
        <v>1149.5730161719384</v>
      </c>
      <c r="P54" s="8">
        <v>1149.7741208904511</v>
      </c>
      <c r="Q54" s="8">
        <v>1116.1601202652926</v>
      </c>
      <c r="R54" s="8">
        <v>1242.3727205910022</v>
      </c>
    </row>
    <row r="55" spans="1:18" ht="11.25" customHeight="1" x14ac:dyDescent="0.25">
      <c r="A55" s="59" t="s">
        <v>139</v>
      </c>
      <c r="B55" s="60" t="s">
        <v>138</v>
      </c>
      <c r="C55" s="9">
        <v>175.60199999999992</v>
      </c>
      <c r="D55" s="9">
        <v>172.09765401206397</v>
      </c>
      <c r="E55" s="9">
        <v>175.11207264000001</v>
      </c>
      <c r="F55" s="9">
        <v>156.38000705639999</v>
      </c>
      <c r="G55" s="9">
        <v>175.81369206225602</v>
      </c>
      <c r="H55" s="9">
        <v>163.12560000000002</v>
      </c>
      <c r="I55" s="9">
        <v>176.78511791999998</v>
      </c>
      <c r="J55" s="9">
        <v>179.015417403984</v>
      </c>
      <c r="K55" s="9">
        <v>172.50979942209599</v>
      </c>
      <c r="L55" s="9">
        <v>127.16343143784002</v>
      </c>
      <c r="M55" s="9">
        <v>139.67693298527368</v>
      </c>
      <c r="N55" s="9">
        <v>111.44122200553325</v>
      </c>
      <c r="O55" s="9">
        <v>161.12663091559531</v>
      </c>
      <c r="P55" s="9">
        <v>162.8159161726845</v>
      </c>
      <c r="Q55" s="9">
        <v>158.89659744700216</v>
      </c>
      <c r="R55" s="9">
        <v>142.30159507306013</v>
      </c>
    </row>
    <row r="56" spans="1:18" ht="11.25" customHeight="1" x14ac:dyDescent="0.25">
      <c r="A56" s="59" t="s">
        <v>137</v>
      </c>
      <c r="B56" s="60" t="s">
        <v>136</v>
      </c>
      <c r="C56" s="9">
        <v>1093.8200000000052</v>
      </c>
      <c r="D56" s="9">
        <v>1345.4700480000001</v>
      </c>
      <c r="E56" s="9">
        <v>1222.6199240736</v>
      </c>
      <c r="F56" s="9">
        <v>1368.3299760000002</v>
      </c>
      <c r="G56" s="9">
        <v>1310.6358720000001</v>
      </c>
      <c r="H56" s="9">
        <v>1432.3400000000054</v>
      </c>
      <c r="I56" s="9">
        <v>1154.970648</v>
      </c>
      <c r="J56" s="9">
        <v>1153.8820800000001</v>
      </c>
      <c r="K56" s="9">
        <v>1136.6180446608</v>
      </c>
      <c r="L56" s="9">
        <v>540.0356456664</v>
      </c>
      <c r="M56" s="9">
        <v>913.37925019695251</v>
      </c>
      <c r="N56" s="9">
        <v>948.21997924329662</v>
      </c>
      <c r="O56" s="9">
        <v>977.30159505930635</v>
      </c>
      <c r="P56" s="9">
        <v>976.03580471776684</v>
      </c>
      <c r="Q56" s="9">
        <v>947.1846279377279</v>
      </c>
      <c r="R56" s="9">
        <v>1090.4363255179421</v>
      </c>
    </row>
    <row r="57" spans="1:18" ht="11.25" customHeight="1" x14ac:dyDescent="0.25">
      <c r="A57" s="64" t="s">
        <v>135</v>
      </c>
      <c r="B57" s="60" t="s">
        <v>134</v>
      </c>
      <c r="C57" s="9">
        <v>63.891600000000068</v>
      </c>
      <c r="D57" s="9">
        <v>68.783055484607999</v>
      </c>
      <c r="E57" s="9">
        <v>66.931347558096007</v>
      </c>
      <c r="F57" s="9">
        <v>69.335978360255993</v>
      </c>
      <c r="G57" s="9">
        <v>69.515737780896004</v>
      </c>
      <c r="H57" s="9">
        <v>66.511200000000017</v>
      </c>
      <c r="I57" s="9">
        <v>61.911691215120008</v>
      </c>
      <c r="J57" s="9">
        <v>34.390375200000001</v>
      </c>
      <c r="K57" s="9">
        <v>31.415291725536001</v>
      </c>
      <c r="L57" s="9">
        <v>26.582179931279995</v>
      </c>
      <c r="M57" s="9">
        <v>21.578522928119902</v>
      </c>
      <c r="N57" s="9">
        <v>11.233230776356676</v>
      </c>
      <c r="O57" s="9">
        <v>11.144790197036409</v>
      </c>
      <c r="P57" s="9">
        <v>10.922400000000001</v>
      </c>
      <c r="Q57" s="9">
        <v>10.078894880562567</v>
      </c>
      <c r="R57" s="9">
        <v>9.6348000000000003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24800.832000000002</v>
      </c>
      <c r="D64" s="81">
        <v>20901.444036385823</v>
      </c>
      <c r="E64" s="81">
        <v>20825.164797021644</v>
      </c>
      <c r="F64" s="81">
        <v>20729.66437234584</v>
      </c>
      <c r="G64" s="81">
        <v>20785.8971386175</v>
      </c>
      <c r="H64" s="81">
        <v>21845.718395556934</v>
      </c>
      <c r="I64" s="81">
        <v>23392.646383679999</v>
      </c>
      <c r="J64" s="81">
        <v>24464.114618108692</v>
      </c>
      <c r="K64" s="81">
        <v>23897.824933128482</v>
      </c>
      <c r="L64" s="81">
        <v>24731.035389284545</v>
      </c>
      <c r="M64" s="81">
        <v>25750.559498875184</v>
      </c>
      <c r="N64" s="81">
        <v>26975.135596817021</v>
      </c>
      <c r="O64" s="81">
        <v>27562.994898673638</v>
      </c>
      <c r="P64" s="81">
        <v>26845.884039676232</v>
      </c>
      <c r="Q64" s="81">
        <v>26939.870015642635</v>
      </c>
      <c r="R64" s="81">
        <v>28487.574870670152</v>
      </c>
    </row>
    <row r="65" spans="1:18" ht="11.25" customHeight="1" x14ac:dyDescent="0.25">
      <c r="A65" s="71" t="s">
        <v>123</v>
      </c>
      <c r="B65" s="72" t="s">
        <v>122</v>
      </c>
      <c r="C65" s="82">
        <v>24800.832000000002</v>
      </c>
      <c r="D65" s="82">
        <v>20857.6013502528</v>
      </c>
      <c r="E65" s="82">
        <v>20730.022694599676</v>
      </c>
      <c r="F65" s="82">
        <v>20533.224270746879</v>
      </c>
      <c r="G65" s="82">
        <v>20412.105666623997</v>
      </c>
      <c r="H65" s="82">
        <v>21447.324795114</v>
      </c>
      <c r="I65" s="82">
        <v>22840.7022144</v>
      </c>
      <c r="J65" s="82">
        <v>23628.490502400004</v>
      </c>
      <c r="K65" s="82">
        <v>22712.182151742723</v>
      </c>
      <c r="L65" s="82">
        <v>23474.215296000002</v>
      </c>
      <c r="M65" s="82">
        <v>24436.187632545458</v>
      </c>
      <c r="N65" s="82">
        <v>25499.264000000047</v>
      </c>
      <c r="O65" s="82">
        <v>25747.324000493485</v>
      </c>
      <c r="P65" s="82">
        <v>24722.557959582453</v>
      </c>
      <c r="Q65" s="82">
        <v>24317.77600000002</v>
      </c>
      <c r="R65" s="82">
        <v>25184.096000000052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176.02117128086405</v>
      </c>
      <c r="L67" s="82">
        <v>198.88137360000002</v>
      </c>
      <c r="M67" s="82">
        <v>198.85251344935455</v>
      </c>
      <c r="N67" s="82">
        <v>200.76420000000013</v>
      </c>
      <c r="O67" s="82">
        <v>232.15901966802267</v>
      </c>
      <c r="P67" s="82">
        <v>253.50679468687417</v>
      </c>
      <c r="Q67" s="82">
        <v>285.33959999999939</v>
      </c>
      <c r="R67" s="82">
        <v>324.21479999999985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43.842686133023996</v>
      </c>
      <c r="E69" s="82">
        <v>95.142102421968019</v>
      </c>
      <c r="F69" s="82">
        <v>196.44010159896001</v>
      </c>
      <c r="G69" s="82">
        <v>373.79147199350405</v>
      </c>
      <c r="H69" s="82">
        <v>398.3936004429342</v>
      </c>
      <c r="I69" s="82">
        <v>551.9441692800001</v>
      </c>
      <c r="J69" s="82">
        <v>835.62411570868812</v>
      </c>
      <c r="K69" s="82">
        <v>1009.621610104896</v>
      </c>
      <c r="L69" s="82">
        <v>1057.9387196845441</v>
      </c>
      <c r="M69" s="82">
        <v>1115.5193528803688</v>
      </c>
      <c r="N69" s="82">
        <v>1275.1073968169749</v>
      </c>
      <c r="O69" s="82">
        <v>1583.5118785121313</v>
      </c>
      <c r="P69" s="82">
        <v>1869.8192854069027</v>
      </c>
      <c r="Q69" s="82">
        <v>2336.7544156426147</v>
      </c>
      <c r="R69" s="82">
        <v>2979.2640706701022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35.869849643519998</v>
      </c>
      <c r="E70" s="83">
        <v>87.385004367696013</v>
      </c>
      <c r="F70" s="83">
        <v>186.06565583712</v>
      </c>
      <c r="G70" s="83">
        <v>353.04136512552003</v>
      </c>
      <c r="H70" s="83">
        <v>377.57829776747229</v>
      </c>
      <c r="I70" s="83">
        <v>426.85263360000005</v>
      </c>
      <c r="J70" s="83">
        <v>538.60582482868801</v>
      </c>
      <c r="K70" s="83">
        <v>631.76759781364808</v>
      </c>
      <c r="L70" s="83">
        <v>586.08852643728005</v>
      </c>
      <c r="M70" s="83">
        <v>599.60308246042382</v>
      </c>
      <c r="N70" s="83">
        <v>597.69316806891641</v>
      </c>
      <c r="O70" s="83">
        <v>609.08345635285332</v>
      </c>
      <c r="P70" s="83">
        <v>533.19268555724602</v>
      </c>
      <c r="Q70" s="83">
        <v>489.51120502795982</v>
      </c>
      <c r="R70" s="83">
        <v>394.63925315175499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7.972836489504</v>
      </c>
      <c r="E71" s="83">
        <v>7.7570980542720012</v>
      </c>
      <c r="F71" s="83">
        <v>10.374445761840002</v>
      </c>
      <c r="G71" s="83">
        <v>20.750106867984002</v>
      </c>
      <c r="H71" s="83">
        <v>20.815302675461904</v>
      </c>
      <c r="I71" s="83">
        <v>125.09153567999999</v>
      </c>
      <c r="J71" s="83">
        <v>297.01829088000005</v>
      </c>
      <c r="K71" s="83">
        <v>377.85401229124801</v>
      </c>
      <c r="L71" s="83">
        <v>471.85019324726403</v>
      </c>
      <c r="M71" s="83">
        <v>515.91627041994491</v>
      </c>
      <c r="N71" s="83">
        <v>677.41422874805835</v>
      </c>
      <c r="O71" s="83">
        <v>974.42842215927783</v>
      </c>
      <c r="P71" s="83">
        <v>1336.6265998496567</v>
      </c>
      <c r="Q71" s="83">
        <v>1847.2432106146548</v>
      </c>
      <c r="R71" s="83">
        <v>2584.6248175183473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11849.677591854554</v>
      </c>
      <c r="D2" s="78">
        <v>11568.002578830676</v>
      </c>
      <c r="E2" s="78">
        <v>12467.297852573645</v>
      </c>
      <c r="F2" s="78">
        <v>13656.771080548238</v>
      </c>
      <c r="G2" s="78">
        <v>13918.076811403369</v>
      </c>
      <c r="H2" s="78">
        <v>13238.727035881495</v>
      </c>
      <c r="I2" s="78">
        <v>12225.857590780313</v>
      </c>
      <c r="J2" s="78">
        <v>12065.644476339912</v>
      </c>
      <c r="K2" s="78">
        <v>10984.955820957397</v>
      </c>
      <c r="L2" s="78">
        <v>7725.1840834329378</v>
      </c>
      <c r="M2" s="78">
        <v>10464.435328807907</v>
      </c>
      <c r="N2" s="78">
        <v>10207.023956386394</v>
      </c>
      <c r="O2" s="78">
        <v>9365.5246043509287</v>
      </c>
      <c r="P2" s="78">
        <v>8676.4885395567399</v>
      </c>
      <c r="Q2" s="78">
        <v>8553.3923344925188</v>
      </c>
      <c r="R2" s="78">
        <v>8983.6853637716849</v>
      </c>
    </row>
    <row r="3" spans="1:18" ht="11.25" customHeight="1" x14ac:dyDescent="0.25">
      <c r="A3" s="53" t="s">
        <v>242</v>
      </c>
      <c r="B3" s="54" t="s">
        <v>241</v>
      </c>
      <c r="C3" s="79">
        <v>4736.7040695333799</v>
      </c>
      <c r="D3" s="79">
        <v>4737.2834802125808</v>
      </c>
      <c r="E3" s="79">
        <v>5570.3742418694037</v>
      </c>
      <c r="F3" s="79">
        <v>5703.4289245695099</v>
      </c>
      <c r="G3" s="79">
        <v>6040.4762581711811</v>
      </c>
      <c r="H3" s="79">
        <v>5699.486867044634</v>
      </c>
      <c r="I3" s="79">
        <v>5056.8612755516642</v>
      </c>
      <c r="J3" s="79">
        <v>5348.7627681225595</v>
      </c>
      <c r="K3" s="79">
        <v>5133.6650846144166</v>
      </c>
      <c r="L3" s="79">
        <v>3103.0694435412715</v>
      </c>
      <c r="M3" s="79">
        <v>5102.573030316993</v>
      </c>
      <c r="N3" s="79">
        <v>5015.1464514761665</v>
      </c>
      <c r="O3" s="79">
        <v>4359.1071760960858</v>
      </c>
      <c r="P3" s="79">
        <v>4384.6511198311982</v>
      </c>
      <c r="Q3" s="79">
        <v>4354.2251118873482</v>
      </c>
      <c r="R3" s="79">
        <v>4380.8064930554337</v>
      </c>
    </row>
    <row r="4" spans="1:18" ht="11.25" customHeight="1" x14ac:dyDescent="0.25">
      <c r="A4" s="56" t="s">
        <v>240</v>
      </c>
      <c r="B4" s="57" t="s">
        <v>239</v>
      </c>
      <c r="C4" s="8">
        <v>4719.4059866568114</v>
      </c>
      <c r="D4" s="8">
        <v>4684.0473826721209</v>
      </c>
      <c r="E4" s="8">
        <v>5528.8050502266251</v>
      </c>
      <c r="F4" s="8">
        <v>5654.9063132806295</v>
      </c>
      <c r="G4" s="8">
        <v>5997.585079613581</v>
      </c>
      <c r="H4" s="8">
        <v>5663.396396357045</v>
      </c>
      <c r="I4" s="8">
        <v>5017.8612779317436</v>
      </c>
      <c r="J4" s="8">
        <v>5303.9436359911188</v>
      </c>
      <c r="K4" s="8">
        <v>5096.8358314256166</v>
      </c>
      <c r="L4" s="8">
        <v>3063.1261288990318</v>
      </c>
      <c r="M4" s="8">
        <v>5067.0633076295098</v>
      </c>
      <c r="N4" s="8">
        <v>4978.4704645641314</v>
      </c>
      <c r="O4" s="8">
        <v>4333.8809810876382</v>
      </c>
      <c r="P4" s="8">
        <v>4357.1391999999751</v>
      </c>
      <c r="Q4" s="8">
        <v>4329.0638669206774</v>
      </c>
      <c r="R4" s="8">
        <v>4365.9116199116634</v>
      </c>
    </row>
    <row r="5" spans="1:18" ht="11.25" customHeight="1" x14ac:dyDescent="0.25">
      <c r="A5" s="59" t="s">
        <v>238</v>
      </c>
      <c r="B5" s="60" t="s">
        <v>237</v>
      </c>
      <c r="C5" s="9">
        <v>1948.9628497747194</v>
      </c>
      <c r="D5" s="9">
        <v>2215.6338699229609</v>
      </c>
      <c r="E5" s="9">
        <v>2363.1529549795437</v>
      </c>
      <c r="F5" s="9">
        <v>2238.5465142567091</v>
      </c>
      <c r="G5" s="9">
        <v>2594.2341685122597</v>
      </c>
      <c r="H5" s="9">
        <v>2502.8291268057019</v>
      </c>
      <c r="I5" s="9">
        <v>2505.5442636024236</v>
      </c>
      <c r="J5" s="9">
        <v>2558.4929338478396</v>
      </c>
      <c r="K5" s="9">
        <v>2533.5122033255761</v>
      </c>
      <c r="L5" s="9">
        <v>1511.9866250129519</v>
      </c>
      <c r="M5" s="9">
        <v>2144.5733112909588</v>
      </c>
      <c r="N5" s="9">
        <v>2391.0577559425114</v>
      </c>
      <c r="O5" s="9">
        <v>2157.200936823655</v>
      </c>
      <c r="P5" s="9">
        <v>2276.738199999988</v>
      </c>
      <c r="Q5" s="9">
        <v>2129.3005989048465</v>
      </c>
      <c r="R5" s="9">
        <v>1992.0623266833709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1948.9628497747194</v>
      </c>
      <c r="D8" s="10">
        <v>2215.6338699229609</v>
      </c>
      <c r="E8" s="10">
        <v>2363.1529549795437</v>
      </c>
      <c r="F8" s="10">
        <v>2238.5465142567091</v>
      </c>
      <c r="G8" s="10">
        <v>2594.2341685122597</v>
      </c>
      <c r="H8" s="10">
        <v>2502.8291268057019</v>
      </c>
      <c r="I8" s="10">
        <v>2505.5442636024236</v>
      </c>
      <c r="J8" s="10">
        <v>2558.4929338478396</v>
      </c>
      <c r="K8" s="10">
        <v>2533.5122033255761</v>
      </c>
      <c r="L8" s="10">
        <v>1511.9866250129519</v>
      </c>
      <c r="M8" s="10">
        <v>2144.5733112909588</v>
      </c>
      <c r="N8" s="10">
        <v>2391.0577559425114</v>
      </c>
      <c r="O8" s="10">
        <v>2157.200936823655</v>
      </c>
      <c r="P8" s="10">
        <v>2276.738199999988</v>
      </c>
      <c r="Q8" s="10">
        <v>2129.3005989048465</v>
      </c>
      <c r="R8" s="10">
        <v>1992.0623266833709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2770.4431368820915</v>
      </c>
      <c r="D11" s="9">
        <v>2468.41351274916</v>
      </c>
      <c r="E11" s="9">
        <v>3165.6520952470805</v>
      </c>
      <c r="F11" s="9">
        <v>3416.3597990239195</v>
      </c>
      <c r="G11" s="9">
        <v>3403.3509111013195</v>
      </c>
      <c r="H11" s="9">
        <v>3160.5672695513435</v>
      </c>
      <c r="I11" s="9">
        <v>2512.3170143293205</v>
      </c>
      <c r="J11" s="9">
        <v>2745.4507021432801</v>
      </c>
      <c r="K11" s="9">
        <v>2563.3236281000395</v>
      </c>
      <c r="L11" s="9">
        <v>1551.1395038860799</v>
      </c>
      <c r="M11" s="9">
        <v>2922.4899963385515</v>
      </c>
      <c r="N11" s="9">
        <v>2587.4127086216195</v>
      </c>
      <c r="O11" s="9">
        <v>2176.6800442639833</v>
      </c>
      <c r="P11" s="9">
        <v>2080.4009999999871</v>
      </c>
      <c r="Q11" s="9">
        <v>2199.7632680158308</v>
      </c>
      <c r="R11" s="9">
        <v>2373.8492932282929</v>
      </c>
    </row>
    <row r="12" spans="1:18" ht="11.25" customHeight="1" x14ac:dyDescent="0.25">
      <c r="A12" s="61" t="s">
        <v>224</v>
      </c>
      <c r="B12" s="62" t="s">
        <v>223</v>
      </c>
      <c r="C12" s="10">
        <v>2770.4431368820915</v>
      </c>
      <c r="D12" s="10">
        <v>2468.41351274916</v>
      </c>
      <c r="E12" s="10">
        <v>3165.6520952470805</v>
      </c>
      <c r="F12" s="10">
        <v>3416.3597990239195</v>
      </c>
      <c r="G12" s="10">
        <v>3403.3509111013195</v>
      </c>
      <c r="H12" s="10">
        <v>3160.5672695513435</v>
      </c>
      <c r="I12" s="10">
        <v>2512.3170143293205</v>
      </c>
      <c r="J12" s="10">
        <v>2745.4507021432801</v>
      </c>
      <c r="K12" s="10">
        <v>2563.3236281000395</v>
      </c>
      <c r="L12" s="10">
        <v>1551.1395038860799</v>
      </c>
      <c r="M12" s="10">
        <v>2922.4899963385515</v>
      </c>
      <c r="N12" s="10">
        <v>2587.4127086216195</v>
      </c>
      <c r="O12" s="10">
        <v>2176.6800442639833</v>
      </c>
      <c r="P12" s="10">
        <v>2080.4009999999871</v>
      </c>
      <c r="Q12" s="10">
        <v>2199.7632680158308</v>
      </c>
      <c r="R12" s="10">
        <v>2373.8492932282929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17.298082876568539</v>
      </c>
      <c r="D15" s="8">
        <v>53.236097540460001</v>
      </c>
      <c r="E15" s="8">
        <v>41.569191642779998</v>
      </c>
      <c r="F15" s="8">
        <v>48.52261128888</v>
      </c>
      <c r="G15" s="8">
        <v>42.8911785576</v>
      </c>
      <c r="H15" s="8">
        <v>36.090470687588557</v>
      </c>
      <c r="I15" s="8">
        <v>38.999997619920002</v>
      </c>
      <c r="J15" s="8">
        <v>44.819132131439993</v>
      </c>
      <c r="K15" s="8">
        <v>36.829253188800003</v>
      </c>
      <c r="L15" s="8">
        <v>39.943314642239997</v>
      </c>
      <c r="M15" s="8">
        <v>35.509722687481947</v>
      </c>
      <c r="N15" s="8">
        <v>36.675986912034908</v>
      </c>
      <c r="O15" s="8">
        <v>25.226195008447164</v>
      </c>
      <c r="P15" s="8">
        <v>27.511919831223636</v>
      </c>
      <c r="Q15" s="8">
        <v>25.161244966671116</v>
      </c>
      <c r="R15" s="8">
        <v>14.894873143770623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11.44808287656852</v>
      </c>
      <c r="D17" s="9">
        <v>37.724044361760001</v>
      </c>
      <c r="E17" s="9">
        <v>29.73203517528</v>
      </c>
      <c r="F17" s="9">
        <v>44.440481288880001</v>
      </c>
      <c r="G17" s="9">
        <v>38.809048557600001</v>
      </c>
      <c r="H17" s="9">
        <v>26.340470687588553</v>
      </c>
      <c r="I17" s="9">
        <v>33.285015619920003</v>
      </c>
      <c r="J17" s="9">
        <v>44.819132131439993</v>
      </c>
      <c r="K17" s="9">
        <v>36.829253188800003</v>
      </c>
      <c r="L17" s="9">
        <v>39.943314642239997</v>
      </c>
      <c r="M17" s="9">
        <v>35.509722687481947</v>
      </c>
      <c r="N17" s="9">
        <v>36.675986912034908</v>
      </c>
      <c r="O17" s="9">
        <v>25.226195008447164</v>
      </c>
      <c r="P17" s="9">
        <v>27.511919831223636</v>
      </c>
      <c r="Q17" s="9">
        <v>25.161244966671116</v>
      </c>
      <c r="R17" s="9">
        <v>14.894873143770623</v>
      </c>
    </row>
    <row r="18" spans="1:18" ht="11.25" customHeight="1" x14ac:dyDescent="0.25">
      <c r="A18" s="64" t="s">
        <v>357</v>
      </c>
      <c r="B18" s="60" t="s">
        <v>212</v>
      </c>
      <c r="C18" s="9">
        <v>5.8500000000000183</v>
      </c>
      <c r="D18" s="9">
        <v>15.512053178700002</v>
      </c>
      <c r="E18" s="9">
        <v>11.837156467500002</v>
      </c>
      <c r="F18" s="9">
        <v>4.0821300000000003</v>
      </c>
      <c r="G18" s="9">
        <v>4.0821300000000003</v>
      </c>
      <c r="H18" s="9">
        <v>9.7500000000000036</v>
      </c>
      <c r="I18" s="9">
        <v>5.714982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5124.9471157895168</v>
      </c>
      <c r="D21" s="79">
        <v>4505.6400005831738</v>
      </c>
      <c r="E21" s="79">
        <v>4749.685898976436</v>
      </c>
      <c r="F21" s="79">
        <v>5641.8856064403144</v>
      </c>
      <c r="G21" s="79">
        <v>5550.2699004182532</v>
      </c>
      <c r="H21" s="79">
        <v>5143.3408683451744</v>
      </c>
      <c r="I21" s="79">
        <v>4998.0914143641767</v>
      </c>
      <c r="J21" s="79">
        <v>4537.6694778236042</v>
      </c>
      <c r="K21" s="79">
        <v>3860.3641836393008</v>
      </c>
      <c r="L21" s="79">
        <v>3275.1218789829027</v>
      </c>
      <c r="M21" s="79">
        <v>3550.0810236490547</v>
      </c>
      <c r="N21" s="79">
        <v>3341.9601791909049</v>
      </c>
      <c r="O21" s="79">
        <v>3043.7585315929468</v>
      </c>
      <c r="P21" s="79">
        <v>2493.9260837531829</v>
      </c>
      <c r="Q21" s="79">
        <v>2293.6443240709536</v>
      </c>
      <c r="R21" s="79">
        <v>2421.8096435022217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5124.9471157895168</v>
      </c>
      <c r="D30" s="8">
        <v>4505.6400005831738</v>
      </c>
      <c r="E30" s="8">
        <v>4749.685898976436</v>
      </c>
      <c r="F30" s="8">
        <v>5641.8856064403144</v>
      </c>
      <c r="G30" s="8">
        <v>5550.2699004182532</v>
      </c>
      <c r="H30" s="8">
        <v>5143.3408683451744</v>
      </c>
      <c r="I30" s="8">
        <v>4998.0914143641767</v>
      </c>
      <c r="J30" s="8">
        <v>4537.6694778236042</v>
      </c>
      <c r="K30" s="8">
        <v>3860.3641836393008</v>
      </c>
      <c r="L30" s="8">
        <v>3275.1218789829027</v>
      </c>
      <c r="M30" s="8">
        <v>3550.0810236490547</v>
      </c>
      <c r="N30" s="8">
        <v>3341.9601791909049</v>
      </c>
      <c r="O30" s="8">
        <v>3043.7585315929468</v>
      </c>
      <c r="P30" s="8">
        <v>2493.9260837531829</v>
      </c>
      <c r="Q30" s="8">
        <v>2293.6443240709536</v>
      </c>
      <c r="R30" s="8">
        <v>2421.8096435022217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905.60884061159447</v>
      </c>
      <c r="D34" s="9">
        <v>885.31573866552003</v>
      </c>
      <c r="E34" s="9">
        <v>1033.4745214190282</v>
      </c>
      <c r="F34" s="9">
        <v>1050.7944150341639</v>
      </c>
      <c r="G34" s="9">
        <v>1085.5241579651761</v>
      </c>
      <c r="H34" s="9">
        <v>1042.0331920785541</v>
      </c>
      <c r="I34" s="9">
        <v>1007.065112804244</v>
      </c>
      <c r="J34" s="9">
        <v>1001.250513685692</v>
      </c>
      <c r="K34" s="9">
        <v>923.05914287421592</v>
      </c>
      <c r="L34" s="9">
        <v>702.44187536394008</v>
      </c>
      <c r="M34" s="9">
        <v>821.44072326833066</v>
      </c>
      <c r="N34" s="9">
        <v>925.92288662768294</v>
      </c>
      <c r="O34" s="9">
        <v>856.26743299612565</v>
      </c>
      <c r="P34" s="9">
        <v>850.46043205388412</v>
      </c>
      <c r="Q34" s="9">
        <v>902.70725351360193</v>
      </c>
      <c r="R34" s="9">
        <v>949.15066281462316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1405.0758961754104</v>
      </c>
      <c r="D43" s="9">
        <v>867.76310527639077</v>
      </c>
      <c r="E43" s="9">
        <v>858.41759605259085</v>
      </c>
      <c r="F43" s="9">
        <v>1414.7233556915171</v>
      </c>
      <c r="G43" s="9">
        <v>1312.9313195573641</v>
      </c>
      <c r="H43" s="9">
        <v>1271.5616389798233</v>
      </c>
      <c r="I43" s="9">
        <v>1198.4430998470343</v>
      </c>
      <c r="J43" s="9">
        <v>1099.8261411611754</v>
      </c>
      <c r="K43" s="9">
        <v>915.4896922973885</v>
      </c>
      <c r="L43" s="9">
        <v>829.59243352221745</v>
      </c>
      <c r="M43" s="9">
        <v>871.04112096521658</v>
      </c>
      <c r="N43" s="9">
        <v>874.22694461090248</v>
      </c>
      <c r="O43" s="9">
        <v>778.79629137079485</v>
      </c>
      <c r="P43" s="9">
        <v>454.60336227125788</v>
      </c>
      <c r="Q43" s="9">
        <v>387.83848673558981</v>
      </c>
      <c r="R43" s="9">
        <v>791.53843825415152</v>
      </c>
    </row>
    <row r="44" spans="1:18" ht="11.25" customHeight="1" x14ac:dyDescent="0.25">
      <c r="A44" s="59" t="s">
        <v>161</v>
      </c>
      <c r="B44" s="60" t="s">
        <v>160</v>
      </c>
      <c r="C44" s="9">
        <v>2814.2623790025114</v>
      </c>
      <c r="D44" s="9">
        <v>2752.561156641264</v>
      </c>
      <c r="E44" s="9">
        <v>2857.7937815048167</v>
      </c>
      <c r="F44" s="9">
        <v>3176.3678357146327</v>
      </c>
      <c r="G44" s="9">
        <v>3151.8144228957112</v>
      </c>
      <c r="H44" s="9">
        <v>2829.7460372867981</v>
      </c>
      <c r="I44" s="9">
        <v>2792.5832017128978</v>
      </c>
      <c r="J44" s="9">
        <v>2436.5928229767369</v>
      </c>
      <c r="K44" s="9">
        <v>2021.8153484676961</v>
      </c>
      <c r="L44" s="9">
        <v>1743.0875700967442</v>
      </c>
      <c r="M44" s="9">
        <v>1857.5991794155073</v>
      </c>
      <c r="N44" s="9">
        <v>1541.8103479523186</v>
      </c>
      <c r="O44" s="9">
        <v>1408.694807226027</v>
      </c>
      <c r="P44" s="9">
        <v>1188.8622894280411</v>
      </c>
      <c r="Q44" s="9">
        <v>1003.0985838217613</v>
      </c>
      <c r="R44" s="9">
        <v>681.12054243344699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1988.0264065316596</v>
      </c>
      <c r="D52" s="79">
        <v>2325.0790980349202</v>
      </c>
      <c r="E52" s="79">
        <v>2147.2377117278047</v>
      </c>
      <c r="F52" s="79">
        <v>2311.4565495384122</v>
      </c>
      <c r="G52" s="79">
        <v>2327.3306528139356</v>
      </c>
      <c r="H52" s="79">
        <v>2395.8993004916892</v>
      </c>
      <c r="I52" s="79">
        <v>2170.9049008644729</v>
      </c>
      <c r="J52" s="79">
        <v>2179.2122303937485</v>
      </c>
      <c r="K52" s="79">
        <v>1990.9265527036803</v>
      </c>
      <c r="L52" s="79">
        <v>1346.992760908764</v>
      </c>
      <c r="M52" s="79">
        <v>1811.7812748418607</v>
      </c>
      <c r="N52" s="79">
        <v>1849.9173257193245</v>
      </c>
      <c r="O52" s="79">
        <v>1962.6588966618992</v>
      </c>
      <c r="P52" s="79">
        <v>1797.9113359723549</v>
      </c>
      <c r="Q52" s="79">
        <v>1905.5228985342185</v>
      </c>
      <c r="R52" s="79">
        <v>2181.0692272140291</v>
      </c>
    </row>
    <row r="53" spans="1:18" ht="11.25" customHeight="1" x14ac:dyDescent="0.25">
      <c r="A53" s="56" t="s">
        <v>143</v>
      </c>
      <c r="B53" s="57" t="s">
        <v>142</v>
      </c>
      <c r="C53" s="8">
        <v>710.65681818190194</v>
      </c>
      <c r="D53" s="8">
        <v>799.3318404701522</v>
      </c>
      <c r="E53" s="8">
        <v>742.44466458874831</v>
      </c>
      <c r="F53" s="8">
        <v>779.85025524846026</v>
      </c>
      <c r="G53" s="8">
        <v>828.79413594753612</v>
      </c>
      <c r="H53" s="8">
        <v>794.83932003480038</v>
      </c>
      <c r="I53" s="8">
        <v>835.24350368527223</v>
      </c>
      <c r="J53" s="8">
        <v>845.94294514976377</v>
      </c>
      <c r="K53" s="8">
        <v>680.68336369017607</v>
      </c>
      <c r="L53" s="8">
        <v>679.60782706330792</v>
      </c>
      <c r="M53" s="8">
        <v>758.05901583722311</v>
      </c>
      <c r="N53" s="8">
        <v>789.54560747414996</v>
      </c>
      <c r="O53" s="8">
        <v>823.60904885400544</v>
      </c>
      <c r="P53" s="8">
        <v>658.48244470276791</v>
      </c>
      <c r="Q53" s="8">
        <v>798.7755430541406</v>
      </c>
      <c r="R53" s="8">
        <v>947.57650662302649</v>
      </c>
    </row>
    <row r="54" spans="1:18" ht="11.25" customHeight="1" x14ac:dyDescent="0.25">
      <c r="A54" s="56" t="s">
        <v>141</v>
      </c>
      <c r="B54" s="57" t="s">
        <v>140</v>
      </c>
      <c r="C54" s="8">
        <v>1277.3695883497576</v>
      </c>
      <c r="D54" s="8">
        <v>1525.747257564768</v>
      </c>
      <c r="E54" s="8">
        <v>1404.7930471390557</v>
      </c>
      <c r="F54" s="8">
        <v>1531.6062942899521</v>
      </c>
      <c r="G54" s="8">
        <v>1498.5365168664</v>
      </c>
      <c r="H54" s="8">
        <v>1601.0599804568888</v>
      </c>
      <c r="I54" s="8">
        <v>1335.6613971791999</v>
      </c>
      <c r="J54" s="8">
        <v>1333.2692852439841</v>
      </c>
      <c r="K54" s="8">
        <v>1310.2431890135042</v>
      </c>
      <c r="L54" s="8">
        <v>667.38493384545598</v>
      </c>
      <c r="M54" s="8">
        <v>1053.7222590046379</v>
      </c>
      <c r="N54" s="8">
        <v>1060.3717182451744</v>
      </c>
      <c r="O54" s="8">
        <v>1139.0498478078939</v>
      </c>
      <c r="P54" s="8">
        <v>1139.4288912695868</v>
      </c>
      <c r="Q54" s="8">
        <v>1106.7473554800779</v>
      </c>
      <c r="R54" s="8">
        <v>1233.4927205910021</v>
      </c>
    </row>
    <row r="55" spans="1:18" ht="11.25" customHeight="1" x14ac:dyDescent="0.25">
      <c r="A55" s="59" t="s">
        <v>139</v>
      </c>
      <c r="B55" s="60" t="s">
        <v>138</v>
      </c>
      <c r="C55" s="9">
        <v>175.60199999999992</v>
      </c>
      <c r="D55" s="9">
        <v>172.09765401206397</v>
      </c>
      <c r="E55" s="9">
        <v>175.11207264000001</v>
      </c>
      <c r="F55" s="9">
        <v>156.38000705639999</v>
      </c>
      <c r="G55" s="9">
        <v>175.81369206225602</v>
      </c>
      <c r="H55" s="9">
        <v>163.12560000000002</v>
      </c>
      <c r="I55" s="9">
        <v>176.78511791999998</v>
      </c>
      <c r="J55" s="9">
        <v>179.015417403984</v>
      </c>
      <c r="K55" s="9">
        <v>172.50979942209599</v>
      </c>
      <c r="L55" s="9">
        <v>127.16343143784002</v>
      </c>
      <c r="M55" s="9">
        <v>139.67693298527368</v>
      </c>
      <c r="N55" s="9">
        <v>111.44122200553325</v>
      </c>
      <c r="O55" s="9">
        <v>161.12663091559531</v>
      </c>
      <c r="P55" s="9">
        <v>162.8159161726845</v>
      </c>
      <c r="Q55" s="9">
        <v>158.89659744700216</v>
      </c>
      <c r="R55" s="9">
        <v>142.30159507306013</v>
      </c>
    </row>
    <row r="56" spans="1:18" ht="11.25" customHeight="1" x14ac:dyDescent="0.25">
      <c r="A56" s="59" t="s">
        <v>137</v>
      </c>
      <c r="B56" s="60" t="s">
        <v>136</v>
      </c>
      <c r="C56" s="9">
        <v>1093.8200000000052</v>
      </c>
      <c r="D56" s="9">
        <v>1345.4700480000001</v>
      </c>
      <c r="E56" s="9">
        <v>1222.6199240736</v>
      </c>
      <c r="F56" s="9">
        <v>1368.3299760000002</v>
      </c>
      <c r="G56" s="9">
        <v>1310.6358720000001</v>
      </c>
      <c r="H56" s="9">
        <v>1432.3400000000054</v>
      </c>
      <c r="I56" s="9">
        <v>1154.970648</v>
      </c>
      <c r="J56" s="9">
        <v>1153.8820800000001</v>
      </c>
      <c r="K56" s="9">
        <v>1136.6180446608</v>
      </c>
      <c r="L56" s="9">
        <v>540.0356456664</v>
      </c>
      <c r="M56" s="9">
        <v>913.37925019695251</v>
      </c>
      <c r="N56" s="9">
        <v>948.21997924329662</v>
      </c>
      <c r="O56" s="9">
        <v>977.30159505930635</v>
      </c>
      <c r="P56" s="9">
        <v>976.03580471776684</v>
      </c>
      <c r="Q56" s="9">
        <v>947.1846279377279</v>
      </c>
      <c r="R56" s="9">
        <v>1090.4363255179421</v>
      </c>
    </row>
    <row r="57" spans="1:18" ht="11.25" customHeight="1" x14ac:dyDescent="0.25">
      <c r="A57" s="64" t="s">
        <v>135</v>
      </c>
      <c r="B57" s="60" t="s">
        <v>134</v>
      </c>
      <c r="C57" s="9">
        <v>7.9475883497525182</v>
      </c>
      <c r="D57" s="9">
        <v>8.1795555527040005</v>
      </c>
      <c r="E57" s="9">
        <v>7.0610504254560054</v>
      </c>
      <c r="F57" s="9">
        <v>6.8963112335519954</v>
      </c>
      <c r="G57" s="9">
        <v>12.086952804144007</v>
      </c>
      <c r="H57" s="9">
        <v>5.5943804568836928</v>
      </c>
      <c r="I57" s="9">
        <v>3.9056312592000046</v>
      </c>
      <c r="J57" s="9">
        <v>0.3717878399999987</v>
      </c>
      <c r="K57" s="9">
        <v>1.1153449306080034</v>
      </c>
      <c r="L57" s="9">
        <v>0.18585674121600074</v>
      </c>
      <c r="M57" s="9">
        <v>0.66607582241147323</v>
      </c>
      <c r="N57" s="9">
        <v>0.71051699634475995</v>
      </c>
      <c r="O57" s="9">
        <v>0.62162183299199891</v>
      </c>
      <c r="P57" s="9">
        <v>0.57717037913565972</v>
      </c>
      <c r="Q57" s="9">
        <v>0.66613009534784018</v>
      </c>
      <c r="R57" s="9">
        <v>0.75479999999999703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20323.177857214458</v>
      </c>
      <c r="D64" s="81">
        <v>16685.586883728</v>
      </c>
      <c r="E64" s="81">
        <v>16645.234257469438</v>
      </c>
      <c r="F64" s="81">
        <v>16361.40201518592</v>
      </c>
      <c r="G64" s="81">
        <v>16049.115094400639</v>
      </c>
      <c r="H64" s="81">
        <v>16651.446265435901</v>
      </c>
      <c r="I64" s="81">
        <v>18403.73780611968</v>
      </c>
      <c r="J64" s="81">
        <v>19140.908070654725</v>
      </c>
      <c r="K64" s="81">
        <v>18116.199676431363</v>
      </c>
      <c r="L64" s="81">
        <v>18877.845772800003</v>
      </c>
      <c r="M64" s="81">
        <v>19839.94750134979</v>
      </c>
      <c r="N64" s="81">
        <v>19154.175600000006</v>
      </c>
      <c r="O64" s="81">
        <v>18918.457511091689</v>
      </c>
      <c r="P64" s="81">
        <v>19569.844931130287</v>
      </c>
      <c r="Q64" s="81">
        <v>19250.07264886918</v>
      </c>
      <c r="R64" s="81">
        <v>20074.208000000053</v>
      </c>
    </row>
    <row r="65" spans="1:18" ht="11.25" customHeight="1" x14ac:dyDescent="0.25">
      <c r="A65" s="71" t="s">
        <v>123</v>
      </c>
      <c r="B65" s="72" t="s">
        <v>122</v>
      </c>
      <c r="C65" s="82">
        <v>20323.177857214458</v>
      </c>
      <c r="D65" s="82">
        <v>16685.586883728</v>
      </c>
      <c r="E65" s="82">
        <v>16645.234257469438</v>
      </c>
      <c r="F65" s="82">
        <v>16361.40201518592</v>
      </c>
      <c r="G65" s="82">
        <v>16049.115094400639</v>
      </c>
      <c r="H65" s="82">
        <v>16651.446265435901</v>
      </c>
      <c r="I65" s="82">
        <v>18403.73780611968</v>
      </c>
      <c r="J65" s="82">
        <v>19140.908070654725</v>
      </c>
      <c r="K65" s="82">
        <v>18116.199676431363</v>
      </c>
      <c r="L65" s="82">
        <v>18877.845772800003</v>
      </c>
      <c r="M65" s="82">
        <v>19839.94750134979</v>
      </c>
      <c r="N65" s="82">
        <v>19125.456000000009</v>
      </c>
      <c r="O65" s="82">
        <v>18913.761898775549</v>
      </c>
      <c r="P65" s="82">
        <v>19567.770140685439</v>
      </c>
      <c r="Q65" s="82">
        <v>19248.871471184648</v>
      </c>
      <c r="R65" s="82">
        <v>20074.208000000053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28.719600000000035</v>
      </c>
      <c r="O67" s="82">
        <v>4.6956123161397674</v>
      </c>
      <c r="P67" s="82">
        <v>2.0747904448458967</v>
      </c>
      <c r="Q67" s="82">
        <v>1.2011776845314821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>
    <pageSetUpPr fitToPage="1"/>
  </sheetPr>
  <dimension ref="A1:V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22" ht="11.25" customHeight="1" x14ac:dyDescent="0.25">
      <c r="A1" s="77" t="s">
        <v>271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22" ht="11.25" customHeight="1" x14ac:dyDescent="0.25">
      <c r="A2" s="50" t="s">
        <v>244</v>
      </c>
      <c r="B2" s="51" t="s">
        <v>243</v>
      </c>
      <c r="C2" s="78">
        <v>5561.0738360496744</v>
      </c>
      <c r="D2" s="78">
        <v>5954.9521998204636</v>
      </c>
      <c r="E2" s="78">
        <v>6655.3886030085996</v>
      </c>
      <c r="F2" s="78">
        <v>7035.5054891763702</v>
      </c>
      <c r="G2" s="78">
        <v>7193.8301743560123</v>
      </c>
      <c r="H2" s="78">
        <v>6943.681107360233</v>
      </c>
      <c r="I2" s="78">
        <v>5992.7992387591357</v>
      </c>
      <c r="J2" s="78">
        <v>6326.823337881191</v>
      </c>
      <c r="K2" s="78">
        <v>5990.4566552444048</v>
      </c>
      <c r="L2" s="78">
        <v>3361.7302009682771</v>
      </c>
      <c r="M2" s="78">
        <v>5805.920269255138</v>
      </c>
      <c r="N2" s="78">
        <v>5543.0630028787691</v>
      </c>
      <c r="O2" s="78">
        <v>4927.2196500448754</v>
      </c>
      <c r="P2" s="78">
        <v>5061.8297769453566</v>
      </c>
      <c r="Q2" s="78">
        <v>5011.8824458411782</v>
      </c>
      <c r="R2" s="78">
        <v>5089.857173450906</v>
      </c>
    </row>
    <row r="3" spans="1:22" ht="11.25" customHeight="1" x14ac:dyDescent="0.25">
      <c r="A3" s="53" t="s">
        <v>242</v>
      </c>
      <c r="B3" s="54" t="s">
        <v>241</v>
      </c>
      <c r="C3" s="79">
        <v>3340.1558202887727</v>
      </c>
      <c r="D3" s="79">
        <v>3494.624165897897</v>
      </c>
      <c r="E3" s="79">
        <v>4244.0088871232165</v>
      </c>
      <c r="F3" s="79">
        <v>4472.1729552921806</v>
      </c>
      <c r="G3" s="79">
        <v>4652.5437462008758</v>
      </c>
      <c r="H3" s="79">
        <v>4298.8123388998956</v>
      </c>
      <c r="I3" s="79">
        <v>3614.1025193590322</v>
      </c>
      <c r="J3" s="79">
        <v>3952.2328881882472</v>
      </c>
      <c r="K3" s="79">
        <v>3732.2572156652159</v>
      </c>
      <c r="L3" s="79">
        <v>2029.3807611689997</v>
      </c>
      <c r="M3" s="79">
        <v>3910.3499414139951</v>
      </c>
      <c r="N3" s="79">
        <v>3653.5099395829893</v>
      </c>
      <c r="O3" s="79">
        <v>3013.9962802524228</v>
      </c>
      <c r="P3" s="79">
        <v>3160.8872957565036</v>
      </c>
      <c r="Q3" s="79">
        <v>3165.8157208567573</v>
      </c>
      <c r="R3" s="79">
        <v>3145.269178118202</v>
      </c>
      <c r="S3" s="84"/>
      <c r="T3" s="84"/>
      <c r="U3" s="84"/>
      <c r="V3" s="84"/>
    </row>
    <row r="4" spans="1:22" ht="11.25" customHeight="1" x14ac:dyDescent="0.25">
      <c r="A4" s="56" t="s">
        <v>240</v>
      </c>
      <c r="B4" s="57" t="s">
        <v>239</v>
      </c>
      <c r="C4" s="8">
        <v>3340.1558202887727</v>
      </c>
      <c r="D4" s="8">
        <v>3494.624165897897</v>
      </c>
      <c r="E4" s="8">
        <v>4244.0088871232165</v>
      </c>
      <c r="F4" s="8">
        <v>4472.1729552921806</v>
      </c>
      <c r="G4" s="8">
        <v>4652.5437462008758</v>
      </c>
      <c r="H4" s="8">
        <v>4298.8123388998956</v>
      </c>
      <c r="I4" s="8">
        <v>3614.1025193590322</v>
      </c>
      <c r="J4" s="8">
        <v>3952.2328881882472</v>
      </c>
      <c r="K4" s="8">
        <v>3732.2572156652159</v>
      </c>
      <c r="L4" s="8">
        <v>2029.3807611689997</v>
      </c>
      <c r="M4" s="8">
        <v>3910.3499414139951</v>
      </c>
      <c r="N4" s="8">
        <v>3653.5099395829893</v>
      </c>
      <c r="O4" s="8">
        <v>3013.9962802524228</v>
      </c>
      <c r="P4" s="8">
        <v>3160.8872957565036</v>
      </c>
      <c r="Q4" s="8">
        <v>3165.8157208567573</v>
      </c>
      <c r="R4" s="8">
        <v>3145.269178118202</v>
      </c>
    </row>
    <row r="5" spans="1:22" ht="11.25" customHeight="1" x14ac:dyDescent="0.25">
      <c r="A5" s="59" t="s">
        <v>238</v>
      </c>
      <c r="B5" s="60" t="s">
        <v>237</v>
      </c>
      <c r="C5" s="9">
        <v>795.291442473649</v>
      </c>
      <c r="D5" s="9">
        <v>1227.3697635978169</v>
      </c>
      <c r="E5" s="9">
        <v>1288.5394477594559</v>
      </c>
      <c r="F5" s="9">
        <v>1247.5737556619013</v>
      </c>
      <c r="G5" s="9">
        <v>1440.9146835657959</v>
      </c>
      <c r="H5" s="9">
        <v>1336.5120364610816</v>
      </c>
      <c r="I5" s="9">
        <v>1306.0501551195123</v>
      </c>
      <c r="J5" s="9">
        <v>1404.8296194232075</v>
      </c>
      <c r="K5" s="9">
        <v>1351.7081828854559</v>
      </c>
      <c r="L5" s="9">
        <v>581.75999195291979</v>
      </c>
      <c r="M5" s="9">
        <v>1097.6505975892428</v>
      </c>
      <c r="N5" s="9">
        <v>1163.7818289252257</v>
      </c>
      <c r="O5" s="9">
        <v>935.00149357854059</v>
      </c>
      <c r="P5" s="9">
        <v>1168.8704687889744</v>
      </c>
      <c r="Q5" s="9">
        <v>1039.2418468064168</v>
      </c>
      <c r="R5" s="9">
        <v>823.21455292311225</v>
      </c>
    </row>
    <row r="6" spans="1:22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22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22" ht="11.25" customHeight="1" x14ac:dyDescent="0.25">
      <c r="A8" s="61" t="s">
        <v>232</v>
      </c>
      <c r="B8" s="62" t="s">
        <v>231</v>
      </c>
      <c r="C8" s="10">
        <v>795.291442473649</v>
      </c>
      <c r="D8" s="10">
        <v>1227.3697635978169</v>
      </c>
      <c r="E8" s="10">
        <v>1288.5394477594559</v>
      </c>
      <c r="F8" s="10">
        <v>1247.5737556619013</v>
      </c>
      <c r="G8" s="10">
        <v>1440.9146835657959</v>
      </c>
      <c r="H8" s="10">
        <v>1336.5120364610816</v>
      </c>
      <c r="I8" s="10">
        <v>1306.0501551195123</v>
      </c>
      <c r="J8" s="10">
        <v>1404.8296194232075</v>
      </c>
      <c r="K8" s="10">
        <v>1351.7081828854559</v>
      </c>
      <c r="L8" s="10">
        <v>581.75999195291979</v>
      </c>
      <c r="M8" s="10">
        <v>1097.6505975892428</v>
      </c>
      <c r="N8" s="10">
        <v>1163.7818289252257</v>
      </c>
      <c r="O8" s="10">
        <v>935.00149357854059</v>
      </c>
      <c r="P8" s="10">
        <v>1168.8704687889744</v>
      </c>
      <c r="Q8" s="10">
        <v>1039.2418468064168</v>
      </c>
      <c r="R8" s="10">
        <v>823.21455292311225</v>
      </c>
    </row>
    <row r="9" spans="1:22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22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22" ht="11.25" customHeight="1" x14ac:dyDescent="0.25">
      <c r="A11" s="59" t="s">
        <v>226</v>
      </c>
      <c r="B11" s="60" t="s">
        <v>225</v>
      </c>
      <c r="C11" s="9">
        <v>2544.8643778151236</v>
      </c>
      <c r="D11" s="9">
        <v>2267.2544023000801</v>
      </c>
      <c r="E11" s="9">
        <v>2955.4694393637601</v>
      </c>
      <c r="F11" s="9">
        <v>3224.5991996302796</v>
      </c>
      <c r="G11" s="9">
        <v>3211.6290626350801</v>
      </c>
      <c r="H11" s="9">
        <v>2962.3003024388145</v>
      </c>
      <c r="I11" s="9">
        <v>2308.0523642395201</v>
      </c>
      <c r="J11" s="9">
        <v>2547.4032687650397</v>
      </c>
      <c r="K11" s="9">
        <v>2380.5490327797597</v>
      </c>
      <c r="L11" s="9">
        <v>1447.6207692160799</v>
      </c>
      <c r="M11" s="9">
        <v>2812.6993438247523</v>
      </c>
      <c r="N11" s="9">
        <v>2489.7281106577639</v>
      </c>
      <c r="O11" s="9">
        <v>2078.9947866738821</v>
      </c>
      <c r="P11" s="9">
        <v>1992.0168269675294</v>
      </c>
      <c r="Q11" s="9">
        <v>2126.5738740503407</v>
      </c>
      <c r="R11" s="9">
        <v>2322.05462519509</v>
      </c>
    </row>
    <row r="12" spans="1:22" ht="11.25" customHeight="1" x14ac:dyDescent="0.25">
      <c r="A12" s="61" t="s">
        <v>224</v>
      </c>
      <c r="B12" s="62" t="s">
        <v>223</v>
      </c>
      <c r="C12" s="10">
        <v>2544.8643778151236</v>
      </c>
      <c r="D12" s="10">
        <v>2267.2544023000801</v>
      </c>
      <c r="E12" s="10">
        <v>2955.4694393637601</v>
      </c>
      <c r="F12" s="10">
        <v>3224.5991996302796</v>
      </c>
      <c r="G12" s="10">
        <v>3211.6290626350801</v>
      </c>
      <c r="H12" s="10">
        <v>2962.3003024388145</v>
      </c>
      <c r="I12" s="10">
        <v>2308.0523642395201</v>
      </c>
      <c r="J12" s="10">
        <v>2547.4032687650397</v>
      </c>
      <c r="K12" s="10">
        <v>2380.5490327797597</v>
      </c>
      <c r="L12" s="10">
        <v>1447.6207692160799</v>
      </c>
      <c r="M12" s="10">
        <v>2812.6993438247523</v>
      </c>
      <c r="N12" s="10">
        <v>2489.7281106577639</v>
      </c>
      <c r="O12" s="10">
        <v>2078.9947866738821</v>
      </c>
      <c r="P12" s="10">
        <v>1992.0168269675294</v>
      </c>
      <c r="Q12" s="10">
        <v>2126.5738740503407</v>
      </c>
      <c r="R12" s="10">
        <v>2322.05462519509</v>
      </c>
    </row>
    <row r="13" spans="1:22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22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22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22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904.33838321018015</v>
      </c>
      <c r="D21" s="79">
        <v>908.34068381907457</v>
      </c>
      <c r="E21" s="79">
        <v>972.48907031573094</v>
      </c>
      <c r="F21" s="79">
        <v>1003.0797722418138</v>
      </c>
      <c r="G21" s="79">
        <v>1010.8693337384519</v>
      </c>
      <c r="H21" s="79">
        <v>999.45176375294614</v>
      </c>
      <c r="I21" s="79">
        <v>987.86047828982748</v>
      </c>
      <c r="J21" s="79">
        <v>984.19271471351999</v>
      </c>
      <c r="K21" s="79">
        <v>891.29636567301611</v>
      </c>
      <c r="L21" s="79">
        <v>610.51216059792159</v>
      </c>
      <c r="M21" s="79">
        <v>793.30536916021379</v>
      </c>
      <c r="N21" s="79">
        <v>783.33638021454794</v>
      </c>
      <c r="O21" s="79">
        <v>721.52927899861152</v>
      </c>
      <c r="P21" s="79">
        <v>699.86479989542829</v>
      </c>
      <c r="Q21" s="79">
        <v>754.72919033030087</v>
      </c>
      <c r="R21" s="79">
        <v>532.44937637817804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904.33838321018015</v>
      </c>
      <c r="D30" s="8">
        <v>908.34068381907457</v>
      </c>
      <c r="E30" s="8">
        <v>972.48907031573094</v>
      </c>
      <c r="F30" s="8">
        <v>1003.0797722418138</v>
      </c>
      <c r="G30" s="8">
        <v>1010.8693337384519</v>
      </c>
      <c r="H30" s="8">
        <v>999.45176375294614</v>
      </c>
      <c r="I30" s="8">
        <v>987.86047828982748</v>
      </c>
      <c r="J30" s="8">
        <v>984.19271471351999</v>
      </c>
      <c r="K30" s="8">
        <v>891.29636567301611</v>
      </c>
      <c r="L30" s="8">
        <v>610.51216059792159</v>
      </c>
      <c r="M30" s="8">
        <v>793.30536916021379</v>
      </c>
      <c r="N30" s="8">
        <v>783.33638021454794</v>
      </c>
      <c r="O30" s="8">
        <v>721.52927899861152</v>
      </c>
      <c r="P30" s="8">
        <v>699.86479989542829</v>
      </c>
      <c r="Q30" s="8">
        <v>754.72919033030087</v>
      </c>
      <c r="R30" s="8">
        <v>532.44937637817804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444.09283475713625</v>
      </c>
      <c r="D34" s="9">
        <v>467.24388514009206</v>
      </c>
      <c r="E34" s="9">
        <v>528.30243320777993</v>
      </c>
      <c r="F34" s="9">
        <v>534.01645630497615</v>
      </c>
      <c r="G34" s="9">
        <v>557.07821833554021</v>
      </c>
      <c r="H34" s="9">
        <v>545.68977974900929</v>
      </c>
      <c r="I34" s="9">
        <v>531.07663531615208</v>
      </c>
      <c r="J34" s="9">
        <v>539.84899372626001</v>
      </c>
      <c r="K34" s="9">
        <v>487.49300584214393</v>
      </c>
      <c r="L34" s="9">
        <v>325.03303672441211</v>
      </c>
      <c r="M34" s="9">
        <v>423.78329197741164</v>
      </c>
      <c r="N34" s="9">
        <v>435.38705595527341</v>
      </c>
      <c r="O34" s="9">
        <v>383.14469316510463</v>
      </c>
      <c r="P34" s="9">
        <v>380.24219863601053</v>
      </c>
      <c r="Q34" s="9">
        <v>391.85211475015905</v>
      </c>
      <c r="R34" s="9">
        <v>391.85038818888489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79.44234591711583</v>
      </c>
      <c r="D43" s="9">
        <v>57.114165043726587</v>
      </c>
      <c r="E43" s="9">
        <v>54.005448333566854</v>
      </c>
      <c r="F43" s="9">
        <v>69.814878151357291</v>
      </c>
      <c r="G43" s="9">
        <v>63.603866737944131</v>
      </c>
      <c r="H43" s="9">
        <v>66.760569320955938</v>
      </c>
      <c r="I43" s="9">
        <v>69.822789319298124</v>
      </c>
      <c r="J43" s="9">
        <v>63.613887550667513</v>
      </c>
      <c r="K43" s="9">
        <v>57.130111476360476</v>
      </c>
      <c r="L43" s="9">
        <v>31.66524079664547</v>
      </c>
      <c r="M43" s="9">
        <v>41.343874995913517</v>
      </c>
      <c r="N43" s="9">
        <v>44.541234965714779</v>
      </c>
      <c r="O43" s="9">
        <v>34.972857119716551</v>
      </c>
      <c r="P43" s="9">
        <v>28.598425226741714</v>
      </c>
      <c r="Q43" s="9">
        <v>25.411675533162068</v>
      </c>
      <c r="R43" s="9">
        <v>47.720007226427811</v>
      </c>
    </row>
    <row r="44" spans="1:18" ht="11.25" customHeight="1" x14ac:dyDescent="0.25">
      <c r="A44" s="59" t="s">
        <v>161</v>
      </c>
      <c r="B44" s="60" t="s">
        <v>160</v>
      </c>
      <c r="C44" s="9">
        <v>380.80320253592816</v>
      </c>
      <c r="D44" s="9">
        <v>383.98263363525587</v>
      </c>
      <c r="E44" s="9">
        <v>390.18118877438417</v>
      </c>
      <c r="F44" s="9">
        <v>399.24843778548029</v>
      </c>
      <c r="G44" s="9">
        <v>390.18724866496757</v>
      </c>
      <c r="H44" s="9">
        <v>387.00141468298096</v>
      </c>
      <c r="I44" s="9">
        <v>386.96105365437722</v>
      </c>
      <c r="J44" s="9">
        <v>380.72983343659251</v>
      </c>
      <c r="K44" s="9">
        <v>346.67324835451166</v>
      </c>
      <c r="L44" s="9">
        <v>253.81388307686396</v>
      </c>
      <c r="M44" s="9">
        <v>328.17820218688871</v>
      </c>
      <c r="N44" s="9">
        <v>303.40808929355973</v>
      </c>
      <c r="O44" s="9">
        <v>303.4117287137903</v>
      </c>
      <c r="P44" s="9">
        <v>291.02417603267605</v>
      </c>
      <c r="Q44" s="9">
        <v>337.46540004697977</v>
      </c>
      <c r="R44" s="9">
        <v>92.878980962865313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1316.5796325507222</v>
      </c>
      <c r="D52" s="79">
        <v>1551.9873501034922</v>
      </c>
      <c r="E52" s="79">
        <v>1438.8906455696522</v>
      </c>
      <c r="F52" s="79">
        <v>1560.2527616423763</v>
      </c>
      <c r="G52" s="79">
        <v>1530.4170944166842</v>
      </c>
      <c r="H52" s="79">
        <v>1645.4170047073915</v>
      </c>
      <c r="I52" s="79">
        <v>1390.8362411102762</v>
      </c>
      <c r="J52" s="79">
        <v>1390.3977349794238</v>
      </c>
      <c r="K52" s="79">
        <v>1366.9030739061723</v>
      </c>
      <c r="L52" s="79">
        <v>721.83727920135595</v>
      </c>
      <c r="M52" s="79">
        <v>1102.2649586809296</v>
      </c>
      <c r="N52" s="79">
        <v>1106.2166830812325</v>
      </c>
      <c r="O52" s="79">
        <v>1191.6940907938413</v>
      </c>
      <c r="P52" s="79">
        <v>1201.0776812934241</v>
      </c>
      <c r="Q52" s="79">
        <v>1091.3375346541206</v>
      </c>
      <c r="R52" s="79">
        <v>1412.1386189545262</v>
      </c>
    </row>
    <row r="53" spans="1:18" ht="11.25" customHeight="1" x14ac:dyDescent="0.25">
      <c r="A53" s="56" t="s">
        <v>143</v>
      </c>
      <c r="B53" s="57" t="s">
        <v>142</v>
      </c>
      <c r="C53" s="8">
        <v>55.770909593838148</v>
      </c>
      <c r="D53" s="8">
        <v>50.959522444644023</v>
      </c>
      <c r="E53" s="8">
        <v>57.327293051028114</v>
      </c>
      <c r="F53" s="8">
        <v>50.957901776232113</v>
      </c>
      <c r="G53" s="8">
        <v>59.395312920636044</v>
      </c>
      <c r="H53" s="8">
        <v>63.671004707386224</v>
      </c>
      <c r="I53" s="8">
        <v>70.043104387476305</v>
      </c>
      <c r="J53" s="8">
        <v>74.230653196655766</v>
      </c>
      <c r="K53" s="8">
        <v>76.550534332668136</v>
      </c>
      <c r="L53" s="8">
        <v>65.776612585067895</v>
      </c>
      <c r="M53" s="8">
        <v>65.407580900079495</v>
      </c>
      <c r="N53" s="8">
        <v>62.494684501719938</v>
      </c>
      <c r="O53" s="8">
        <v>71.69175399776897</v>
      </c>
      <c r="P53" s="8">
        <v>81.447153060872068</v>
      </c>
      <c r="Q53" s="8">
        <v>0</v>
      </c>
      <c r="R53" s="8">
        <v>187.30399096762144</v>
      </c>
    </row>
    <row r="54" spans="1:18" ht="11.25" customHeight="1" x14ac:dyDescent="0.25">
      <c r="A54" s="56" t="s">
        <v>141</v>
      </c>
      <c r="B54" s="57" t="s">
        <v>140</v>
      </c>
      <c r="C54" s="8">
        <v>1260.8087229568841</v>
      </c>
      <c r="D54" s="8">
        <v>1501.0278276588481</v>
      </c>
      <c r="E54" s="8">
        <v>1381.563352518624</v>
      </c>
      <c r="F54" s="8">
        <v>1509.2948598661442</v>
      </c>
      <c r="G54" s="8">
        <v>1471.0217814960481</v>
      </c>
      <c r="H54" s="8">
        <v>1581.7460000000053</v>
      </c>
      <c r="I54" s="8">
        <v>1320.7931367228</v>
      </c>
      <c r="J54" s="8">
        <v>1316.167081782768</v>
      </c>
      <c r="K54" s="8">
        <v>1290.3525395735041</v>
      </c>
      <c r="L54" s="8">
        <v>656.06066661628802</v>
      </c>
      <c r="M54" s="8">
        <v>1036.8573777808501</v>
      </c>
      <c r="N54" s="8">
        <v>1043.7219985795125</v>
      </c>
      <c r="O54" s="8">
        <v>1120.0023367960723</v>
      </c>
      <c r="P54" s="8">
        <v>1119.630528232552</v>
      </c>
      <c r="Q54" s="8">
        <v>1091.3375346541206</v>
      </c>
      <c r="R54" s="8">
        <v>1224.8346279869047</v>
      </c>
    </row>
    <row r="55" spans="1:18" ht="11.25" customHeight="1" x14ac:dyDescent="0.25">
      <c r="A55" s="59" t="s">
        <v>139</v>
      </c>
      <c r="B55" s="60" t="s">
        <v>138</v>
      </c>
      <c r="C55" s="9">
        <v>166.98872295687906</v>
      </c>
      <c r="D55" s="9">
        <v>155.55777965884798</v>
      </c>
      <c r="E55" s="9">
        <v>158.94342844502401</v>
      </c>
      <c r="F55" s="9">
        <v>140.96488386614399</v>
      </c>
      <c r="G55" s="9">
        <v>160.38590949604801</v>
      </c>
      <c r="H55" s="9">
        <v>149.40600000000003</v>
      </c>
      <c r="I55" s="9">
        <v>165.82248872279999</v>
      </c>
      <c r="J55" s="9">
        <v>162.28500178276801</v>
      </c>
      <c r="K55" s="9">
        <v>153.73449491270401</v>
      </c>
      <c r="L55" s="9">
        <v>116.02502094988802</v>
      </c>
      <c r="M55" s="9">
        <v>123.4781275838976</v>
      </c>
      <c r="N55" s="9">
        <v>95.502019336215952</v>
      </c>
      <c r="O55" s="9">
        <v>142.70074173676588</v>
      </c>
      <c r="P55" s="9">
        <v>143.59472351478527</v>
      </c>
      <c r="Q55" s="9">
        <v>144.15290671639283</v>
      </c>
      <c r="R55" s="9">
        <v>134.39830246896256</v>
      </c>
    </row>
    <row r="56" spans="1:18" ht="11.25" customHeight="1" x14ac:dyDescent="0.25">
      <c r="A56" s="59" t="s">
        <v>137</v>
      </c>
      <c r="B56" s="60" t="s">
        <v>136</v>
      </c>
      <c r="C56" s="9">
        <v>1093.8200000000052</v>
      </c>
      <c r="D56" s="9">
        <v>1345.4700480000001</v>
      </c>
      <c r="E56" s="9">
        <v>1222.6199240736</v>
      </c>
      <c r="F56" s="9">
        <v>1368.3299760000002</v>
      </c>
      <c r="G56" s="9">
        <v>1310.6358720000001</v>
      </c>
      <c r="H56" s="9">
        <v>1432.3400000000054</v>
      </c>
      <c r="I56" s="9">
        <v>1154.970648</v>
      </c>
      <c r="J56" s="9">
        <v>1153.8820800000001</v>
      </c>
      <c r="K56" s="9">
        <v>1136.6180446608</v>
      </c>
      <c r="L56" s="9">
        <v>540.0356456664</v>
      </c>
      <c r="M56" s="9">
        <v>913.37925019695251</v>
      </c>
      <c r="N56" s="9">
        <v>948.21997924329662</v>
      </c>
      <c r="O56" s="9">
        <v>977.30159505930635</v>
      </c>
      <c r="P56" s="9">
        <v>976.03580471776684</v>
      </c>
      <c r="Q56" s="9">
        <v>947.1846279377279</v>
      </c>
      <c r="R56" s="9">
        <v>1090.4363255179421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5371.7999617869782</v>
      </c>
      <c r="D2" s="78">
        <v>5781.253838055678</v>
      </c>
      <c r="E2" s="78">
        <v>6459.0743644190961</v>
      </c>
      <c r="F2" s="78">
        <v>6847.158518087439</v>
      </c>
      <c r="G2" s="78">
        <v>7002.1247970013965</v>
      </c>
      <c r="H2" s="78">
        <v>6764.3351053697734</v>
      </c>
      <c r="I2" s="78">
        <v>5810.1429029537057</v>
      </c>
      <c r="J2" s="78">
        <v>6137.3702599095668</v>
      </c>
      <c r="K2" s="78">
        <v>5817.4662881613567</v>
      </c>
      <c r="L2" s="78">
        <v>3263.1236496494744</v>
      </c>
      <c r="M2" s="78">
        <v>5656.1479804776682</v>
      </c>
      <c r="N2" s="78">
        <v>5382.2187708206593</v>
      </c>
      <c r="O2" s="78">
        <v>4791.4751397819691</v>
      </c>
      <c r="P2" s="78">
        <v>4927.7487805066412</v>
      </c>
      <c r="Q2" s="78">
        <v>4875.1982255642415</v>
      </c>
      <c r="R2" s="78">
        <v>4963.8334428942435</v>
      </c>
    </row>
    <row r="3" spans="1:18" ht="11.25" customHeight="1" x14ac:dyDescent="0.25">
      <c r="A3" s="53" t="s">
        <v>242</v>
      </c>
      <c r="B3" s="54" t="s">
        <v>241</v>
      </c>
      <c r="C3" s="79">
        <v>3324.0932818889978</v>
      </c>
      <c r="D3" s="79">
        <v>3477.1011271488915</v>
      </c>
      <c r="E3" s="79">
        <v>4225.6244489751525</v>
      </c>
      <c r="F3" s="79">
        <v>4455.0620356513155</v>
      </c>
      <c r="G3" s="79">
        <v>4634.4006033370133</v>
      </c>
      <c r="H3" s="79">
        <v>4281.6461671736361</v>
      </c>
      <c r="I3" s="79">
        <v>3596.6455972966273</v>
      </c>
      <c r="J3" s="79">
        <v>3934.1294303369486</v>
      </c>
      <c r="K3" s="79">
        <v>3715.049749411261</v>
      </c>
      <c r="L3" s="79">
        <v>2021.0889539004129</v>
      </c>
      <c r="M3" s="79">
        <v>3896.1817764482776</v>
      </c>
      <c r="N3" s="79">
        <v>3637.6691644430571</v>
      </c>
      <c r="O3" s="79">
        <v>3001.232633983147</v>
      </c>
      <c r="P3" s="79">
        <v>3147.3207100750328</v>
      </c>
      <c r="Q3" s="79">
        <v>3152.2945852024632</v>
      </c>
      <c r="R3" s="79">
        <v>3134.7741001116415</v>
      </c>
    </row>
    <row r="4" spans="1:18" ht="11.25" customHeight="1" x14ac:dyDescent="0.25">
      <c r="A4" s="56" t="s">
        <v>240</v>
      </c>
      <c r="B4" s="57" t="s">
        <v>239</v>
      </c>
      <c r="C4" s="8">
        <v>3324.0932818889978</v>
      </c>
      <c r="D4" s="8">
        <v>3477.1011271488915</v>
      </c>
      <c r="E4" s="8">
        <v>4225.6244489751525</v>
      </c>
      <c r="F4" s="8">
        <v>4455.0620356513155</v>
      </c>
      <c r="G4" s="8">
        <v>4634.4006033370133</v>
      </c>
      <c r="H4" s="8">
        <v>4281.6461671736361</v>
      </c>
      <c r="I4" s="8">
        <v>3596.6455972966273</v>
      </c>
      <c r="J4" s="8">
        <v>3934.1294303369486</v>
      </c>
      <c r="K4" s="8">
        <v>3715.049749411261</v>
      </c>
      <c r="L4" s="8">
        <v>2021.0889539004129</v>
      </c>
      <c r="M4" s="8">
        <v>3896.1817764482776</v>
      </c>
      <c r="N4" s="8">
        <v>3637.6691644430571</v>
      </c>
      <c r="O4" s="8">
        <v>3001.232633983147</v>
      </c>
      <c r="P4" s="8">
        <v>3147.3207100750328</v>
      </c>
      <c r="Q4" s="8">
        <v>3152.2945852024632</v>
      </c>
      <c r="R4" s="8">
        <v>3134.7741001116415</v>
      </c>
    </row>
    <row r="5" spans="1:18" ht="11.25" customHeight="1" x14ac:dyDescent="0.25">
      <c r="A5" s="59" t="s">
        <v>238</v>
      </c>
      <c r="B5" s="60" t="s">
        <v>237</v>
      </c>
      <c r="C5" s="9">
        <v>779.22890407387445</v>
      </c>
      <c r="D5" s="9">
        <v>1209.8467248488116</v>
      </c>
      <c r="E5" s="9">
        <v>1270.1550096113924</v>
      </c>
      <c r="F5" s="9">
        <v>1230.4628360210361</v>
      </c>
      <c r="G5" s="9">
        <v>1422.771540701933</v>
      </c>
      <c r="H5" s="9">
        <v>1319.3458647348218</v>
      </c>
      <c r="I5" s="9">
        <v>1288.5932330571072</v>
      </c>
      <c r="J5" s="9">
        <v>1386.7261615719087</v>
      </c>
      <c r="K5" s="9">
        <v>1334.5007166315013</v>
      </c>
      <c r="L5" s="9">
        <v>573.4681846843331</v>
      </c>
      <c r="M5" s="9">
        <v>1083.4824326235253</v>
      </c>
      <c r="N5" s="9">
        <v>1147.9410537852932</v>
      </c>
      <c r="O5" s="9">
        <v>922.23784730926479</v>
      </c>
      <c r="P5" s="9">
        <v>1155.3038831075035</v>
      </c>
      <c r="Q5" s="9">
        <v>1025.7207111521227</v>
      </c>
      <c r="R5" s="9">
        <v>812.71947491655146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779.22890407387445</v>
      </c>
      <c r="D8" s="10">
        <v>1209.8467248488116</v>
      </c>
      <c r="E8" s="10">
        <v>1270.1550096113924</v>
      </c>
      <c r="F8" s="10">
        <v>1230.4628360210361</v>
      </c>
      <c r="G8" s="10">
        <v>1422.771540701933</v>
      </c>
      <c r="H8" s="10">
        <v>1319.3458647348218</v>
      </c>
      <c r="I8" s="10">
        <v>1288.5932330571072</v>
      </c>
      <c r="J8" s="10">
        <v>1386.7261615719087</v>
      </c>
      <c r="K8" s="10">
        <v>1334.5007166315013</v>
      </c>
      <c r="L8" s="10">
        <v>573.4681846843331</v>
      </c>
      <c r="M8" s="10">
        <v>1083.4824326235253</v>
      </c>
      <c r="N8" s="10">
        <v>1147.9410537852932</v>
      </c>
      <c r="O8" s="10">
        <v>922.23784730926479</v>
      </c>
      <c r="P8" s="10">
        <v>1155.3038831075035</v>
      </c>
      <c r="Q8" s="10">
        <v>1025.7207111521227</v>
      </c>
      <c r="R8" s="10">
        <v>812.71947491655146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2544.8643778151236</v>
      </c>
      <c r="D11" s="9">
        <v>2267.2544023000801</v>
      </c>
      <c r="E11" s="9">
        <v>2955.4694393637601</v>
      </c>
      <c r="F11" s="9">
        <v>3224.5991996302796</v>
      </c>
      <c r="G11" s="9">
        <v>3211.6290626350801</v>
      </c>
      <c r="H11" s="9">
        <v>2962.3003024388145</v>
      </c>
      <c r="I11" s="9">
        <v>2308.0523642395201</v>
      </c>
      <c r="J11" s="9">
        <v>2547.4032687650397</v>
      </c>
      <c r="K11" s="9">
        <v>2380.5490327797597</v>
      </c>
      <c r="L11" s="9">
        <v>1447.6207692160799</v>
      </c>
      <c r="M11" s="9">
        <v>2812.6993438247523</v>
      </c>
      <c r="N11" s="9">
        <v>2489.7281106577639</v>
      </c>
      <c r="O11" s="9">
        <v>2078.9947866738821</v>
      </c>
      <c r="P11" s="9">
        <v>1992.0168269675294</v>
      </c>
      <c r="Q11" s="9">
        <v>2126.5738740503407</v>
      </c>
      <c r="R11" s="9">
        <v>2322.05462519509</v>
      </c>
    </row>
    <row r="12" spans="1:18" ht="11.25" customHeight="1" x14ac:dyDescent="0.25">
      <c r="A12" s="61" t="s">
        <v>224</v>
      </c>
      <c r="B12" s="62" t="s">
        <v>223</v>
      </c>
      <c r="C12" s="10">
        <v>2544.8643778151236</v>
      </c>
      <c r="D12" s="10">
        <v>2267.2544023000801</v>
      </c>
      <c r="E12" s="10">
        <v>2955.4694393637601</v>
      </c>
      <c r="F12" s="10">
        <v>3224.5991996302796</v>
      </c>
      <c r="G12" s="10">
        <v>3211.6290626350801</v>
      </c>
      <c r="H12" s="10">
        <v>2962.3003024388145</v>
      </c>
      <c r="I12" s="10">
        <v>2308.0523642395201</v>
      </c>
      <c r="J12" s="10">
        <v>2547.4032687650397</v>
      </c>
      <c r="K12" s="10">
        <v>2380.5490327797597</v>
      </c>
      <c r="L12" s="10">
        <v>1447.6207692160799</v>
      </c>
      <c r="M12" s="10">
        <v>2812.6993438247523</v>
      </c>
      <c r="N12" s="10">
        <v>2489.7281106577639</v>
      </c>
      <c r="O12" s="10">
        <v>2078.9947866738821</v>
      </c>
      <c r="P12" s="10">
        <v>1992.0168269675294</v>
      </c>
      <c r="Q12" s="10">
        <v>2126.5738740503407</v>
      </c>
      <c r="R12" s="10">
        <v>2322.05462519509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747.17100843617095</v>
      </c>
      <c r="D21" s="79">
        <v>770.90316632920303</v>
      </c>
      <c r="E21" s="79">
        <v>823.85572997809527</v>
      </c>
      <c r="F21" s="79">
        <v>860.56731230609853</v>
      </c>
      <c r="G21" s="79">
        <v>866.95853353151983</v>
      </c>
      <c r="H21" s="79">
        <v>858.40308171940728</v>
      </c>
      <c r="I21" s="79">
        <v>838.93368867382446</v>
      </c>
      <c r="J21" s="79">
        <v>834.30038250804262</v>
      </c>
      <c r="K21" s="79">
        <v>752.91968853340222</v>
      </c>
      <c r="L21" s="79">
        <v>524.09039596740968</v>
      </c>
      <c r="M21" s="79">
        <v>678.04361014857841</v>
      </c>
      <c r="N21" s="79">
        <v>653.79440545182695</v>
      </c>
      <c r="O21" s="79">
        <v>611.03560611720445</v>
      </c>
      <c r="P21" s="79">
        <v>593.76049879665959</v>
      </c>
      <c r="Q21" s="79">
        <v>631.56610570765747</v>
      </c>
      <c r="R21" s="79">
        <v>443.07141894104586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747.17100843617095</v>
      </c>
      <c r="D30" s="8">
        <v>770.90316632920303</v>
      </c>
      <c r="E30" s="8">
        <v>823.85572997809527</v>
      </c>
      <c r="F30" s="8">
        <v>860.56731230609853</v>
      </c>
      <c r="G30" s="8">
        <v>866.95853353151983</v>
      </c>
      <c r="H30" s="8">
        <v>858.40308171940728</v>
      </c>
      <c r="I30" s="8">
        <v>838.93368867382446</v>
      </c>
      <c r="J30" s="8">
        <v>834.30038250804262</v>
      </c>
      <c r="K30" s="8">
        <v>752.91968853340222</v>
      </c>
      <c r="L30" s="8">
        <v>524.09039596740968</v>
      </c>
      <c r="M30" s="8">
        <v>678.04361014857841</v>
      </c>
      <c r="N30" s="8">
        <v>653.79440545182695</v>
      </c>
      <c r="O30" s="8">
        <v>611.03560611720445</v>
      </c>
      <c r="P30" s="8">
        <v>593.76049879665959</v>
      </c>
      <c r="Q30" s="8">
        <v>631.56610570765747</v>
      </c>
      <c r="R30" s="8">
        <v>443.07141894104586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357.1745961302172</v>
      </c>
      <c r="D34" s="9">
        <v>387.0068417707264</v>
      </c>
      <c r="E34" s="9">
        <v>439.31263083743369</v>
      </c>
      <c r="F34" s="9">
        <v>450.38556019750177</v>
      </c>
      <c r="G34" s="9">
        <v>471.37895673366313</v>
      </c>
      <c r="H34" s="9">
        <v>461.94375813384255</v>
      </c>
      <c r="I34" s="9">
        <v>439.49094639444473</v>
      </c>
      <c r="J34" s="9">
        <v>448.39680612687539</v>
      </c>
      <c r="K34" s="9">
        <v>405.9995338824757</v>
      </c>
      <c r="L34" s="9">
        <v>271.15682200124695</v>
      </c>
      <c r="M34" s="9">
        <v>359.22277974913669</v>
      </c>
      <c r="N34" s="9">
        <v>360.86538510791536</v>
      </c>
      <c r="O34" s="9">
        <v>320.0095093819163</v>
      </c>
      <c r="P34" s="9">
        <v>320.16909131654648</v>
      </c>
      <c r="Q34" s="9">
        <v>330.04362946865001</v>
      </c>
      <c r="R34" s="9">
        <v>325.91537326882582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63.844320748590924</v>
      </c>
      <c r="D43" s="9">
        <v>47.261205447312321</v>
      </c>
      <c r="E43" s="9">
        <v>44.859736573326515</v>
      </c>
      <c r="F43" s="9">
        <v>58.834217833038601</v>
      </c>
      <c r="G43" s="9">
        <v>53.771284577122508</v>
      </c>
      <c r="H43" s="9">
        <v>56.46810912833454</v>
      </c>
      <c r="I43" s="9">
        <v>57.734321193553853</v>
      </c>
      <c r="J43" s="9">
        <v>52.789101499533785</v>
      </c>
      <c r="K43" s="9">
        <v>47.534147236535553</v>
      </c>
      <c r="L43" s="9">
        <v>26.388733426006187</v>
      </c>
      <c r="M43" s="9">
        <v>35.005625302262082</v>
      </c>
      <c r="N43" s="9">
        <v>36.874311331527522</v>
      </c>
      <c r="O43" s="9">
        <v>29.172641140432244</v>
      </c>
      <c r="P43" s="9">
        <v>24.043534546527255</v>
      </c>
      <c r="Q43" s="9">
        <v>21.367460197081932</v>
      </c>
      <c r="R43" s="9">
        <v>39.652011479537727</v>
      </c>
    </row>
    <row r="44" spans="1:18" ht="11.25" customHeight="1" x14ac:dyDescent="0.25">
      <c r="A44" s="59" t="s">
        <v>161</v>
      </c>
      <c r="B44" s="60" t="s">
        <v>160</v>
      </c>
      <c r="C44" s="9">
        <v>326.15209155736278</v>
      </c>
      <c r="D44" s="9">
        <v>336.63511911116433</v>
      </c>
      <c r="E44" s="9">
        <v>339.683362567335</v>
      </c>
      <c r="F44" s="9">
        <v>351.34753427555813</v>
      </c>
      <c r="G44" s="9">
        <v>341.80829222073424</v>
      </c>
      <c r="H44" s="9">
        <v>339.99121445723011</v>
      </c>
      <c r="I44" s="9">
        <v>341.70842108582593</v>
      </c>
      <c r="J44" s="9">
        <v>333.11447488163344</v>
      </c>
      <c r="K44" s="9">
        <v>299.38600741439103</v>
      </c>
      <c r="L44" s="9">
        <v>226.54484054015657</v>
      </c>
      <c r="M44" s="9">
        <v>283.81520509717956</v>
      </c>
      <c r="N44" s="9">
        <v>256.05470901238408</v>
      </c>
      <c r="O44" s="9">
        <v>261.85345559485586</v>
      </c>
      <c r="P44" s="9">
        <v>249.54787293358581</v>
      </c>
      <c r="Q44" s="9">
        <v>280.15501604192548</v>
      </c>
      <c r="R44" s="9">
        <v>77.504034192682312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1300.5356714618092</v>
      </c>
      <c r="D52" s="79">
        <v>1533.2495445775835</v>
      </c>
      <c r="E52" s="79">
        <v>1409.5941854658483</v>
      </c>
      <c r="F52" s="79">
        <v>1531.5291701300248</v>
      </c>
      <c r="G52" s="79">
        <v>1500.7656601328638</v>
      </c>
      <c r="H52" s="79">
        <v>1624.2858564767298</v>
      </c>
      <c r="I52" s="79">
        <v>1374.563616983254</v>
      </c>
      <c r="J52" s="79">
        <v>1368.9404470645757</v>
      </c>
      <c r="K52" s="79">
        <v>1349.4968502166942</v>
      </c>
      <c r="L52" s="79">
        <v>717.94429978165181</v>
      </c>
      <c r="M52" s="79">
        <v>1081.9225938808124</v>
      </c>
      <c r="N52" s="79">
        <v>1090.7552009257749</v>
      </c>
      <c r="O52" s="79">
        <v>1179.2068996816174</v>
      </c>
      <c r="P52" s="79">
        <v>1186.6675716349482</v>
      </c>
      <c r="Q52" s="79">
        <v>1091.3375346541206</v>
      </c>
      <c r="R52" s="79">
        <v>1385.9879238415563</v>
      </c>
    </row>
    <row r="53" spans="1:18" ht="11.25" customHeight="1" x14ac:dyDescent="0.25">
      <c r="A53" s="56" t="s">
        <v>143</v>
      </c>
      <c r="B53" s="57" t="s">
        <v>142</v>
      </c>
      <c r="C53" s="8">
        <v>39.72694850492519</v>
      </c>
      <c r="D53" s="8">
        <v>32.22171691873546</v>
      </c>
      <c r="E53" s="8">
        <v>28.030832947224223</v>
      </c>
      <c r="F53" s="8">
        <v>22.234310263880705</v>
      </c>
      <c r="G53" s="8">
        <v>29.743878636815648</v>
      </c>
      <c r="H53" s="8">
        <v>42.539856476724424</v>
      </c>
      <c r="I53" s="8">
        <v>53.770480260453922</v>
      </c>
      <c r="J53" s="8">
        <v>52.773365281807628</v>
      </c>
      <c r="K53" s="8">
        <v>59.144310643190103</v>
      </c>
      <c r="L53" s="8">
        <v>61.883633165363804</v>
      </c>
      <c r="M53" s="8">
        <v>45.065216099962278</v>
      </c>
      <c r="N53" s="8">
        <v>47.033202346262456</v>
      </c>
      <c r="O53" s="8">
        <v>59.204562885545116</v>
      </c>
      <c r="P53" s="8">
        <v>67.037043402396122</v>
      </c>
      <c r="Q53" s="8">
        <v>0</v>
      </c>
      <c r="R53" s="8">
        <v>161.15329585465165</v>
      </c>
    </row>
    <row r="54" spans="1:18" ht="11.25" customHeight="1" x14ac:dyDescent="0.25">
      <c r="A54" s="56" t="s">
        <v>141</v>
      </c>
      <c r="B54" s="57" t="s">
        <v>140</v>
      </c>
      <c r="C54" s="8">
        <v>1260.8087229568841</v>
      </c>
      <c r="D54" s="8">
        <v>1501.0278276588481</v>
      </c>
      <c r="E54" s="8">
        <v>1381.563352518624</v>
      </c>
      <c r="F54" s="8">
        <v>1509.2948598661442</v>
      </c>
      <c r="G54" s="8">
        <v>1471.0217814960481</v>
      </c>
      <c r="H54" s="8">
        <v>1581.7460000000053</v>
      </c>
      <c r="I54" s="8">
        <v>1320.7931367228</v>
      </c>
      <c r="J54" s="8">
        <v>1316.167081782768</v>
      </c>
      <c r="K54" s="8">
        <v>1290.3525395735041</v>
      </c>
      <c r="L54" s="8">
        <v>656.06066661628802</v>
      </c>
      <c r="M54" s="8">
        <v>1036.8573777808501</v>
      </c>
      <c r="N54" s="8">
        <v>1043.7219985795125</v>
      </c>
      <c r="O54" s="8">
        <v>1120.0023367960723</v>
      </c>
      <c r="P54" s="8">
        <v>1119.630528232552</v>
      </c>
      <c r="Q54" s="8">
        <v>1091.3375346541206</v>
      </c>
      <c r="R54" s="8">
        <v>1224.8346279869047</v>
      </c>
    </row>
    <row r="55" spans="1:18" ht="11.25" customHeight="1" x14ac:dyDescent="0.25">
      <c r="A55" s="59" t="s">
        <v>139</v>
      </c>
      <c r="B55" s="60" t="s">
        <v>138</v>
      </c>
      <c r="C55" s="9">
        <v>166.98872295687906</v>
      </c>
      <c r="D55" s="9">
        <v>155.55777965884798</v>
      </c>
      <c r="E55" s="9">
        <v>158.94342844502401</v>
      </c>
      <c r="F55" s="9">
        <v>140.96488386614399</v>
      </c>
      <c r="G55" s="9">
        <v>160.38590949604801</v>
      </c>
      <c r="H55" s="9">
        <v>149.40600000000003</v>
      </c>
      <c r="I55" s="9">
        <v>165.82248872279999</v>
      </c>
      <c r="J55" s="9">
        <v>162.28500178276801</v>
      </c>
      <c r="K55" s="9">
        <v>153.73449491270401</v>
      </c>
      <c r="L55" s="9">
        <v>116.02502094988802</v>
      </c>
      <c r="M55" s="9">
        <v>123.4781275838976</v>
      </c>
      <c r="N55" s="9">
        <v>95.502019336215952</v>
      </c>
      <c r="O55" s="9">
        <v>142.70074173676588</v>
      </c>
      <c r="P55" s="9">
        <v>143.59472351478527</v>
      </c>
      <c r="Q55" s="9">
        <v>144.15290671639283</v>
      </c>
      <c r="R55" s="9">
        <v>134.39830246896256</v>
      </c>
    </row>
    <row r="56" spans="1:18" ht="11.25" customHeight="1" x14ac:dyDescent="0.25">
      <c r="A56" s="59" t="s">
        <v>137</v>
      </c>
      <c r="B56" s="60" t="s">
        <v>136</v>
      </c>
      <c r="C56" s="9">
        <v>1093.8200000000052</v>
      </c>
      <c r="D56" s="9">
        <v>1345.4700480000001</v>
      </c>
      <c r="E56" s="9">
        <v>1222.6199240736</v>
      </c>
      <c r="F56" s="9">
        <v>1368.3299760000002</v>
      </c>
      <c r="G56" s="9">
        <v>1310.6358720000001</v>
      </c>
      <c r="H56" s="9">
        <v>1432.3400000000054</v>
      </c>
      <c r="I56" s="9">
        <v>1154.970648</v>
      </c>
      <c r="J56" s="9">
        <v>1153.8820800000001</v>
      </c>
      <c r="K56" s="9">
        <v>1136.6180446608</v>
      </c>
      <c r="L56" s="9">
        <v>540.0356456664</v>
      </c>
      <c r="M56" s="9">
        <v>913.37925019695251</v>
      </c>
      <c r="N56" s="9">
        <v>948.21997924329662</v>
      </c>
      <c r="O56" s="9">
        <v>977.30159505930635</v>
      </c>
      <c r="P56" s="9">
        <v>976.03580471776684</v>
      </c>
      <c r="Q56" s="9">
        <v>947.1846279377279</v>
      </c>
      <c r="R56" s="9">
        <v>1090.4363255179421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9" customWidth="1"/>
    <col min="2" max="2" width="8" style="49" customWidth="1"/>
    <col min="3" max="18" width="5.7109375" style="49" customWidth="1"/>
    <col min="19" max="16384" width="9.140625" style="49"/>
  </cols>
  <sheetData>
    <row r="1" spans="1:18" ht="11.25" customHeight="1" x14ac:dyDescent="0.25">
      <c r="A1" s="48" t="s">
        <v>245</v>
      </c>
      <c r="B1" s="48"/>
      <c r="C1" s="48">
        <v>2000</v>
      </c>
      <c r="D1" s="48">
        <v>2001</v>
      </c>
      <c r="E1" s="48">
        <v>2002</v>
      </c>
      <c r="F1" s="48">
        <v>2003</v>
      </c>
      <c r="G1" s="48">
        <v>2004</v>
      </c>
      <c r="H1" s="48">
        <v>2005</v>
      </c>
      <c r="I1" s="48">
        <v>2006</v>
      </c>
      <c r="J1" s="48">
        <v>2007</v>
      </c>
      <c r="K1" s="48">
        <v>2008</v>
      </c>
      <c r="L1" s="48">
        <v>2009</v>
      </c>
      <c r="M1" s="48">
        <v>2010</v>
      </c>
      <c r="N1" s="48">
        <v>2011</v>
      </c>
      <c r="O1" s="48">
        <v>2012</v>
      </c>
      <c r="P1" s="48">
        <v>2013</v>
      </c>
      <c r="Q1" s="48">
        <v>2014</v>
      </c>
      <c r="R1" s="48">
        <v>2015</v>
      </c>
    </row>
    <row r="2" spans="1:18" ht="11.25" customHeight="1" x14ac:dyDescent="0.25">
      <c r="A2" s="50" t="s">
        <v>244</v>
      </c>
      <c r="B2" s="51" t="s">
        <v>243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</row>
    <row r="3" spans="1:18" ht="11.25" customHeight="1" x14ac:dyDescent="0.25">
      <c r="A3" s="53" t="s">
        <v>242</v>
      </c>
      <c r="B3" s="54" t="s">
        <v>241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1:18" ht="11.25" customHeight="1" x14ac:dyDescent="0.25">
      <c r="A4" s="56" t="s">
        <v>240</v>
      </c>
      <c r="B4" s="57" t="s">
        <v>239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</row>
    <row r="5" spans="1:18" ht="11.25" customHeight="1" x14ac:dyDescent="0.25">
      <c r="A5" s="59" t="s">
        <v>238</v>
      </c>
      <c r="B5" s="60" t="s">
        <v>237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1.25" customHeight="1" x14ac:dyDescent="0.25">
      <c r="A6" s="61" t="s">
        <v>236</v>
      </c>
      <c r="B6" s="62" t="s">
        <v>235</v>
      </c>
      <c r="C6" s="6">
        <v>4.1156243999999997</v>
      </c>
      <c r="D6" s="6">
        <v>4.1156243999999997</v>
      </c>
      <c r="E6" s="6">
        <v>4.1156243999999997</v>
      </c>
      <c r="F6" s="6">
        <v>4.1156243999999997</v>
      </c>
      <c r="G6" s="6">
        <v>4.1156243999999997</v>
      </c>
      <c r="H6" s="6">
        <v>4.1156243999999997</v>
      </c>
      <c r="I6" s="6">
        <v>4.1156243999999997</v>
      </c>
      <c r="J6" s="6">
        <v>4.1156243999999997</v>
      </c>
      <c r="K6" s="6">
        <v>4.1156243999999997</v>
      </c>
      <c r="L6" s="6">
        <v>4.1156243999999997</v>
      </c>
      <c r="M6" s="6">
        <v>4.1156243999999997</v>
      </c>
      <c r="N6" s="6">
        <v>4.1156243999999997</v>
      </c>
      <c r="O6" s="6">
        <v>4.1156243999999997</v>
      </c>
      <c r="P6" s="6">
        <v>4.1156243999999997</v>
      </c>
      <c r="Q6" s="6">
        <v>4.1156243999999997</v>
      </c>
      <c r="R6" s="6">
        <v>4.1156243999999997</v>
      </c>
    </row>
    <row r="7" spans="1:18" ht="11.25" customHeight="1" x14ac:dyDescent="0.25">
      <c r="A7" s="61" t="s">
        <v>234</v>
      </c>
      <c r="B7" s="62" t="s">
        <v>233</v>
      </c>
      <c r="C7" s="6">
        <v>3.9607128</v>
      </c>
      <c r="D7" s="6">
        <v>3.9607128</v>
      </c>
      <c r="E7" s="6">
        <v>3.9607128</v>
      </c>
      <c r="F7" s="6">
        <v>3.9607128</v>
      </c>
      <c r="G7" s="6">
        <v>3.9607128</v>
      </c>
      <c r="H7" s="6">
        <v>3.9607128</v>
      </c>
      <c r="I7" s="6">
        <v>3.9607128</v>
      </c>
      <c r="J7" s="6">
        <v>3.9607128</v>
      </c>
      <c r="K7" s="6">
        <v>3.9607128</v>
      </c>
      <c r="L7" s="6">
        <v>3.9607128</v>
      </c>
      <c r="M7" s="6">
        <v>3.9607128</v>
      </c>
      <c r="N7" s="6">
        <v>3.9607128</v>
      </c>
      <c r="O7" s="6">
        <v>3.9607128</v>
      </c>
      <c r="P7" s="6">
        <v>3.9607128</v>
      </c>
      <c r="Q7" s="6">
        <v>3.9607128</v>
      </c>
      <c r="R7" s="6">
        <v>3.9607128</v>
      </c>
    </row>
    <row r="8" spans="1:18" ht="11.25" customHeight="1" x14ac:dyDescent="0.25">
      <c r="A8" s="61" t="s">
        <v>232</v>
      </c>
      <c r="B8" s="62" t="s">
        <v>231</v>
      </c>
      <c r="C8" s="6">
        <v>3.9607128</v>
      </c>
      <c r="D8" s="6">
        <v>3.9607128</v>
      </c>
      <c r="E8" s="6">
        <v>3.9607128</v>
      </c>
      <c r="F8" s="6">
        <v>3.9607128</v>
      </c>
      <c r="G8" s="6">
        <v>3.9607128</v>
      </c>
      <c r="H8" s="6">
        <v>3.9607128</v>
      </c>
      <c r="I8" s="6">
        <v>3.9607128</v>
      </c>
      <c r="J8" s="6">
        <v>3.9607128</v>
      </c>
      <c r="K8" s="6">
        <v>3.9607128</v>
      </c>
      <c r="L8" s="6">
        <v>3.9607128</v>
      </c>
      <c r="M8" s="6">
        <v>3.9607128</v>
      </c>
      <c r="N8" s="6">
        <v>3.9607128</v>
      </c>
      <c r="O8" s="6">
        <v>3.9607128</v>
      </c>
      <c r="P8" s="6">
        <v>3.9607128</v>
      </c>
      <c r="Q8" s="6">
        <v>3.9607128</v>
      </c>
      <c r="R8" s="6">
        <v>3.9607128</v>
      </c>
    </row>
    <row r="9" spans="1:18" ht="11.25" customHeight="1" x14ac:dyDescent="0.25">
      <c r="A9" s="61" t="s">
        <v>230</v>
      </c>
      <c r="B9" s="62" t="s">
        <v>229</v>
      </c>
      <c r="C9" s="6">
        <v>4.0235148000000001</v>
      </c>
      <c r="D9" s="6">
        <v>4.0235148000000001</v>
      </c>
      <c r="E9" s="6">
        <v>4.0235148000000001</v>
      </c>
      <c r="F9" s="6">
        <v>4.0235148000000001</v>
      </c>
      <c r="G9" s="6">
        <v>4.0235148000000001</v>
      </c>
      <c r="H9" s="6">
        <v>4.0235148000000001</v>
      </c>
      <c r="I9" s="6">
        <v>4.0235148000000001</v>
      </c>
      <c r="J9" s="6">
        <v>4.0235148000000001</v>
      </c>
      <c r="K9" s="6">
        <v>4.0235148000000001</v>
      </c>
      <c r="L9" s="6">
        <v>4.0235148000000001</v>
      </c>
      <c r="M9" s="6">
        <v>4.0235148000000001</v>
      </c>
      <c r="N9" s="6">
        <v>4.0235148000000001</v>
      </c>
      <c r="O9" s="6">
        <v>4.0235148000000001</v>
      </c>
      <c r="P9" s="6">
        <v>4.0235148000000001</v>
      </c>
      <c r="Q9" s="6">
        <v>4.0235148000000001</v>
      </c>
      <c r="R9" s="6">
        <v>4.0235148000000001</v>
      </c>
    </row>
    <row r="10" spans="1:18" ht="11.25" customHeight="1" x14ac:dyDescent="0.25">
      <c r="A10" s="59" t="s">
        <v>228</v>
      </c>
      <c r="B10" s="60" t="s">
        <v>227</v>
      </c>
      <c r="C10" s="7">
        <v>4.0821300000000003</v>
      </c>
      <c r="D10" s="7">
        <v>4.0821300000000003</v>
      </c>
      <c r="E10" s="7">
        <v>4.0821300000000003</v>
      </c>
      <c r="F10" s="7">
        <v>4.0821300000000003</v>
      </c>
      <c r="G10" s="7">
        <v>4.0821300000000003</v>
      </c>
      <c r="H10" s="7">
        <v>4.0821300000000003</v>
      </c>
      <c r="I10" s="7">
        <v>4.0821300000000003</v>
      </c>
      <c r="J10" s="7">
        <v>4.0821300000000003</v>
      </c>
      <c r="K10" s="7">
        <v>4.0821300000000003</v>
      </c>
      <c r="L10" s="7">
        <v>4.0821300000000003</v>
      </c>
      <c r="M10" s="7">
        <v>4.0821300000000003</v>
      </c>
      <c r="N10" s="7">
        <v>4.0821300000000003</v>
      </c>
      <c r="O10" s="7">
        <v>4.0821300000000003</v>
      </c>
      <c r="P10" s="7">
        <v>4.0821300000000003</v>
      </c>
      <c r="Q10" s="7">
        <v>4.0821300000000003</v>
      </c>
      <c r="R10" s="7">
        <v>4.0821300000000003</v>
      </c>
    </row>
    <row r="11" spans="1:18" ht="11.25" customHeight="1" x14ac:dyDescent="0.25">
      <c r="A11" s="59" t="s">
        <v>226</v>
      </c>
      <c r="B11" s="60" t="s">
        <v>225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11.25" customHeight="1" x14ac:dyDescent="0.25">
      <c r="A12" s="61" t="s">
        <v>224</v>
      </c>
      <c r="B12" s="62" t="s">
        <v>223</v>
      </c>
      <c r="C12" s="6">
        <v>4.479876</v>
      </c>
      <c r="D12" s="6">
        <v>4.479876</v>
      </c>
      <c r="E12" s="6">
        <v>4.479876</v>
      </c>
      <c r="F12" s="6">
        <v>4.479876</v>
      </c>
      <c r="G12" s="6">
        <v>4.479876</v>
      </c>
      <c r="H12" s="6">
        <v>4.479876</v>
      </c>
      <c r="I12" s="6">
        <v>4.479876</v>
      </c>
      <c r="J12" s="6">
        <v>4.479876</v>
      </c>
      <c r="K12" s="6">
        <v>4.479876</v>
      </c>
      <c r="L12" s="6">
        <v>4.479876</v>
      </c>
      <c r="M12" s="6">
        <v>4.479876</v>
      </c>
      <c r="N12" s="6">
        <v>4.479876</v>
      </c>
      <c r="O12" s="6">
        <v>4.479876</v>
      </c>
      <c r="P12" s="6">
        <v>4.479876</v>
      </c>
      <c r="Q12" s="6">
        <v>4.479876</v>
      </c>
      <c r="R12" s="6">
        <v>4.479876</v>
      </c>
    </row>
    <row r="13" spans="1:18" ht="11.25" customHeight="1" x14ac:dyDescent="0.25">
      <c r="A13" s="61" t="s">
        <v>222</v>
      </c>
      <c r="B13" s="62" t="s">
        <v>221</v>
      </c>
      <c r="C13" s="6">
        <v>4.479876</v>
      </c>
      <c r="D13" s="6">
        <v>4.479876</v>
      </c>
      <c r="E13" s="6">
        <v>4.479876</v>
      </c>
      <c r="F13" s="6">
        <v>4.479876</v>
      </c>
      <c r="G13" s="6">
        <v>4.479876</v>
      </c>
      <c r="H13" s="6">
        <v>4.479876</v>
      </c>
      <c r="I13" s="6">
        <v>4.479876</v>
      </c>
      <c r="J13" s="6">
        <v>4.479876</v>
      </c>
      <c r="K13" s="6">
        <v>4.479876</v>
      </c>
      <c r="L13" s="6">
        <v>4.479876</v>
      </c>
      <c r="M13" s="6">
        <v>4.479876</v>
      </c>
      <c r="N13" s="6">
        <v>4.479876</v>
      </c>
      <c r="O13" s="6">
        <v>4.479876</v>
      </c>
      <c r="P13" s="6">
        <v>4.479876</v>
      </c>
      <c r="Q13" s="6">
        <v>4.479876</v>
      </c>
      <c r="R13" s="6">
        <v>4.479876</v>
      </c>
    </row>
    <row r="14" spans="1:18" ht="11.25" customHeight="1" x14ac:dyDescent="0.25">
      <c r="A14" s="59" t="s">
        <v>220</v>
      </c>
      <c r="B14" s="60" t="s">
        <v>219</v>
      </c>
      <c r="C14" s="7">
        <v>3.3787476000000005</v>
      </c>
      <c r="D14" s="7">
        <v>3.3787476000000005</v>
      </c>
      <c r="E14" s="7">
        <v>3.3787476000000005</v>
      </c>
      <c r="F14" s="7">
        <v>3.3787476000000005</v>
      </c>
      <c r="G14" s="7">
        <v>3.3787476000000005</v>
      </c>
      <c r="H14" s="7">
        <v>3.3787476000000005</v>
      </c>
      <c r="I14" s="7">
        <v>3.3787476000000005</v>
      </c>
      <c r="J14" s="7">
        <v>3.3787476000000005</v>
      </c>
      <c r="K14" s="7">
        <v>3.3787476000000005</v>
      </c>
      <c r="L14" s="7">
        <v>3.3787476000000005</v>
      </c>
      <c r="M14" s="7">
        <v>3.3787476000000005</v>
      </c>
      <c r="N14" s="7">
        <v>3.3787476000000005</v>
      </c>
      <c r="O14" s="7">
        <v>3.3787476000000005</v>
      </c>
      <c r="P14" s="7">
        <v>3.3787476000000005</v>
      </c>
      <c r="Q14" s="7">
        <v>3.3787476000000005</v>
      </c>
      <c r="R14" s="7">
        <v>3.3787476000000005</v>
      </c>
    </row>
    <row r="15" spans="1:18" ht="11.25" customHeight="1" x14ac:dyDescent="0.25">
      <c r="A15" s="63" t="s">
        <v>218</v>
      </c>
      <c r="B15" s="57" t="s">
        <v>217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</row>
    <row r="16" spans="1:18" ht="11.25" customHeight="1" x14ac:dyDescent="0.25">
      <c r="A16" s="59" t="s">
        <v>216</v>
      </c>
      <c r="B16" s="60" t="s">
        <v>215</v>
      </c>
      <c r="C16" s="7">
        <v>4.2286679999999999</v>
      </c>
      <c r="D16" s="7">
        <v>4.2286679999999999</v>
      </c>
      <c r="E16" s="7">
        <v>4.2286679999999999</v>
      </c>
      <c r="F16" s="7">
        <v>4.2286679999999999</v>
      </c>
      <c r="G16" s="7">
        <v>4.2286679999999999</v>
      </c>
      <c r="H16" s="7">
        <v>4.2286679999999999</v>
      </c>
      <c r="I16" s="7">
        <v>4.2286679999999999</v>
      </c>
      <c r="J16" s="7">
        <v>4.2286679999999999</v>
      </c>
      <c r="K16" s="7">
        <v>4.2286679999999999</v>
      </c>
      <c r="L16" s="7">
        <v>4.2286679999999999</v>
      </c>
      <c r="M16" s="7">
        <v>4.2286679999999999</v>
      </c>
      <c r="N16" s="7">
        <v>4.2286679999999999</v>
      </c>
      <c r="O16" s="7">
        <v>4.2286679999999999</v>
      </c>
      <c r="P16" s="7">
        <v>4.2286679999999999</v>
      </c>
      <c r="Q16" s="7">
        <v>4.2286679999999999</v>
      </c>
      <c r="R16" s="7">
        <v>4.2286679999999999</v>
      </c>
    </row>
    <row r="17" spans="1:18" ht="11.25" customHeight="1" x14ac:dyDescent="0.25">
      <c r="A17" s="64" t="s">
        <v>214</v>
      </c>
      <c r="B17" s="60" t="s">
        <v>213</v>
      </c>
      <c r="C17" s="7">
        <v>4.438008</v>
      </c>
      <c r="D17" s="7">
        <v>4.438008</v>
      </c>
      <c r="E17" s="7">
        <v>4.438008</v>
      </c>
      <c r="F17" s="7">
        <v>4.438008</v>
      </c>
      <c r="G17" s="7">
        <v>4.438008</v>
      </c>
      <c r="H17" s="7">
        <v>4.438008</v>
      </c>
      <c r="I17" s="7">
        <v>4.438008</v>
      </c>
      <c r="J17" s="7">
        <v>4.438008</v>
      </c>
      <c r="K17" s="7">
        <v>4.438008</v>
      </c>
      <c r="L17" s="7">
        <v>4.438008</v>
      </c>
      <c r="M17" s="7">
        <v>4.438008</v>
      </c>
      <c r="N17" s="7">
        <v>4.438008</v>
      </c>
      <c r="O17" s="7">
        <v>4.438008</v>
      </c>
      <c r="P17" s="7">
        <v>4.438008</v>
      </c>
      <c r="Q17" s="7">
        <v>4.438008</v>
      </c>
      <c r="R17" s="7">
        <v>4.438008</v>
      </c>
    </row>
    <row r="18" spans="1:18" ht="11.25" customHeight="1" x14ac:dyDescent="0.25">
      <c r="A18" s="64" t="s">
        <v>357</v>
      </c>
      <c r="B18" s="60" t="s">
        <v>212</v>
      </c>
      <c r="C18" s="7">
        <v>4.0821300000000003</v>
      </c>
      <c r="D18" s="7">
        <v>4.0821300000000003</v>
      </c>
      <c r="E18" s="7">
        <v>4.0821300000000003</v>
      </c>
      <c r="F18" s="7">
        <v>4.0821300000000003</v>
      </c>
      <c r="G18" s="7">
        <v>4.0821300000000003</v>
      </c>
      <c r="H18" s="7">
        <v>4.0821300000000003</v>
      </c>
      <c r="I18" s="7">
        <v>4.0821300000000003</v>
      </c>
      <c r="J18" s="7">
        <v>4.0821300000000003</v>
      </c>
      <c r="K18" s="7">
        <v>4.0821300000000003</v>
      </c>
      <c r="L18" s="7">
        <v>4.0821300000000003</v>
      </c>
      <c r="M18" s="7">
        <v>4.0821300000000003</v>
      </c>
      <c r="N18" s="7">
        <v>4.0821300000000003</v>
      </c>
      <c r="O18" s="7">
        <v>4.0821300000000003</v>
      </c>
      <c r="P18" s="7">
        <v>4.0821300000000003</v>
      </c>
      <c r="Q18" s="7">
        <v>4.0821300000000003</v>
      </c>
      <c r="R18" s="7">
        <v>4.0821300000000003</v>
      </c>
    </row>
    <row r="19" spans="1:18" ht="11.25" customHeight="1" x14ac:dyDescent="0.25">
      <c r="A19" s="64" t="s">
        <v>211</v>
      </c>
      <c r="B19" s="60" t="s">
        <v>210</v>
      </c>
      <c r="C19" s="7">
        <v>4.438008</v>
      </c>
      <c r="D19" s="7">
        <v>4.438008</v>
      </c>
      <c r="E19" s="7">
        <v>4.438008</v>
      </c>
      <c r="F19" s="7">
        <v>4.438008</v>
      </c>
      <c r="G19" s="7">
        <v>4.438008</v>
      </c>
      <c r="H19" s="7">
        <v>4.438008</v>
      </c>
      <c r="I19" s="7">
        <v>4.438008</v>
      </c>
      <c r="J19" s="7">
        <v>4.438008</v>
      </c>
      <c r="K19" s="7">
        <v>4.438008</v>
      </c>
      <c r="L19" s="7">
        <v>4.438008</v>
      </c>
      <c r="M19" s="7">
        <v>4.438008</v>
      </c>
      <c r="N19" s="7">
        <v>4.438008</v>
      </c>
      <c r="O19" s="7">
        <v>4.438008</v>
      </c>
      <c r="P19" s="7">
        <v>4.438008</v>
      </c>
      <c r="Q19" s="7">
        <v>4.438008</v>
      </c>
      <c r="R19" s="7">
        <v>4.438008</v>
      </c>
    </row>
    <row r="20" spans="1:18" ht="11.25" customHeight="1" x14ac:dyDescent="0.25">
      <c r="A20" s="56" t="s">
        <v>209</v>
      </c>
      <c r="B20" s="57" t="s">
        <v>208</v>
      </c>
      <c r="C20" s="58">
        <v>4.479876</v>
      </c>
      <c r="D20" s="58">
        <v>4.479876</v>
      </c>
      <c r="E20" s="58">
        <v>4.479876</v>
      </c>
      <c r="F20" s="58">
        <v>4.479876</v>
      </c>
      <c r="G20" s="58">
        <v>4.479876</v>
      </c>
      <c r="H20" s="58">
        <v>4.479876</v>
      </c>
      <c r="I20" s="58">
        <v>4.479876</v>
      </c>
      <c r="J20" s="58">
        <v>4.479876</v>
      </c>
      <c r="K20" s="58">
        <v>4.479876</v>
      </c>
      <c r="L20" s="58">
        <v>4.479876</v>
      </c>
      <c r="M20" s="58">
        <v>4.479876</v>
      </c>
      <c r="N20" s="58">
        <v>4.479876</v>
      </c>
      <c r="O20" s="58">
        <v>4.479876</v>
      </c>
      <c r="P20" s="58">
        <v>4.479876</v>
      </c>
      <c r="Q20" s="58">
        <v>4.479876</v>
      </c>
      <c r="R20" s="58">
        <v>4.479876</v>
      </c>
    </row>
    <row r="21" spans="1:18" ht="11.25" customHeight="1" x14ac:dyDescent="0.25">
      <c r="A21" s="53" t="s">
        <v>207</v>
      </c>
      <c r="B21" s="54" t="s">
        <v>206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</row>
    <row r="22" spans="1:18" ht="11.25" customHeight="1" x14ac:dyDescent="0.25">
      <c r="A22" s="56" t="s">
        <v>205</v>
      </c>
      <c r="B22" s="57" t="s">
        <v>204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</row>
    <row r="23" spans="1:18" ht="11.25" customHeight="1" x14ac:dyDescent="0.25">
      <c r="A23" s="59" t="s">
        <v>203</v>
      </c>
      <c r="B23" s="60" t="s">
        <v>202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</row>
    <row r="24" spans="1:18" ht="11.25" customHeight="1" x14ac:dyDescent="0.25">
      <c r="A24" s="61" t="s">
        <v>201</v>
      </c>
      <c r="B24" s="62" t="s">
        <v>200</v>
      </c>
      <c r="C24" s="6">
        <v>3.0689244000000002</v>
      </c>
      <c r="D24" s="6">
        <v>3.0689244000000002</v>
      </c>
      <c r="E24" s="6">
        <v>3.0689244000000002</v>
      </c>
      <c r="F24" s="6">
        <v>3.0689244000000002</v>
      </c>
      <c r="G24" s="6">
        <v>3.0689244000000002</v>
      </c>
      <c r="H24" s="6">
        <v>3.0689244000000002</v>
      </c>
      <c r="I24" s="6">
        <v>3.0689244000000002</v>
      </c>
      <c r="J24" s="6">
        <v>3.0689244000000002</v>
      </c>
      <c r="K24" s="6">
        <v>3.0689244000000002</v>
      </c>
      <c r="L24" s="6">
        <v>3.0689244000000002</v>
      </c>
      <c r="M24" s="6">
        <v>3.0689244000000002</v>
      </c>
      <c r="N24" s="6">
        <v>3.0689244000000002</v>
      </c>
      <c r="O24" s="6">
        <v>3.0689244000000002</v>
      </c>
      <c r="P24" s="6">
        <v>3.0689244000000002</v>
      </c>
      <c r="Q24" s="6">
        <v>3.0689244000000002</v>
      </c>
      <c r="R24" s="6">
        <v>3.0689244000000002</v>
      </c>
    </row>
    <row r="25" spans="1:18" ht="11.25" customHeight="1" x14ac:dyDescent="0.25">
      <c r="A25" s="61" t="s">
        <v>199</v>
      </c>
      <c r="B25" s="62" t="s">
        <v>198</v>
      </c>
      <c r="C25" s="6">
        <v>2.6879256000000002</v>
      </c>
      <c r="D25" s="6">
        <v>2.6879256000000002</v>
      </c>
      <c r="E25" s="6">
        <v>2.6879256000000002</v>
      </c>
      <c r="F25" s="6">
        <v>2.6879256000000002</v>
      </c>
      <c r="G25" s="6">
        <v>2.6879256000000002</v>
      </c>
      <c r="H25" s="6">
        <v>2.6879256000000002</v>
      </c>
      <c r="I25" s="6">
        <v>2.6879256000000002</v>
      </c>
      <c r="J25" s="6">
        <v>2.6879256000000002</v>
      </c>
      <c r="K25" s="6">
        <v>2.6879256000000002</v>
      </c>
      <c r="L25" s="6">
        <v>2.6879256000000002</v>
      </c>
      <c r="M25" s="6">
        <v>2.6879256000000002</v>
      </c>
      <c r="N25" s="6">
        <v>2.6879256000000002</v>
      </c>
      <c r="O25" s="6">
        <v>2.6879256000000002</v>
      </c>
      <c r="P25" s="6">
        <v>2.6879256000000002</v>
      </c>
      <c r="Q25" s="6">
        <v>2.6879256000000002</v>
      </c>
      <c r="R25" s="6">
        <v>2.6879256000000002</v>
      </c>
    </row>
    <row r="26" spans="1:18" ht="11.25" customHeight="1" x14ac:dyDescent="0.25">
      <c r="A26" s="59" t="s">
        <v>197</v>
      </c>
      <c r="B26" s="60" t="s">
        <v>196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</row>
    <row r="27" spans="1:18" ht="11.25" customHeight="1" x14ac:dyDescent="0.25">
      <c r="A27" s="61" t="s">
        <v>195</v>
      </c>
      <c r="B27" s="62" t="s">
        <v>194</v>
      </c>
      <c r="C27" s="6">
        <v>3.0689244000000002</v>
      </c>
      <c r="D27" s="6">
        <v>3.0689244000000002</v>
      </c>
      <c r="E27" s="6">
        <v>3.0689244000000002</v>
      </c>
      <c r="F27" s="6">
        <v>3.0689244000000002</v>
      </c>
      <c r="G27" s="6">
        <v>3.0689244000000002</v>
      </c>
      <c r="H27" s="6">
        <v>3.0689244000000002</v>
      </c>
      <c r="I27" s="6">
        <v>3.0689244000000002</v>
      </c>
      <c r="J27" s="6">
        <v>3.0689244000000002</v>
      </c>
      <c r="K27" s="6">
        <v>3.0689244000000002</v>
      </c>
      <c r="L27" s="6">
        <v>3.0689244000000002</v>
      </c>
      <c r="M27" s="6">
        <v>3.0689244000000002</v>
      </c>
      <c r="N27" s="6">
        <v>3.0689244000000002</v>
      </c>
      <c r="O27" s="6">
        <v>3.0689244000000002</v>
      </c>
      <c r="P27" s="6">
        <v>3.0689244000000002</v>
      </c>
      <c r="Q27" s="6">
        <v>3.0689244000000002</v>
      </c>
      <c r="R27" s="6">
        <v>3.0689244000000002</v>
      </c>
    </row>
    <row r="28" spans="1:18" ht="11.25" customHeight="1" x14ac:dyDescent="0.25">
      <c r="A28" s="61" t="s">
        <v>193</v>
      </c>
      <c r="B28" s="62" t="s">
        <v>192</v>
      </c>
      <c r="C28" s="6">
        <v>3.0689244000000002</v>
      </c>
      <c r="D28" s="6">
        <v>3.0689244000000002</v>
      </c>
      <c r="E28" s="6">
        <v>3.0689244000000002</v>
      </c>
      <c r="F28" s="6">
        <v>3.0689244000000002</v>
      </c>
      <c r="G28" s="6">
        <v>3.0689244000000002</v>
      </c>
      <c r="H28" s="6">
        <v>3.0689244000000002</v>
      </c>
      <c r="I28" s="6">
        <v>3.0689244000000002</v>
      </c>
      <c r="J28" s="6">
        <v>3.0689244000000002</v>
      </c>
      <c r="K28" s="6">
        <v>3.0689244000000002</v>
      </c>
      <c r="L28" s="6">
        <v>3.0689244000000002</v>
      </c>
      <c r="M28" s="6">
        <v>3.0689244000000002</v>
      </c>
      <c r="N28" s="6">
        <v>3.0689244000000002</v>
      </c>
      <c r="O28" s="6">
        <v>3.0689244000000002</v>
      </c>
      <c r="P28" s="6">
        <v>3.0689244000000002</v>
      </c>
      <c r="Q28" s="6">
        <v>3.0689244000000002</v>
      </c>
      <c r="R28" s="6">
        <v>3.0689244000000002</v>
      </c>
    </row>
    <row r="29" spans="1:18" ht="11.25" customHeight="1" x14ac:dyDescent="0.25">
      <c r="A29" s="65" t="s">
        <v>191</v>
      </c>
      <c r="B29" s="62" t="s">
        <v>190</v>
      </c>
      <c r="C29" s="6">
        <v>3.0689244000000002</v>
      </c>
      <c r="D29" s="6">
        <v>3.0689244000000002</v>
      </c>
      <c r="E29" s="6">
        <v>3.0689244000000002</v>
      </c>
      <c r="F29" s="6">
        <v>3.0689244000000002</v>
      </c>
      <c r="G29" s="6">
        <v>3.0689244000000002</v>
      </c>
      <c r="H29" s="6">
        <v>3.0689244000000002</v>
      </c>
      <c r="I29" s="6">
        <v>3.0689244000000002</v>
      </c>
      <c r="J29" s="6">
        <v>3.0689244000000002</v>
      </c>
      <c r="K29" s="6">
        <v>3.0689244000000002</v>
      </c>
      <c r="L29" s="6">
        <v>3.0689244000000002</v>
      </c>
      <c r="M29" s="6">
        <v>3.0689244000000002</v>
      </c>
      <c r="N29" s="6">
        <v>3.0689244000000002</v>
      </c>
      <c r="O29" s="6">
        <v>3.0689244000000002</v>
      </c>
      <c r="P29" s="6">
        <v>3.0689244000000002</v>
      </c>
      <c r="Q29" s="6">
        <v>3.0689244000000002</v>
      </c>
      <c r="R29" s="6">
        <v>3.0689244000000002</v>
      </c>
    </row>
    <row r="30" spans="1:18" ht="11.25" customHeight="1" x14ac:dyDescent="0.25">
      <c r="A30" s="56" t="s">
        <v>189</v>
      </c>
      <c r="B30" s="57" t="s">
        <v>188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</row>
    <row r="31" spans="1:18" ht="11.25" customHeight="1" x14ac:dyDescent="0.25">
      <c r="A31" s="59" t="s">
        <v>187</v>
      </c>
      <c r="B31" s="60" t="s">
        <v>186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</row>
    <row r="32" spans="1:18" ht="11.25" customHeight="1" x14ac:dyDescent="0.25">
      <c r="A32" s="61" t="s">
        <v>185</v>
      </c>
      <c r="B32" s="62" t="s">
        <v>184</v>
      </c>
      <c r="C32" s="6">
        <v>2.4115968000000003</v>
      </c>
      <c r="D32" s="6">
        <v>2.4115968000000003</v>
      </c>
      <c r="E32" s="6">
        <v>2.4115968000000003</v>
      </c>
      <c r="F32" s="6">
        <v>2.4115968000000003</v>
      </c>
      <c r="G32" s="6">
        <v>2.4115968000000003</v>
      </c>
      <c r="H32" s="6">
        <v>2.4115968000000003</v>
      </c>
      <c r="I32" s="6">
        <v>2.4115968000000003</v>
      </c>
      <c r="J32" s="6">
        <v>2.4115968000000003</v>
      </c>
      <c r="K32" s="6">
        <v>2.4115968000000003</v>
      </c>
      <c r="L32" s="6">
        <v>2.4115968000000003</v>
      </c>
      <c r="M32" s="6">
        <v>2.4115968000000003</v>
      </c>
      <c r="N32" s="6">
        <v>2.4115968000000003</v>
      </c>
      <c r="O32" s="6">
        <v>2.4115968000000003</v>
      </c>
      <c r="P32" s="6">
        <v>2.4115968000000003</v>
      </c>
      <c r="Q32" s="6">
        <v>2.4115968000000003</v>
      </c>
      <c r="R32" s="6">
        <v>2.4115968000000003</v>
      </c>
    </row>
    <row r="33" spans="1:18" ht="11.25" customHeight="1" x14ac:dyDescent="0.25">
      <c r="A33" s="61" t="s">
        <v>183</v>
      </c>
      <c r="B33" s="62" t="s">
        <v>182</v>
      </c>
      <c r="C33" s="6">
        <v>2.5790688000000004</v>
      </c>
      <c r="D33" s="6">
        <v>2.5790688000000004</v>
      </c>
      <c r="E33" s="6">
        <v>2.5790688000000004</v>
      </c>
      <c r="F33" s="6">
        <v>2.5790688000000004</v>
      </c>
      <c r="G33" s="6">
        <v>2.5790688000000004</v>
      </c>
      <c r="H33" s="6">
        <v>2.5790688000000004</v>
      </c>
      <c r="I33" s="6">
        <v>2.5790688000000004</v>
      </c>
      <c r="J33" s="6">
        <v>2.5790688000000004</v>
      </c>
      <c r="K33" s="6">
        <v>2.5790688000000004</v>
      </c>
      <c r="L33" s="6">
        <v>2.5790688000000004</v>
      </c>
      <c r="M33" s="6">
        <v>2.5790688000000004</v>
      </c>
      <c r="N33" s="6">
        <v>2.5790688000000004</v>
      </c>
      <c r="O33" s="6">
        <v>2.5790688000000004</v>
      </c>
      <c r="P33" s="6">
        <v>2.5790688000000004</v>
      </c>
      <c r="Q33" s="6">
        <v>2.5790688000000004</v>
      </c>
      <c r="R33" s="6">
        <v>2.5790688000000004</v>
      </c>
    </row>
    <row r="34" spans="1:18" ht="11.25" customHeight="1" x14ac:dyDescent="0.25">
      <c r="A34" s="64" t="s">
        <v>181</v>
      </c>
      <c r="B34" s="60" t="s">
        <v>180</v>
      </c>
      <c r="C34" s="7">
        <v>2.6418708000000004</v>
      </c>
      <c r="D34" s="7">
        <v>2.6418708000000004</v>
      </c>
      <c r="E34" s="7">
        <v>2.6418708000000004</v>
      </c>
      <c r="F34" s="7">
        <v>2.6418708000000004</v>
      </c>
      <c r="G34" s="7">
        <v>2.6418708000000004</v>
      </c>
      <c r="H34" s="7">
        <v>2.6418708000000004</v>
      </c>
      <c r="I34" s="7">
        <v>2.6418708000000004</v>
      </c>
      <c r="J34" s="7">
        <v>2.6418708000000004</v>
      </c>
      <c r="K34" s="7">
        <v>2.6418708000000004</v>
      </c>
      <c r="L34" s="7">
        <v>2.6418708000000004</v>
      </c>
      <c r="M34" s="7">
        <v>2.6418708000000004</v>
      </c>
      <c r="N34" s="7">
        <v>2.6418708000000004</v>
      </c>
      <c r="O34" s="7">
        <v>2.6418708000000004</v>
      </c>
      <c r="P34" s="7">
        <v>2.6418708000000004</v>
      </c>
      <c r="Q34" s="7">
        <v>2.6418708000000004</v>
      </c>
      <c r="R34" s="7">
        <v>2.6418708000000004</v>
      </c>
    </row>
    <row r="35" spans="1:18" ht="11.25" customHeight="1" x14ac:dyDescent="0.25">
      <c r="A35" s="59" t="s">
        <v>179</v>
      </c>
      <c r="B35" s="60" t="s">
        <v>178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</row>
    <row r="36" spans="1:18" ht="11.25" customHeight="1" x14ac:dyDescent="0.25">
      <c r="A36" s="65" t="s">
        <v>177</v>
      </c>
      <c r="B36" s="62" t="s">
        <v>176</v>
      </c>
      <c r="C36" s="6">
        <v>2.9014524000000002</v>
      </c>
      <c r="D36" s="6">
        <v>2.9014524000000002</v>
      </c>
      <c r="E36" s="6">
        <v>2.9014524000000002</v>
      </c>
      <c r="F36" s="6">
        <v>2.9014524000000002</v>
      </c>
      <c r="G36" s="6">
        <v>2.9014524000000002</v>
      </c>
      <c r="H36" s="6">
        <v>2.9014524000000002</v>
      </c>
      <c r="I36" s="6">
        <v>2.9014524000000002</v>
      </c>
      <c r="J36" s="6">
        <v>2.9014524000000002</v>
      </c>
      <c r="K36" s="6">
        <v>2.9014524000000002</v>
      </c>
      <c r="L36" s="6">
        <v>2.9014524000000002</v>
      </c>
      <c r="M36" s="6">
        <v>2.9014524000000002</v>
      </c>
      <c r="N36" s="6">
        <v>2.9014524000000002</v>
      </c>
      <c r="O36" s="6">
        <v>2.9014524000000002</v>
      </c>
      <c r="P36" s="6">
        <v>2.9014524000000002</v>
      </c>
      <c r="Q36" s="6">
        <v>2.9014524000000002</v>
      </c>
      <c r="R36" s="6">
        <v>2.9014524000000002</v>
      </c>
    </row>
    <row r="37" spans="1:18" ht="11.25" customHeight="1" x14ac:dyDescent="0.25">
      <c r="A37" s="61" t="s">
        <v>175</v>
      </c>
      <c r="B37" s="62" t="s">
        <v>174</v>
      </c>
      <c r="C37" s="6">
        <v>2.9307600000000003</v>
      </c>
      <c r="D37" s="6">
        <v>2.9307600000000003</v>
      </c>
      <c r="E37" s="6">
        <v>2.9307600000000003</v>
      </c>
      <c r="F37" s="6">
        <v>2.9307600000000003</v>
      </c>
      <c r="G37" s="6">
        <v>2.9307600000000003</v>
      </c>
      <c r="H37" s="6">
        <v>2.9307600000000003</v>
      </c>
      <c r="I37" s="6">
        <v>2.9307600000000003</v>
      </c>
      <c r="J37" s="6">
        <v>2.9307600000000003</v>
      </c>
      <c r="K37" s="6">
        <v>2.9307600000000003</v>
      </c>
      <c r="L37" s="6">
        <v>2.9307600000000003</v>
      </c>
      <c r="M37" s="6">
        <v>2.9307600000000003</v>
      </c>
      <c r="N37" s="6">
        <v>2.9307600000000003</v>
      </c>
      <c r="O37" s="6">
        <v>2.9307600000000003</v>
      </c>
      <c r="P37" s="6">
        <v>2.9307600000000003</v>
      </c>
      <c r="Q37" s="6">
        <v>2.9307600000000003</v>
      </c>
      <c r="R37" s="6">
        <v>2.9307600000000003</v>
      </c>
    </row>
    <row r="38" spans="1:18" ht="11.25" customHeight="1" x14ac:dyDescent="0.25">
      <c r="A38" s="59" t="s">
        <v>173</v>
      </c>
      <c r="B38" s="60" t="s">
        <v>172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</row>
    <row r="39" spans="1:18" ht="11.25" customHeight="1" x14ac:dyDescent="0.25">
      <c r="A39" s="61" t="s">
        <v>171</v>
      </c>
      <c r="B39" s="62" t="s">
        <v>170</v>
      </c>
      <c r="C39" s="6">
        <v>3.0103092000000005</v>
      </c>
      <c r="D39" s="6">
        <v>3.0103092000000005</v>
      </c>
      <c r="E39" s="6">
        <v>3.0103092000000005</v>
      </c>
      <c r="F39" s="6">
        <v>3.0103092000000005</v>
      </c>
      <c r="G39" s="6">
        <v>3.0103092000000005</v>
      </c>
      <c r="H39" s="6">
        <v>3.0103092000000005</v>
      </c>
      <c r="I39" s="6">
        <v>3.0103092000000005</v>
      </c>
      <c r="J39" s="6">
        <v>3.0103092000000005</v>
      </c>
      <c r="K39" s="6">
        <v>3.0103092000000005</v>
      </c>
      <c r="L39" s="6">
        <v>3.0103092000000005</v>
      </c>
      <c r="M39" s="6">
        <v>3.0103092000000005</v>
      </c>
      <c r="N39" s="6">
        <v>3.0103092000000005</v>
      </c>
      <c r="O39" s="6">
        <v>3.0103092000000005</v>
      </c>
      <c r="P39" s="6">
        <v>3.0103092000000005</v>
      </c>
      <c r="Q39" s="6">
        <v>3.0103092000000005</v>
      </c>
      <c r="R39" s="6">
        <v>3.0103092000000005</v>
      </c>
    </row>
    <row r="40" spans="1:18" ht="11.25" customHeight="1" x14ac:dyDescent="0.25">
      <c r="A40" s="61" t="s">
        <v>169</v>
      </c>
      <c r="B40" s="62" t="s">
        <v>168</v>
      </c>
      <c r="C40" s="6">
        <v>3.0103092000000005</v>
      </c>
      <c r="D40" s="6">
        <v>3.0103092000000005</v>
      </c>
      <c r="E40" s="6">
        <v>3.0103092000000005</v>
      </c>
      <c r="F40" s="6">
        <v>3.0103092000000005</v>
      </c>
      <c r="G40" s="6">
        <v>3.0103092000000005</v>
      </c>
      <c r="H40" s="6">
        <v>3.0103092000000005</v>
      </c>
      <c r="I40" s="6">
        <v>3.0103092000000005</v>
      </c>
      <c r="J40" s="6">
        <v>3.0103092000000005</v>
      </c>
      <c r="K40" s="6">
        <v>3.0103092000000005</v>
      </c>
      <c r="L40" s="6">
        <v>3.0103092000000005</v>
      </c>
      <c r="M40" s="6">
        <v>3.0103092000000005</v>
      </c>
      <c r="N40" s="6">
        <v>3.0103092000000005</v>
      </c>
      <c r="O40" s="6">
        <v>3.0103092000000005</v>
      </c>
      <c r="P40" s="6">
        <v>3.0103092000000005</v>
      </c>
      <c r="Q40" s="6">
        <v>3.0103092000000005</v>
      </c>
      <c r="R40" s="6">
        <v>3.0103092000000005</v>
      </c>
    </row>
    <row r="41" spans="1:18" ht="11.25" customHeight="1" x14ac:dyDescent="0.25">
      <c r="A41" s="61" t="s">
        <v>167</v>
      </c>
      <c r="B41" s="62" t="s">
        <v>166</v>
      </c>
      <c r="C41" s="6">
        <v>3.0103092000000005</v>
      </c>
      <c r="D41" s="6">
        <v>3.0103092000000005</v>
      </c>
      <c r="E41" s="6">
        <v>3.0103092000000005</v>
      </c>
      <c r="F41" s="6">
        <v>3.0103092000000005</v>
      </c>
      <c r="G41" s="6">
        <v>3.0103092000000005</v>
      </c>
      <c r="H41" s="6">
        <v>3.0103092000000005</v>
      </c>
      <c r="I41" s="6">
        <v>3.0103092000000005</v>
      </c>
      <c r="J41" s="6">
        <v>3.0103092000000005</v>
      </c>
      <c r="K41" s="6">
        <v>3.0103092000000005</v>
      </c>
      <c r="L41" s="6">
        <v>3.0103092000000005</v>
      </c>
      <c r="M41" s="6">
        <v>3.0103092000000005</v>
      </c>
      <c r="N41" s="6">
        <v>3.0103092000000005</v>
      </c>
      <c r="O41" s="6">
        <v>3.0103092000000005</v>
      </c>
      <c r="P41" s="6">
        <v>3.0103092000000005</v>
      </c>
      <c r="Q41" s="6">
        <v>3.0103092000000005</v>
      </c>
      <c r="R41" s="6">
        <v>3.0103092000000005</v>
      </c>
    </row>
    <row r="42" spans="1:18" ht="11.25" customHeight="1" x14ac:dyDescent="0.25">
      <c r="A42" s="64" t="s">
        <v>165</v>
      </c>
      <c r="B42" s="60" t="s">
        <v>164</v>
      </c>
      <c r="C42" s="7">
        <v>3.0689244000000002</v>
      </c>
      <c r="D42" s="7">
        <v>3.0689244000000002</v>
      </c>
      <c r="E42" s="7">
        <v>3.0689244000000002</v>
      </c>
      <c r="F42" s="7">
        <v>3.0689244000000002</v>
      </c>
      <c r="G42" s="7">
        <v>3.0689244000000002</v>
      </c>
      <c r="H42" s="7">
        <v>3.0689244000000002</v>
      </c>
      <c r="I42" s="7">
        <v>3.0689244000000002</v>
      </c>
      <c r="J42" s="7">
        <v>3.0689244000000002</v>
      </c>
      <c r="K42" s="7">
        <v>3.0689244000000002</v>
      </c>
      <c r="L42" s="7">
        <v>3.0689244000000002</v>
      </c>
      <c r="M42" s="7">
        <v>3.0689244000000002</v>
      </c>
      <c r="N42" s="7">
        <v>3.0689244000000002</v>
      </c>
      <c r="O42" s="7">
        <v>3.0689244000000002</v>
      </c>
      <c r="P42" s="7">
        <v>3.0689244000000002</v>
      </c>
      <c r="Q42" s="7">
        <v>3.0689244000000002</v>
      </c>
      <c r="R42" s="7">
        <v>3.0689244000000002</v>
      </c>
    </row>
    <row r="43" spans="1:18" ht="11.25" customHeight="1" x14ac:dyDescent="0.25">
      <c r="A43" s="59" t="s">
        <v>163</v>
      </c>
      <c r="B43" s="60" t="s">
        <v>162</v>
      </c>
      <c r="C43" s="7">
        <v>3.1024188000000001</v>
      </c>
      <c r="D43" s="7">
        <v>3.1024188000000001</v>
      </c>
      <c r="E43" s="7">
        <v>3.1024188000000001</v>
      </c>
      <c r="F43" s="7">
        <v>3.1024188000000001</v>
      </c>
      <c r="G43" s="7">
        <v>3.1024188000000001</v>
      </c>
      <c r="H43" s="7">
        <v>3.1024188000000001</v>
      </c>
      <c r="I43" s="7">
        <v>3.1024188000000001</v>
      </c>
      <c r="J43" s="7">
        <v>3.1024188000000001</v>
      </c>
      <c r="K43" s="7">
        <v>3.1024188000000001</v>
      </c>
      <c r="L43" s="7">
        <v>3.1024188000000001</v>
      </c>
      <c r="M43" s="7">
        <v>3.1024188000000001</v>
      </c>
      <c r="N43" s="7">
        <v>3.1024188000000001</v>
      </c>
      <c r="O43" s="7">
        <v>3.1024188000000001</v>
      </c>
      <c r="P43" s="7">
        <v>3.1024188000000001</v>
      </c>
      <c r="Q43" s="7">
        <v>3.1024188000000001</v>
      </c>
      <c r="R43" s="7">
        <v>3.1024188000000001</v>
      </c>
    </row>
    <row r="44" spans="1:18" ht="11.25" customHeight="1" x14ac:dyDescent="0.25">
      <c r="A44" s="59" t="s">
        <v>161</v>
      </c>
      <c r="B44" s="60" t="s">
        <v>160</v>
      </c>
      <c r="C44" s="7">
        <v>3.2405832000000006</v>
      </c>
      <c r="D44" s="7">
        <v>3.2405832000000006</v>
      </c>
      <c r="E44" s="7">
        <v>3.2405832000000006</v>
      </c>
      <c r="F44" s="7">
        <v>3.2405832000000006</v>
      </c>
      <c r="G44" s="7">
        <v>3.2405832000000006</v>
      </c>
      <c r="H44" s="7">
        <v>3.2405832000000006</v>
      </c>
      <c r="I44" s="7">
        <v>3.2405832000000006</v>
      </c>
      <c r="J44" s="7">
        <v>3.2405832000000006</v>
      </c>
      <c r="K44" s="7">
        <v>3.2405832000000006</v>
      </c>
      <c r="L44" s="7">
        <v>3.2405832000000006</v>
      </c>
      <c r="M44" s="7">
        <v>3.2405832000000006</v>
      </c>
      <c r="N44" s="7">
        <v>3.2405832000000006</v>
      </c>
      <c r="O44" s="7">
        <v>3.2405832000000006</v>
      </c>
      <c r="P44" s="7">
        <v>3.2405832000000006</v>
      </c>
      <c r="Q44" s="7">
        <v>3.2405832000000006</v>
      </c>
      <c r="R44" s="7">
        <v>3.2405832000000006</v>
      </c>
    </row>
    <row r="45" spans="1:18" ht="11.25" customHeight="1" x14ac:dyDescent="0.25">
      <c r="A45" s="59" t="s">
        <v>159</v>
      </c>
      <c r="B45" s="60" t="s">
        <v>158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</row>
    <row r="46" spans="1:18" ht="11.25" customHeight="1" x14ac:dyDescent="0.25">
      <c r="A46" s="61" t="s">
        <v>157</v>
      </c>
      <c r="B46" s="62" t="s">
        <v>156</v>
      </c>
      <c r="C46" s="6">
        <v>3.0689244000000002</v>
      </c>
      <c r="D46" s="6">
        <v>3.0689244000000002</v>
      </c>
      <c r="E46" s="6">
        <v>3.0689244000000002</v>
      </c>
      <c r="F46" s="6">
        <v>3.0689244000000002</v>
      </c>
      <c r="G46" s="6">
        <v>3.0689244000000002</v>
      </c>
      <c r="H46" s="6">
        <v>3.0689244000000002</v>
      </c>
      <c r="I46" s="6">
        <v>3.0689244000000002</v>
      </c>
      <c r="J46" s="6">
        <v>3.0689244000000002</v>
      </c>
      <c r="K46" s="6">
        <v>3.0689244000000002</v>
      </c>
      <c r="L46" s="6">
        <v>3.0689244000000002</v>
      </c>
      <c r="M46" s="6">
        <v>3.0689244000000002</v>
      </c>
      <c r="N46" s="6">
        <v>3.0689244000000002</v>
      </c>
      <c r="O46" s="6">
        <v>3.0689244000000002</v>
      </c>
      <c r="P46" s="6">
        <v>3.0689244000000002</v>
      </c>
      <c r="Q46" s="6">
        <v>3.0689244000000002</v>
      </c>
      <c r="R46" s="6">
        <v>3.0689244000000002</v>
      </c>
    </row>
    <row r="47" spans="1:18" ht="11.25" customHeight="1" x14ac:dyDescent="0.25">
      <c r="A47" s="61" t="s">
        <v>155</v>
      </c>
      <c r="B47" s="62" t="s">
        <v>154</v>
      </c>
      <c r="C47" s="6">
        <v>3.0689244000000002</v>
      </c>
      <c r="D47" s="6">
        <v>3.0689244000000002</v>
      </c>
      <c r="E47" s="6">
        <v>3.0689244000000002</v>
      </c>
      <c r="F47" s="6">
        <v>3.0689244000000002</v>
      </c>
      <c r="G47" s="6">
        <v>3.0689244000000002</v>
      </c>
      <c r="H47" s="6">
        <v>3.0689244000000002</v>
      </c>
      <c r="I47" s="6">
        <v>3.0689244000000002</v>
      </c>
      <c r="J47" s="6">
        <v>3.0689244000000002</v>
      </c>
      <c r="K47" s="6">
        <v>3.0689244000000002</v>
      </c>
      <c r="L47" s="6">
        <v>3.0689244000000002</v>
      </c>
      <c r="M47" s="6">
        <v>3.0689244000000002</v>
      </c>
      <c r="N47" s="6">
        <v>3.0689244000000002</v>
      </c>
      <c r="O47" s="6">
        <v>3.0689244000000002</v>
      </c>
      <c r="P47" s="6">
        <v>3.0689244000000002</v>
      </c>
      <c r="Q47" s="6">
        <v>3.0689244000000002</v>
      </c>
      <c r="R47" s="6">
        <v>3.0689244000000002</v>
      </c>
    </row>
    <row r="48" spans="1:18" ht="11.25" customHeight="1" x14ac:dyDescent="0.25">
      <c r="A48" s="61" t="s">
        <v>153</v>
      </c>
      <c r="B48" s="62" t="s">
        <v>152</v>
      </c>
      <c r="C48" s="6">
        <v>3.3787476000000005</v>
      </c>
      <c r="D48" s="6">
        <v>3.3787476000000005</v>
      </c>
      <c r="E48" s="6">
        <v>3.3787476000000005</v>
      </c>
      <c r="F48" s="6">
        <v>3.3787476000000005</v>
      </c>
      <c r="G48" s="6">
        <v>3.3787476000000005</v>
      </c>
      <c r="H48" s="6">
        <v>3.3787476000000005</v>
      </c>
      <c r="I48" s="6">
        <v>3.3787476000000005</v>
      </c>
      <c r="J48" s="6">
        <v>3.3787476000000005</v>
      </c>
      <c r="K48" s="6">
        <v>3.3787476000000005</v>
      </c>
      <c r="L48" s="6">
        <v>3.3787476000000005</v>
      </c>
      <c r="M48" s="6">
        <v>3.3787476000000005</v>
      </c>
      <c r="N48" s="6">
        <v>3.3787476000000005</v>
      </c>
      <c r="O48" s="6">
        <v>3.3787476000000005</v>
      </c>
      <c r="P48" s="6">
        <v>3.3787476000000005</v>
      </c>
      <c r="Q48" s="6">
        <v>3.3787476000000005</v>
      </c>
      <c r="R48" s="6">
        <v>3.3787476000000005</v>
      </c>
    </row>
    <row r="49" spans="1:18" ht="11.25" customHeight="1" x14ac:dyDescent="0.25">
      <c r="A49" s="61" t="s">
        <v>151</v>
      </c>
      <c r="B49" s="62" t="s">
        <v>150</v>
      </c>
      <c r="C49" s="6">
        <v>4.0821300000000003</v>
      </c>
      <c r="D49" s="6">
        <v>4.0821300000000003</v>
      </c>
      <c r="E49" s="6">
        <v>4.0821300000000003</v>
      </c>
      <c r="F49" s="6">
        <v>4.0821300000000003</v>
      </c>
      <c r="G49" s="6">
        <v>4.0821300000000003</v>
      </c>
      <c r="H49" s="6">
        <v>4.0821300000000003</v>
      </c>
      <c r="I49" s="6">
        <v>4.0821300000000003</v>
      </c>
      <c r="J49" s="6">
        <v>4.0821300000000003</v>
      </c>
      <c r="K49" s="6">
        <v>4.0821300000000003</v>
      </c>
      <c r="L49" s="6">
        <v>4.0821300000000003</v>
      </c>
      <c r="M49" s="6">
        <v>4.0821300000000003</v>
      </c>
      <c r="N49" s="6">
        <v>4.0821300000000003</v>
      </c>
      <c r="O49" s="6">
        <v>4.0821300000000003</v>
      </c>
      <c r="P49" s="6">
        <v>4.0821300000000003</v>
      </c>
      <c r="Q49" s="6">
        <v>4.0821300000000003</v>
      </c>
      <c r="R49" s="6">
        <v>4.0821300000000003</v>
      </c>
    </row>
    <row r="50" spans="1:18" ht="11.25" customHeight="1" x14ac:dyDescent="0.25">
      <c r="A50" s="61" t="s">
        <v>149</v>
      </c>
      <c r="B50" s="62" t="s">
        <v>148</v>
      </c>
      <c r="C50" s="6">
        <v>3.0689244000000002</v>
      </c>
      <c r="D50" s="6">
        <v>3.0689244000000002</v>
      </c>
      <c r="E50" s="6">
        <v>3.0689244000000002</v>
      </c>
      <c r="F50" s="6">
        <v>3.0689244000000002</v>
      </c>
      <c r="G50" s="6">
        <v>3.0689244000000002</v>
      </c>
      <c r="H50" s="6">
        <v>3.0689244000000002</v>
      </c>
      <c r="I50" s="6">
        <v>3.0689244000000002</v>
      </c>
      <c r="J50" s="6">
        <v>3.0689244000000002</v>
      </c>
      <c r="K50" s="6">
        <v>3.0689244000000002</v>
      </c>
      <c r="L50" s="6">
        <v>3.0689244000000002</v>
      </c>
      <c r="M50" s="6">
        <v>3.0689244000000002</v>
      </c>
      <c r="N50" s="6">
        <v>3.0689244000000002</v>
      </c>
      <c r="O50" s="6">
        <v>3.0689244000000002</v>
      </c>
      <c r="P50" s="6">
        <v>3.0689244000000002</v>
      </c>
      <c r="Q50" s="6">
        <v>3.0689244000000002</v>
      </c>
      <c r="R50" s="6">
        <v>3.0689244000000002</v>
      </c>
    </row>
    <row r="51" spans="1:18" ht="11.25" customHeight="1" x14ac:dyDescent="0.25">
      <c r="A51" s="61" t="s">
        <v>147</v>
      </c>
      <c r="B51" s="62" t="s">
        <v>146</v>
      </c>
      <c r="C51" s="6">
        <v>3.0689244000000002</v>
      </c>
      <c r="D51" s="6">
        <v>3.0689244000000002</v>
      </c>
      <c r="E51" s="6">
        <v>3.0689244000000002</v>
      </c>
      <c r="F51" s="6">
        <v>3.0689244000000002</v>
      </c>
      <c r="G51" s="6">
        <v>3.0689244000000002</v>
      </c>
      <c r="H51" s="6">
        <v>3.0689244000000002</v>
      </c>
      <c r="I51" s="6">
        <v>3.0689244000000002</v>
      </c>
      <c r="J51" s="6">
        <v>3.0689244000000002</v>
      </c>
      <c r="K51" s="6">
        <v>3.0689244000000002</v>
      </c>
      <c r="L51" s="6">
        <v>3.0689244000000002</v>
      </c>
      <c r="M51" s="6">
        <v>3.0689244000000002</v>
      </c>
      <c r="N51" s="6">
        <v>3.0689244000000002</v>
      </c>
      <c r="O51" s="6">
        <v>3.0689244000000002</v>
      </c>
      <c r="P51" s="6">
        <v>3.0689244000000002</v>
      </c>
      <c r="Q51" s="6">
        <v>3.0689244000000002</v>
      </c>
      <c r="R51" s="6">
        <v>3.0689244000000002</v>
      </c>
    </row>
    <row r="52" spans="1:18" ht="11.25" customHeight="1" x14ac:dyDescent="0.25">
      <c r="A52" s="53" t="s">
        <v>145</v>
      </c>
      <c r="B52" s="54" t="s">
        <v>144</v>
      </c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</row>
    <row r="53" spans="1:18" ht="11.25" customHeight="1" x14ac:dyDescent="0.25">
      <c r="A53" s="56" t="s">
        <v>143</v>
      </c>
      <c r="B53" s="57" t="s">
        <v>142</v>
      </c>
      <c r="C53" s="58">
        <v>2.3487948000000003</v>
      </c>
      <c r="D53" s="58">
        <v>2.3487948000000003</v>
      </c>
      <c r="E53" s="58">
        <v>2.3487948000000003</v>
      </c>
      <c r="F53" s="58">
        <v>2.3487948000000003</v>
      </c>
      <c r="G53" s="58">
        <v>2.3487948000000003</v>
      </c>
      <c r="H53" s="58">
        <v>2.3487948000000003</v>
      </c>
      <c r="I53" s="58">
        <v>2.3487948000000003</v>
      </c>
      <c r="J53" s="58">
        <v>2.3487948000000003</v>
      </c>
      <c r="K53" s="58">
        <v>2.3487948000000003</v>
      </c>
      <c r="L53" s="58">
        <v>2.3487948000000003</v>
      </c>
      <c r="M53" s="58">
        <v>2.3487948000000003</v>
      </c>
      <c r="N53" s="58">
        <v>2.3487948000000003</v>
      </c>
      <c r="O53" s="58">
        <v>2.3487948000000003</v>
      </c>
      <c r="P53" s="58">
        <v>2.3487948000000003</v>
      </c>
      <c r="Q53" s="58">
        <v>2.3487948000000003</v>
      </c>
      <c r="R53" s="58">
        <v>2.3487948000000003</v>
      </c>
    </row>
    <row r="54" spans="1:18" ht="11.25" customHeight="1" x14ac:dyDescent="0.25">
      <c r="A54" s="56" t="s">
        <v>141</v>
      </c>
      <c r="B54" s="57" t="s">
        <v>140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</row>
    <row r="55" spans="1:18" ht="11.25" customHeight="1" x14ac:dyDescent="0.25">
      <c r="A55" s="59" t="s">
        <v>139</v>
      </c>
      <c r="B55" s="60" t="s">
        <v>138</v>
      </c>
      <c r="C55" s="7">
        <v>1.8589392</v>
      </c>
      <c r="D55" s="7">
        <v>1.8589392</v>
      </c>
      <c r="E55" s="7">
        <v>1.8589392</v>
      </c>
      <c r="F55" s="7">
        <v>1.8589392</v>
      </c>
      <c r="G55" s="7">
        <v>1.8589392</v>
      </c>
      <c r="H55" s="7">
        <v>1.8589392</v>
      </c>
      <c r="I55" s="7">
        <v>1.8589392</v>
      </c>
      <c r="J55" s="7">
        <v>1.8589392</v>
      </c>
      <c r="K55" s="7">
        <v>1.8589392</v>
      </c>
      <c r="L55" s="7">
        <v>1.8589392</v>
      </c>
      <c r="M55" s="7">
        <v>1.8589392</v>
      </c>
      <c r="N55" s="7">
        <v>1.8589392</v>
      </c>
      <c r="O55" s="7">
        <v>1.8589392</v>
      </c>
      <c r="P55" s="7">
        <v>1.8589392</v>
      </c>
      <c r="Q55" s="7">
        <v>1.8589392</v>
      </c>
      <c r="R55" s="7">
        <v>1.8589392</v>
      </c>
    </row>
    <row r="56" spans="1:18" ht="11.25" customHeight="1" x14ac:dyDescent="0.25">
      <c r="A56" s="59" t="s">
        <v>137</v>
      </c>
      <c r="B56" s="60" t="s">
        <v>136</v>
      </c>
      <c r="C56" s="7">
        <v>10.885680000000001</v>
      </c>
      <c r="D56" s="7">
        <v>10.885680000000001</v>
      </c>
      <c r="E56" s="7">
        <v>10.885680000000001</v>
      </c>
      <c r="F56" s="7">
        <v>10.885680000000001</v>
      </c>
      <c r="G56" s="7">
        <v>10.885680000000001</v>
      </c>
      <c r="H56" s="7">
        <v>10.885680000000001</v>
      </c>
      <c r="I56" s="7">
        <v>10.885680000000001</v>
      </c>
      <c r="J56" s="7">
        <v>10.885680000000001</v>
      </c>
      <c r="K56" s="7">
        <v>10.885680000000001</v>
      </c>
      <c r="L56" s="7">
        <v>10.885680000000001</v>
      </c>
      <c r="M56" s="7">
        <v>10.885680000000001</v>
      </c>
      <c r="N56" s="7">
        <v>10.885680000000001</v>
      </c>
      <c r="O56" s="7">
        <v>10.885680000000001</v>
      </c>
      <c r="P56" s="7">
        <v>10.885680000000001</v>
      </c>
      <c r="Q56" s="7">
        <v>10.885680000000001</v>
      </c>
      <c r="R56" s="7">
        <v>10.885680000000001</v>
      </c>
    </row>
    <row r="57" spans="1:18" ht="11.25" customHeight="1" x14ac:dyDescent="0.25">
      <c r="A57" s="64" t="s">
        <v>135</v>
      </c>
      <c r="B57" s="60" t="s">
        <v>134</v>
      </c>
      <c r="C57" s="7">
        <v>1.8589392</v>
      </c>
      <c r="D57" s="7">
        <v>1.8589392</v>
      </c>
      <c r="E57" s="7">
        <v>1.8589392</v>
      </c>
      <c r="F57" s="7">
        <v>1.8589392</v>
      </c>
      <c r="G57" s="7">
        <v>1.8589392</v>
      </c>
      <c r="H57" s="7">
        <v>1.8589392</v>
      </c>
      <c r="I57" s="7">
        <v>1.8589392</v>
      </c>
      <c r="J57" s="7">
        <v>1.8589392</v>
      </c>
      <c r="K57" s="7">
        <v>1.8589392</v>
      </c>
      <c r="L57" s="7">
        <v>1.8589392</v>
      </c>
      <c r="M57" s="7">
        <v>1.8589392</v>
      </c>
      <c r="N57" s="7">
        <v>1.8589392</v>
      </c>
      <c r="O57" s="7">
        <v>1.8589392</v>
      </c>
      <c r="P57" s="7">
        <v>1.8589392</v>
      </c>
      <c r="Q57" s="7">
        <v>1.8589392</v>
      </c>
      <c r="R57" s="7">
        <v>1.8589392</v>
      </c>
    </row>
    <row r="58" spans="1:18" ht="11.25" customHeight="1" x14ac:dyDescent="0.25">
      <c r="A58" s="64" t="s">
        <v>133</v>
      </c>
      <c r="B58" s="60" t="s">
        <v>132</v>
      </c>
      <c r="C58" s="7">
        <v>7.6199760000000003</v>
      </c>
      <c r="D58" s="7">
        <v>7.6199760000000003</v>
      </c>
      <c r="E58" s="7">
        <v>7.6199760000000003</v>
      </c>
      <c r="F58" s="7">
        <v>7.6199760000000003</v>
      </c>
      <c r="G58" s="7">
        <v>7.6199760000000003</v>
      </c>
      <c r="H58" s="7">
        <v>7.6199760000000003</v>
      </c>
      <c r="I58" s="7">
        <v>7.6199760000000003</v>
      </c>
      <c r="J58" s="7">
        <v>7.6199760000000003</v>
      </c>
      <c r="K58" s="7">
        <v>7.6199760000000003</v>
      </c>
      <c r="L58" s="7">
        <v>7.6199760000000003</v>
      </c>
      <c r="M58" s="7">
        <v>7.6199760000000003</v>
      </c>
      <c r="N58" s="7">
        <v>7.6199760000000003</v>
      </c>
      <c r="O58" s="7">
        <v>7.6199760000000003</v>
      </c>
      <c r="P58" s="7">
        <v>7.6199760000000003</v>
      </c>
      <c r="Q58" s="7">
        <v>7.6199760000000003</v>
      </c>
      <c r="R58" s="7">
        <v>7.6199760000000003</v>
      </c>
    </row>
    <row r="59" spans="1:18" s="29" customFormat="1" ht="11.25" customHeight="1" x14ac:dyDescent="0.25">
      <c r="A59" s="5" t="s">
        <v>131</v>
      </c>
      <c r="B59" s="4">
        <v>7200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 s="29" customFormat="1" ht="11.25" customHeight="1" x14ac:dyDescent="0.25">
      <c r="A60" s="66" t="s">
        <v>130</v>
      </c>
      <c r="B60" s="67">
        <v>7100</v>
      </c>
      <c r="C60" s="58">
        <v>5.9871240000000006</v>
      </c>
      <c r="D60" s="58">
        <v>5.9871240000000006</v>
      </c>
      <c r="E60" s="58">
        <v>5.9871240000000006</v>
      </c>
      <c r="F60" s="58">
        <v>5.9871240000000006</v>
      </c>
      <c r="G60" s="58">
        <v>5.9871240000000006</v>
      </c>
      <c r="H60" s="58">
        <v>5.9871240000000006</v>
      </c>
      <c r="I60" s="58">
        <v>5.9871240000000006</v>
      </c>
      <c r="J60" s="58">
        <v>5.9871240000000006</v>
      </c>
      <c r="K60" s="58">
        <v>5.9871240000000006</v>
      </c>
      <c r="L60" s="58">
        <v>5.9871240000000006</v>
      </c>
      <c r="M60" s="58">
        <v>5.9871240000000006</v>
      </c>
      <c r="N60" s="58">
        <v>5.9871240000000006</v>
      </c>
      <c r="O60" s="58">
        <v>5.9871240000000006</v>
      </c>
      <c r="P60" s="58">
        <v>5.9871240000000006</v>
      </c>
      <c r="Q60" s="58">
        <v>5.9871240000000006</v>
      </c>
      <c r="R60" s="58">
        <v>5.9871240000000006</v>
      </c>
    </row>
    <row r="61" spans="1:18" ht="11.25" customHeight="1" x14ac:dyDescent="0.25">
      <c r="A61" s="66" t="s">
        <v>128</v>
      </c>
      <c r="B61" s="67">
        <v>55432</v>
      </c>
      <c r="C61" s="58">
        <v>3.8392956000000003</v>
      </c>
      <c r="D61" s="58">
        <v>3.8392956000000003</v>
      </c>
      <c r="E61" s="58">
        <v>3.8392956000000003</v>
      </c>
      <c r="F61" s="58">
        <v>3.8392956000000003</v>
      </c>
      <c r="G61" s="58">
        <v>3.8392956000000003</v>
      </c>
      <c r="H61" s="58">
        <v>3.8392956000000003</v>
      </c>
      <c r="I61" s="58">
        <v>3.8392956000000003</v>
      </c>
      <c r="J61" s="58">
        <v>3.8392956000000003</v>
      </c>
      <c r="K61" s="58">
        <v>3.8392956000000003</v>
      </c>
      <c r="L61" s="58">
        <v>3.8392956000000003</v>
      </c>
      <c r="M61" s="58">
        <v>3.8392956000000003</v>
      </c>
      <c r="N61" s="58">
        <v>3.8392956000000003</v>
      </c>
      <c r="O61" s="58">
        <v>3.8392956000000003</v>
      </c>
      <c r="P61" s="58">
        <v>3.8392956000000003</v>
      </c>
      <c r="Q61" s="58">
        <v>3.8392956000000003</v>
      </c>
      <c r="R61" s="58">
        <v>3.8392956000000003</v>
      </c>
    </row>
    <row r="63" spans="1:18" ht="11.25" customHeight="1" x14ac:dyDescent="0.25">
      <c r="A63" s="50" t="s">
        <v>126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</row>
    <row r="64" spans="1:18" s="29" customFormat="1" ht="11.25" customHeight="1" x14ac:dyDescent="0.25">
      <c r="A64" s="68" t="s">
        <v>125</v>
      </c>
      <c r="B64" s="69" t="s">
        <v>124</v>
      </c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</row>
    <row r="65" spans="1:18" s="29" customFormat="1" ht="11.25" customHeight="1" x14ac:dyDescent="0.25">
      <c r="A65" s="71" t="s">
        <v>123</v>
      </c>
      <c r="B65" s="72" t="s">
        <v>122</v>
      </c>
      <c r="C65" s="73">
        <v>4.6892160000000001</v>
      </c>
      <c r="D65" s="73">
        <v>4.6892160000000001</v>
      </c>
      <c r="E65" s="73">
        <v>4.6892160000000001</v>
      </c>
      <c r="F65" s="73">
        <v>4.6892160000000001</v>
      </c>
      <c r="G65" s="73">
        <v>4.6892160000000001</v>
      </c>
      <c r="H65" s="73">
        <v>4.6892160000000001</v>
      </c>
      <c r="I65" s="73">
        <v>4.6892160000000001</v>
      </c>
      <c r="J65" s="73">
        <v>4.6892160000000001</v>
      </c>
      <c r="K65" s="73">
        <v>4.6892160000000001</v>
      </c>
      <c r="L65" s="73">
        <v>4.6892160000000001</v>
      </c>
      <c r="M65" s="73">
        <v>4.6892160000000001</v>
      </c>
      <c r="N65" s="73">
        <v>4.6892160000000001</v>
      </c>
      <c r="O65" s="73">
        <v>4.6892160000000001</v>
      </c>
      <c r="P65" s="73">
        <v>4.6892160000000001</v>
      </c>
      <c r="Q65" s="73">
        <v>4.6892160000000001</v>
      </c>
      <c r="R65" s="73">
        <v>4.6892160000000001</v>
      </c>
    </row>
    <row r="66" spans="1:18" s="29" customFormat="1" ht="11.25" customHeight="1" x14ac:dyDescent="0.25">
      <c r="A66" s="71" t="s">
        <v>121</v>
      </c>
      <c r="B66" s="72" t="s">
        <v>120</v>
      </c>
      <c r="C66" s="73">
        <v>4.6892160000000001</v>
      </c>
      <c r="D66" s="73">
        <v>4.6892160000000001</v>
      </c>
      <c r="E66" s="73">
        <v>4.6892160000000001</v>
      </c>
      <c r="F66" s="73">
        <v>4.6892160000000001</v>
      </c>
      <c r="G66" s="73">
        <v>4.6892160000000001</v>
      </c>
      <c r="H66" s="73">
        <v>4.6892160000000001</v>
      </c>
      <c r="I66" s="73">
        <v>4.6892160000000001</v>
      </c>
      <c r="J66" s="73">
        <v>4.6892160000000001</v>
      </c>
      <c r="K66" s="73">
        <v>4.6892160000000001</v>
      </c>
      <c r="L66" s="73">
        <v>4.6892160000000001</v>
      </c>
      <c r="M66" s="73">
        <v>4.6892160000000001</v>
      </c>
      <c r="N66" s="73">
        <v>4.6892160000000001</v>
      </c>
      <c r="O66" s="73">
        <v>4.6892160000000001</v>
      </c>
      <c r="P66" s="73">
        <v>4.6892160000000001</v>
      </c>
      <c r="Q66" s="73">
        <v>4.6892160000000001</v>
      </c>
      <c r="R66" s="73">
        <v>4.6892160000000001</v>
      </c>
    </row>
    <row r="67" spans="1:18" s="29" customFormat="1" ht="11.25" customHeight="1" x14ac:dyDescent="0.25">
      <c r="A67" s="71" t="s">
        <v>119</v>
      </c>
      <c r="B67" s="72" t="s">
        <v>118</v>
      </c>
      <c r="C67" s="73">
        <v>2.2859928000000003</v>
      </c>
      <c r="D67" s="73">
        <v>2.2859928000000003</v>
      </c>
      <c r="E67" s="73">
        <v>2.2859928000000003</v>
      </c>
      <c r="F67" s="73">
        <v>2.2859928000000003</v>
      </c>
      <c r="G67" s="73">
        <v>2.2859928000000003</v>
      </c>
      <c r="H67" s="73">
        <v>2.2859928000000003</v>
      </c>
      <c r="I67" s="73">
        <v>2.2859928000000003</v>
      </c>
      <c r="J67" s="73">
        <v>2.2859928000000003</v>
      </c>
      <c r="K67" s="73">
        <v>2.2859928000000003</v>
      </c>
      <c r="L67" s="73">
        <v>2.2859928000000003</v>
      </c>
      <c r="M67" s="73">
        <v>2.2859928000000003</v>
      </c>
      <c r="N67" s="73">
        <v>2.2859928000000003</v>
      </c>
      <c r="O67" s="73">
        <v>2.2859928000000003</v>
      </c>
      <c r="P67" s="73">
        <v>2.2859928000000003</v>
      </c>
      <c r="Q67" s="73">
        <v>2.2859928000000003</v>
      </c>
      <c r="R67" s="73">
        <v>2.2859928000000003</v>
      </c>
    </row>
    <row r="68" spans="1:18" s="29" customFormat="1" ht="11.25" customHeight="1" x14ac:dyDescent="0.25">
      <c r="A68" s="71" t="s">
        <v>117</v>
      </c>
      <c r="B68" s="72" t="s">
        <v>116</v>
      </c>
      <c r="C68" s="73">
        <v>4.1867999999999999</v>
      </c>
      <c r="D68" s="73">
        <v>4.1867999999999999</v>
      </c>
      <c r="E68" s="73">
        <v>4.1867999999999999</v>
      </c>
      <c r="F68" s="73">
        <v>4.1867999999999999</v>
      </c>
      <c r="G68" s="73">
        <v>4.1867999999999999</v>
      </c>
      <c r="H68" s="73">
        <v>4.1867999999999999</v>
      </c>
      <c r="I68" s="73">
        <v>4.1867999999999999</v>
      </c>
      <c r="J68" s="73">
        <v>4.1867999999999999</v>
      </c>
      <c r="K68" s="73">
        <v>4.1867999999999999</v>
      </c>
      <c r="L68" s="73">
        <v>4.1867999999999999</v>
      </c>
      <c r="M68" s="73">
        <v>4.1867999999999999</v>
      </c>
      <c r="N68" s="73">
        <v>4.1867999999999999</v>
      </c>
      <c r="O68" s="73">
        <v>4.1867999999999999</v>
      </c>
      <c r="P68" s="73">
        <v>4.1867999999999999</v>
      </c>
      <c r="Q68" s="73">
        <v>4.1867999999999999</v>
      </c>
      <c r="R68" s="73">
        <v>4.1867999999999999</v>
      </c>
    </row>
    <row r="69" spans="1:18" s="29" customFormat="1" ht="11.25" customHeight="1" x14ac:dyDescent="0.25">
      <c r="A69" s="71" t="s">
        <v>115</v>
      </c>
      <c r="B69" s="72" t="s">
        <v>114</v>
      </c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</row>
    <row r="70" spans="1:18" s="29" customFormat="1" ht="11.25" customHeight="1" x14ac:dyDescent="0.25">
      <c r="A70" s="74" t="s">
        <v>113</v>
      </c>
      <c r="B70" s="75" t="s">
        <v>112</v>
      </c>
      <c r="C70" s="76">
        <v>2.9642544000000002</v>
      </c>
      <c r="D70" s="76">
        <v>2.9642544000000002</v>
      </c>
      <c r="E70" s="76">
        <v>2.9642544000000002</v>
      </c>
      <c r="F70" s="76">
        <v>2.9642544000000002</v>
      </c>
      <c r="G70" s="76">
        <v>2.9642544000000002</v>
      </c>
      <c r="H70" s="76">
        <v>2.9642544000000002</v>
      </c>
      <c r="I70" s="76">
        <v>2.9642544000000002</v>
      </c>
      <c r="J70" s="76">
        <v>2.9642544000000002</v>
      </c>
      <c r="K70" s="76">
        <v>2.9642544000000002</v>
      </c>
      <c r="L70" s="76">
        <v>2.9642544000000002</v>
      </c>
      <c r="M70" s="76">
        <v>2.9642544000000002</v>
      </c>
      <c r="N70" s="76">
        <v>2.9642544000000002</v>
      </c>
      <c r="O70" s="76">
        <v>2.9642544000000002</v>
      </c>
      <c r="P70" s="76">
        <v>2.9642544000000002</v>
      </c>
      <c r="Q70" s="76">
        <v>2.9642544000000002</v>
      </c>
      <c r="R70" s="76">
        <v>2.9642544000000002</v>
      </c>
    </row>
    <row r="71" spans="1:18" s="29" customFormat="1" ht="11.25" customHeight="1" x14ac:dyDescent="0.25">
      <c r="A71" s="74" t="s">
        <v>111</v>
      </c>
      <c r="B71" s="75" t="s">
        <v>110</v>
      </c>
      <c r="C71" s="76">
        <v>2.9642544000000002</v>
      </c>
      <c r="D71" s="76">
        <v>2.9642544000000002</v>
      </c>
      <c r="E71" s="76">
        <v>2.9642544000000002</v>
      </c>
      <c r="F71" s="76">
        <v>2.9642544000000002</v>
      </c>
      <c r="G71" s="76">
        <v>2.9642544000000002</v>
      </c>
      <c r="H71" s="76">
        <v>2.9642544000000002</v>
      </c>
      <c r="I71" s="76">
        <v>2.9642544000000002</v>
      </c>
      <c r="J71" s="76">
        <v>2.9642544000000002</v>
      </c>
      <c r="K71" s="76">
        <v>2.9642544000000002</v>
      </c>
      <c r="L71" s="76">
        <v>2.9642544000000002</v>
      </c>
      <c r="M71" s="76">
        <v>2.9642544000000002</v>
      </c>
      <c r="N71" s="76">
        <v>2.9642544000000002</v>
      </c>
      <c r="O71" s="76">
        <v>2.9642544000000002</v>
      </c>
      <c r="P71" s="76">
        <v>2.9642544000000002</v>
      </c>
      <c r="Q71" s="76">
        <v>2.9642544000000002</v>
      </c>
      <c r="R71" s="76">
        <v>2.9642544000000002</v>
      </c>
    </row>
    <row r="72" spans="1:18" s="29" customFormat="1" ht="11.25" customHeight="1" x14ac:dyDescent="0.25">
      <c r="A72" s="74" t="s">
        <v>109</v>
      </c>
      <c r="B72" s="75" t="s">
        <v>108</v>
      </c>
      <c r="C72" s="76">
        <v>2.9642544000000002</v>
      </c>
      <c r="D72" s="76">
        <v>2.9642544000000002</v>
      </c>
      <c r="E72" s="76">
        <v>2.9642544000000002</v>
      </c>
      <c r="F72" s="76">
        <v>2.9642544000000002</v>
      </c>
      <c r="G72" s="76">
        <v>2.9642544000000002</v>
      </c>
      <c r="H72" s="76">
        <v>2.9642544000000002</v>
      </c>
      <c r="I72" s="76">
        <v>2.9642544000000002</v>
      </c>
      <c r="J72" s="76">
        <v>2.9642544000000002</v>
      </c>
      <c r="K72" s="76">
        <v>2.9642544000000002</v>
      </c>
      <c r="L72" s="76">
        <v>2.9642544000000002</v>
      </c>
      <c r="M72" s="76">
        <v>2.9642544000000002</v>
      </c>
      <c r="N72" s="76">
        <v>2.9642544000000002</v>
      </c>
      <c r="O72" s="76">
        <v>2.9642544000000002</v>
      </c>
      <c r="P72" s="76">
        <v>2.9642544000000002</v>
      </c>
      <c r="Q72" s="76">
        <v>2.9642544000000002</v>
      </c>
      <c r="R72" s="76">
        <v>2.9642544000000002</v>
      </c>
    </row>
    <row r="73" spans="1:18" s="29" customFormat="1" ht="11.25" customHeight="1" x14ac:dyDescent="0.25">
      <c r="A73" s="74" t="s">
        <v>107</v>
      </c>
      <c r="B73" s="75" t="s">
        <v>106</v>
      </c>
      <c r="C73" s="76">
        <v>3.3326927999999998</v>
      </c>
      <c r="D73" s="76">
        <v>3.3326927999999998</v>
      </c>
      <c r="E73" s="76">
        <v>3.3326927999999998</v>
      </c>
      <c r="F73" s="76">
        <v>3.3326927999999998</v>
      </c>
      <c r="G73" s="76">
        <v>3.3326927999999998</v>
      </c>
      <c r="H73" s="76">
        <v>3.3326927999999998</v>
      </c>
      <c r="I73" s="76">
        <v>3.3326927999999998</v>
      </c>
      <c r="J73" s="76">
        <v>3.3326927999999998</v>
      </c>
      <c r="K73" s="76">
        <v>3.3326927999999998</v>
      </c>
      <c r="L73" s="76">
        <v>3.3326927999999998</v>
      </c>
      <c r="M73" s="76">
        <v>3.3326927999999998</v>
      </c>
      <c r="N73" s="76">
        <v>3.3326927999999998</v>
      </c>
      <c r="O73" s="76">
        <v>3.3326927999999998</v>
      </c>
      <c r="P73" s="76">
        <v>3.3326927999999998</v>
      </c>
      <c r="Q73" s="76">
        <v>3.3326927999999998</v>
      </c>
      <c r="R73" s="76">
        <v>3.3326927999999998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189.27387426269689</v>
      </c>
      <c r="D2" s="78">
        <v>173.69836176478549</v>
      </c>
      <c r="E2" s="78">
        <v>196.31423858950311</v>
      </c>
      <c r="F2" s="78">
        <v>188.3469710889317</v>
      </c>
      <c r="G2" s="78">
        <v>191.70537735461554</v>
      </c>
      <c r="H2" s="78">
        <v>179.34600199046062</v>
      </c>
      <c r="I2" s="78">
        <v>182.65633580543025</v>
      </c>
      <c r="J2" s="78">
        <v>189.45307797162437</v>
      </c>
      <c r="K2" s="78">
        <v>172.99036708304641</v>
      </c>
      <c r="L2" s="78">
        <v>98.606551318802616</v>
      </c>
      <c r="M2" s="78">
        <v>149.77228877747046</v>
      </c>
      <c r="N2" s="78">
        <v>160.84423205811086</v>
      </c>
      <c r="O2" s="78">
        <v>135.74451026290672</v>
      </c>
      <c r="P2" s="78">
        <v>134.08099643871589</v>
      </c>
      <c r="Q2" s="78">
        <v>136.68422027693757</v>
      </c>
      <c r="R2" s="78">
        <v>126.02373055666276</v>
      </c>
    </row>
    <row r="3" spans="1:18" ht="11.25" customHeight="1" x14ac:dyDescent="0.25">
      <c r="A3" s="53" t="s">
        <v>242</v>
      </c>
      <c r="B3" s="54" t="s">
        <v>241</v>
      </c>
      <c r="C3" s="79">
        <v>16.062538399774581</v>
      </c>
      <c r="D3" s="79">
        <v>17.523038749005451</v>
      </c>
      <c r="E3" s="79">
        <v>18.384438148063492</v>
      </c>
      <c r="F3" s="79">
        <v>17.110919640865092</v>
      </c>
      <c r="G3" s="79">
        <v>18.143142863863087</v>
      </c>
      <c r="H3" s="79">
        <v>17.16617172625984</v>
      </c>
      <c r="I3" s="79">
        <v>17.456922062404956</v>
      </c>
      <c r="J3" s="79">
        <v>18.103457851298792</v>
      </c>
      <c r="K3" s="79">
        <v>17.207466253954646</v>
      </c>
      <c r="L3" s="79">
        <v>8.2918072685866999</v>
      </c>
      <c r="M3" s="79">
        <v>14.168164965717704</v>
      </c>
      <c r="N3" s="79">
        <v>15.840775139932472</v>
      </c>
      <c r="O3" s="79">
        <v>12.763646269275801</v>
      </c>
      <c r="P3" s="79">
        <v>13.566585681471148</v>
      </c>
      <c r="Q3" s="79">
        <v>13.521135654294065</v>
      </c>
      <c r="R3" s="79">
        <v>10.495078006560762</v>
      </c>
    </row>
    <row r="4" spans="1:18" ht="11.25" customHeight="1" x14ac:dyDescent="0.25">
      <c r="A4" s="56" t="s">
        <v>240</v>
      </c>
      <c r="B4" s="57" t="s">
        <v>239</v>
      </c>
      <c r="C4" s="8">
        <v>16.062538399774581</v>
      </c>
      <c r="D4" s="8">
        <v>17.523038749005451</v>
      </c>
      <c r="E4" s="8">
        <v>18.384438148063492</v>
      </c>
      <c r="F4" s="8">
        <v>17.110919640865092</v>
      </c>
      <c r="G4" s="8">
        <v>18.143142863863087</v>
      </c>
      <c r="H4" s="8">
        <v>17.16617172625984</v>
      </c>
      <c r="I4" s="8">
        <v>17.456922062404956</v>
      </c>
      <c r="J4" s="8">
        <v>18.103457851298792</v>
      </c>
      <c r="K4" s="8">
        <v>17.207466253954646</v>
      </c>
      <c r="L4" s="8">
        <v>8.2918072685866999</v>
      </c>
      <c r="M4" s="8">
        <v>14.168164965717704</v>
      </c>
      <c r="N4" s="8">
        <v>15.840775139932472</v>
      </c>
      <c r="O4" s="8">
        <v>12.763646269275801</v>
      </c>
      <c r="P4" s="8">
        <v>13.566585681471148</v>
      </c>
      <c r="Q4" s="8">
        <v>13.521135654294065</v>
      </c>
      <c r="R4" s="8">
        <v>10.495078006560762</v>
      </c>
    </row>
    <row r="5" spans="1:18" ht="11.25" customHeight="1" x14ac:dyDescent="0.25">
      <c r="A5" s="59" t="s">
        <v>238</v>
      </c>
      <c r="B5" s="60" t="s">
        <v>237</v>
      </c>
      <c r="C5" s="9">
        <v>16.062538399774581</v>
      </c>
      <c r="D5" s="9">
        <v>17.523038749005451</v>
      </c>
      <c r="E5" s="9">
        <v>18.384438148063492</v>
      </c>
      <c r="F5" s="9">
        <v>17.110919640865092</v>
      </c>
      <c r="G5" s="9">
        <v>18.143142863863087</v>
      </c>
      <c r="H5" s="9">
        <v>17.16617172625984</v>
      </c>
      <c r="I5" s="9">
        <v>17.456922062404956</v>
      </c>
      <c r="J5" s="9">
        <v>18.103457851298792</v>
      </c>
      <c r="K5" s="9">
        <v>17.207466253954646</v>
      </c>
      <c r="L5" s="9">
        <v>8.2918072685866999</v>
      </c>
      <c r="M5" s="9">
        <v>14.168164965717704</v>
      </c>
      <c r="N5" s="9">
        <v>15.840775139932472</v>
      </c>
      <c r="O5" s="9">
        <v>12.763646269275801</v>
      </c>
      <c r="P5" s="9">
        <v>13.566585681471148</v>
      </c>
      <c r="Q5" s="9">
        <v>13.521135654294065</v>
      </c>
      <c r="R5" s="9">
        <v>10.495078006560762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16.062538399774581</v>
      </c>
      <c r="D8" s="10">
        <v>17.523038749005451</v>
      </c>
      <c r="E8" s="10">
        <v>18.384438148063492</v>
      </c>
      <c r="F8" s="10">
        <v>17.110919640865092</v>
      </c>
      <c r="G8" s="10">
        <v>18.143142863863087</v>
      </c>
      <c r="H8" s="10">
        <v>17.16617172625984</v>
      </c>
      <c r="I8" s="10">
        <v>17.456922062404956</v>
      </c>
      <c r="J8" s="10">
        <v>18.103457851298792</v>
      </c>
      <c r="K8" s="10">
        <v>17.207466253954646</v>
      </c>
      <c r="L8" s="10">
        <v>8.2918072685866999</v>
      </c>
      <c r="M8" s="10">
        <v>14.168164965717704</v>
      </c>
      <c r="N8" s="10">
        <v>15.840775139932472</v>
      </c>
      <c r="O8" s="10">
        <v>12.763646269275801</v>
      </c>
      <c r="P8" s="10">
        <v>13.566585681471148</v>
      </c>
      <c r="Q8" s="10">
        <v>13.521135654294065</v>
      </c>
      <c r="R8" s="10">
        <v>10.495078006560762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157.16737477400935</v>
      </c>
      <c r="D21" s="79">
        <v>137.43751748987148</v>
      </c>
      <c r="E21" s="79">
        <v>148.63334033763573</v>
      </c>
      <c r="F21" s="79">
        <v>142.51245993571519</v>
      </c>
      <c r="G21" s="79">
        <v>143.91080020693204</v>
      </c>
      <c r="H21" s="79">
        <v>141.04868203353897</v>
      </c>
      <c r="I21" s="79">
        <v>148.92678961600291</v>
      </c>
      <c r="J21" s="79">
        <v>149.89233220547743</v>
      </c>
      <c r="K21" s="79">
        <v>138.37667713961375</v>
      </c>
      <c r="L21" s="79">
        <v>86.421764630511831</v>
      </c>
      <c r="M21" s="79">
        <v>115.26175901163553</v>
      </c>
      <c r="N21" s="79">
        <v>129.54197476272091</v>
      </c>
      <c r="O21" s="79">
        <v>110.49367288140706</v>
      </c>
      <c r="P21" s="79">
        <v>106.10430109876877</v>
      </c>
      <c r="Q21" s="79">
        <v>123.16308462264351</v>
      </c>
      <c r="R21" s="79">
        <v>89.377957437132181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157.16737477400935</v>
      </c>
      <c r="D30" s="8">
        <v>137.43751748987148</v>
      </c>
      <c r="E30" s="8">
        <v>148.63334033763573</v>
      </c>
      <c r="F30" s="8">
        <v>142.51245993571519</v>
      </c>
      <c r="G30" s="8">
        <v>143.91080020693204</v>
      </c>
      <c r="H30" s="8">
        <v>141.04868203353897</v>
      </c>
      <c r="I30" s="8">
        <v>148.92678961600291</v>
      </c>
      <c r="J30" s="8">
        <v>149.89233220547743</v>
      </c>
      <c r="K30" s="8">
        <v>138.37667713961375</v>
      </c>
      <c r="L30" s="8">
        <v>86.421764630511831</v>
      </c>
      <c r="M30" s="8">
        <v>115.26175901163553</v>
      </c>
      <c r="N30" s="8">
        <v>129.54197476272091</v>
      </c>
      <c r="O30" s="8">
        <v>110.49367288140706</v>
      </c>
      <c r="P30" s="8">
        <v>106.10430109876877</v>
      </c>
      <c r="Q30" s="8">
        <v>123.16308462264351</v>
      </c>
      <c r="R30" s="8">
        <v>89.377957437132181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86.918238626919049</v>
      </c>
      <c r="D34" s="9">
        <v>80.237043369365665</v>
      </c>
      <c r="E34" s="9">
        <v>88.98980237034624</v>
      </c>
      <c r="F34" s="9">
        <v>83.630896107474356</v>
      </c>
      <c r="G34" s="9">
        <v>85.699261601877083</v>
      </c>
      <c r="H34" s="9">
        <v>83.746021615166683</v>
      </c>
      <c r="I34" s="9">
        <v>91.585688921707373</v>
      </c>
      <c r="J34" s="9">
        <v>91.452187599384672</v>
      </c>
      <c r="K34" s="9">
        <v>81.493471959668199</v>
      </c>
      <c r="L34" s="9">
        <v>53.876214723165148</v>
      </c>
      <c r="M34" s="9">
        <v>64.560512228274987</v>
      </c>
      <c r="N34" s="9">
        <v>74.52167084735801</v>
      </c>
      <c r="O34" s="9">
        <v>63.135183783188317</v>
      </c>
      <c r="P34" s="9">
        <v>60.073107319464057</v>
      </c>
      <c r="Q34" s="9">
        <v>61.808485281509071</v>
      </c>
      <c r="R34" s="9">
        <v>65.935014920059103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15.598025168524911</v>
      </c>
      <c r="D43" s="9">
        <v>9.8529595964142711</v>
      </c>
      <c r="E43" s="9">
        <v>9.1457117602403351</v>
      </c>
      <c r="F43" s="9">
        <v>10.980660318318694</v>
      </c>
      <c r="G43" s="9">
        <v>9.832582160821616</v>
      </c>
      <c r="H43" s="9">
        <v>10.292460192621407</v>
      </c>
      <c r="I43" s="9">
        <v>12.08846812574428</v>
      </c>
      <c r="J43" s="9">
        <v>10.824786051133731</v>
      </c>
      <c r="K43" s="9">
        <v>9.5959642398249212</v>
      </c>
      <c r="L43" s="9">
        <v>5.2765073706392815</v>
      </c>
      <c r="M43" s="9">
        <v>6.3382496936514352</v>
      </c>
      <c r="N43" s="9">
        <v>7.666923634187258</v>
      </c>
      <c r="O43" s="9">
        <v>5.8002159792843111</v>
      </c>
      <c r="P43" s="9">
        <v>4.5548906802144584</v>
      </c>
      <c r="Q43" s="9">
        <v>4.0442153360801347</v>
      </c>
      <c r="R43" s="9">
        <v>8.067995746890082</v>
      </c>
    </row>
    <row r="44" spans="1:18" ht="11.25" customHeight="1" x14ac:dyDescent="0.25">
      <c r="A44" s="59" t="s">
        <v>161</v>
      </c>
      <c r="B44" s="60" t="s">
        <v>160</v>
      </c>
      <c r="C44" s="9">
        <v>54.651110978565391</v>
      </c>
      <c r="D44" s="9">
        <v>47.347514524091551</v>
      </c>
      <c r="E44" s="9">
        <v>50.497826207049144</v>
      </c>
      <c r="F44" s="9">
        <v>47.900903509922145</v>
      </c>
      <c r="G44" s="9">
        <v>48.378956444233353</v>
      </c>
      <c r="H44" s="9">
        <v>47.010200225750879</v>
      </c>
      <c r="I44" s="9">
        <v>45.252632568551263</v>
      </c>
      <c r="J44" s="9">
        <v>47.615358554959037</v>
      </c>
      <c r="K44" s="9">
        <v>47.287240940120633</v>
      </c>
      <c r="L44" s="9">
        <v>27.269042536707399</v>
      </c>
      <c r="M44" s="9">
        <v>44.362997089709111</v>
      </c>
      <c r="N44" s="9">
        <v>47.353380281175646</v>
      </c>
      <c r="O44" s="9">
        <v>41.55827311893443</v>
      </c>
      <c r="P44" s="9">
        <v>41.476303099090259</v>
      </c>
      <c r="Q44" s="9">
        <v>57.310384005054303</v>
      </c>
      <c r="R44" s="9">
        <v>15.374946770182998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16.043961088912955</v>
      </c>
      <c r="D52" s="79">
        <v>18.737805525908563</v>
      </c>
      <c r="E52" s="79">
        <v>29.296460103803891</v>
      </c>
      <c r="F52" s="79">
        <v>28.723591512351405</v>
      </c>
      <c r="G52" s="79">
        <v>29.6514342838204</v>
      </c>
      <c r="H52" s="79">
        <v>21.131148230661797</v>
      </c>
      <c r="I52" s="79">
        <v>16.272624127022386</v>
      </c>
      <c r="J52" s="79">
        <v>21.457287914848141</v>
      </c>
      <c r="K52" s="79">
        <v>17.406223689478033</v>
      </c>
      <c r="L52" s="79">
        <v>3.8929794197040892</v>
      </c>
      <c r="M52" s="79">
        <v>20.34236480011722</v>
      </c>
      <c r="N52" s="79">
        <v>15.461482155457485</v>
      </c>
      <c r="O52" s="79">
        <v>12.487191112223853</v>
      </c>
      <c r="P52" s="79">
        <v>14.410109658475951</v>
      </c>
      <c r="Q52" s="79">
        <v>0</v>
      </c>
      <c r="R52" s="79">
        <v>26.150695112969814</v>
      </c>
    </row>
    <row r="53" spans="1:18" ht="11.25" customHeight="1" x14ac:dyDescent="0.25">
      <c r="A53" s="56" t="s">
        <v>143</v>
      </c>
      <c r="B53" s="57" t="s">
        <v>142</v>
      </c>
      <c r="C53" s="8">
        <v>16.043961088912955</v>
      </c>
      <c r="D53" s="8">
        <v>18.737805525908563</v>
      </c>
      <c r="E53" s="8">
        <v>29.296460103803891</v>
      </c>
      <c r="F53" s="8">
        <v>28.723591512351405</v>
      </c>
      <c r="G53" s="8">
        <v>29.6514342838204</v>
      </c>
      <c r="H53" s="8">
        <v>21.131148230661797</v>
      </c>
      <c r="I53" s="8">
        <v>16.272624127022386</v>
      </c>
      <c r="J53" s="8">
        <v>21.457287914848141</v>
      </c>
      <c r="K53" s="8">
        <v>17.406223689478033</v>
      </c>
      <c r="L53" s="8">
        <v>3.8929794197040892</v>
      </c>
      <c r="M53" s="8">
        <v>20.34236480011722</v>
      </c>
      <c r="N53" s="8">
        <v>15.461482155457485</v>
      </c>
      <c r="O53" s="8">
        <v>12.487191112223853</v>
      </c>
      <c r="P53" s="8">
        <v>14.410109658475951</v>
      </c>
      <c r="Q53" s="8">
        <v>0</v>
      </c>
      <c r="R53" s="8">
        <v>26.150695112969814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307.11486683784381</v>
      </c>
      <c r="D2" s="78">
        <v>243.93558680586</v>
      </c>
      <c r="E2" s="78">
        <v>228.60932220727199</v>
      </c>
      <c r="F2" s="78">
        <v>223.32550432377602</v>
      </c>
      <c r="G2" s="78">
        <v>208.38932153658001</v>
      </c>
      <c r="H2" s="78">
        <v>198.51874242200077</v>
      </c>
      <c r="I2" s="78">
        <v>195.26506525141201</v>
      </c>
      <c r="J2" s="78">
        <v>201.52820161306801</v>
      </c>
      <c r="K2" s="78">
        <v>245.68999957123202</v>
      </c>
      <c r="L2" s="78">
        <v>228.19279769751603</v>
      </c>
      <c r="M2" s="78">
        <v>225.3477516337951</v>
      </c>
      <c r="N2" s="78">
        <v>218.21425686697498</v>
      </c>
      <c r="O2" s="78">
        <v>218.46724377189273</v>
      </c>
      <c r="P2" s="78">
        <v>205.14135296649769</v>
      </c>
      <c r="Q2" s="78">
        <v>207.0779765141782</v>
      </c>
      <c r="R2" s="78">
        <v>226.82075290281662</v>
      </c>
    </row>
    <row r="3" spans="1:18" ht="11.25" customHeight="1" x14ac:dyDescent="0.25">
      <c r="A3" s="53" t="s">
        <v>242</v>
      </c>
      <c r="B3" s="54" t="s">
        <v>241</v>
      </c>
      <c r="C3" s="79">
        <v>177.36776549131218</v>
      </c>
      <c r="D3" s="79">
        <v>154.33703069846399</v>
      </c>
      <c r="E3" s="79">
        <v>165.72025460303999</v>
      </c>
      <c r="F3" s="79">
        <v>150.250630748616</v>
      </c>
      <c r="G3" s="79">
        <v>145.509604522128</v>
      </c>
      <c r="H3" s="79">
        <v>129.59317984228403</v>
      </c>
      <c r="I3" s="79">
        <v>124.39323555278401</v>
      </c>
      <c r="J3" s="79">
        <v>132.26154799413598</v>
      </c>
      <c r="K3" s="79">
        <v>152.47805591066401</v>
      </c>
      <c r="L3" s="79">
        <v>139.79664566762401</v>
      </c>
      <c r="M3" s="79">
        <v>129.59163380707199</v>
      </c>
      <c r="N3" s="79">
        <v>119.38649553760629</v>
      </c>
      <c r="O3" s="79">
        <v>132.15267973788121</v>
      </c>
      <c r="P3" s="79">
        <v>119.38832623581028</v>
      </c>
      <c r="Q3" s="79">
        <v>129.599973129814</v>
      </c>
      <c r="R3" s="79">
        <v>127.03598664201473</v>
      </c>
    </row>
    <row r="4" spans="1:18" ht="11.25" customHeight="1" x14ac:dyDescent="0.25">
      <c r="A4" s="56" t="s">
        <v>240</v>
      </c>
      <c r="B4" s="57" t="s">
        <v>239</v>
      </c>
      <c r="C4" s="8">
        <v>177.36776549131218</v>
      </c>
      <c r="D4" s="8">
        <v>154.33703069846399</v>
      </c>
      <c r="E4" s="8">
        <v>165.72025460303999</v>
      </c>
      <c r="F4" s="8">
        <v>150.250630748616</v>
      </c>
      <c r="G4" s="8">
        <v>145.509604522128</v>
      </c>
      <c r="H4" s="8">
        <v>129.59317984228403</v>
      </c>
      <c r="I4" s="8">
        <v>124.39323555278401</v>
      </c>
      <c r="J4" s="8">
        <v>132.26154799413598</v>
      </c>
      <c r="K4" s="8">
        <v>152.47805591066401</v>
      </c>
      <c r="L4" s="8">
        <v>139.79664566762401</v>
      </c>
      <c r="M4" s="8">
        <v>129.59163380707199</v>
      </c>
      <c r="N4" s="8">
        <v>119.38649553760629</v>
      </c>
      <c r="O4" s="8">
        <v>132.15267973788121</v>
      </c>
      <c r="P4" s="8">
        <v>119.38832623581028</v>
      </c>
      <c r="Q4" s="8">
        <v>129.599973129814</v>
      </c>
      <c r="R4" s="8">
        <v>127.03598664201473</v>
      </c>
    </row>
    <row r="5" spans="1:18" ht="11.25" customHeight="1" x14ac:dyDescent="0.25">
      <c r="A5" s="59" t="s">
        <v>238</v>
      </c>
      <c r="B5" s="60" t="s">
        <v>237</v>
      </c>
      <c r="C5" s="9">
        <v>165.16936583311417</v>
      </c>
      <c r="D5" s="9">
        <v>142.236840823704</v>
      </c>
      <c r="E5" s="9">
        <v>147.35218061915998</v>
      </c>
      <c r="F5" s="9">
        <v>131.92964026149599</v>
      </c>
      <c r="G5" s="9">
        <v>127.13951459404801</v>
      </c>
      <c r="H5" s="9">
        <v>129.59317984228403</v>
      </c>
      <c r="I5" s="9">
        <v>124.39323555278401</v>
      </c>
      <c r="J5" s="9">
        <v>132.26154799413598</v>
      </c>
      <c r="K5" s="9">
        <v>152.47805591066401</v>
      </c>
      <c r="L5" s="9">
        <v>139.79664566762401</v>
      </c>
      <c r="M5" s="9">
        <v>129.59163380707199</v>
      </c>
      <c r="N5" s="9">
        <v>119.38649553760629</v>
      </c>
      <c r="O5" s="9">
        <v>132.15267973788121</v>
      </c>
      <c r="P5" s="9">
        <v>119.38832623581028</v>
      </c>
      <c r="Q5" s="9">
        <v>129.599973129814</v>
      </c>
      <c r="R5" s="9">
        <v>127.03598664201473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165.16936583311417</v>
      </c>
      <c r="D8" s="10">
        <v>142.236840823704</v>
      </c>
      <c r="E8" s="10">
        <v>147.35218061915998</v>
      </c>
      <c r="F8" s="10">
        <v>131.92964026149599</v>
      </c>
      <c r="G8" s="10">
        <v>127.13951459404801</v>
      </c>
      <c r="H8" s="10">
        <v>129.59317984228403</v>
      </c>
      <c r="I8" s="10">
        <v>124.39323555278401</v>
      </c>
      <c r="J8" s="10">
        <v>132.26154799413598</v>
      </c>
      <c r="K8" s="10">
        <v>152.47805591066401</v>
      </c>
      <c r="L8" s="10">
        <v>139.79664566762401</v>
      </c>
      <c r="M8" s="10">
        <v>129.59163380707199</v>
      </c>
      <c r="N8" s="10">
        <v>119.38649553760629</v>
      </c>
      <c r="O8" s="10">
        <v>132.15267973788121</v>
      </c>
      <c r="P8" s="10">
        <v>119.38832623581028</v>
      </c>
      <c r="Q8" s="10">
        <v>129.599973129814</v>
      </c>
      <c r="R8" s="10">
        <v>127.03598664201473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12.198399658198015</v>
      </c>
      <c r="D11" s="9">
        <v>12.10018987476</v>
      </c>
      <c r="E11" s="9">
        <v>18.368073983879999</v>
      </c>
      <c r="F11" s="9">
        <v>18.32099048712</v>
      </c>
      <c r="G11" s="9">
        <v>18.370089928079999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12.198399658198015</v>
      </c>
      <c r="D12" s="10">
        <v>12.10018987476</v>
      </c>
      <c r="E12" s="10">
        <v>18.368073983879999</v>
      </c>
      <c r="F12" s="10">
        <v>18.32099048712</v>
      </c>
      <c r="G12" s="10">
        <v>18.370089928079999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109.1018247808527</v>
      </c>
      <c r="D21" s="79">
        <v>70.571955926412016</v>
      </c>
      <c r="E21" s="79">
        <v>48.087338581800005</v>
      </c>
      <c r="F21" s="79">
        <v>60.394106257128009</v>
      </c>
      <c r="G21" s="79">
        <v>48.083202316476005</v>
      </c>
      <c r="H21" s="79">
        <v>54.060692888271525</v>
      </c>
      <c r="I21" s="79">
        <v>53.952027989400001</v>
      </c>
      <c r="J21" s="79">
        <v>48.125010696444008</v>
      </c>
      <c r="K21" s="79">
        <v>71.373930055776015</v>
      </c>
      <c r="L21" s="79">
        <v>71.717078299716007</v>
      </c>
      <c r="M21" s="79">
        <v>77.971398676530242</v>
      </c>
      <c r="N21" s="79">
        <v>83.961431533178626</v>
      </c>
      <c r="O21" s="79">
        <v>71.39280615967148</v>
      </c>
      <c r="P21" s="79">
        <v>71.391496690358537</v>
      </c>
      <c r="Q21" s="79">
        <v>77.4780033843642</v>
      </c>
      <c r="R21" s="79">
        <v>84.526464043717993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109.1018247808527</v>
      </c>
      <c r="D30" s="8">
        <v>70.571955926412016</v>
      </c>
      <c r="E30" s="8">
        <v>48.087338581800005</v>
      </c>
      <c r="F30" s="8">
        <v>60.394106257128009</v>
      </c>
      <c r="G30" s="8">
        <v>48.083202316476005</v>
      </c>
      <c r="H30" s="8">
        <v>54.060692888271525</v>
      </c>
      <c r="I30" s="8">
        <v>53.952027989400001</v>
      </c>
      <c r="J30" s="8">
        <v>48.125010696444008</v>
      </c>
      <c r="K30" s="8">
        <v>71.373930055776015</v>
      </c>
      <c r="L30" s="8">
        <v>71.717078299716007</v>
      </c>
      <c r="M30" s="8">
        <v>77.971398676530242</v>
      </c>
      <c r="N30" s="8">
        <v>83.961431533178626</v>
      </c>
      <c r="O30" s="8">
        <v>71.39280615967148</v>
      </c>
      <c r="P30" s="8">
        <v>71.391496690358537</v>
      </c>
      <c r="Q30" s="8">
        <v>77.4780033843642</v>
      </c>
      <c r="R30" s="8">
        <v>84.526464043717993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46.441080758916101</v>
      </c>
      <c r="D34" s="9">
        <v>20.343092046408003</v>
      </c>
      <c r="E34" s="9">
        <v>26.150980813128005</v>
      </c>
      <c r="F34" s="9">
        <v>26.146199026980007</v>
      </c>
      <c r="G34" s="9">
        <v>26.150188251888004</v>
      </c>
      <c r="H34" s="9">
        <v>29.024006441455782</v>
      </c>
      <c r="I34" s="9">
        <v>28.902832694532002</v>
      </c>
      <c r="J34" s="9">
        <v>23.102843121504005</v>
      </c>
      <c r="K34" s="9">
        <v>49.383090672876008</v>
      </c>
      <c r="L34" s="9">
        <v>43.566562988640008</v>
      </c>
      <c r="M34" s="9">
        <v>43.539379312747784</v>
      </c>
      <c r="N34" s="9">
        <v>49.343866341597746</v>
      </c>
      <c r="O34" s="9">
        <v>49.344392301566337</v>
      </c>
      <c r="P34" s="9">
        <v>49.344407456581564</v>
      </c>
      <c r="Q34" s="9">
        <v>52.246135413303492</v>
      </c>
      <c r="R34" s="9">
        <v>43.539603358638303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28.605173063439011</v>
      </c>
      <c r="D43" s="9">
        <v>22.354695832716001</v>
      </c>
      <c r="E43" s="9">
        <v>9.6216555211920003</v>
      </c>
      <c r="F43" s="9">
        <v>9.6189564168360011</v>
      </c>
      <c r="G43" s="9">
        <v>9.6181497879480009</v>
      </c>
      <c r="H43" s="9">
        <v>9.5577208494596864</v>
      </c>
      <c r="I43" s="9">
        <v>9.5714894091960012</v>
      </c>
      <c r="J43" s="9">
        <v>9.5620580560440001</v>
      </c>
      <c r="K43" s="9">
        <v>15.834962724516002</v>
      </c>
      <c r="L43" s="9">
        <v>15.832604886227999</v>
      </c>
      <c r="M43" s="9">
        <v>15.855894711694383</v>
      </c>
      <c r="N43" s="9">
        <v>22.23356154694579</v>
      </c>
      <c r="O43" s="9">
        <v>15.856337761905326</v>
      </c>
      <c r="P43" s="9">
        <v>15.855085488400874</v>
      </c>
      <c r="Q43" s="9">
        <v>19.039938660566104</v>
      </c>
      <c r="R43" s="9">
        <v>28.602805606808232</v>
      </c>
    </row>
    <row r="44" spans="1:18" ht="11.25" customHeight="1" x14ac:dyDescent="0.25">
      <c r="A44" s="59" t="s">
        <v>161</v>
      </c>
      <c r="B44" s="60" t="s">
        <v>160</v>
      </c>
      <c r="C44" s="9">
        <v>34.055570958497583</v>
      </c>
      <c r="D44" s="9">
        <v>27.874168047288006</v>
      </c>
      <c r="E44" s="9">
        <v>12.314702247480001</v>
      </c>
      <c r="F44" s="9">
        <v>24.628950813312002</v>
      </c>
      <c r="G44" s="9">
        <v>12.314864276640002</v>
      </c>
      <c r="H44" s="9">
        <v>15.47896559735606</v>
      </c>
      <c r="I44" s="9">
        <v>15.477705885672002</v>
      </c>
      <c r="J44" s="9">
        <v>15.460109518896003</v>
      </c>
      <c r="K44" s="9">
        <v>6.1558766583840017</v>
      </c>
      <c r="L44" s="9">
        <v>12.317910424848003</v>
      </c>
      <c r="M44" s="9">
        <v>18.57612465208808</v>
      </c>
      <c r="N44" s="9">
        <v>12.384003644635083</v>
      </c>
      <c r="O44" s="9">
        <v>6.192076096199818</v>
      </c>
      <c r="P44" s="9">
        <v>6.1920037453760939</v>
      </c>
      <c r="Q44" s="9">
        <v>6.1919293104946007</v>
      </c>
      <c r="R44" s="9">
        <v>12.38405507827146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20.645276565678966</v>
      </c>
      <c r="D52" s="79">
        <v>19.026600180984005</v>
      </c>
      <c r="E52" s="79">
        <v>14.801729022432003</v>
      </c>
      <c r="F52" s="79">
        <v>12.680767318032002</v>
      </c>
      <c r="G52" s="79">
        <v>14.796514697976002</v>
      </c>
      <c r="H52" s="79">
        <v>14.864869691445223</v>
      </c>
      <c r="I52" s="79">
        <v>16.919801709228004</v>
      </c>
      <c r="J52" s="79">
        <v>21.141642922488003</v>
      </c>
      <c r="K52" s="79">
        <v>21.838013604792003</v>
      </c>
      <c r="L52" s="79">
        <v>16.679073730176</v>
      </c>
      <c r="M52" s="79">
        <v>17.784719150192881</v>
      </c>
      <c r="N52" s="79">
        <v>14.86632979619006</v>
      </c>
      <c r="O52" s="79">
        <v>14.921757874340036</v>
      </c>
      <c r="P52" s="79">
        <v>14.36153004032886</v>
      </c>
      <c r="Q52" s="79">
        <v>0</v>
      </c>
      <c r="R52" s="79">
        <v>15.258302217083887</v>
      </c>
    </row>
    <row r="53" spans="1:18" ht="11.25" customHeight="1" x14ac:dyDescent="0.25">
      <c r="A53" s="56" t="s">
        <v>143</v>
      </c>
      <c r="B53" s="57" t="s">
        <v>142</v>
      </c>
      <c r="C53" s="8">
        <v>20.645276565678966</v>
      </c>
      <c r="D53" s="8">
        <v>19.026600180984005</v>
      </c>
      <c r="E53" s="8">
        <v>14.801729022432003</v>
      </c>
      <c r="F53" s="8">
        <v>12.680767318032002</v>
      </c>
      <c r="G53" s="8">
        <v>14.796514697976002</v>
      </c>
      <c r="H53" s="8">
        <v>14.864869691445223</v>
      </c>
      <c r="I53" s="8">
        <v>16.919801709228004</v>
      </c>
      <c r="J53" s="8">
        <v>21.141642922488003</v>
      </c>
      <c r="K53" s="8">
        <v>21.838013604792003</v>
      </c>
      <c r="L53" s="8">
        <v>16.679073730176</v>
      </c>
      <c r="M53" s="8">
        <v>17.784719150192881</v>
      </c>
      <c r="N53" s="8">
        <v>14.86632979619006</v>
      </c>
      <c r="O53" s="8">
        <v>14.921757874340036</v>
      </c>
      <c r="P53" s="8">
        <v>14.36153004032886</v>
      </c>
      <c r="Q53" s="8">
        <v>0</v>
      </c>
      <c r="R53" s="8">
        <v>15.258302217083887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46.29657931895067</v>
      </c>
      <c r="D2" s="78">
        <v>32.801506175212168</v>
      </c>
      <c r="E2" s="78">
        <v>28.437632439212788</v>
      </c>
      <c r="F2" s="78">
        <v>28.117090492058356</v>
      </c>
      <c r="G2" s="78">
        <v>27.651100136591516</v>
      </c>
      <c r="H2" s="78">
        <v>28.099220269779369</v>
      </c>
      <c r="I2" s="78">
        <v>29.305108043267516</v>
      </c>
      <c r="J2" s="78">
        <v>30.588255716905273</v>
      </c>
      <c r="K2" s="78">
        <v>36.831484228177786</v>
      </c>
      <c r="L2" s="78">
        <v>22.591118491872919</v>
      </c>
      <c r="M2" s="78">
        <v>29.728647792692822</v>
      </c>
      <c r="N2" s="78">
        <v>35.523536458869337</v>
      </c>
      <c r="O2" s="78">
        <v>37.176954363254929</v>
      </c>
      <c r="P2" s="78">
        <v>36.990511415956313</v>
      </c>
      <c r="Q2" s="78">
        <v>30.30070098119635</v>
      </c>
      <c r="R2" s="78">
        <v>38.91250373421073</v>
      </c>
    </row>
    <row r="3" spans="1:18" ht="11.25" customHeight="1" x14ac:dyDescent="0.25">
      <c r="A3" s="53" t="s">
        <v>242</v>
      </c>
      <c r="B3" s="54" t="s">
        <v>241</v>
      </c>
      <c r="C3" s="79">
        <v>20.842326857767986</v>
      </c>
      <c r="D3" s="79">
        <v>18.226228986614483</v>
      </c>
      <c r="E3" s="79">
        <v>19.662460841759202</v>
      </c>
      <c r="F3" s="79">
        <v>18.038717191532825</v>
      </c>
      <c r="G3" s="79">
        <v>19.093821785928391</v>
      </c>
      <c r="H3" s="79">
        <v>19.081959416230262</v>
      </c>
      <c r="I3" s="79">
        <v>19.306552306082594</v>
      </c>
      <c r="J3" s="79">
        <v>20.095781305624794</v>
      </c>
      <c r="K3" s="79">
        <v>22.010995943424376</v>
      </c>
      <c r="L3" s="79">
        <v>12.983817938531267</v>
      </c>
      <c r="M3" s="79">
        <v>15.465236231205431</v>
      </c>
      <c r="N3" s="79">
        <v>19.95321298320183</v>
      </c>
      <c r="O3" s="79">
        <v>23.293447178012059</v>
      </c>
      <c r="P3" s="79">
        <v>22.782359032819553</v>
      </c>
      <c r="Q3" s="79">
        <v>20.194344845826009</v>
      </c>
      <c r="R3" s="79">
        <v>20.723217411609131</v>
      </c>
    </row>
    <row r="4" spans="1:18" ht="11.25" customHeight="1" x14ac:dyDescent="0.25">
      <c r="A4" s="56" t="s">
        <v>240</v>
      </c>
      <c r="B4" s="57" t="s">
        <v>239</v>
      </c>
      <c r="C4" s="8">
        <v>20.842326857767986</v>
      </c>
      <c r="D4" s="8">
        <v>18.226228986614483</v>
      </c>
      <c r="E4" s="8">
        <v>19.662460841759202</v>
      </c>
      <c r="F4" s="8">
        <v>18.038717191532825</v>
      </c>
      <c r="G4" s="8">
        <v>19.093821785928391</v>
      </c>
      <c r="H4" s="8">
        <v>19.081959416230262</v>
      </c>
      <c r="I4" s="8">
        <v>19.306552306082594</v>
      </c>
      <c r="J4" s="8">
        <v>20.095781305624794</v>
      </c>
      <c r="K4" s="8">
        <v>22.010995943424376</v>
      </c>
      <c r="L4" s="8">
        <v>12.983817938531267</v>
      </c>
      <c r="M4" s="8">
        <v>15.465236231205431</v>
      </c>
      <c r="N4" s="8">
        <v>19.95321298320183</v>
      </c>
      <c r="O4" s="8">
        <v>23.293447178012059</v>
      </c>
      <c r="P4" s="8">
        <v>22.782359032819553</v>
      </c>
      <c r="Q4" s="8">
        <v>20.194344845826009</v>
      </c>
      <c r="R4" s="8">
        <v>20.723217411609131</v>
      </c>
    </row>
    <row r="5" spans="1:18" ht="11.25" customHeight="1" x14ac:dyDescent="0.25">
      <c r="A5" s="59" t="s">
        <v>238</v>
      </c>
      <c r="B5" s="60" t="s">
        <v>237</v>
      </c>
      <c r="C5" s="9">
        <v>19.408903867330068</v>
      </c>
      <c r="D5" s="9">
        <v>16.797272951625242</v>
      </c>
      <c r="E5" s="9">
        <v>17.483116281182166</v>
      </c>
      <c r="F5" s="9">
        <v>15.839144621226229</v>
      </c>
      <c r="G5" s="9">
        <v>16.683292086324283</v>
      </c>
      <c r="H5" s="9">
        <v>19.081959416230262</v>
      </c>
      <c r="I5" s="9">
        <v>19.306552306082594</v>
      </c>
      <c r="J5" s="9">
        <v>20.095781305624794</v>
      </c>
      <c r="K5" s="9">
        <v>22.010995943424376</v>
      </c>
      <c r="L5" s="9">
        <v>12.983817938531267</v>
      </c>
      <c r="M5" s="9">
        <v>15.465236231205431</v>
      </c>
      <c r="N5" s="9">
        <v>19.95321298320183</v>
      </c>
      <c r="O5" s="9">
        <v>23.293447178012059</v>
      </c>
      <c r="P5" s="9">
        <v>22.782359032819553</v>
      </c>
      <c r="Q5" s="9">
        <v>20.194344845826009</v>
      </c>
      <c r="R5" s="9">
        <v>20.723217411609131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19.408903867330068</v>
      </c>
      <c r="D8" s="10">
        <v>16.797272951625242</v>
      </c>
      <c r="E8" s="10">
        <v>17.483116281182166</v>
      </c>
      <c r="F8" s="10">
        <v>15.839144621226229</v>
      </c>
      <c r="G8" s="10">
        <v>16.683292086324283</v>
      </c>
      <c r="H8" s="10">
        <v>19.081959416230262</v>
      </c>
      <c r="I8" s="10">
        <v>19.306552306082594</v>
      </c>
      <c r="J8" s="10">
        <v>20.095781305624794</v>
      </c>
      <c r="K8" s="10">
        <v>22.010995943424376</v>
      </c>
      <c r="L8" s="10">
        <v>12.983817938531267</v>
      </c>
      <c r="M8" s="10">
        <v>15.465236231205431</v>
      </c>
      <c r="N8" s="10">
        <v>19.95321298320183</v>
      </c>
      <c r="O8" s="10">
        <v>23.293447178012059</v>
      </c>
      <c r="P8" s="10">
        <v>22.782359032819553</v>
      </c>
      <c r="Q8" s="10">
        <v>20.194344845826009</v>
      </c>
      <c r="R8" s="10">
        <v>20.723217411609131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1.4334229904379197</v>
      </c>
      <c r="D11" s="9">
        <v>1.4289560349892405</v>
      </c>
      <c r="E11" s="9">
        <v>2.1793445605770345</v>
      </c>
      <c r="F11" s="9">
        <v>2.1995725703065983</v>
      </c>
      <c r="G11" s="9">
        <v>2.4105296996041066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1.4334229904379197</v>
      </c>
      <c r="D12" s="10">
        <v>1.4289560349892405</v>
      </c>
      <c r="E12" s="10">
        <v>2.1793445605770345</v>
      </c>
      <c r="F12" s="10">
        <v>2.1995725703065983</v>
      </c>
      <c r="G12" s="10">
        <v>2.4105296996041066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19.875410119353496</v>
      </c>
      <c r="D21" s="79">
        <v>10.653057864898884</v>
      </c>
      <c r="E21" s="79">
        <v>6.3392143871094326</v>
      </c>
      <c r="F21" s="79">
        <v>7.9743983857250544</v>
      </c>
      <c r="G21" s="79">
        <v>6.2514861787580953</v>
      </c>
      <c r="H21" s="79">
        <v>6.9281058862576979</v>
      </c>
      <c r="I21" s="79">
        <v>7.3530273101521564</v>
      </c>
      <c r="J21" s="79">
        <v>6.8648823184181671</v>
      </c>
      <c r="K21" s="79">
        <v>10.460643804598471</v>
      </c>
      <c r="L21" s="79">
        <v>7.2719249315282903</v>
      </c>
      <c r="M21" s="79">
        <v>10.774678649054209</v>
      </c>
      <c r="N21" s="79">
        <v>12.647711856810195</v>
      </c>
      <c r="O21" s="79">
        <v>10.93763747750843</v>
      </c>
      <c r="P21" s="79">
        <v>11.278108134659217</v>
      </c>
      <c r="Q21" s="79">
        <v>10.106356135370339</v>
      </c>
      <c r="R21" s="79">
        <v>14.713596830855472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19.875410119353496</v>
      </c>
      <c r="D30" s="8">
        <v>10.653057864898884</v>
      </c>
      <c r="E30" s="8">
        <v>6.3392143871094326</v>
      </c>
      <c r="F30" s="8">
        <v>7.9743983857250544</v>
      </c>
      <c r="G30" s="8">
        <v>6.2514861787580953</v>
      </c>
      <c r="H30" s="8">
        <v>6.9281058862576979</v>
      </c>
      <c r="I30" s="8">
        <v>7.3530273101521564</v>
      </c>
      <c r="J30" s="8">
        <v>6.8648823184181671</v>
      </c>
      <c r="K30" s="8">
        <v>10.460643804598471</v>
      </c>
      <c r="L30" s="8">
        <v>7.2719249315282903</v>
      </c>
      <c r="M30" s="8">
        <v>10.774678649054209</v>
      </c>
      <c r="N30" s="8">
        <v>12.647711856810195</v>
      </c>
      <c r="O30" s="8">
        <v>10.93763747750843</v>
      </c>
      <c r="P30" s="8">
        <v>11.278108134659217</v>
      </c>
      <c r="Q30" s="8">
        <v>10.106356135370339</v>
      </c>
      <c r="R30" s="8">
        <v>14.713596830855472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8.0615271492640925</v>
      </c>
      <c r="D34" s="9">
        <v>2.6832285172093333</v>
      </c>
      <c r="E34" s="9">
        <v>3.2521512812710989</v>
      </c>
      <c r="F34" s="9">
        <v>3.3446769411305137</v>
      </c>
      <c r="G34" s="9">
        <v>3.0900819040238203</v>
      </c>
      <c r="H34" s="9">
        <v>3.2404431685550992</v>
      </c>
      <c r="I34" s="9">
        <v>3.3805862453450408</v>
      </c>
      <c r="J34" s="9">
        <v>2.7961722419308366</v>
      </c>
      <c r="K34" s="9">
        <v>6.3870138222321851</v>
      </c>
      <c r="L34" s="9">
        <v>3.8876083349521333</v>
      </c>
      <c r="M34" s="9">
        <v>5.3933399871273453</v>
      </c>
      <c r="N34" s="9">
        <v>6.1886933381658817</v>
      </c>
      <c r="O34" s="9">
        <v>6.7072862122498309</v>
      </c>
      <c r="P34" s="9">
        <v>6.8523829009892694</v>
      </c>
      <c r="Q34" s="9">
        <v>6.5859514253572158</v>
      </c>
      <c r="R34" s="9">
        <v>6.1736954906511716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7.7024039664228772</v>
      </c>
      <c r="D43" s="9">
        <v>4.5878807773809402</v>
      </c>
      <c r="E43" s="9">
        <v>1.5859113526347473</v>
      </c>
      <c r="F43" s="9">
        <v>1.5918201381588006</v>
      </c>
      <c r="G43" s="9">
        <v>1.5011705274927551</v>
      </c>
      <c r="H43" s="9">
        <v>1.3460171551003095</v>
      </c>
      <c r="I43" s="9">
        <v>1.5043967423335962</v>
      </c>
      <c r="J43" s="9">
        <v>1.65534922327387</v>
      </c>
      <c r="K43" s="9">
        <v>3.1606512507935749</v>
      </c>
      <c r="L43" s="9">
        <v>2.2089289794101346</v>
      </c>
      <c r="M43" s="9">
        <v>3.1037614285159245</v>
      </c>
      <c r="N43" s="9">
        <v>4.3325590533419254</v>
      </c>
      <c r="O43" s="9">
        <v>3.1090237518868973</v>
      </c>
      <c r="P43" s="9">
        <v>3.2117594621594101</v>
      </c>
      <c r="Q43" s="9">
        <v>2.5291409029175029</v>
      </c>
      <c r="R43" s="9">
        <v>6.4643585255952543</v>
      </c>
    </row>
    <row r="44" spans="1:18" ht="11.25" customHeight="1" x14ac:dyDescent="0.25">
      <c r="A44" s="59" t="s">
        <v>161</v>
      </c>
      <c r="B44" s="60" t="s">
        <v>160</v>
      </c>
      <c r="C44" s="9">
        <v>4.1114790036665276</v>
      </c>
      <c r="D44" s="9">
        <v>3.3819485703086101</v>
      </c>
      <c r="E44" s="9">
        <v>1.5011517532035865</v>
      </c>
      <c r="F44" s="9">
        <v>3.0379013064357405</v>
      </c>
      <c r="G44" s="9">
        <v>1.6602337472415201</v>
      </c>
      <c r="H44" s="9">
        <v>2.341645562602289</v>
      </c>
      <c r="I44" s="9">
        <v>2.4680443224735198</v>
      </c>
      <c r="J44" s="9">
        <v>2.4133608532134607</v>
      </c>
      <c r="K44" s="9">
        <v>0.91297873157271003</v>
      </c>
      <c r="L44" s="9">
        <v>1.1753876171660227</v>
      </c>
      <c r="M44" s="9">
        <v>2.2775772334109399</v>
      </c>
      <c r="N44" s="9">
        <v>2.1264594653023878</v>
      </c>
      <c r="O44" s="9">
        <v>1.1213275133717013</v>
      </c>
      <c r="P44" s="9">
        <v>1.2139657715105368</v>
      </c>
      <c r="Q44" s="9">
        <v>0.99126380709562112</v>
      </c>
      <c r="R44" s="9">
        <v>2.0755428146090464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5.5788423418291861</v>
      </c>
      <c r="D52" s="79">
        <v>3.9222193236988026</v>
      </c>
      <c r="E52" s="79">
        <v>2.4359572103441529</v>
      </c>
      <c r="F52" s="79">
        <v>2.1039749148004772</v>
      </c>
      <c r="G52" s="79">
        <v>2.3057921719050283</v>
      </c>
      <c r="H52" s="79">
        <v>2.0891549672914089</v>
      </c>
      <c r="I52" s="79">
        <v>2.645528427032767</v>
      </c>
      <c r="J52" s="79">
        <v>3.6275920928623098</v>
      </c>
      <c r="K52" s="79">
        <v>4.359844480154937</v>
      </c>
      <c r="L52" s="79">
        <v>2.3353756218133617</v>
      </c>
      <c r="M52" s="79">
        <v>3.4887329124331834</v>
      </c>
      <c r="N52" s="79">
        <v>2.9226116188573101</v>
      </c>
      <c r="O52" s="79">
        <v>2.9458697077344365</v>
      </c>
      <c r="P52" s="79">
        <v>2.9300442484775457</v>
      </c>
      <c r="Q52" s="79">
        <v>0</v>
      </c>
      <c r="R52" s="79">
        <v>3.4756894917461221</v>
      </c>
    </row>
    <row r="53" spans="1:18" ht="11.25" customHeight="1" x14ac:dyDescent="0.25">
      <c r="A53" s="56" t="s">
        <v>143</v>
      </c>
      <c r="B53" s="57" t="s">
        <v>142</v>
      </c>
      <c r="C53" s="8">
        <v>5.5788423418291861</v>
      </c>
      <c r="D53" s="8">
        <v>3.9222193236988026</v>
      </c>
      <c r="E53" s="8">
        <v>2.4359572103441529</v>
      </c>
      <c r="F53" s="8">
        <v>2.1039749148004772</v>
      </c>
      <c r="G53" s="8">
        <v>2.3057921719050283</v>
      </c>
      <c r="H53" s="8">
        <v>2.0891549672914089</v>
      </c>
      <c r="I53" s="8">
        <v>2.645528427032767</v>
      </c>
      <c r="J53" s="8">
        <v>3.6275920928623098</v>
      </c>
      <c r="K53" s="8">
        <v>4.359844480154937</v>
      </c>
      <c r="L53" s="8">
        <v>2.3353756218133617</v>
      </c>
      <c r="M53" s="8">
        <v>3.4887329124331834</v>
      </c>
      <c r="N53" s="8">
        <v>2.9226116188573101</v>
      </c>
      <c r="O53" s="8">
        <v>2.9458697077344365</v>
      </c>
      <c r="P53" s="8">
        <v>2.9300442484775457</v>
      </c>
      <c r="Q53" s="8">
        <v>0</v>
      </c>
      <c r="R53" s="8">
        <v>3.4756894917461221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6.9694206662074203</v>
      </c>
      <c r="D2" s="78">
        <v>4.7131745298052241</v>
      </c>
      <c r="E2" s="78">
        <v>4.7136865390647973</v>
      </c>
      <c r="F2" s="78">
        <v>4.8971871846295087</v>
      </c>
      <c r="G2" s="78">
        <v>4.6083599527639096</v>
      </c>
      <c r="H2" s="78">
        <v>4.7457432509175801</v>
      </c>
      <c r="I2" s="78">
        <v>5.3060816586544988</v>
      </c>
      <c r="J2" s="78">
        <v>5.6592077690271161</v>
      </c>
      <c r="K2" s="78">
        <v>5.9508335985651843</v>
      </c>
      <c r="L2" s="78">
        <v>5.5285011118482039</v>
      </c>
      <c r="M2" s="78">
        <v>5.2816010588404101</v>
      </c>
      <c r="N2" s="78">
        <v>5.3245063098244749</v>
      </c>
      <c r="O2" s="78">
        <v>5.2744735188650269</v>
      </c>
      <c r="P2" s="78">
        <v>5.0046724814845547</v>
      </c>
      <c r="Q2" s="78">
        <v>5.5296075927907715</v>
      </c>
      <c r="R2" s="78">
        <v>6.7875117771248794</v>
      </c>
    </row>
    <row r="3" spans="1:18" ht="11.25" customHeight="1" x14ac:dyDescent="0.25">
      <c r="A3" s="53" t="s">
        <v>242</v>
      </c>
      <c r="B3" s="54" t="s">
        <v>241</v>
      </c>
      <c r="C3" s="79">
        <v>1.9202995054381728</v>
      </c>
      <c r="D3" s="79">
        <v>1.5988179105536802</v>
      </c>
      <c r="E3" s="79">
        <v>1.9548249488194385</v>
      </c>
      <c r="F3" s="79">
        <v>1.8671538438866093</v>
      </c>
      <c r="G3" s="79">
        <v>1.9067186681747923</v>
      </c>
      <c r="H3" s="79">
        <v>1.9113644662910065</v>
      </c>
      <c r="I3" s="79">
        <v>2.0852066957925297</v>
      </c>
      <c r="J3" s="79">
        <v>2.2413192309961683</v>
      </c>
      <c r="K3" s="79">
        <v>2.1588712354517465</v>
      </c>
      <c r="L3" s="79">
        <v>1.9182099516449427</v>
      </c>
      <c r="M3" s="79">
        <v>1.6638819792926951</v>
      </c>
      <c r="N3" s="79">
        <v>1.7986173066490507</v>
      </c>
      <c r="O3" s="79">
        <v>1.9781514721573994</v>
      </c>
      <c r="P3" s="79">
        <v>1.8453106812226874</v>
      </c>
      <c r="Q3" s="79">
        <v>2.1178405478852671</v>
      </c>
      <c r="R3" s="79">
        <v>2.1987139561868867</v>
      </c>
    </row>
    <row r="4" spans="1:18" ht="11.25" customHeight="1" x14ac:dyDescent="0.25">
      <c r="A4" s="56" t="s">
        <v>240</v>
      </c>
      <c r="B4" s="57" t="s">
        <v>239</v>
      </c>
      <c r="C4" s="8">
        <v>1.9202995054381728</v>
      </c>
      <c r="D4" s="8">
        <v>1.5988179105536802</v>
      </c>
      <c r="E4" s="8">
        <v>1.9548249488194385</v>
      </c>
      <c r="F4" s="8">
        <v>1.8671538438866093</v>
      </c>
      <c r="G4" s="8">
        <v>1.9067186681747923</v>
      </c>
      <c r="H4" s="8">
        <v>1.9113644662910065</v>
      </c>
      <c r="I4" s="8">
        <v>2.0852066957925297</v>
      </c>
      <c r="J4" s="8">
        <v>2.2413192309961683</v>
      </c>
      <c r="K4" s="8">
        <v>2.1588712354517465</v>
      </c>
      <c r="L4" s="8">
        <v>1.9182099516449427</v>
      </c>
      <c r="M4" s="8">
        <v>1.6638819792926951</v>
      </c>
      <c r="N4" s="8">
        <v>1.7986173066490507</v>
      </c>
      <c r="O4" s="8">
        <v>1.9781514721573994</v>
      </c>
      <c r="P4" s="8">
        <v>1.8453106812226874</v>
      </c>
      <c r="Q4" s="8">
        <v>2.1178405478852671</v>
      </c>
      <c r="R4" s="8">
        <v>2.1987139561868867</v>
      </c>
    </row>
    <row r="5" spans="1:18" ht="11.25" customHeight="1" x14ac:dyDescent="0.25">
      <c r="A5" s="59" t="s">
        <v>238</v>
      </c>
      <c r="B5" s="60" t="s">
        <v>237</v>
      </c>
      <c r="C5" s="9">
        <v>1.7882316476406284</v>
      </c>
      <c r="D5" s="9">
        <v>1.4734688598086012</v>
      </c>
      <c r="E5" s="9">
        <v>1.7381563866605241</v>
      </c>
      <c r="F5" s="9">
        <v>1.6394802052376667</v>
      </c>
      <c r="G5" s="9">
        <v>1.6660019572954545</v>
      </c>
      <c r="H5" s="9">
        <v>1.9113644662910065</v>
      </c>
      <c r="I5" s="9">
        <v>2.0852066957925297</v>
      </c>
      <c r="J5" s="9">
        <v>2.2413192309961683</v>
      </c>
      <c r="K5" s="9">
        <v>2.1588712354517465</v>
      </c>
      <c r="L5" s="9">
        <v>1.9182099516449427</v>
      </c>
      <c r="M5" s="9">
        <v>1.6638819792926951</v>
      </c>
      <c r="N5" s="9">
        <v>1.7986173066490507</v>
      </c>
      <c r="O5" s="9">
        <v>1.9781514721573994</v>
      </c>
      <c r="P5" s="9">
        <v>1.8453106812226874</v>
      </c>
      <c r="Q5" s="9">
        <v>2.1178405478852671</v>
      </c>
      <c r="R5" s="9">
        <v>2.1987139561868867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1.7882316476406284</v>
      </c>
      <c r="D8" s="10">
        <v>1.4734688598086012</v>
      </c>
      <c r="E8" s="10">
        <v>1.7381563866605241</v>
      </c>
      <c r="F8" s="10">
        <v>1.6394802052376667</v>
      </c>
      <c r="G8" s="10">
        <v>1.6660019572954545</v>
      </c>
      <c r="H8" s="10">
        <v>1.9113644662910065</v>
      </c>
      <c r="I8" s="10">
        <v>2.0852066957925297</v>
      </c>
      <c r="J8" s="10">
        <v>2.2413192309961683</v>
      </c>
      <c r="K8" s="10">
        <v>2.1588712354517465</v>
      </c>
      <c r="L8" s="10">
        <v>1.9182099516449427</v>
      </c>
      <c r="M8" s="10">
        <v>1.6638819792926951</v>
      </c>
      <c r="N8" s="10">
        <v>1.7986173066490507</v>
      </c>
      <c r="O8" s="10">
        <v>1.9781514721573994</v>
      </c>
      <c r="P8" s="10">
        <v>1.8453106812226874</v>
      </c>
      <c r="Q8" s="10">
        <v>2.1178405478852671</v>
      </c>
      <c r="R8" s="10">
        <v>2.1987139561868867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0.13206785779754443</v>
      </c>
      <c r="D11" s="9">
        <v>0.12534905074507902</v>
      </c>
      <c r="E11" s="9">
        <v>0.21666856215891436</v>
      </c>
      <c r="F11" s="9">
        <v>0.22767363864894266</v>
      </c>
      <c r="G11" s="9">
        <v>0.24071671087933769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0.13206785779754443</v>
      </c>
      <c r="D12" s="10">
        <v>0.12534905074507902</v>
      </c>
      <c r="E12" s="10">
        <v>0.21666856215891436</v>
      </c>
      <c r="F12" s="10">
        <v>0.22767363864894266</v>
      </c>
      <c r="G12" s="10">
        <v>0.24071671087933769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4.0672797247549299</v>
      </c>
      <c r="D21" s="79">
        <v>2.3674568367540423</v>
      </c>
      <c r="E21" s="79">
        <v>2.0390922843091448</v>
      </c>
      <c r="F21" s="79">
        <v>2.3443631032703265</v>
      </c>
      <c r="G21" s="79">
        <v>2.0023709109155812</v>
      </c>
      <c r="H21" s="79">
        <v>2.1387608648745404</v>
      </c>
      <c r="I21" s="79">
        <v>2.36535666684816</v>
      </c>
      <c r="J21" s="79">
        <v>2.3323101208200621</v>
      </c>
      <c r="K21" s="79">
        <v>2.8416731706915614</v>
      </c>
      <c r="L21" s="79">
        <v>2.8281043927538883</v>
      </c>
      <c r="M21" s="79">
        <v>2.8177552184889767</v>
      </c>
      <c r="N21" s="79">
        <v>2.9296468660896098</v>
      </c>
      <c r="O21" s="79">
        <v>2.6608671442668954</v>
      </c>
      <c r="P21" s="79">
        <v>2.5664111366408817</v>
      </c>
      <c r="Q21" s="79">
        <v>3.4117670449055044</v>
      </c>
      <c r="R21" s="79">
        <v>3.8345916234739565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4.0672797247549299</v>
      </c>
      <c r="D30" s="8">
        <v>2.3674568367540423</v>
      </c>
      <c r="E30" s="8">
        <v>2.0390922843091448</v>
      </c>
      <c r="F30" s="8">
        <v>2.3443631032703265</v>
      </c>
      <c r="G30" s="8">
        <v>2.0023709109155812</v>
      </c>
      <c r="H30" s="8">
        <v>2.1387608648745404</v>
      </c>
      <c r="I30" s="8">
        <v>2.36535666684816</v>
      </c>
      <c r="J30" s="8">
        <v>2.3323101208200621</v>
      </c>
      <c r="K30" s="8">
        <v>2.8416731706915614</v>
      </c>
      <c r="L30" s="8">
        <v>2.8281043927538883</v>
      </c>
      <c r="M30" s="8">
        <v>2.8177552184889767</v>
      </c>
      <c r="N30" s="8">
        <v>2.9296468660896098</v>
      </c>
      <c r="O30" s="8">
        <v>2.6608671442668954</v>
      </c>
      <c r="P30" s="8">
        <v>2.5664111366408817</v>
      </c>
      <c r="Q30" s="8">
        <v>3.4117670449055044</v>
      </c>
      <c r="R30" s="8">
        <v>3.8345916234739565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1.4247260279748839</v>
      </c>
      <c r="D34" s="9">
        <v>0.45149309551797151</v>
      </c>
      <c r="E34" s="9">
        <v>0.6202003569142337</v>
      </c>
      <c r="F34" s="9">
        <v>0.6640792328126236</v>
      </c>
      <c r="G34" s="9">
        <v>0.59190909676646852</v>
      </c>
      <c r="H34" s="9">
        <v>0.62261018232055165</v>
      </c>
      <c r="I34" s="9">
        <v>0.70037022534895654</v>
      </c>
      <c r="J34" s="9">
        <v>0.59821047230144231</v>
      </c>
      <c r="K34" s="9">
        <v>1.2016449674534853</v>
      </c>
      <c r="L34" s="9">
        <v>1.1017105215446468</v>
      </c>
      <c r="M34" s="9">
        <v>1.1130509074526593</v>
      </c>
      <c r="N34" s="9">
        <v>1.0700797917301765</v>
      </c>
      <c r="O34" s="9">
        <v>1.092606772355091</v>
      </c>
      <c r="P34" s="9">
        <v>1.0646422483660334</v>
      </c>
      <c r="Q34" s="9">
        <v>1.3248700541008724</v>
      </c>
      <c r="R34" s="9">
        <v>1.2564581399700596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1.3646031254785642</v>
      </c>
      <c r="D43" s="9">
        <v>0.88005026686417231</v>
      </c>
      <c r="E43" s="9">
        <v>0.46765947464987612</v>
      </c>
      <c r="F43" s="9">
        <v>0.52095166118376934</v>
      </c>
      <c r="G43" s="9">
        <v>0.45432534346761172</v>
      </c>
      <c r="H43" s="9">
        <v>0.44698483359634122</v>
      </c>
      <c r="I43" s="9">
        <v>0.48294881389766586</v>
      </c>
      <c r="J43" s="9">
        <v>0.48897083618728149</v>
      </c>
      <c r="K43" s="9">
        <v>0.68918513913469148</v>
      </c>
      <c r="L43" s="9">
        <v>0.74379655630955199</v>
      </c>
      <c r="M43" s="9">
        <v>0.7141543599469814</v>
      </c>
      <c r="N43" s="9">
        <v>0.89597848714798123</v>
      </c>
      <c r="O43" s="9">
        <v>0.67772151987252505</v>
      </c>
      <c r="P43" s="9">
        <v>0.65712993476124859</v>
      </c>
      <c r="Q43" s="9">
        <v>1.1305354355241466</v>
      </c>
      <c r="R43" s="9">
        <v>1.4208542417210983</v>
      </c>
    </row>
    <row r="44" spans="1:18" ht="11.25" customHeight="1" x14ac:dyDescent="0.25">
      <c r="A44" s="59" t="s">
        <v>161</v>
      </c>
      <c r="B44" s="60" t="s">
        <v>160</v>
      </c>
      <c r="C44" s="9">
        <v>1.2779505713014818</v>
      </c>
      <c r="D44" s="9">
        <v>1.0359134743718985</v>
      </c>
      <c r="E44" s="9">
        <v>0.95123245274503487</v>
      </c>
      <c r="F44" s="9">
        <v>1.1593322092739335</v>
      </c>
      <c r="G44" s="9">
        <v>0.9561364706815012</v>
      </c>
      <c r="H44" s="9">
        <v>1.0691658489576474</v>
      </c>
      <c r="I44" s="9">
        <v>1.1820376276015374</v>
      </c>
      <c r="J44" s="9">
        <v>1.2451288123313384</v>
      </c>
      <c r="K44" s="9">
        <v>0.95084306410338471</v>
      </c>
      <c r="L44" s="9">
        <v>0.98259731489968949</v>
      </c>
      <c r="M44" s="9">
        <v>0.99054995108933597</v>
      </c>
      <c r="N44" s="9">
        <v>0.9635885872114518</v>
      </c>
      <c r="O44" s="9">
        <v>0.8905388520392794</v>
      </c>
      <c r="P44" s="9">
        <v>0.84463895351359985</v>
      </c>
      <c r="Q44" s="9">
        <v>0.95636155528048516</v>
      </c>
      <c r="R44" s="9">
        <v>1.1572792417827986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0.98184143601431717</v>
      </c>
      <c r="D52" s="79">
        <v>0.74689978249750177</v>
      </c>
      <c r="E52" s="79">
        <v>0.71976930593621391</v>
      </c>
      <c r="F52" s="79">
        <v>0.68567023747257316</v>
      </c>
      <c r="G52" s="79">
        <v>0.69927037367353606</v>
      </c>
      <c r="H52" s="79">
        <v>0.69561791975203302</v>
      </c>
      <c r="I52" s="79">
        <v>0.85551829601380902</v>
      </c>
      <c r="J52" s="79">
        <v>1.085578417210886</v>
      </c>
      <c r="K52" s="79">
        <v>0.95028919242187671</v>
      </c>
      <c r="L52" s="79">
        <v>0.78218676744937299</v>
      </c>
      <c r="M52" s="79">
        <v>0.79996386105873774</v>
      </c>
      <c r="N52" s="79">
        <v>0.59624213708581475</v>
      </c>
      <c r="O52" s="79">
        <v>0.63545490244073177</v>
      </c>
      <c r="P52" s="79">
        <v>0.5929506636209857</v>
      </c>
      <c r="Q52" s="79">
        <v>0</v>
      </c>
      <c r="R52" s="79">
        <v>0.75420619746403583</v>
      </c>
    </row>
    <row r="53" spans="1:18" ht="11.25" customHeight="1" x14ac:dyDescent="0.25">
      <c r="A53" s="56" t="s">
        <v>143</v>
      </c>
      <c r="B53" s="57" t="s">
        <v>142</v>
      </c>
      <c r="C53" s="8">
        <v>0.98184143601431717</v>
      </c>
      <c r="D53" s="8">
        <v>0.74689978249750177</v>
      </c>
      <c r="E53" s="8">
        <v>0.71976930593621391</v>
      </c>
      <c r="F53" s="8">
        <v>0.68567023747257316</v>
      </c>
      <c r="G53" s="8">
        <v>0.69927037367353606</v>
      </c>
      <c r="H53" s="8">
        <v>0.69561791975203302</v>
      </c>
      <c r="I53" s="8">
        <v>0.85551829601380902</v>
      </c>
      <c r="J53" s="8">
        <v>1.085578417210886</v>
      </c>
      <c r="K53" s="8">
        <v>0.95028919242187671</v>
      </c>
      <c r="L53" s="8">
        <v>0.78218676744937299</v>
      </c>
      <c r="M53" s="8">
        <v>0.79996386105873774</v>
      </c>
      <c r="N53" s="8">
        <v>0.59624213708581475</v>
      </c>
      <c r="O53" s="8">
        <v>0.63545490244073177</v>
      </c>
      <c r="P53" s="8">
        <v>0.5929506636209857</v>
      </c>
      <c r="Q53" s="8">
        <v>0</v>
      </c>
      <c r="R53" s="8">
        <v>0.75420619746403583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253.84886685268575</v>
      </c>
      <c r="D2" s="78">
        <v>206.42090610084261</v>
      </c>
      <c r="E2" s="78">
        <v>195.45800322899439</v>
      </c>
      <c r="F2" s="78">
        <v>190.31122664708815</v>
      </c>
      <c r="G2" s="78">
        <v>176.12986144722458</v>
      </c>
      <c r="H2" s="78">
        <v>165.67377890130385</v>
      </c>
      <c r="I2" s="78">
        <v>160.65387554948998</v>
      </c>
      <c r="J2" s="78">
        <v>165.28073812713561</v>
      </c>
      <c r="K2" s="78">
        <v>202.90768174448905</v>
      </c>
      <c r="L2" s="78">
        <v>200.07317809379489</v>
      </c>
      <c r="M2" s="78">
        <v>190.33750278226191</v>
      </c>
      <c r="N2" s="78">
        <v>177.36621409828115</v>
      </c>
      <c r="O2" s="78">
        <v>176.0158158897728</v>
      </c>
      <c r="P2" s="78">
        <v>163.14616906905681</v>
      </c>
      <c r="Q2" s="78">
        <v>171.24766794019106</v>
      </c>
      <c r="R2" s="78">
        <v>181.12073739148101</v>
      </c>
    </row>
    <row r="3" spans="1:18" ht="11.25" customHeight="1" x14ac:dyDescent="0.25">
      <c r="A3" s="53" t="s">
        <v>242</v>
      </c>
      <c r="B3" s="54" t="s">
        <v>241</v>
      </c>
      <c r="C3" s="79">
        <v>154.605139128106</v>
      </c>
      <c r="D3" s="79">
        <v>134.51198380129583</v>
      </c>
      <c r="E3" s="79">
        <v>144.10296881246134</v>
      </c>
      <c r="F3" s="79">
        <v>130.34475971319657</v>
      </c>
      <c r="G3" s="79">
        <v>124.50906406802481</v>
      </c>
      <c r="H3" s="79">
        <v>108.59985595976278</v>
      </c>
      <c r="I3" s="79">
        <v>103.00147655090889</v>
      </c>
      <c r="J3" s="79">
        <v>109.92444745751503</v>
      </c>
      <c r="K3" s="79">
        <v>128.30818873178788</v>
      </c>
      <c r="L3" s="79">
        <v>124.89461777744781</v>
      </c>
      <c r="M3" s="79">
        <v>112.46251559657388</v>
      </c>
      <c r="N3" s="79">
        <v>97.634665247755407</v>
      </c>
      <c r="O3" s="79">
        <v>106.88108108771178</v>
      </c>
      <c r="P3" s="79">
        <v>94.760656521768041</v>
      </c>
      <c r="Q3" s="79">
        <v>107.28778773610271</v>
      </c>
      <c r="R3" s="79">
        <v>104.11405527421871</v>
      </c>
    </row>
    <row r="4" spans="1:18" ht="11.25" customHeight="1" x14ac:dyDescent="0.25">
      <c r="A4" s="56" t="s">
        <v>240</v>
      </c>
      <c r="B4" s="57" t="s">
        <v>239</v>
      </c>
      <c r="C4" s="8">
        <v>154.605139128106</v>
      </c>
      <c r="D4" s="8">
        <v>134.51198380129583</v>
      </c>
      <c r="E4" s="8">
        <v>144.10296881246134</v>
      </c>
      <c r="F4" s="8">
        <v>130.34475971319657</v>
      </c>
      <c r="G4" s="8">
        <v>124.50906406802481</v>
      </c>
      <c r="H4" s="8">
        <v>108.59985595976278</v>
      </c>
      <c r="I4" s="8">
        <v>103.00147655090889</v>
      </c>
      <c r="J4" s="8">
        <v>109.92444745751503</v>
      </c>
      <c r="K4" s="8">
        <v>128.30818873178788</v>
      </c>
      <c r="L4" s="8">
        <v>124.89461777744781</v>
      </c>
      <c r="M4" s="8">
        <v>112.46251559657388</v>
      </c>
      <c r="N4" s="8">
        <v>97.634665247755407</v>
      </c>
      <c r="O4" s="8">
        <v>106.88108108771178</v>
      </c>
      <c r="P4" s="8">
        <v>94.760656521768041</v>
      </c>
      <c r="Q4" s="8">
        <v>107.28778773610271</v>
      </c>
      <c r="R4" s="8">
        <v>104.11405527421871</v>
      </c>
    </row>
    <row r="5" spans="1:18" ht="11.25" customHeight="1" x14ac:dyDescent="0.25">
      <c r="A5" s="59" t="s">
        <v>238</v>
      </c>
      <c r="B5" s="60" t="s">
        <v>237</v>
      </c>
      <c r="C5" s="9">
        <v>143.97223031814346</v>
      </c>
      <c r="D5" s="9">
        <v>123.96609901227013</v>
      </c>
      <c r="E5" s="9">
        <v>128.13090795131728</v>
      </c>
      <c r="F5" s="9">
        <v>114.4510154350321</v>
      </c>
      <c r="G5" s="9">
        <v>108.79022055042826</v>
      </c>
      <c r="H5" s="9">
        <v>108.59985595976278</v>
      </c>
      <c r="I5" s="9">
        <v>103.00147655090889</v>
      </c>
      <c r="J5" s="9">
        <v>109.92444745751503</v>
      </c>
      <c r="K5" s="9">
        <v>128.30818873178788</v>
      </c>
      <c r="L5" s="9">
        <v>124.89461777744781</v>
      </c>
      <c r="M5" s="9">
        <v>112.46251559657388</v>
      </c>
      <c r="N5" s="9">
        <v>97.634665247755407</v>
      </c>
      <c r="O5" s="9">
        <v>106.88108108771178</v>
      </c>
      <c r="P5" s="9">
        <v>94.760656521768041</v>
      </c>
      <c r="Q5" s="9">
        <v>107.28778773610271</v>
      </c>
      <c r="R5" s="9">
        <v>104.11405527421871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143.97223031814346</v>
      </c>
      <c r="D8" s="10">
        <v>123.96609901227013</v>
      </c>
      <c r="E8" s="10">
        <v>128.13090795131728</v>
      </c>
      <c r="F8" s="10">
        <v>114.4510154350321</v>
      </c>
      <c r="G8" s="10">
        <v>108.79022055042826</v>
      </c>
      <c r="H8" s="10">
        <v>108.59985595976278</v>
      </c>
      <c r="I8" s="10">
        <v>103.00147655090889</v>
      </c>
      <c r="J8" s="10">
        <v>109.92444745751503</v>
      </c>
      <c r="K8" s="10">
        <v>128.30818873178788</v>
      </c>
      <c r="L8" s="10">
        <v>124.89461777744781</v>
      </c>
      <c r="M8" s="10">
        <v>112.46251559657388</v>
      </c>
      <c r="N8" s="10">
        <v>97.634665247755407</v>
      </c>
      <c r="O8" s="10">
        <v>106.88108108771178</v>
      </c>
      <c r="P8" s="10">
        <v>94.760656521768041</v>
      </c>
      <c r="Q8" s="10">
        <v>107.28778773610271</v>
      </c>
      <c r="R8" s="10">
        <v>104.11405527421871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10.632908809962551</v>
      </c>
      <c r="D11" s="9">
        <v>10.545884789025679</v>
      </c>
      <c r="E11" s="9">
        <v>15.972060861144051</v>
      </c>
      <c r="F11" s="9">
        <v>15.89374427816446</v>
      </c>
      <c r="G11" s="9">
        <v>15.718843517596554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10.632908809962551</v>
      </c>
      <c r="D12" s="10">
        <v>10.545884789025679</v>
      </c>
      <c r="E12" s="10">
        <v>15.972060861144051</v>
      </c>
      <c r="F12" s="10">
        <v>15.89374427816446</v>
      </c>
      <c r="G12" s="10">
        <v>15.718843517596554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85.159134936744266</v>
      </c>
      <c r="D21" s="79">
        <v>57.551441224759074</v>
      </c>
      <c r="E21" s="79">
        <v>39.709031910381427</v>
      </c>
      <c r="F21" s="79">
        <v>50.075344768132624</v>
      </c>
      <c r="G21" s="79">
        <v>39.829345226802332</v>
      </c>
      <c r="H21" s="79">
        <v>44.993826137139294</v>
      </c>
      <c r="I21" s="79">
        <v>44.233644012399679</v>
      </c>
      <c r="J21" s="79">
        <v>38.927818257205779</v>
      </c>
      <c r="K21" s="79">
        <v>58.071613080485974</v>
      </c>
      <c r="L21" s="79">
        <v>61.617048975433832</v>
      </c>
      <c r="M21" s="79">
        <v>64.378964808987064</v>
      </c>
      <c r="N21" s="79">
        <v>68.384072810278823</v>
      </c>
      <c r="O21" s="79">
        <v>57.794301537896153</v>
      </c>
      <c r="P21" s="79">
        <v>57.546977419058443</v>
      </c>
      <c r="Q21" s="79">
        <v>63.959880204088357</v>
      </c>
      <c r="R21" s="79">
        <v>65.978275589388574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85.159134936744266</v>
      </c>
      <c r="D30" s="8">
        <v>57.551441224759074</v>
      </c>
      <c r="E30" s="8">
        <v>39.709031910381427</v>
      </c>
      <c r="F30" s="8">
        <v>50.075344768132624</v>
      </c>
      <c r="G30" s="8">
        <v>39.829345226802332</v>
      </c>
      <c r="H30" s="8">
        <v>44.993826137139294</v>
      </c>
      <c r="I30" s="8">
        <v>44.233644012399679</v>
      </c>
      <c r="J30" s="8">
        <v>38.927818257205779</v>
      </c>
      <c r="K30" s="8">
        <v>58.071613080485974</v>
      </c>
      <c r="L30" s="8">
        <v>61.617048975433832</v>
      </c>
      <c r="M30" s="8">
        <v>64.378964808987064</v>
      </c>
      <c r="N30" s="8">
        <v>68.384072810278823</v>
      </c>
      <c r="O30" s="8">
        <v>57.794301537896153</v>
      </c>
      <c r="P30" s="8">
        <v>57.546977419058443</v>
      </c>
      <c r="Q30" s="8">
        <v>63.959880204088357</v>
      </c>
      <c r="R30" s="8">
        <v>65.978275589388574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36.954827581677122</v>
      </c>
      <c r="D34" s="9">
        <v>17.208370433680699</v>
      </c>
      <c r="E34" s="9">
        <v>22.278629174942672</v>
      </c>
      <c r="F34" s="9">
        <v>22.137442853036866</v>
      </c>
      <c r="G34" s="9">
        <v>22.468197251097717</v>
      </c>
      <c r="H34" s="9">
        <v>25.160953090580136</v>
      </c>
      <c r="I34" s="9">
        <v>24.821876223838004</v>
      </c>
      <c r="J34" s="9">
        <v>19.708460407271726</v>
      </c>
      <c r="K34" s="9">
        <v>41.794431883190335</v>
      </c>
      <c r="L34" s="9">
        <v>38.577244132143228</v>
      </c>
      <c r="M34" s="9">
        <v>37.032988418167776</v>
      </c>
      <c r="N34" s="9">
        <v>42.08509321170169</v>
      </c>
      <c r="O34" s="9">
        <v>41.544499316961414</v>
      </c>
      <c r="P34" s="9">
        <v>41.427382307226267</v>
      </c>
      <c r="Q34" s="9">
        <v>44.335313933845406</v>
      </c>
      <c r="R34" s="9">
        <v>36.109449728017076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19.53816597153757</v>
      </c>
      <c r="D43" s="9">
        <v>16.886764788470888</v>
      </c>
      <c r="E43" s="9">
        <v>7.5680846939073776</v>
      </c>
      <c r="F43" s="9">
        <v>7.5061846174934308</v>
      </c>
      <c r="G43" s="9">
        <v>7.6626539169876349</v>
      </c>
      <c r="H43" s="9">
        <v>7.7647188607630353</v>
      </c>
      <c r="I43" s="9">
        <v>7.5841438529647389</v>
      </c>
      <c r="J43" s="9">
        <v>7.4177379965828472</v>
      </c>
      <c r="K43" s="9">
        <v>11.985126334587735</v>
      </c>
      <c r="L43" s="9">
        <v>12.879879350508315</v>
      </c>
      <c r="M43" s="9">
        <v>12.037978923231478</v>
      </c>
      <c r="N43" s="9">
        <v>17.005024006455884</v>
      </c>
      <c r="O43" s="9">
        <v>12.069592490145903</v>
      </c>
      <c r="P43" s="9">
        <v>11.986196091480217</v>
      </c>
      <c r="Q43" s="9">
        <v>15.380262322124455</v>
      </c>
      <c r="R43" s="9">
        <v>20.717592839491878</v>
      </c>
    </row>
    <row r="44" spans="1:18" ht="11.25" customHeight="1" x14ac:dyDescent="0.25">
      <c r="A44" s="59" t="s">
        <v>161</v>
      </c>
      <c r="B44" s="60" t="s">
        <v>160</v>
      </c>
      <c r="C44" s="9">
        <v>28.666141383529574</v>
      </c>
      <c r="D44" s="9">
        <v>23.456306002607494</v>
      </c>
      <c r="E44" s="9">
        <v>9.8623180415313794</v>
      </c>
      <c r="F44" s="9">
        <v>20.431717297602329</v>
      </c>
      <c r="G44" s="9">
        <v>9.6984940587169817</v>
      </c>
      <c r="H44" s="9">
        <v>12.068154185796125</v>
      </c>
      <c r="I44" s="9">
        <v>11.827623935596943</v>
      </c>
      <c r="J44" s="9">
        <v>11.801619853351205</v>
      </c>
      <c r="K44" s="9">
        <v>4.2920548627079063</v>
      </c>
      <c r="L44" s="9">
        <v>10.159925492782289</v>
      </c>
      <c r="M44" s="9">
        <v>15.307997467587803</v>
      </c>
      <c r="N44" s="9">
        <v>9.2939555921212449</v>
      </c>
      <c r="O44" s="9">
        <v>4.1802097307888371</v>
      </c>
      <c r="P44" s="9">
        <v>4.1333990203519573</v>
      </c>
      <c r="Q44" s="9">
        <v>4.2443039481184943</v>
      </c>
      <c r="R44" s="9">
        <v>9.1512330218796176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14.084592787835463</v>
      </c>
      <c r="D52" s="79">
        <v>14.357481074787701</v>
      </c>
      <c r="E52" s="79">
        <v>11.646002506151635</v>
      </c>
      <c r="F52" s="79">
        <v>9.8911221657589508</v>
      </c>
      <c r="G52" s="79">
        <v>11.791452152397438</v>
      </c>
      <c r="H52" s="79">
        <v>12.080096804401782</v>
      </c>
      <c r="I52" s="79">
        <v>13.418754986181428</v>
      </c>
      <c r="J52" s="79">
        <v>16.428472412414809</v>
      </c>
      <c r="K52" s="79">
        <v>16.527879932215189</v>
      </c>
      <c r="L52" s="79">
        <v>13.561511340913267</v>
      </c>
      <c r="M52" s="79">
        <v>13.496022376700962</v>
      </c>
      <c r="N52" s="79">
        <v>11.347476040246937</v>
      </c>
      <c r="O52" s="79">
        <v>11.340433264164867</v>
      </c>
      <c r="P52" s="79">
        <v>10.838535128230328</v>
      </c>
      <c r="Q52" s="79">
        <v>0</v>
      </c>
      <c r="R52" s="79">
        <v>11.028406527873727</v>
      </c>
    </row>
    <row r="53" spans="1:18" ht="11.25" customHeight="1" x14ac:dyDescent="0.25">
      <c r="A53" s="56" t="s">
        <v>143</v>
      </c>
      <c r="B53" s="57" t="s">
        <v>142</v>
      </c>
      <c r="C53" s="8">
        <v>14.084592787835463</v>
      </c>
      <c r="D53" s="8">
        <v>14.357481074787701</v>
      </c>
      <c r="E53" s="8">
        <v>11.646002506151635</v>
      </c>
      <c r="F53" s="8">
        <v>9.8911221657589508</v>
      </c>
      <c r="G53" s="8">
        <v>11.791452152397438</v>
      </c>
      <c r="H53" s="8">
        <v>12.080096804401782</v>
      </c>
      <c r="I53" s="8">
        <v>13.418754986181428</v>
      </c>
      <c r="J53" s="8">
        <v>16.428472412414809</v>
      </c>
      <c r="K53" s="8">
        <v>16.527879932215189</v>
      </c>
      <c r="L53" s="8">
        <v>13.561511340913267</v>
      </c>
      <c r="M53" s="8">
        <v>13.496022376700962</v>
      </c>
      <c r="N53" s="8">
        <v>11.347476040246937</v>
      </c>
      <c r="O53" s="8">
        <v>11.340433264164867</v>
      </c>
      <c r="P53" s="8">
        <v>10.838535128230328</v>
      </c>
      <c r="Q53" s="8">
        <v>0</v>
      </c>
      <c r="R53" s="8">
        <v>11.028406527873727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397.38151549544835</v>
      </c>
      <c r="D2" s="78">
        <v>383.54298429866407</v>
      </c>
      <c r="E2" s="78">
        <v>418.3682153679361</v>
      </c>
      <c r="F2" s="78">
        <v>612.992767333752</v>
      </c>
      <c r="G2" s="78">
        <v>814.0254069896281</v>
      </c>
      <c r="H2" s="78">
        <v>633.25838620934508</v>
      </c>
      <c r="I2" s="78">
        <v>631.86139117713606</v>
      </c>
      <c r="J2" s="78">
        <v>663.88747262968809</v>
      </c>
      <c r="K2" s="78">
        <v>385.60959752907604</v>
      </c>
      <c r="L2" s="78">
        <v>403.87274017290008</v>
      </c>
      <c r="M2" s="78">
        <v>372.09407426435371</v>
      </c>
      <c r="N2" s="78">
        <v>521.4569767335903</v>
      </c>
      <c r="O2" s="78">
        <v>416.61344555958601</v>
      </c>
      <c r="P2" s="78">
        <v>413.5334229039878</v>
      </c>
      <c r="Q2" s="78">
        <v>609.34884354667338</v>
      </c>
      <c r="R2" s="78">
        <v>704.34116154627668</v>
      </c>
    </row>
    <row r="3" spans="1:18" ht="11.25" customHeight="1" x14ac:dyDescent="0.25">
      <c r="A3" s="53" t="s">
        <v>242</v>
      </c>
      <c r="B3" s="54" t="s">
        <v>241</v>
      </c>
      <c r="C3" s="79">
        <v>11.44808287656852</v>
      </c>
      <c r="D3" s="79">
        <v>37.724044361760001</v>
      </c>
      <c r="E3" s="79">
        <v>29.73203517528</v>
      </c>
      <c r="F3" s="79">
        <v>44.440481288880001</v>
      </c>
      <c r="G3" s="79">
        <v>38.809048557600001</v>
      </c>
      <c r="H3" s="79">
        <v>26.340470687588553</v>
      </c>
      <c r="I3" s="79">
        <v>33.285015619920003</v>
      </c>
      <c r="J3" s="79">
        <v>24.202277207279995</v>
      </c>
      <c r="K3" s="79">
        <v>28.743868314000004</v>
      </c>
      <c r="L3" s="79">
        <v>32.920344502559999</v>
      </c>
      <c r="M3" s="79">
        <v>27.536252818696383</v>
      </c>
      <c r="N3" s="79">
        <v>29.761204856629327</v>
      </c>
      <c r="O3" s="79">
        <v>21.820126484099859</v>
      </c>
      <c r="P3" s="79">
        <v>26.343512468483706</v>
      </c>
      <c r="Q3" s="79">
        <v>18.289476383336581</v>
      </c>
      <c r="R3" s="79">
        <v>11.482315433102542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11.44808287656852</v>
      </c>
      <c r="D15" s="8">
        <v>37.724044361760001</v>
      </c>
      <c r="E15" s="8">
        <v>29.73203517528</v>
      </c>
      <c r="F15" s="8">
        <v>44.440481288880001</v>
      </c>
      <c r="G15" s="8">
        <v>38.809048557600001</v>
      </c>
      <c r="H15" s="8">
        <v>26.340470687588553</v>
      </c>
      <c r="I15" s="8">
        <v>33.285015619920003</v>
      </c>
      <c r="J15" s="8">
        <v>24.202277207279995</v>
      </c>
      <c r="K15" s="8">
        <v>28.743868314000004</v>
      </c>
      <c r="L15" s="8">
        <v>32.920344502559999</v>
      </c>
      <c r="M15" s="8">
        <v>27.536252818696383</v>
      </c>
      <c r="N15" s="8">
        <v>29.761204856629327</v>
      </c>
      <c r="O15" s="8">
        <v>21.820126484099859</v>
      </c>
      <c r="P15" s="8">
        <v>26.343512468483706</v>
      </c>
      <c r="Q15" s="8">
        <v>18.289476383336581</v>
      </c>
      <c r="R15" s="8">
        <v>11.482315433102542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11.44808287656852</v>
      </c>
      <c r="D17" s="9">
        <v>37.724044361760001</v>
      </c>
      <c r="E17" s="9">
        <v>29.73203517528</v>
      </c>
      <c r="F17" s="9">
        <v>44.440481288880001</v>
      </c>
      <c r="G17" s="9">
        <v>38.809048557600001</v>
      </c>
      <c r="H17" s="9">
        <v>26.340470687588553</v>
      </c>
      <c r="I17" s="9">
        <v>33.285015619920003</v>
      </c>
      <c r="J17" s="9">
        <v>24.202277207279995</v>
      </c>
      <c r="K17" s="9">
        <v>28.743868314000004</v>
      </c>
      <c r="L17" s="9">
        <v>32.920344502559999</v>
      </c>
      <c r="M17" s="9">
        <v>27.536252818696383</v>
      </c>
      <c r="N17" s="9">
        <v>29.761204856629327</v>
      </c>
      <c r="O17" s="9">
        <v>21.820126484099859</v>
      </c>
      <c r="P17" s="9">
        <v>26.343512468483706</v>
      </c>
      <c r="Q17" s="9">
        <v>18.289476383336581</v>
      </c>
      <c r="R17" s="9">
        <v>11.482315433102542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230.76270270968104</v>
      </c>
      <c r="D21" s="79">
        <v>205.43919021781204</v>
      </c>
      <c r="E21" s="79">
        <v>218.58308184135603</v>
      </c>
      <c r="F21" s="79">
        <v>402.81151541007603</v>
      </c>
      <c r="G21" s="79">
        <v>504.68246740699209</v>
      </c>
      <c r="H21" s="79">
        <v>299.23177867602595</v>
      </c>
      <c r="I21" s="79">
        <v>253.03785898510802</v>
      </c>
      <c r="J21" s="79">
        <v>280.60978750884004</v>
      </c>
      <c r="K21" s="79">
        <v>178.24468651599602</v>
      </c>
      <c r="L21" s="79">
        <v>150.60072824319604</v>
      </c>
      <c r="M21" s="79">
        <v>141.62396011787229</v>
      </c>
      <c r="N21" s="79">
        <v>302.76076942543375</v>
      </c>
      <c r="O21" s="79">
        <v>193.85445927892229</v>
      </c>
      <c r="P21" s="79">
        <v>188.98107531882962</v>
      </c>
      <c r="Q21" s="79">
        <v>250.41829369595177</v>
      </c>
      <c r="R21" s="79">
        <v>323.06940414620061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230.76270270968104</v>
      </c>
      <c r="D30" s="8">
        <v>205.43919021781204</v>
      </c>
      <c r="E30" s="8">
        <v>218.58308184135603</v>
      </c>
      <c r="F30" s="8">
        <v>402.81151541007603</v>
      </c>
      <c r="G30" s="8">
        <v>504.68246740699209</v>
      </c>
      <c r="H30" s="8">
        <v>299.23177867602595</v>
      </c>
      <c r="I30" s="8">
        <v>253.03785898510802</v>
      </c>
      <c r="J30" s="8">
        <v>280.60978750884004</v>
      </c>
      <c r="K30" s="8">
        <v>178.24468651599602</v>
      </c>
      <c r="L30" s="8">
        <v>150.60072824319604</v>
      </c>
      <c r="M30" s="8">
        <v>141.62396011787229</v>
      </c>
      <c r="N30" s="8">
        <v>302.76076942543375</v>
      </c>
      <c r="O30" s="8">
        <v>193.85445927892229</v>
      </c>
      <c r="P30" s="8">
        <v>188.98107531882962</v>
      </c>
      <c r="Q30" s="8">
        <v>250.41829369595177</v>
      </c>
      <c r="R30" s="8">
        <v>323.06940414620061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60.95172493875949</v>
      </c>
      <c r="O34" s="9">
        <v>55.149614925279856</v>
      </c>
      <c r="P34" s="9">
        <v>66.76294394986914</v>
      </c>
      <c r="Q34" s="9">
        <v>92.882018512539375</v>
      </c>
      <c r="R34" s="9">
        <v>148.03465141937028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63.582772571173265</v>
      </c>
      <c r="D43" s="9">
        <v>44.388880779204001</v>
      </c>
      <c r="E43" s="9">
        <v>69.834609534924013</v>
      </c>
      <c r="F43" s="9">
        <v>124.11539753698801</v>
      </c>
      <c r="G43" s="9">
        <v>120.68278830410401</v>
      </c>
      <c r="H43" s="9">
        <v>76.318963818628916</v>
      </c>
      <c r="I43" s="9">
        <v>89.058127145363997</v>
      </c>
      <c r="J43" s="9">
        <v>73.233526499640007</v>
      </c>
      <c r="K43" s="9">
        <v>69.927123663540002</v>
      </c>
      <c r="L43" s="9">
        <v>76.36911015661201</v>
      </c>
      <c r="M43" s="9">
        <v>88.989393819758959</v>
      </c>
      <c r="N43" s="9">
        <v>130.35751514096867</v>
      </c>
      <c r="O43" s="9">
        <v>95.360311680243683</v>
      </c>
      <c r="P43" s="9">
        <v>57.199303569389002</v>
      </c>
      <c r="Q43" s="9">
        <v>104.90487604420844</v>
      </c>
      <c r="R43" s="9">
        <v>63.578257022387071</v>
      </c>
    </row>
    <row r="44" spans="1:18" ht="11.25" customHeight="1" x14ac:dyDescent="0.25">
      <c r="A44" s="59" t="s">
        <v>161</v>
      </c>
      <c r="B44" s="60" t="s">
        <v>160</v>
      </c>
      <c r="C44" s="9">
        <v>167.17993013850776</v>
      </c>
      <c r="D44" s="9">
        <v>161.05030943860802</v>
      </c>
      <c r="E44" s="9">
        <v>148.74847230643203</v>
      </c>
      <c r="F44" s="9">
        <v>278.69611787308804</v>
      </c>
      <c r="G44" s="9">
        <v>383.99967910288808</v>
      </c>
      <c r="H44" s="9">
        <v>222.91281485739705</v>
      </c>
      <c r="I44" s="9">
        <v>163.97973183974403</v>
      </c>
      <c r="J44" s="9">
        <v>207.37626100920002</v>
      </c>
      <c r="K44" s="9">
        <v>108.31756285245602</v>
      </c>
      <c r="L44" s="9">
        <v>74.231618086584021</v>
      </c>
      <c r="M44" s="9">
        <v>52.634566298113313</v>
      </c>
      <c r="N44" s="9">
        <v>111.45152934570561</v>
      </c>
      <c r="O44" s="9">
        <v>43.344532673398753</v>
      </c>
      <c r="P44" s="9">
        <v>65.018827799571483</v>
      </c>
      <c r="Q44" s="9">
        <v>52.631399139203964</v>
      </c>
      <c r="R44" s="9">
        <v>111.45649570444324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155.1707299091988</v>
      </c>
      <c r="D52" s="79">
        <v>140.37974971909202</v>
      </c>
      <c r="E52" s="79">
        <v>170.05309835130006</v>
      </c>
      <c r="F52" s="79">
        <v>165.74077063479601</v>
      </c>
      <c r="G52" s="79">
        <v>270.53389102503604</v>
      </c>
      <c r="H52" s="79">
        <v>307.68613684573057</v>
      </c>
      <c r="I52" s="79">
        <v>345.53851657210811</v>
      </c>
      <c r="J52" s="79">
        <v>359.07540791356809</v>
      </c>
      <c r="K52" s="79">
        <v>178.62104269908002</v>
      </c>
      <c r="L52" s="79">
        <v>220.35166742714404</v>
      </c>
      <c r="M52" s="79">
        <v>202.93386132778502</v>
      </c>
      <c r="N52" s="79">
        <v>188.93500245152723</v>
      </c>
      <c r="O52" s="79">
        <v>200.93885979656389</v>
      </c>
      <c r="P52" s="79">
        <v>198.20883511667444</v>
      </c>
      <c r="Q52" s="79">
        <v>340.64107346738496</v>
      </c>
      <c r="R52" s="79">
        <v>369.78944196697347</v>
      </c>
    </row>
    <row r="53" spans="1:18" ht="11.25" customHeight="1" x14ac:dyDescent="0.25">
      <c r="A53" s="56" t="s">
        <v>143</v>
      </c>
      <c r="B53" s="57" t="s">
        <v>142</v>
      </c>
      <c r="C53" s="8">
        <v>154.94985541424955</v>
      </c>
      <c r="D53" s="8">
        <v>140.18967318589202</v>
      </c>
      <c r="E53" s="8">
        <v>169.86735314643605</v>
      </c>
      <c r="F53" s="8">
        <v>165.55444915878002</v>
      </c>
      <c r="G53" s="8">
        <v>269.60417976294002</v>
      </c>
      <c r="H53" s="8">
        <v>303.60130174129972</v>
      </c>
      <c r="I53" s="8">
        <v>341.81890935865209</v>
      </c>
      <c r="J53" s="8">
        <v>358.70362007356806</v>
      </c>
      <c r="K53" s="8">
        <v>178.43498147455202</v>
      </c>
      <c r="L53" s="8">
        <v>220.35166742714404</v>
      </c>
      <c r="M53" s="8">
        <v>202.93386132778502</v>
      </c>
      <c r="N53" s="8">
        <v>188.93500245152723</v>
      </c>
      <c r="O53" s="8">
        <v>200.93885979656389</v>
      </c>
      <c r="P53" s="8">
        <v>198.20883511667444</v>
      </c>
      <c r="Q53" s="8">
        <v>340.64107346738496</v>
      </c>
      <c r="R53" s="8">
        <v>369.78944196697347</v>
      </c>
    </row>
    <row r="54" spans="1:18" ht="11.25" customHeight="1" x14ac:dyDescent="0.25">
      <c r="A54" s="56" t="s">
        <v>141</v>
      </c>
      <c r="B54" s="57" t="s">
        <v>140</v>
      </c>
      <c r="C54" s="8">
        <v>0.2208744949492403</v>
      </c>
      <c r="D54" s="8">
        <v>0.19007653320000115</v>
      </c>
      <c r="E54" s="8">
        <v>0.18574520486400581</v>
      </c>
      <c r="F54" s="8">
        <v>0.18632147601599472</v>
      </c>
      <c r="G54" s="8">
        <v>0.92971126209600741</v>
      </c>
      <c r="H54" s="8">
        <v>4.084835104430856</v>
      </c>
      <c r="I54" s="8">
        <v>3.7196072134560048</v>
      </c>
      <c r="J54" s="8">
        <v>0.3717878399999987</v>
      </c>
      <c r="K54" s="8">
        <v>0.18606122452800333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0.2208744949492403</v>
      </c>
      <c r="D57" s="9">
        <v>0.19007653320000115</v>
      </c>
      <c r="E57" s="9">
        <v>0.18574520486400581</v>
      </c>
      <c r="F57" s="9">
        <v>0.18632147601599472</v>
      </c>
      <c r="G57" s="9">
        <v>0.92971126209600741</v>
      </c>
      <c r="H57" s="9">
        <v>4.084835104430856</v>
      </c>
      <c r="I57" s="9">
        <v>3.7196072134560048</v>
      </c>
      <c r="J57" s="9">
        <v>0.3717878399999987</v>
      </c>
      <c r="K57" s="9">
        <v>0.18606122452800333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65.630921730815459</v>
      </c>
      <c r="D64" s="81">
        <v>79.717516058877877</v>
      </c>
      <c r="E64" s="81">
        <v>89.093415882237863</v>
      </c>
      <c r="F64" s="81">
        <v>75.025580313600472</v>
      </c>
      <c r="G64" s="81">
        <v>84.399416881917148</v>
      </c>
      <c r="H64" s="81">
        <v>84.448356353465172</v>
      </c>
      <c r="I64" s="81">
        <v>56.271951872637636</v>
      </c>
      <c r="J64" s="81">
        <v>46.892066215678106</v>
      </c>
      <c r="K64" s="81">
        <v>32.820385489919758</v>
      </c>
      <c r="L64" s="81">
        <v>32.82451200000213</v>
      </c>
      <c r="M64" s="81">
        <v>37.521586951388151</v>
      </c>
      <c r="N64" s="81">
        <v>37.518756461391682</v>
      </c>
      <c r="O64" s="81">
        <v>32.815979981521998</v>
      </c>
      <c r="P64" s="81">
        <v>28.113192016476393</v>
      </c>
      <c r="Q64" s="81">
        <v>37.519983375596652</v>
      </c>
      <c r="R64" s="81">
        <v>56.224201182841931</v>
      </c>
    </row>
    <row r="65" spans="1:18" ht="11.25" customHeight="1" x14ac:dyDescent="0.25">
      <c r="A65" s="71" t="s">
        <v>123</v>
      </c>
      <c r="B65" s="72" t="s">
        <v>122</v>
      </c>
      <c r="C65" s="82">
        <v>65.630921730815459</v>
      </c>
      <c r="D65" s="82">
        <v>79.717516058877877</v>
      </c>
      <c r="E65" s="82">
        <v>89.093415882237863</v>
      </c>
      <c r="F65" s="82">
        <v>75.025580313600472</v>
      </c>
      <c r="G65" s="82">
        <v>84.399416881917148</v>
      </c>
      <c r="H65" s="82">
        <v>84.448356353465172</v>
      </c>
      <c r="I65" s="82">
        <v>56.271951872637636</v>
      </c>
      <c r="J65" s="82">
        <v>46.892066215678106</v>
      </c>
      <c r="K65" s="82">
        <v>32.820385489919758</v>
      </c>
      <c r="L65" s="82">
        <v>32.82451200000213</v>
      </c>
      <c r="M65" s="82">
        <v>37.521586951388151</v>
      </c>
      <c r="N65" s="82">
        <v>37.518756461391682</v>
      </c>
      <c r="O65" s="82">
        <v>32.815979981521998</v>
      </c>
      <c r="P65" s="82">
        <v>28.113192016476393</v>
      </c>
      <c r="Q65" s="82">
        <v>37.519983375596652</v>
      </c>
      <c r="R65" s="82">
        <v>56.224201182841931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388.90565165883902</v>
      </c>
      <c r="D2" s="78">
        <v>376.45436244102933</v>
      </c>
      <c r="E2" s="78">
        <v>406.22712264531856</v>
      </c>
      <c r="F2" s="78">
        <v>595.02439631667426</v>
      </c>
      <c r="G2" s="78">
        <v>781.75075363536394</v>
      </c>
      <c r="H2" s="78">
        <v>609.31354745509361</v>
      </c>
      <c r="I2" s="78">
        <v>609.03665834152594</v>
      </c>
      <c r="J2" s="78">
        <v>639.6916049399257</v>
      </c>
      <c r="K2" s="78">
        <v>379.60537825526058</v>
      </c>
      <c r="L2" s="78">
        <v>391.97096352140079</v>
      </c>
      <c r="M2" s="78">
        <v>363.38109133580656</v>
      </c>
      <c r="N2" s="78">
        <v>502.69497077944538</v>
      </c>
      <c r="O2" s="78">
        <v>403.30538433639458</v>
      </c>
      <c r="P2" s="78">
        <v>400.27582468541976</v>
      </c>
      <c r="Q2" s="78">
        <v>586.89214893089252</v>
      </c>
      <c r="R2" s="78">
        <v>676.72182961576573</v>
      </c>
    </row>
    <row r="3" spans="1:18" ht="11.25" customHeight="1" x14ac:dyDescent="0.25">
      <c r="A3" s="53" t="s">
        <v>242</v>
      </c>
      <c r="B3" s="54" t="s">
        <v>241</v>
      </c>
      <c r="C3" s="79">
        <v>11.44808287656852</v>
      </c>
      <c r="D3" s="79">
        <v>37.724044361760001</v>
      </c>
      <c r="E3" s="79">
        <v>29.73203517528</v>
      </c>
      <c r="F3" s="79">
        <v>44.440481288880001</v>
      </c>
      <c r="G3" s="79">
        <v>38.809048557600001</v>
      </c>
      <c r="H3" s="79">
        <v>26.340470687588553</v>
      </c>
      <c r="I3" s="79">
        <v>33.285015619920003</v>
      </c>
      <c r="J3" s="79">
        <v>24.202277207279995</v>
      </c>
      <c r="K3" s="79">
        <v>28.743868314000004</v>
      </c>
      <c r="L3" s="79">
        <v>32.920344502559999</v>
      </c>
      <c r="M3" s="79">
        <v>27.536252818696383</v>
      </c>
      <c r="N3" s="79">
        <v>29.761204856629327</v>
      </c>
      <c r="O3" s="79">
        <v>21.820126484099859</v>
      </c>
      <c r="P3" s="79">
        <v>26.343512468483706</v>
      </c>
      <c r="Q3" s="79">
        <v>18.289476383336581</v>
      </c>
      <c r="R3" s="79">
        <v>11.482315433102542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11.44808287656852</v>
      </c>
      <c r="D15" s="8">
        <v>37.724044361760001</v>
      </c>
      <c r="E15" s="8">
        <v>29.73203517528</v>
      </c>
      <c r="F15" s="8">
        <v>44.440481288880001</v>
      </c>
      <c r="G15" s="8">
        <v>38.809048557600001</v>
      </c>
      <c r="H15" s="8">
        <v>26.340470687588553</v>
      </c>
      <c r="I15" s="8">
        <v>33.285015619920003</v>
      </c>
      <c r="J15" s="8">
        <v>24.202277207279995</v>
      </c>
      <c r="K15" s="8">
        <v>28.743868314000004</v>
      </c>
      <c r="L15" s="8">
        <v>32.920344502559999</v>
      </c>
      <c r="M15" s="8">
        <v>27.536252818696383</v>
      </c>
      <c r="N15" s="8">
        <v>29.761204856629327</v>
      </c>
      <c r="O15" s="8">
        <v>21.820126484099859</v>
      </c>
      <c r="P15" s="8">
        <v>26.343512468483706</v>
      </c>
      <c r="Q15" s="8">
        <v>18.289476383336581</v>
      </c>
      <c r="R15" s="8">
        <v>11.482315433102542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11.44808287656852</v>
      </c>
      <c r="D17" s="9">
        <v>37.724044361760001</v>
      </c>
      <c r="E17" s="9">
        <v>29.73203517528</v>
      </c>
      <c r="F17" s="9">
        <v>44.440481288880001</v>
      </c>
      <c r="G17" s="9">
        <v>38.809048557600001</v>
      </c>
      <c r="H17" s="9">
        <v>26.340470687588553</v>
      </c>
      <c r="I17" s="9">
        <v>33.285015619920003</v>
      </c>
      <c r="J17" s="9">
        <v>24.202277207279995</v>
      </c>
      <c r="K17" s="9">
        <v>28.743868314000004</v>
      </c>
      <c r="L17" s="9">
        <v>32.920344502559999</v>
      </c>
      <c r="M17" s="9">
        <v>27.536252818696383</v>
      </c>
      <c r="N17" s="9">
        <v>29.761204856629327</v>
      </c>
      <c r="O17" s="9">
        <v>21.820126484099859</v>
      </c>
      <c r="P17" s="9">
        <v>26.343512468483706</v>
      </c>
      <c r="Q17" s="9">
        <v>18.289476383336581</v>
      </c>
      <c r="R17" s="9">
        <v>11.482315433102542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228.13571687777133</v>
      </c>
      <c r="D21" s="79">
        <v>203.65553703943485</v>
      </c>
      <c r="E21" s="79">
        <v>214.87428689787785</v>
      </c>
      <c r="F21" s="79">
        <v>395.24272769375312</v>
      </c>
      <c r="G21" s="79">
        <v>494.97556145648707</v>
      </c>
      <c r="H21" s="79">
        <v>294.25198659977485</v>
      </c>
      <c r="I21" s="79">
        <v>248.17410698715383</v>
      </c>
      <c r="J21" s="79">
        <v>276.3473117638423</v>
      </c>
      <c r="K21" s="79">
        <v>176.439856312974</v>
      </c>
      <c r="L21" s="79">
        <v>147.43118761616364</v>
      </c>
      <c r="M21" s="79">
        <v>138.79293824013953</v>
      </c>
      <c r="N21" s="79">
        <v>292.48759629519429</v>
      </c>
      <c r="O21" s="79">
        <v>186.48542348357307</v>
      </c>
      <c r="P21" s="79">
        <v>182.12932682081725</v>
      </c>
      <c r="Q21" s="79">
        <v>240.46355451994629</v>
      </c>
      <c r="R21" s="79">
        <v>310.56793427087047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228.13571687777133</v>
      </c>
      <c r="D30" s="8">
        <v>203.65553703943485</v>
      </c>
      <c r="E30" s="8">
        <v>214.87428689787785</v>
      </c>
      <c r="F30" s="8">
        <v>395.24272769375312</v>
      </c>
      <c r="G30" s="8">
        <v>494.97556145648707</v>
      </c>
      <c r="H30" s="8">
        <v>294.25198659977485</v>
      </c>
      <c r="I30" s="8">
        <v>248.17410698715383</v>
      </c>
      <c r="J30" s="8">
        <v>276.3473117638423</v>
      </c>
      <c r="K30" s="8">
        <v>176.439856312974</v>
      </c>
      <c r="L30" s="8">
        <v>147.43118761616364</v>
      </c>
      <c r="M30" s="8">
        <v>138.79293824013953</v>
      </c>
      <c r="N30" s="8">
        <v>292.48759629519429</v>
      </c>
      <c r="O30" s="8">
        <v>186.48542348357307</v>
      </c>
      <c r="P30" s="8">
        <v>182.12932682081725</v>
      </c>
      <c r="Q30" s="8">
        <v>240.46355451994629</v>
      </c>
      <c r="R30" s="8">
        <v>310.56793427087047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56.137188484864993</v>
      </c>
      <c r="O34" s="9">
        <v>50.67215684814461</v>
      </c>
      <c r="P34" s="9">
        <v>61.861995110300271</v>
      </c>
      <c r="Q34" s="9">
        <v>86.674367054919983</v>
      </c>
      <c r="R34" s="9">
        <v>138.1437020502182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60.95578673926358</v>
      </c>
      <c r="D43" s="9">
        <v>42.605227600826829</v>
      </c>
      <c r="E43" s="9">
        <v>66.125814591445817</v>
      </c>
      <c r="F43" s="9">
        <v>116.54660982066508</v>
      </c>
      <c r="G43" s="9">
        <v>110.975882353599</v>
      </c>
      <c r="H43" s="9">
        <v>71.339171742377786</v>
      </c>
      <c r="I43" s="9">
        <v>84.194375147409815</v>
      </c>
      <c r="J43" s="9">
        <v>68.971050754642278</v>
      </c>
      <c r="K43" s="9">
        <v>68.12229346051798</v>
      </c>
      <c r="L43" s="9">
        <v>73.199569529579605</v>
      </c>
      <c r="M43" s="9">
        <v>86.158371942026221</v>
      </c>
      <c r="N43" s="9">
        <v>124.89887846462369</v>
      </c>
      <c r="O43" s="9">
        <v>92.468733962029717</v>
      </c>
      <c r="P43" s="9">
        <v>55.248503910945509</v>
      </c>
      <c r="Q43" s="9">
        <v>101.15778832582234</v>
      </c>
      <c r="R43" s="9">
        <v>60.967736516209051</v>
      </c>
    </row>
    <row r="44" spans="1:18" ht="11.25" customHeight="1" x14ac:dyDescent="0.25">
      <c r="A44" s="59" t="s">
        <v>161</v>
      </c>
      <c r="B44" s="60" t="s">
        <v>160</v>
      </c>
      <c r="C44" s="9">
        <v>167.17993013850776</v>
      </c>
      <c r="D44" s="9">
        <v>161.05030943860802</v>
      </c>
      <c r="E44" s="9">
        <v>148.74847230643203</v>
      </c>
      <c r="F44" s="9">
        <v>278.69611787308804</v>
      </c>
      <c r="G44" s="9">
        <v>383.99967910288808</v>
      </c>
      <c r="H44" s="9">
        <v>222.91281485739705</v>
      </c>
      <c r="I44" s="9">
        <v>163.97973183974403</v>
      </c>
      <c r="J44" s="9">
        <v>207.37626100920002</v>
      </c>
      <c r="K44" s="9">
        <v>108.31756285245602</v>
      </c>
      <c r="L44" s="9">
        <v>74.231618086584021</v>
      </c>
      <c r="M44" s="9">
        <v>52.634566298113313</v>
      </c>
      <c r="N44" s="9">
        <v>111.45152934570561</v>
      </c>
      <c r="O44" s="9">
        <v>43.344532673398753</v>
      </c>
      <c r="P44" s="9">
        <v>65.018827799571483</v>
      </c>
      <c r="Q44" s="9">
        <v>52.631399139203964</v>
      </c>
      <c r="R44" s="9">
        <v>111.45649570444324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149.32185190449914</v>
      </c>
      <c r="D52" s="79">
        <v>135.07478103983448</v>
      </c>
      <c r="E52" s="79">
        <v>161.62080057216068</v>
      </c>
      <c r="F52" s="79">
        <v>155.34118733404111</v>
      </c>
      <c r="G52" s="79">
        <v>247.9661436212769</v>
      </c>
      <c r="H52" s="79">
        <v>288.72109016773015</v>
      </c>
      <c r="I52" s="79">
        <v>327.57753573445211</v>
      </c>
      <c r="J52" s="79">
        <v>339.14201596880338</v>
      </c>
      <c r="K52" s="79">
        <v>174.42165362828655</v>
      </c>
      <c r="L52" s="79">
        <v>211.61943140267718</v>
      </c>
      <c r="M52" s="79">
        <v>197.05190027697063</v>
      </c>
      <c r="N52" s="79">
        <v>180.44616962762177</v>
      </c>
      <c r="O52" s="79">
        <v>194.99983436872168</v>
      </c>
      <c r="P52" s="79">
        <v>191.8029853961188</v>
      </c>
      <c r="Q52" s="79">
        <v>328.13911802760964</v>
      </c>
      <c r="R52" s="79">
        <v>354.67157991179278</v>
      </c>
    </row>
    <row r="53" spans="1:18" ht="11.25" customHeight="1" x14ac:dyDescent="0.25">
      <c r="A53" s="56" t="s">
        <v>143</v>
      </c>
      <c r="B53" s="57" t="s">
        <v>142</v>
      </c>
      <c r="C53" s="8">
        <v>149.1009774095499</v>
      </c>
      <c r="D53" s="8">
        <v>134.88470450663448</v>
      </c>
      <c r="E53" s="8">
        <v>161.43505536729666</v>
      </c>
      <c r="F53" s="8">
        <v>155.15486585802512</v>
      </c>
      <c r="G53" s="8">
        <v>247.03643235918088</v>
      </c>
      <c r="H53" s="8">
        <v>284.6362550632993</v>
      </c>
      <c r="I53" s="8">
        <v>323.8579285209961</v>
      </c>
      <c r="J53" s="8">
        <v>338.77022812880335</v>
      </c>
      <c r="K53" s="8">
        <v>174.23559240375855</v>
      </c>
      <c r="L53" s="8">
        <v>211.61943140267718</v>
      </c>
      <c r="M53" s="8">
        <v>197.05190027697063</v>
      </c>
      <c r="N53" s="8">
        <v>180.44616962762177</v>
      </c>
      <c r="O53" s="8">
        <v>194.99983436872168</v>
      </c>
      <c r="P53" s="8">
        <v>191.8029853961188</v>
      </c>
      <c r="Q53" s="8">
        <v>328.13911802760964</v>
      </c>
      <c r="R53" s="8">
        <v>354.67157991179278</v>
      </c>
    </row>
    <row r="54" spans="1:18" ht="11.25" customHeight="1" x14ac:dyDescent="0.25">
      <c r="A54" s="56" t="s">
        <v>141</v>
      </c>
      <c r="B54" s="57" t="s">
        <v>140</v>
      </c>
      <c r="C54" s="8">
        <v>0.2208744949492403</v>
      </c>
      <c r="D54" s="8">
        <v>0.19007653320000115</v>
      </c>
      <c r="E54" s="8">
        <v>0.18574520486400581</v>
      </c>
      <c r="F54" s="8">
        <v>0.18632147601599472</v>
      </c>
      <c r="G54" s="8">
        <v>0.92971126209600741</v>
      </c>
      <c r="H54" s="8">
        <v>4.084835104430856</v>
      </c>
      <c r="I54" s="8">
        <v>3.7196072134560048</v>
      </c>
      <c r="J54" s="8">
        <v>0.3717878399999987</v>
      </c>
      <c r="K54" s="8">
        <v>0.18606122452800333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0.2208744949492403</v>
      </c>
      <c r="D57" s="9">
        <v>0.19007653320000115</v>
      </c>
      <c r="E57" s="9">
        <v>0.18574520486400581</v>
      </c>
      <c r="F57" s="9">
        <v>0.18632147601599472</v>
      </c>
      <c r="G57" s="9">
        <v>0.92971126209600741</v>
      </c>
      <c r="H57" s="9">
        <v>4.084835104430856</v>
      </c>
      <c r="I57" s="9">
        <v>3.7196072134560048</v>
      </c>
      <c r="J57" s="9">
        <v>0.3717878399999987</v>
      </c>
      <c r="K57" s="9">
        <v>0.18606122452800333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65.630921730815459</v>
      </c>
      <c r="D64" s="81">
        <v>79.717516058877877</v>
      </c>
      <c r="E64" s="81">
        <v>89.093415882237863</v>
      </c>
      <c r="F64" s="81">
        <v>75.025580313600472</v>
      </c>
      <c r="G64" s="81">
        <v>84.399416881917148</v>
      </c>
      <c r="H64" s="81">
        <v>84.448356353465172</v>
      </c>
      <c r="I64" s="81">
        <v>56.271951872637636</v>
      </c>
      <c r="J64" s="81">
        <v>46.892066215678106</v>
      </c>
      <c r="K64" s="81">
        <v>32.820385489919758</v>
      </c>
      <c r="L64" s="81">
        <v>32.82451200000213</v>
      </c>
      <c r="M64" s="81">
        <v>37.521586951388151</v>
      </c>
      <c r="N64" s="81">
        <v>37.518756461391682</v>
      </c>
      <c r="O64" s="81">
        <v>32.815979981521998</v>
      </c>
      <c r="P64" s="81">
        <v>28.113192016476393</v>
      </c>
      <c r="Q64" s="81">
        <v>37.519983375596652</v>
      </c>
      <c r="R64" s="81">
        <v>56.224201182841931</v>
      </c>
    </row>
    <row r="65" spans="1:18" ht="11.25" customHeight="1" x14ac:dyDescent="0.25">
      <c r="A65" s="71" t="s">
        <v>123</v>
      </c>
      <c r="B65" s="72" t="s">
        <v>122</v>
      </c>
      <c r="C65" s="82">
        <v>65.630921730815459</v>
      </c>
      <c r="D65" s="82">
        <v>79.717516058877877</v>
      </c>
      <c r="E65" s="82">
        <v>89.093415882237863</v>
      </c>
      <c r="F65" s="82">
        <v>75.025580313600472</v>
      </c>
      <c r="G65" s="82">
        <v>84.399416881917148</v>
      </c>
      <c r="H65" s="82">
        <v>84.448356353465172</v>
      </c>
      <c r="I65" s="82">
        <v>56.271951872637636</v>
      </c>
      <c r="J65" s="82">
        <v>46.892066215678106</v>
      </c>
      <c r="K65" s="82">
        <v>32.820385489919758</v>
      </c>
      <c r="L65" s="82">
        <v>32.82451200000213</v>
      </c>
      <c r="M65" s="82">
        <v>37.521586951388151</v>
      </c>
      <c r="N65" s="82">
        <v>37.518756461391682</v>
      </c>
      <c r="O65" s="82">
        <v>32.815979981521998</v>
      </c>
      <c r="P65" s="82">
        <v>28.113192016476393</v>
      </c>
      <c r="Q65" s="82">
        <v>37.519983375596652</v>
      </c>
      <c r="R65" s="82">
        <v>56.224201182841931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6.2359197282743981</v>
      </c>
      <c r="D2" s="78">
        <v>4.9215797632119322</v>
      </c>
      <c r="E2" s="78">
        <v>9.0727544551082033</v>
      </c>
      <c r="F2" s="78">
        <v>14.602482231033289</v>
      </c>
      <c r="G2" s="78">
        <v>28.180171423944113</v>
      </c>
      <c r="H2" s="78">
        <v>19.987071020882791</v>
      </c>
      <c r="I2" s="78">
        <v>18.595890031953314</v>
      </c>
      <c r="J2" s="78">
        <v>20.011138771329968</v>
      </c>
      <c r="K2" s="78">
        <v>3.8443376155977855</v>
      </c>
      <c r="L2" s="78">
        <v>8.6554496083102528</v>
      </c>
      <c r="M2" s="78">
        <v>5.3678935685409694</v>
      </c>
      <c r="N2" s="78">
        <v>14.486925622749034</v>
      </c>
      <c r="O2" s="78">
        <v>9.5748280023390784</v>
      </c>
      <c r="P2" s="78">
        <v>9.7930993665868584</v>
      </c>
      <c r="Q2" s="78">
        <v>18.429650904025053</v>
      </c>
      <c r="R2" s="78">
        <v>24.620827356861732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1.9596052676658906</v>
      </c>
      <c r="D21" s="79">
        <v>1.2615727728298716</v>
      </c>
      <c r="E21" s="79">
        <v>2.7960266987394906</v>
      </c>
      <c r="F21" s="79">
        <v>6.169061429373671</v>
      </c>
      <c r="G21" s="79">
        <v>8.4954951846720235</v>
      </c>
      <c r="H21" s="79">
        <v>4.1627681952369011</v>
      </c>
      <c r="I21" s="79">
        <v>3.9715198363595441</v>
      </c>
      <c r="J21" s="79">
        <v>3.5266397371153535</v>
      </c>
      <c r="K21" s="79">
        <v>1.1917723910633977</v>
      </c>
      <c r="L21" s="79">
        <v>2.3214022492393251</v>
      </c>
      <c r="M21" s="79">
        <v>1.7839200671639341</v>
      </c>
      <c r="N21" s="79">
        <v>8.3581338587690208</v>
      </c>
      <c r="O21" s="79">
        <v>5.8901608215867327</v>
      </c>
      <c r="P21" s="79">
        <v>5.7043318640299514</v>
      </c>
      <c r="Q21" s="79">
        <v>8.643716756900794</v>
      </c>
      <c r="R21" s="79">
        <v>11.61115988342449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1.9596052676658906</v>
      </c>
      <c r="D30" s="8">
        <v>1.2615727728298716</v>
      </c>
      <c r="E30" s="8">
        <v>2.7960266987394906</v>
      </c>
      <c r="F30" s="8">
        <v>6.169061429373671</v>
      </c>
      <c r="G30" s="8">
        <v>8.4954951846720235</v>
      </c>
      <c r="H30" s="8">
        <v>4.1627681952369011</v>
      </c>
      <c r="I30" s="8">
        <v>3.9715198363595441</v>
      </c>
      <c r="J30" s="8">
        <v>3.5266397371153535</v>
      </c>
      <c r="K30" s="8">
        <v>1.1917723910633977</v>
      </c>
      <c r="L30" s="8">
        <v>2.3214022492393251</v>
      </c>
      <c r="M30" s="8">
        <v>1.7839200671639341</v>
      </c>
      <c r="N30" s="8">
        <v>8.3581338587690208</v>
      </c>
      <c r="O30" s="8">
        <v>5.8901608215867327</v>
      </c>
      <c r="P30" s="8">
        <v>5.7043318640299514</v>
      </c>
      <c r="Q30" s="8">
        <v>8.643716756900794</v>
      </c>
      <c r="R30" s="8">
        <v>11.61115988342449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4.3769059008975724</v>
      </c>
      <c r="O34" s="9">
        <v>4.0520832630466366</v>
      </c>
      <c r="P34" s="9">
        <v>4.4344916108584425</v>
      </c>
      <c r="Q34" s="9">
        <v>5.688586358552489</v>
      </c>
      <c r="R34" s="9">
        <v>9.3610160231512403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1.9596052676658906</v>
      </c>
      <c r="D43" s="9">
        <v>1.2615727728298716</v>
      </c>
      <c r="E43" s="9">
        <v>2.7960266987394906</v>
      </c>
      <c r="F43" s="9">
        <v>6.169061429373671</v>
      </c>
      <c r="G43" s="9">
        <v>8.4954951846720235</v>
      </c>
      <c r="H43" s="9">
        <v>4.1627681952369011</v>
      </c>
      <c r="I43" s="9">
        <v>3.9715198363595441</v>
      </c>
      <c r="J43" s="9">
        <v>3.5266397371153535</v>
      </c>
      <c r="K43" s="9">
        <v>1.1917723910633977</v>
      </c>
      <c r="L43" s="9">
        <v>2.3214022492393251</v>
      </c>
      <c r="M43" s="9">
        <v>1.7839200671639341</v>
      </c>
      <c r="N43" s="9">
        <v>3.9812279578714485</v>
      </c>
      <c r="O43" s="9">
        <v>1.8380775585400957</v>
      </c>
      <c r="P43" s="9">
        <v>1.2698402531715085</v>
      </c>
      <c r="Q43" s="9">
        <v>2.9551303983483046</v>
      </c>
      <c r="R43" s="9">
        <v>2.25014386027325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4.276314460608508</v>
      </c>
      <c r="D52" s="79">
        <v>3.6600069903820609</v>
      </c>
      <c r="E52" s="79">
        <v>6.2767277563687136</v>
      </c>
      <c r="F52" s="79">
        <v>8.4334208016596186</v>
      </c>
      <c r="G52" s="79">
        <v>19.68467623927209</v>
      </c>
      <c r="H52" s="79">
        <v>15.824302825645889</v>
      </c>
      <c r="I52" s="79">
        <v>14.624370195593769</v>
      </c>
      <c r="J52" s="79">
        <v>16.484499034214615</v>
      </c>
      <c r="K52" s="79">
        <v>2.652565224534388</v>
      </c>
      <c r="L52" s="79">
        <v>6.3340473590709285</v>
      </c>
      <c r="M52" s="79">
        <v>3.5839735013770357</v>
      </c>
      <c r="N52" s="79">
        <v>6.1287917639800122</v>
      </c>
      <c r="O52" s="79">
        <v>3.6846671807523452</v>
      </c>
      <c r="P52" s="79">
        <v>4.0887675025569079</v>
      </c>
      <c r="Q52" s="79">
        <v>9.7859341471242569</v>
      </c>
      <c r="R52" s="79">
        <v>13.009667473437244</v>
      </c>
    </row>
    <row r="53" spans="1:18" ht="11.25" customHeight="1" x14ac:dyDescent="0.25">
      <c r="A53" s="56" t="s">
        <v>143</v>
      </c>
      <c r="B53" s="57" t="s">
        <v>142</v>
      </c>
      <c r="C53" s="8">
        <v>4.276314460608508</v>
      </c>
      <c r="D53" s="8">
        <v>3.6600069903820609</v>
      </c>
      <c r="E53" s="8">
        <v>6.2767277563687136</v>
      </c>
      <c r="F53" s="8">
        <v>8.4334208016596186</v>
      </c>
      <c r="G53" s="8">
        <v>19.68467623927209</v>
      </c>
      <c r="H53" s="8">
        <v>15.824302825645889</v>
      </c>
      <c r="I53" s="8">
        <v>14.624370195593769</v>
      </c>
      <c r="J53" s="8">
        <v>16.484499034214615</v>
      </c>
      <c r="K53" s="8">
        <v>2.652565224534388</v>
      </c>
      <c r="L53" s="8">
        <v>6.3340473590709285</v>
      </c>
      <c r="M53" s="8">
        <v>3.5839735013770357</v>
      </c>
      <c r="N53" s="8">
        <v>6.1287917639800122</v>
      </c>
      <c r="O53" s="8">
        <v>3.6846671807523452</v>
      </c>
      <c r="P53" s="8">
        <v>4.0887675025569079</v>
      </c>
      <c r="Q53" s="8">
        <v>9.7859341471242569</v>
      </c>
      <c r="R53" s="8">
        <v>13.009667473437244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2.2399441083349227</v>
      </c>
      <c r="D2" s="78">
        <v>2.1670420944227642</v>
      </c>
      <c r="E2" s="78">
        <v>3.0683382675093775</v>
      </c>
      <c r="F2" s="78">
        <v>3.3658887860445219</v>
      </c>
      <c r="G2" s="78">
        <v>4.0944819303200006</v>
      </c>
      <c r="H2" s="78">
        <v>3.9577677333687458</v>
      </c>
      <c r="I2" s="78">
        <v>4.2288428036568337</v>
      </c>
      <c r="J2" s="78">
        <v>4.1847289184324987</v>
      </c>
      <c r="K2" s="78">
        <v>2.1598816582176834</v>
      </c>
      <c r="L2" s="78">
        <v>3.2463270431889981</v>
      </c>
      <c r="M2" s="78">
        <v>3.34508936000615</v>
      </c>
      <c r="N2" s="78">
        <v>4.2750803313958894</v>
      </c>
      <c r="O2" s="78">
        <v>3.733233220852358</v>
      </c>
      <c r="P2" s="78">
        <v>3.4644988519811086</v>
      </c>
      <c r="Q2" s="78">
        <v>4.0270437117558249</v>
      </c>
      <c r="R2" s="78">
        <v>2.9985045736491216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0.66738056424378234</v>
      </c>
      <c r="D21" s="79">
        <v>0.52208040554729873</v>
      </c>
      <c r="E21" s="79">
        <v>0.91276824473869655</v>
      </c>
      <c r="F21" s="79">
        <v>1.3997262869492519</v>
      </c>
      <c r="G21" s="79">
        <v>1.2114107658329898</v>
      </c>
      <c r="H21" s="79">
        <v>0.81702388101424028</v>
      </c>
      <c r="I21" s="79">
        <v>0.89223216159464958</v>
      </c>
      <c r="J21" s="79">
        <v>0.73583600788236647</v>
      </c>
      <c r="K21" s="79">
        <v>0.61305781195861253</v>
      </c>
      <c r="L21" s="79">
        <v>0.84813837779306378</v>
      </c>
      <c r="M21" s="79">
        <v>1.0471018105688079</v>
      </c>
      <c r="N21" s="79">
        <v>1.9150392714704676</v>
      </c>
      <c r="O21" s="79">
        <v>1.4788749737624725</v>
      </c>
      <c r="P21" s="79">
        <v>1.1474166339824003</v>
      </c>
      <c r="Q21" s="79">
        <v>1.3110224191047082</v>
      </c>
      <c r="R21" s="79">
        <v>0.89030999190561422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0.66738056424378234</v>
      </c>
      <c r="D30" s="8">
        <v>0.52208040554729873</v>
      </c>
      <c r="E30" s="8">
        <v>0.91276824473869655</v>
      </c>
      <c r="F30" s="8">
        <v>1.3997262869492519</v>
      </c>
      <c r="G30" s="8">
        <v>1.2114107658329898</v>
      </c>
      <c r="H30" s="8">
        <v>0.81702388101424028</v>
      </c>
      <c r="I30" s="8">
        <v>0.89223216159464958</v>
      </c>
      <c r="J30" s="8">
        <v>0.73583600788236647</v>
      </c>
      <c r="K30" s="8">
        <v>0.61305781195861253</v>
      </c>
      <c r="L30" s="8">
        <v>0.84813837779306378</v>
      </c>
      <c r="M30" s="8">
        <v>1.0471018105688079</v>
      </c>
      <c r="N30" s="8">
        <v>1.9150392714704676</v>
      </c>
      <c r="O30" s="8">
        <v>1.4788749737624725</v>
      </c>
      <c r="P30" s="8">
        <v>1.1474166339824003</v>
      </c>
      <c r="Q30" s="8">
        <v>1.3110224191047082</v>
      </c>
      <c r="R30" s="8">
        <v>0.89030999190561422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0.4376305529969286</v>
      </c>
      <c r="O34" s="9">
        <v>0.42537481408860917</v>
      </c>
      <c r="P34" s="9">
        <v>0.46645722871042095</v>
      </c>
      <c r="Q34" s="9">
        <v>0.519065099066913</v>
      </c>
      <c r="R34" s="9">
        <v>0.52993334600084852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0.66738056424378234</v>
      </c>
      <c r="D43" s="9">
        <v>0.52208040554729873</v>
      </c>
      <c r="E43" s="9">
        <v>0.91276824473869655</v>
      </c>
      <c r="F43" s="9">
        <v>1.3997262869492519</v>
      </c>
      <c r="G43" s="9">
        <v>1.2114107658329898</v>
      </c>
      <c r="H43" s="9">
        <v>0.81702388101424028</v>
      </c>
      <c r="I43" s="9">
        <v>0.89223216159464958</v>
      </c>
      <c r="J43" s="9">
        <v>0.73583600788236647</v>
      </c>
      <c r="K43" s="9">
        <v>0.61305781195861253</v>
      </c>
      <c r="L43" s="9">
        <v>0.84813837779306378</v>
      </c>
      <c r="M43" s="9">
        <v>1.0471018105688079</v>
      </c>
      <c r="N43" s="9">
        <v>1.4774087184735389</v>
      </c>
      <c r="O43" s="9">
        <v>1.0535001596738633</v>
      </c>
      <c r="P43" s="9">
        <v>0.6809594052719794</v>
      </c>
      <c r="Q43" s="9">
        <v>0.79195732003779507</v>
      </c>
      <c r="R43" s="9">
        <v>0.3603766459047657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1.5725635440911403</v>
      </c>
      <c r="D52" s="79">
        <v>1.6449616888754652</v>
      </c>
      <c r="E52" s="79">
        <v>2.1555700227706809</v>
      </c>
      <c r="F52" s="79">
        <v>1.96616249909527</v>
      </c>
      <c r="G52" s="79">
        <v>2.8830711644870113</v>
      </c>
      <c r="H52" s="79">
        <v>3.1407438523545053</v>
      </c>
      <c r="I52" s="79">
        <v>3.3366106420621846</v>
      </c>
      <c r="J52" s="79">
        <v>3.4488929105501325</v>
      </c>
      <c r="K52" s="79">
        <v>1.5468238462590707</v>
      </c>
      <c r="L52" s="79">
        <v>2.3981886653959341</v>
      </c>
      <c r="M52" s="79">
        <v>2.2979875494373418</v>
      </c>
      <c r="N52" s="79">
        <v>2.3600410599254222</v>
      </c>
      <c r="O52" s="79">
        <v>2.2543582470898853</v>
      </c>
      <c r="P52" s="79">
        <v>2.3170822179987085</v>
      </c>
      <c r="Q52" s="79">
        <v>2.7160212926511167</v>
      </c>
      <c r="R52" s="79">
        <v>2.1081945817435073</v>
      </c>
    </row>
    <row r="53" spans="1:18" ht="11.25" customHeight="1" x14ac:dyDescent="0.25">
      <c r="A53" s="56" t="s">
        <v>143</v>
      </c>
      <c r="B53" s="57" t="s">
        <v>142</v>
      </c>
      <c r="C53" s="8">
        <v>1.5725635440911403</v>
      </c>
      <c r="D53" s="8">
        <v>1.6449616888754652</v>
      </c>
      <c r="E53" s="8">
        <v>2.1555700227706809</v>
      </c>
      <c r="F53" s="8">
        <v>1.96616249909527</v>
      </c>
      <c r="G53" s="8">
        <v>2.8830711644870113</v>
      </c>
      <c r="H53" s="8">
        <v>3.1407438523545053</v>
      </c>
      <c r="I53" s="8">
        <v>3.3366106420621846</v>
      </c>
      <c r="J53" s="8">
        <v>3.4488929105501325</v>
      </c>
      <c r="K53" s="8">
        <v>1.5468238462590707</v>
      </c>
      <c r="L53" s="8">
        <v>2.3981886653959341</v>
      </c>
      <c r="M53" s="8">
        <v>2.2979875494373418</v>
      </c>
      <c r="N53" s="8">
        <v>2.3600410599254222</v>
      </c>
      <c r="O53" s="8">
        <v>2.2543582470898853</v>
      </c>
      <c r="P53" s="8">
        <v>2.3170822179987085</v>
      </c>
      <c r="Q53" s="8">
        <v>2.7160212926511167</v>
      </c>
      <c r="R53" s="8">
        <v>2.1081945817435073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247</v>
      </c>
      <c r="B1" s="77" t="s">
        <v>246</v>
      </c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52756.924291523086</v>
      </c>
      <c r="D2" s="78">
        <v>53265.677733838907</v>
      </c>
      <c r="E2" s="78">
        <v>54619.86162812807</v>
      </c>
      <c r="F2" s="78">
        <v>57363.289732534358</v>
      </c>
      <c r="G2" s="78">
        <v>56223.657971623179</v>
      </c>
      <c r="H2" s="78">
        <v>53777.604115099384</v>
      </c>
      <c r="I2" s="78">
        <v>51635.827885770872</v>
      </c>
      <c r="J2" s="78">
        <v>49802.241279453665</v>
      </c>
      <c r="K2" s="78">
        <v>48271.600728026606</v>
      </c>
      <c r="L2" s="78">
        <v>44824.87030328784</v>
      </c>
      <c r="M2" s="78">
        <v>50881.622979059473</v>
      </c>
      <c r="N2" s="78">
        <v>47347.24231181691</v>
      </c>
      <c r="O2" s="78">
        <v>43976.085334099858</v>
      </c>
      <c r="P2" s="78">
        <v>42291.159328319867</v>
      </c>
      <c r="Q2" s="78">
        <v>42111.92275072042</v>
      </c>
      <c r="R2" s="78">
        <v>41818.303289148113</v>
      </c>
    </row>
    <row r="3" spans="1:18" ht="11.25" customHeight="1" x14ac:dyDescent="0.25">
      <c r="A3" s="53" t="s">
        <v>242</v>
      </c>
      <c r="B3" s="54" t="s">
        <v>241</v>
      </c>
      <c r="C3" s="79">
        <v>7070.8961620852533</v>
      </c>
      <c r="D3" s="79">
        <v>7239.0067570914052</v>
      </c>
      <c r="E3" s="79">
        <v>8610.1024107494031</v>
      </c>
      <c r="F3" s="79">
        <v>9005.2677376094853</v>
      </c>
      <c r="G3" s="79">
        <v>9331.4179980909976</v>
      </c>
      <c r="H3" s="79">
        <v>8173.5538670446422</v>
      </c>
      <c r="I3" s="79">
        <v>7711.5809011891688</v>
      </c>
      <c r="J3" s="79">
        <v>7590.9013502025591</v>
      </c>
      <c r="K3" s="79">
        <v>7612.3225022183287</v>
      </c>
      <c r="L3" s="79">
        <v>5518.6083326175121</v>
      </c>
      <c r="M3" s="79">
        <v>7809.2569409057523</v>
      </c>
      <c r="N3" s="79">
        <v>7437.2966800595659</v>
      </c>
      <c r="O3" s="79">
        <v>6320.6152166468191</v>
      </c>
      <c r="P3" s="79">
        <v>6586.6684932303215</v>
      </c>
      <c r="Q3" s="79">
        <v>5861.9493118873488</v>
      </c>
      <c r="R3" s="79">
        <v>5735.2630112543866</v>
      </c>
    </row>
    <row r="4" spans="1:18" ht="11.25" customHeight="1" x14ac:dyDescent="0.25">
      <c r="A4" s="56" t="s">
        <v>240</v>
      </c>
      <c r="B4" s="57" t="s">
        <v>239</v>
      </c>
      <c r="C4" s="8">
        <v>6043.5232602448141</v>
      </c>
      <c r="D4" s="8">
        <v>6024.3479601581448</v>
      </c>
      <c r="E4" s="8">
        <v>7081.8005391066254</v>
      </c>
      <c r="F4" s="8">
        <v>7481.9897423110051</v>
      </c>
      <c r="G4" s="8">
        <v>7586.1690384653175</v>
      </c>
      <c r="H4" s="8">
        <v>6782.0413963570491</v>
      </c>
      <c r="I4" s="8">
        <v>6498.3245501623678</v>
      </c>
      <c r="J4" s="8">
        <v>6367.791094071119</v>
      </c>
      <c r="K4" s="8">
        <v>5972.9395221092882</v>
      </c>
      <c r="L4" s="8">
        <v>3968.4947739264717</v>
      </c>
      <c r="M4" s="8">
        <v>6223.0744152524594</v>
      </c>
      <c r="N4" s="8">
        <v>5941.8656595583197</v>
      </c>
      <c r="O4" s="8">
        <v>5181.1179075125219</v>
      </c>
      <c r="P4" s="8">
        <v>5539.5435117880279</v>
      </c>
      <c r="Q4" s="8">
        <v>5099.7700669206779</v>
      </c>
      <c r="R4" s="8">
        <v>5120.7256430636371</v>
      </c>
    </row>
    <row r="5" spans="1:18" ht="11.25" customHeight="1" x14ac:dyDescent="0.25">
      <c r="A5" s="59" t="s">
        <v>238</v>
      </c>
      <c r="B5" s="60" t="s">
        <v>237</v>
      </c>
      <c r="C5" s="9">
        <v>3273.0801233627217</v>
      </c>
      <c r="D5" s="9">
        <v>3555.9344474089849</v>
      </c>
      <c r="E5" s="9">
        <v>3916.1484438595435</v>
      </c>
      <c r="F5" s="9">
        <v>4065.6299432870851</v>
      </c>
      <c r="G5" s="9">
        <v>4182.8181273639957</v>
      </c>
      <c r="H5" s="9">
        <v>3621.474126805706</v>
      </c>
      <c r="I5" s="9">
        <v>3986.0075358330478</v>
      </c>
      <c r="J5" s="9">
        <v>3622.3403919278398</v>
      </c>
      <c r="K5" s="9">
        <v>3409.6158940092482</v>
      </c>
      <c r="L5" s="9">
        <v>2417.355270040392</v>
      </c>
      <c r="M5" s="9">
        <v>3300.5844189139088</v>
      </c>
      <c r="N5" s="9">
        <v>3354.4529509366994</v>
      </c>
      <c r="O5" s="9">
        <v>3004.4378632485386</v>
      </c>
      <c r="P5" s="9">
        <v>3459.1425117880408</v>
      </c>
      <c r="Q5" s="9">
        <v>2900.0067989048466</v>
      </c>
      <c r="R5" s="9">
        <v>2746.8763498353442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3273.0801233627217</v>
      </c>
      <c r="D8" s="10">
        <v>3555.9344474089849</v>
      </c>
      <c r="E8" s="10">
        <v>3916.1484438595435</v>
      </c>
      <c r="F8" s="10">
        <v>4065.6299432870851</v>
      </c>
      <c r="G8" s="10">
        <v>4182.8181273639957</v>
      </c>
      <c r="H8" s="10">
        <v>3621.474126805706</v>
      </c>
      <c r="I8" s="10">
        <v>3986.0075358330478</v>
      </c>
      <c r="J8" s="10">
        <v>3622.3403919278398</v>
      </c>
      <c r="K8" s="10">
        <v>3409.6158940092482</v>
      </c>
      <c r="L8" s="10">
        <v>2417.355270040392</v>
      </c>
      <c r="M8" s="10">
        <v>3300.5844189139088</v>
      </c>
      <c r="N8" s="10">
        <v>3354.4529509366994</v>
      </c>
      <c r="O8" s="10">
        <v>3004.4378632485386</v>
      </c>
      <c r="P8" s="10">
        <v>3459.1425117880408</v>
      </c>
      <c r="Q8" s="10">
        <v>2900.0067989048466</v>
      </c>
      <c r="R8" s="10">
        <v>2746.8763498353442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2770.4431368820915</v>
      </c>
      <c r="D11" s="9">
        <v>2468.41351274916</v>
      </c>
      <c r="E11" s="9">
        <v>3165.6520952470805</v>
      </c>
      <c r="F11" s="9">
        <v>3416.3597990239195</v>
      </c>
      <c r="G11" s="9">
        <v>3403.3509111013195</v>
      </c>
      <c r="H11" s="9">
        <v>3160.5672695513435</v>
      </c>
      <c r="I11" s="9">
        <v>2512.3170143293205</v>
      </c>
      <c r="J11" s="9">
        <v>2745.4507021432801</v>
      </c>
      <c r="K11" s="9">
        <v>2563.3236281000395</v>
      </c>
      <c r="L11" s="9">
        <v>1551.1395038860799</v>
      </c>
      <c r="M11" s="9">
        <v>2922.4899963385515</v>
      </c>
      <c r="N11" s="9">
        <v>2587.4127086216195</v>
      </c>
      <c r="O11" s="9">
        <v>2176.6800442639833</v>
      </c>
      <c r="P11" s="9">
        <v>2080.4009999999871</v>
      </c>
      <c r="Q11" s="9">
        <v>2199.7632680158308</v>
      </c>
      <c r="R11" s="9">
        <v>2373.8492932282929</v>
      </c>
    </row>
    <row r="12" spans="1:18" ht="11.25" customHeight="1" x14ac:dyDescent="0.25">
      <c r="A12" s="61" t="s">
        <v>224</v>
      </c>
      <c r="B12" s="62" t="s">
        <v>223</v>
      </c>
      <c r="C12" s="10">
        <v>2770.4431368820915</v>
      </c>
      <c r="D12" s="10">
        <v>2468.41351274916</v>
      </c>
      <c r="E12" s="10">
        <v>3165.6520952470805</v>
      </c>
      <c r="F12" s="10">
        <v>3416.3597990239195</v>
      </c>
      <c r="G12" s="10">
        <v>3403.3509111013195</v>
      </c>
      <c r="H12" s="10">
        <v>3160.5672695513435</v>
      </c>
      <c r="I12" s="10">
        <v>2512.3170143293205</v>
      </c>
      <c r="J12" s="10">
        <v>2745.4507021432801</v>
      </c>
      <c r="K12" s="10">
        <v>2563.3236281000395</v>
      </c>
      <c r="L12" s="10">
        <v>1551.1395038860799</v>
      </c>
      <c r="M12" s="10">
        <v>2922.4899963385515</v>
      </c>
      <c r="N12" s="10">
        <v>2587.4127086216195</v>
      </c>
      <c r="O12" s="10">
        <v>2176.6800442639833</v>
      </c>
      <c r="P12" s="10">
        <v>2080.4009999999871</v>
      </c>
      <c r="Q12" s="10">
        <v>2199.7632680158308</v>
      </c>
      <c r="R12" s="10">
        <v>2373.8492932282929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1027.3729018404397</v>
      </c>
      <c r="D15" s="8">
        <v>1214.6587969332597</v>
      </c>
      <c r="E15" s="8">
        <v>1528.30187164278</v>
      </c>
      <c r="F15" s="8">
        <v>1523.2779952984797</v>
      </c>
      <c r="G15" s="8">
        <v>1745.2489596256798</v>
      </c>
      <c r="H15" s="8">
        <v>1391.5124706875929</v>
      </c>
      <c r="I15" s="8">
        <v>1213.2563510267998</v>
      </c>
      <c r="J15" s="8">
        <v>1223.1102561314401</v>
      </c>
      <c r="K15" s="8">
        <v>1639.3829801090401</v>
      </c>
      <c r="L15" s="8">
        <v>1550.1135586910398</v>
      </c>
      <c r="M15" s="8">
        <v>1586.1825256532916</v>
      </c>
      <c r="N15" s="8">
        <v>1495.4310205012462</v>
      </c>
      <c r="O15" s="8">
        <v>1139.4973091342965</v>
      </c>
      <c r="P15" s="8">
        <v>1047.1249814422943</v>
      </c>
      <c r="Q15" s="8">
        <v>762.17924496667183</v>
      </c>
      <c r="R15" s="8">
        <v>614.5373681907505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1021.5229018404397</v>
      </c>
      <c r="D17" s="9">
        <v>1199.1467437545598</v>
      </c>
      <c r="E17" s="9">
        <v>1516.4647151752802</v>
      </c>
      <c r="F17" s="9">
        <v>1519.1958652984797</v>
      </c>
      <c r="G17" s="9">
        <v>1741.1668296256798</v>
      </c>
      <c r="H17" s="9">
        <v>1381.7624706875929</v>
      </c>
      <c r="I17" s="9">
        <v>1207.5413690267999</v>
      </c>
      <c r="J17" s="9">
        <v>1223.1102561314401</v>
      </c>
      <c r="K17" s="9">
        <v>1639.3829801090401</v>
      </c>
      <c r="L17" s="9">
        <v>1550.1135586910398</v>
      </c>
      <c r="M17" s="9">
        <v>1586.1825256532916</v>
      </c>
      <c r="N17" s="9">
        <v>1495.4310205012462</v>
      </c>
      <c r="O17" s="9">
        <v>1139.4973091342965</v>
      </c>
      <c r="P17" s="9">
        <v>1047.1249814422943</v>
      </c>
      <c r="Q17" s="9">
        <v>762.17924496667183</v>
      </c>
      <c r="R17" s="9">
        <v>614.5373681907505</v>
      </c>
    </row>
    <row r="18" spans="1:18" ht="11.25" customHeight="1" x14ac:dyDescent="0.25">
      <c r="A18" s="64" t="s">
        <v>357</v>
      </c>
      <c r="B18" s="60" t="s">
        <v>212</v>
      </c>
      <c r="C18" s="9">
        <v>5.8500000000000183</v>
      </c>
      <c r="D18" s="9">
        <v>15.512053178700002</v>
      </c>
      <c r="E18" s="9">
        <v>11.837156467500002</v>
      </c>
      <c r="F18" s="9">
        <v>4.0821300000000003</v>
      </c>
      <c r="G18" s="9">
        <v>4.0821300000000003</v>
      </c>
      <c r="H18" s="9">
        <v>9.7500000000000036</v>
      </c>
      <c r="I18" s="9">
        <v>5.714982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38854.305765015124</v>
      </c>
      <c r="D21" s="79">
        <v>38436.242184673814</v>
      </c>
      <c r="E21" s="79">
        <v>38434.866667930015</v>
      </c>
      <c r="F21" s="79">
        <v>40261.439872117844</v>
      </c>
      <c r="G21" s="79">
        <v>38739.644699153767</v>
      </c>
      <c r="H21" s="79">
        <v>37122.418014236624</v>
      </c>
      <c r="I21" s="79">
        <v>35841.252667158078</v>
      </c>
      <c r="J21" s="79">
        <v>34583.230145680063</v>
      </c>
      <c r="K21" s="79">
        <v>33054.745782143487</v>
      </c>
      <c r="L21" s="79">
        <v>32691.887086835166</v>
      </c>
      <c r="M21" s="79">
        <v>34232.540221951451</v>
      </c>
      <c r="N21" s="79">
        <v>31848.904240097741</v>
      </c>
      <c r="O21" s="79">
        <v>30003.418824467291</v>
      </c>
      <c r="P21" s="79">
        <v>28282.308069002989</v>
      </c>
      <c r="Q21" s="79">
        <v>28883.103986549046</v>
      </c>
      <c r="R21" s="79">
        <v>28453.722401914794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38854.305765015124</v>
      </c>
      <c r="D30" s="8">
        <v>38436.242184673814</v>
      </c>
      <c r="E30" s="8">
        <v>38434.866667930015</v>
      </c>
      <c r="F30" s="8">
        <v>40261.439872117844</v>
      </c>
      <c r="G30" s="8">
        <v>38739.644699153767</v>
      </c>
      <c r="H30" s="8">
        <v>37122.418014236624</v>
      </c>
      <c r="I30" s="8">
        <v>35841.252667158078</v>
      </c>
      <c r="J30" s="8">
        <v>34583.230145680063</v>
      </c>
      <c r="K30" s="8">
        <v>33054.745782143487</v>
      </c>
      <c r="L30" s="8">
        <v>32691.887086835166</v>
      </c>
      <c r="M30" s="8">
        <v>34232.540221951451</v>
      </c>
      <c r="N30" s="8">
        <v>31848.904240097741</v>
      </c>
      <c r="O30" s="8">
        <v>30003.418824467291</v>
      </c>
      <c r="P30" s="8">
        <v>28282.308069002989</v>
      </c>
      <c r="Q30" s="8">
        <v>28883.103986549046</v>
      </c>
      <c r="R30" s="8">
        <v>28453.722401914794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1114.8812006400001</v>
      </c>
      <c r="G31" s="9">
        <v>1525.4555558400002</v>
      </c>
      <c r="H31" s="9">
        <v>1394.2656000000009</v>
      </c>
      <c r="I31" s="9">
        <v>1548.2451456000001</v>
      </c>
      <c r="J31" s="9">
        <v>1385.7035212800001</v>
      </c>
      <c r="K31" s="9">
        <v>1699.2111052800003</v>
      </c>
      <c r="L31" s="9">
        <v>1830.4019712000002</v>
      </c>
      <c r="M31" s="9">
        <v>1628.0063999999991</v>
      </c>
      <c r="N31" s="9">
        <v>1511.1360000000011</v>
      </c>
      <c r="O31" s="9">
        <v>1776.2688000000001</v>
      </c>
      <c r="P31" s="9">
        <v>1422.7200000000003</v>
      </c>
      <c r="Q31" s="9">
        <v>2132.6975999999991</v>
      </c>
      <c r="R31" s="9">
        <v>2189.7216000000012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1114.8812006400001</v>
      </c>
      <c r="G32" s="10">
        <v>1525.4555558400002</v>
      </c>
      <c r="H32" s="10">
        <v>1394.2656000000009</v>
      </c>
      <c r="I32" s="10">
        <v>1548.2451456000001</v>
      </c>
      <c r="J32" s="10">
        <v>1385.7035212800001</v>
      </c>
      <c r="K32" s="10">
        <v>1699.2111052800003</v>
      </c>
      <c r="L32" s="10">
        <v>1830.4019712000002</v>
      </c>
      <c r="M32" s="10">
        <v>1628.0063999999991</v>
      </c>
      <c r="N32" s="10">
        <v>1511.1360000000011</v>
      </c>
      <c r="O32" s="10">
        <v>1776.2688000000001</v>
      </c>
      <c r="P32" s="10">
        <v>1422.7200000000003</v>
      </c>
      <c r="Q32" s="10">
        <v>2132.6975999999991</v>
      </c>
      <c r="R32" s="10">
        <v>2189.7216000000012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1068.1543248626015</v>
      </c>
      <c r="D34" s="9">
        <v>1108.656035246772</v>
      </c>
      <c r="E34" s="9">
        <v>1242.3469824259923</v>
      </c>
      <c r="F34" s="9">
        <v>1219.3149150232198</v>
      </c>
      <c r="G34" s="9">
        <v>1227.9460654390682</v>
      </c>
      <c r="H34" s="9">
        <v>1178.4558068102508</v>
      </c>
      <c r="I34" s="9">
        <v>1102.9646529823319</v>
      </c>
      <c r="J34" s="9">
        <v>1065.1831001592841</v>
      </c>
      <c r="K34" s="9">
        <v>969.55744272703203</v>
      </c>
      <c r="L34" s="9">
        <v>748.93539343060809</v>
      </c>
      <c r="M34" s="9">
        <v>905.61623502578186</v>
      </c>
      <c r="N34" s="9">
        <v>978.16952328292246</v>
      </c>
      <c r="O34" s="9">
        <v>888.19599275313908</v>
      </c>
      <c r="P34" s="9">
        <v>864.97342257658852</v>
      </c>
      <c r="Q34" s="9">
        <v>908.51245351360194</v>
      </c>
      <c r="R34" s="9">
        <v>972.37147609923875</v>
      </c>
    </row>
    <row r="35" spans="1:18" ht="11.25" customHeight="1" x14ac:dyDescent="0.25">
      <c r="A35" s="59" t="s">
        <v>179</v>
      </c>
      <c r="B35" s="60" t="s">
        <v>178</v>
      </c>
      <c r="C35" s="9">
        <v>12390.124100348507</v>
      </c>
      <c r="D35" s="9">
        <v>12278.419117008158</v>
      </c>
      <c r="E35" s="9">
        <v>12589.179086042748</v>
      </c>
      <c r="F35" s="9">
        <v>12480.159943165823</v>
      </c>
      <c r="G35" s="9">
        <v>12228.017517273855</v>
      </c>
      <c r="H35" s="9">
        <v>12029.149464316619</v>
      </c>
      <c r="I35" s="9">
        <v>11652.714260863704</v>
      </c>
      <c r="J35" s="9">
        <v>11379.098940136957</v>
      </c>
      <c r="K35" s="9">
        <v>10473.655897431972</v>
      </c>
      <c r="L35" s="9">
        <v>10349.130163768705</v>
      </c>
      <c r="M35" s="9">
        <v>9642.6258961629537</v>
      </c>
      <c r="N35" s="9">
        <v>8880.3346152309841</v>
      </c>
      <c r="O35" s="9">
        <v>8062.0242105487696</v>
      </c>
      <c r="P35" s="9">
        <v>7729.0274526382782</v>
      </c>
      <c r="Q35" s="9">
        <v>8276.7622320418286</v>
      </c>
      <c r="R35" s="9">
        <v>7458.4048464142761</v>
      </c>
    </row>
    <row r="36" spans="1:18" ht="11.25" customHeight="1" x14ac:dyDescent="0.25">
      <c r="A36" s="65" t="s">
        <v>177</v>
      </c>
      <c r="B36" s="62" t="s">
        <v>176</v>
      </c>
      <c r="C36" s="10">
        <v>12374.724111726509</v>
      </c>
      <c r="D36" s="10">
        <v>12265.877515740158</v>
      </c>
      <c r="E36" s="10">
        <v>12576.869923350348</v>
      </c>
      <c r="F36" s="10">
        <v>12467.850721858224</v>
      </c>
      <c r="G36" s="10">
        <v>12215.708618349854</v>
      </c>
      <c r="H36" s="10">
        <v>12016.829464316619</v>
      </c>
      <c r="I36" s="10">
        <v>11640.172835441304</v>
      </c>
      <c r="J36" s="10">
        <v>11369.720420214157</v>
      </c>
      <c r="K36" s="10">
        <v>10464.276762049572</v>
      </c>
      <c r="L36" s="10">
        <v>10339.752024844705</v>
      </c>
      <c r="M36" s="10">
        <v>9633.3859060372615</v>
      </c>
      <c r="N36" s="10">
        <v>8871.094637318165</v>
      </c>
      <c r="O36" s="10">
        <v>8055.8641572820607</v>
      </c>
      <c r="P36" s="10">
        <v>7722.8674352024418</v>
      </c>
      <c r="Q36" s="10">
        <v>8270.6022697818698</v>
      </c>
      <c r="R36" s="10">
        <v>7452.2448464142763</v>
      </c>
    </row>
    <row r="37" spans="1:18" ht="11.25" customHeight="1" x14ac:dyDescent="0.25">
      <c r="A37" s="61" t="s">
        <v>175</v>
      </c>
      <c r="B37" s="62" t="s">
        <v>174</v>
      </c>
      <c r="C37" s="10">
        <v>15.399988621997331</v>
      </c>
      <c r="D37" s="10">
        <v>12.541601268000001</v>
      </c>
      <c r="E37" s="10">
        <v>12.309162692399999</v>
      </c>
      <c r="F37" s="10">
        <v>12.3092213076</v>
      </c>
      <c r="G37" s="10">
        <v>12.308898924000003</v>
      </c>
      <c r="H37" s="10">
        <v>12.320000000000006</v>
      </c>
      <c r="I37" s="10">
        <v>12.5414254224</v>
      </c>
      <c r="J37" s="10">
        <v>9.3785199228000007</v>
      </c>
      <c r="K37" s="10">
        <v>9.3791353824000012</v>
      </c>
      <c r="L37" s="10">
        <v>9.3781389239999999</v>
      </c>
      <c r="M37" s="10">
        <v>9.239990125692362</v>
      </c>
      <c r="N37" s="10">
        <v>9.239977912819727</v>
      </c>
      <c r="O37" s="10">
        <v>6.1600532667090704</v>
      </c>
      <c r="P37" s="10">
        <v>6.1600174358361368</v>
      </c>
      <c r="Q37" s="10">
        <v>6.1599622599580792</v>
      </c>
      <c r="R37" s="10">
        <v>6.1599999999999877</v>
      </c>
    </row>
    <row r="38" spans="1:18" ht="11.25" customHeight="1" x14ac:dyDescent="0.25">
      <c r="A38" s="59" t="s">
        <v>173</v>
      </c>
      <c r="B38" s="60" t="s">
        <v>172</v>
      </c>
      <c r="C38" s="9">
        <v>2801.0826881247672</v>
      </c>
      <c r="D38" s="9">
        <v>2853.5701364506444</v>
      </c>
      <c r="E38" s="9">
        <v>2176.7370324173644</v>
      </c>
      <c r="F38" s="9">
        <v>2127.0799953592923</v>
      </c>
      <c r="G38" s="9">
        <v>2553.6164555978644</v>
      </c>
      <c r="H38" s="9">
        <v>2556.8360361898685</v>
      </c>
      <c r="I38" s="9">
        <v>2609.3032021897202</v>
      </c>
      <c r="J38" s="9">
        <v>2825.7992212971608</v>
      </c>
      <c r="K38" s="9">
        <v>2980.2565607821925</v>
      </c>
      <c r="L38" s="9">
        <v>2575.2948661676523</v>
      </c>
      <c r="M38" s="9">
        <v>2535.191566935935</v>
      </c>
      <c r="N38" s="9">
        <v>2736.1569604414613</v>
      </c>
      <c r="O38" s="9">
        <v>2618.6719480601505</v>
      </c>
      <c r="P38" s="9">
        <v>2692.8753450401218</v>
      </c>
      <c r="Q38" s="9">
        <v>2442.438454656773</v>
      </c>
      <c r="R38" s="9">
        <v>2618.6700097771295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2794.8992411599179</v>
      </c>
      <c r="D40" s="10">
        <v>2847.4522549603926</v>
      </c>
      <c r="E40" s="10">
        <v>2170.4155637159165</v>
      </c>
      <c r="F40" s="10">
        <v>2108.4163492471203</v>
      </c>
      <c r="G40" s="10">
        <v>2538.2638786778643</v>
      </c>
      <c r="H40" s="10">
        <v>2547.5609280689823</v>
      </c>
      <c r="I40" s="10">
        <v>2606.2928929897203</v>
      </c>
      <c r="J40" s="10">
        <v>2816.4673229833447</v>
      </c>
      <c r="K40" s="10">
        <v>2977.2462816852844</v>
      </c>
      <c r="L40" s="10">
        <v>2572.2845569676524</v>
      </c>
      <c r="M40" s="10">
        <v>2529.0081717091766</v>
      </c>
      <c r="N40" s="10">
        <v>2736.1569604414613</v>
      </c>
      <c r="O40" s="10">
        <v>2618.6719480601505</v>
      </c>
      <c r="P40" s="10">
        <v>2692.8753450401218</v>
      </c>
      <c r="Q40" s="10">
        <v>2442.438454656773</v>
      </c>
      <c r="R40" s="10">
        <v>2618.6700097771295</v>
      </c>
    </row>
    <row r="41" spans="1:18" ht="11.25" customHeight="1" x14ac:dyDescent="0.25">
      <c r="A41" s="61" t="s">
        <v>167</v>
      </c>
      <c r="B41" s="62" t="s">
        <v>166</v>
      </c>
      <c r="C41" s="10">
        <v>6.1834469648493249</v>
      </c>
      <c r="D41" s="10">
        <v>6.1178814902520005</v>
      </c>
      <c r="E41" s="10">
        <v>6.3214687014480013</v>
      </c>
      <c r="F41" s="10">
        <v>18.663646112172003</v>
      </c>
      <c r="G41" s="10">
        <v>15.352576920000001</v>
      </c>
      <c r="H41" s="10">
        <v>9.2751081208861841</v>
      </c>
      <c r="I41" s="10">
        <v>3.0103092000000005</v>
      </c>
      <c r="J41" s="10">
        <v>9.3318983138160014</v>
      </c>
      <c r="K41" s="10">
        <v>3.0102790969080004</v>
      </c>
      <c r="L41" s="10">
        <v>3.0103092000000005</v>
      </c>
      <c r="M41" s="10">
        <v>6.1833952267586465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16755.88970206042</v>
      </c>
      <c r="D43" s="9">
        <v>16285.260198823198</v>
      </c>
      <c r="E43" s="9">
        <v>16237.569196545843</v>
      </c>
      <c r="F43" s="9">
        <v>16975.448173695961</v>
      </c>
      <c r="G43" s="9">
        <v>15859.318821740784</v>
      </c>
      <c r="H43" s="9">
        <v>15411.243246877235</v>
      </c>
      <c r="I43" s="9">
        <v>14292.081736760414</v>
      </c>
      <c r="J43" s="9">
        <v>14260.979150637335</v>
      </c>
      <c r="K43" s="9">
        <v>13815.808578518079</v>
      </c>
      <c r="L43" s="9">
        <v>13789.795014049394</v>
      </c>
      <c r="M43" s="9">
        <v>15420.867607266409</v>
      </c>
      <c r="N43" s="9">
        <v>14918.472015254049</v>
      </c>
      <c r="O43" s="9">
        <v>14133.357744809988</v>
      </c>
      <c r="P43" s="9">
        <v>13599.28528979043</v>
      </c>
      <c r="Q43" s="9">
        <v>13424.445864387029</v>
      </c>
      <c r="R43" s="9">
        <v>13983.929918639196</v>
      </c>
    </row>
    <row r="44" spans="1:18" ht="11.25" customHeight="1" x14ac:dyDescent="0.25">
      <c r="A44" s="59" t="s">
        <v>161</v>
      </c>
      <c r="B44" s="60" t="s">
        <v>160</v>
      </c>
      <c r="C44" s="9">
        <v>5839.0549496188269</v>
      </c>
      <c r="D44" s="9">
        <v>5910.3366971450414</v>
      </c>
      <c r="E44" s="9">
        <v>6189.034370498066</v>
      </c>
      <c r="F44" s="9">
        <v>6198.083472243241</v>
      </c>
      <c r="G44" s="9">
        <v>5167.2235272469916</v>
      </c>
      <c r="H44" s="9">
        <v>4377.7478600426539</v>
      </c>
      <c r="I44" s="9">
        <v>4492.2526927619056</v>
      </c>
      <c r="J44" s="9">
        <v>3519.9177451693208</v>
      </c>
      <c r="K44" s="9">
        <v>2966.2497172599119</v>
      </c>
      <c r="L44" s="9">
        <v>3198.4701038069047</v>
      </c>
      <c r="M44" s="9">
        <v>3953.5925165603689</v>
      </c>
      <c r="N44" s="9">
        <v>2684.2351258883291</v>
      </c>
      <c r="O44" s="9">
        <v>2322.0378624063896</v>
      </c>
      <c r="P44" s="9">
        <v>1811.1865589575684</v>
      </c>
      <c r="Q44" s="9">
        <v>1489.2073819498123</v>
      </c>
      <c r="R44" s="9">
        <v>1034.0645509849496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146.47217199030001</v>
      </c>
      <c r="G45" s="9">
        <v>178.06675601520001</v>
      </c>
      <c r="H45" s="9">
        <v>174.72000000000011</v>
      </c>
      <c r="I45" s="9">
        <v>143.69097600000003</v>
      </c>
      <c r="J45" s="9">
        <v>146.54846700000002</v>
      </c>
      <c r="K45" s="9">
        <v>150.00648014430001</v>
      </c>
      <c r="L45" s="9">
        <v>199.85957441190001</v>
      </c>
      <c r="M45" s="9">
        <v>146.64000000000004</v>
      </c>
      <c r="N45" s="9">
        <v>140.39999999999995</v>
      </c>
      <c r="O45" s="9">
        <v>202.86226588885177</v>
      </c>
      <c r="P45" s="9">
        <v>162.23999999999992</v>
      </c>
      <c r="Q45" s="9">
        <v>209.03999999999988</v>
      </c>
      <c r="R45" s="9">
        <v>196.56000000000009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146.47217199030001</v>
      </c>
      <c r="G49" s="10">
        <v>178.06675601520001</v>
      </c>
      <c r="H49" s="10">
        <v>174.72000000000011</v>
      </c>
      <c r="I49" s="10">
        <v>143.69097600000003</v>
      </c>
      <c r="J49" s="10">
        <v>146.54846700000002</v>
      </c>
      <c r="K49" s="10">
        <v>150.00648014430001</v>
      </c>
      <c r="L49" s="10">
        <v>199.85957441190001</v>
      </c>
      <c r="M49" s="10">
        <v>146.64000000000004</v>
      </c>
      <c r="N49" s="10">
        <v>140.39999999999995</v>
      </c>
      <c r="O49" s="10">
        <v>202.86226588885177</v>
      </c>
      <c r="P49" s="10">
        <v>162.23999999999992</v>
      </c>
      <c r="Q49" s="10">
        <v>209.03999999999988</v>
      </c>
      <c r="R49" s="10">
        <v>196.56000000000009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5531.7309103958087</v>
      </c>
      <c r="D52" s="79">
        <v>6284.3191788675958</v>
      </c>
      <c r="E52" s="79">
        <v>6163.6629459286451</v>
      </c>
      <c r="F52" s="79">
        <v>6420.2148284404329</v>
      </c>
      <c r="G52" s="79">
        <v>6553.5263827923955</v>
      </c>
      <c r="H52" s="79">
        <v>6543.0287338181161</v>
      </c>
      <c r="I52" s="79">
        <v>5963.9176080616689</v>
      </c>
      <c r="J52" s="79">
        <v>6023.2448668510442</v>
      </c>
      <c r="K52" s="79">
        <v>5912.5291847589961</v>
      </c>
      <c r="L52" s="79">
        <v>4841.0083308372486</v>
      </c>
      <c r="M52" s="79">
        <v>6817.5133773163452</v>
      </c>
      <c r="N52" s="79">
        <v>6061.6628916596082</v>
      </c>
      <c r="O52" s="79">
        <v>5573.1766457444901</v>
      </c>
      <c r="P52" s="79">
        <v>5167.3640412825416</v>
      </c>
      <c r="Q52" s="79">
        <v>5047.9790522840285</v>
      </c>
      <c r="R52" s="79">
        <v>5197.1553680580046</v>
      </c>
    </row>
    <row r="53" spans="1:18" ht="11.25" customHeight="1" x14ac:dyDescent="0.25">
      <c r="A53" s="56" t="s">
        <v>143</v>
      </c>
      <c r="B53" s="57" t="s">
        <v>142</v>
      </c>
      <c r="C53" s="8">
        <v>1648.7607261852761</v>
      </c>
      <c r="D53" s="8">
        <v>1856.0120373404279</v>
      </c>
      <c r="E53" s="8">
        <v>1870.2297150478921</v>
      </c>
      <c r="F53" s="8">
        <v>1953.1623006593281</v>
      </c>
      <c r="G53" s="8">
        <v>1875.1341395179802</v>
      </c>
      <c r="H53" s="8">
        <v>1730.2871338181117</v>
      </c>
      <c r="I53" s="8">
        <v>1752.6371154823084</v>
      </c>
      <c r="J53" s="8">
        <v>1944.0761993670599</v>
      </c>
      <c r="K53" s="8">
        <v>1657.9016715852363</v>
      </c>
      <c r="L53" s="8">
        <v>2349.5450050591203</v>
      </c>
      <c r="M53" s="8">
        <v>3020.1573225763696</v>
      </c>
      <c r="N53" s="8">
        <v>2496.7530549483472</v>
      </c>
      <c r="O53" s="8">
        <v>2216.2372018745705</v>
      </c>
      <c r="P53" s="8">
        <v>1996.5867208907093</v>
      </c>
      <c r="Q53" s="8">
        <v>1721.4095647902052</v>
      </c>
      <c r="R53" s="8">
        <v>1773.2534471664026</v>
      </c>
    </row>
    <row r="54" spans="1:18" ht="11.25" customHeight="1" x14ac:dyDescent="0.25">
      <c r="A54" s="56" t="s">
        <v>141</v>
      </c>
      <c r="B54" s="57" t="s">
        <v>140</v>
      </c>
      <c r="C54" s="8">
        <v>3882.9701842105324</v>
      </c>
      <c r="D54" s="8">
        <v>4428.3071415271679</v>
      </c>
      <c r="E54" s="8">
        <v>4293.4332308807516</v>
      </c>
      <c r="F54" s="8">
        <v>4467.0525277811048</v>
      </c>
      <c r="G54" s="8">
        <v>4678.3922432744157</v>
      </c>
      <c r="H54" s="8">
        <v>4812.7416000000039</v>
      </c>
      <c r="I54" s="8">
        <v>4211.2804925793598</v>
      </c>
      <c r="J54" s="8">
        <v>4079.1686674839848</v>
      </c>
      <c r="K54" s="8">
        <v>4254.6275131737602</v>
      </c>
      <c r="L54" s="8">
        <v>2491.4633257781279</v>
      </c>
      <c r="M54" s="8">
        <v>3797.3560547399757</v>
      </c>
      <c r="N54" s="8">
        <v>3564.9098367112601</v>
      </c>
      <c r="O54" s="8">
        <v>3356.9394438699205</v>
      </c>
      <c r="P54" s="8">
        <v>3170.7773203918314</v>
      </c>
      <c r="Q54" s="8">
        <v>3326.5694874938226</v>
      </c>
      <c r="R54" s="8">
        <v>3423.901920891602</v>
      </c>
    </row>
    <row r="55" spans="1:18" ht="11.25" customHeight="1" x14ac:dyDescent="0.25">
      <c r="A55" s="59" t="s">
        <v>139</v>
      </c>
      <c r="B55" s="60" t="s">
        <v>138</v>
      </c>
      <c r="C55" s="9">
        <v>374.24759999999981</v>
      </c>
      <c r="D55" s="9">
        <v>380.80787773319997</v>
      </c>
      <c r="E55" s="9">
        <v>368.62764336000004</v>
      </c>
      <c r="F55" s="9">
        <v>329.49509567140797</v>
      </c>
      <c r="G55" s="9">
        <v>377.83216221940802</v>
      </c>
      <c r="H55" s="9">
        <v>363.9468</v>
      </c>
      <c r="I55" s="9">
        <v>388.70418671999994</v>
      </c>
      <c r="J55" s="9">
        <v>376.62065436398404</v>
      </c>
      <c r="K55" s="9">
        <v>364.53821878209601</v>
      </c>
      <c r="L55" s="9">
        <v>287.40399047784001</v>
      </c>
      <c r="M55" s="9">
        <v>334.75780589283454</v>
      </c>
      <c r="N55" s="9">
        <v>364.55062381865122</v>
      </c>
      <c r="O55" s="9">
        <v>328.15943091559541</v>
      </c>
      <c r="P55" s="9">
        <v>314.21991617268446</v>
      </c>
      <c r="Q55" s="9">
        <v>323.03236385151894</v>
      </c>
      <c r="R55" s="9">
        <v>343.38919507306014</v>
      </c>
    </row>
    <row r="56" spans="1:18" ht="11.25" customHeight="1" x14ac:dyDescent="0.25">
      <c r="A56" s="59" t="s">
        <v>137</v>
      </c>
      <c r="B56" s="60" t="s">
        <v>136</v>
      </c>
      <c r="C56" s="9">
        <v>3207.6200000000063</v>
      </c>
      <c r="D56" s="9">
        <v>3689.1569520000003</v>
      </c>
      <c r="E56" s="9">
        <v>3561.1661745503998</v>
      </c>
      <c r="F56" s="9">
        <v>3808.8994320000002</v>
      </c>
      <c r="G56" s="9">
        <v>3965.6532239999997</v>
      </c>
      <c r="H56" s="9">
        <v>4103.3200000000052</v>
      </c>
      <c r="I56" s="9">
        <v>3454.0262639999996</v>
      </c>
      <c r="J56" s="9">
        <v>3430.0777680000001</v>
      </c>
      <c r="K56" s="9">
        <v>3599.2891321920001</v>
      </c>
      <c r="L56" s="9">
        <v>1994.6900437776003</v>
      </c>
      <c r="M56" s="9">
        <v>3296.7992501969497</v>
      </c>
      <c r="N56" s="9">
        <v>3073.7199792432953</v>
      </c>
      <c r="O56" s="9">
        <v>2699.2815950593113</v>
      </c>
      <c r="P56" s="9">
        <v>2542.7958047177626</v>
      </c>
      <c r="Q56" s="9">
        <v>2693.3446279377326</v>
      </c>
      <c r="R56" s="9">
        <v>2790.0563255179395</v>
      </c>
    </row>
    <row r="57" spans="1:18" ht="11.25" customHeight="1" x14ac:dyDescent="0.25">
      <c r="A57" s="64" t="s">
        <v>135</v>
      </c>
      <c r="B57" s="60" t="s">
        <v>134</v>
      </c>
      <c r="C57" s="9">
        <v>67.414584210526385</v>
      </c>
      <c r="D57" s="9">
        <v>73.355209393967996</v>
      </c>
      <c r="E57" s="9">
        <v>70.270336970352005</v>
      </c>
      <c r="F57" s="9">
        <v>90.152751309695986</v>
      </c>
      <c r="G57" s="9">
        <v>76.589670655008007</v>
      </c>
      <c r="H57" s="9">
        <v>75.56880000000001</v>
      </c>
      <c r="I57" s="9">
        <v>72.132975459360011</v>
      </c>
      <c r="J57" s="9">
        <v>43.870965120000001</v>
      </c>
      <c r="K57" s="9">
        <v>43.150942199664001</v>
      </c>
      <c r="L57" s="9">
        <v>37.919831522688</v>
      </c>
      <c r="M57" s="9">
        <v>33.484998650191017</v>
      </c>
      <c r="N57" s="9">
        <v>12.343233649314563</v>
      </c>
      <c r="O57" s="9">
        <v>11.544417895014238</v>
      </c>
      <c r="P57" s="9">
        <v>11.277599501384838</v>
      </c>
      <c r="Q57" s="9">
        <v>10.256495704571654</v>
      </c>
      <c r="R57" s="9">
        <v>9.8124003006015919</v>
      </c>
    </row>
    <row r="58" spans="1:18" ht="11.25" customHeight="1" x14ac:dyDescent="0.25">
      <c r="A58" s="64" t="s">
        <v>133</v>
      </c>
      <c r="B58" s="60" t="s">
        <v>132</v>
      </c>
      <c r="C58" s="9">
        <v>233.68800000000019</v>
      </c>
      <c r="D58" s="9">
        <v>284.98710240000003</v>
      </c>
      <c r="E58" s="9">
        <v>293.36907600000001</v>
      </c>
      <c r="F58" s="9">
        <v>238.5052488</v>
      </c>
      <c r="G58" s="9">
        <v>258.31718640000003</v>
      </c>
      <c r="H58" s="9">
        <v>269.90599999999966</v>
      </c>
      <c r="I58" s="9">
        <v>296.41706640000001</v>
      </c>
      <c r="J58" s="9">
        <v>228.59928000000002</v>
      </c>
      <c r="K58" s="9">
        <v>247.64922000000001</v>
      </c>
      <c r="L58" s="9">
        <v>171.44946000000002</v>
      </c>
      <c r="M58" s="9">
        <v>132.31400000000033</v>
      </c>
      <c r="N58" s="9">
        <v>114.29599999999967</v>
      </c>
      <c r="O58" s="9">
        <v>317.95399999999916</v>
      </c>
      <c r="P58" s="9">
        <v>302.48399999999987</v>
      </c>
      <c r="Q58" s="9">
        <v>299.93599999999981</v>
      </c>
      <c r="R58" s="9">
        <v>280.64400000000023</v>
      </c>
    </row>
    <row r="59" spans="1:18" ht="11.25" customHeight="1" x14ac:dyDescent="0.25">
      <c r="A59" s="80" t="s">
        <v>131</v>
      </c>
      <c r="B59" s="54">
        <v>7200</v>
      </c>
      <c r="C59" s="79">
        <v>1299.9914540269035</v>
      </c>
      <c r="D59" s="79">
        <v>1306.1096132060879</v>
      </c>
      <c r="E59" s="79">
        <v>1411.2296035200002</v>
      </c>
      <c r="F59" s="79">
        <v>1676.3672943666002</v>
      </c>
      <c r="G59" s="79">
        <v>1599.0688915860244</v>
      </c>
      <c r="H59" s="79">
        <v>1938.6035000000045</v>
      </c>
      <c r="I59" s="79">
        <v>2119.0767093619556</v>
      </c>
      <c r="J59" s="79">
        <v>1604.8649167200001</v>
      </c>
      <c r="K59" s="79">
        <v>1692.003258905796</v>
      </c>
      <c r="L59" s="79">
        <v>1773.3665529979201</v>
      </c>
      <c r="M59" s="79">
        <v>2022.3124388859246</v>
      </c>
      <c r="N59" s="79">
        <v>1999.3784999999998</v>
      </c>
      <c r="O59" s="79">
        <v>2078.8746472412622</v>
      </c>
      <c r="P59" s="79">
        <v>2254.818724804014</v>
      </c>
      <c r="Q59" s="79">
        <v>2318.8903999999989</v>
      </c>
      <c r="R59" s="79">
        <v>2432.1625079209311</v>
      </c>
    </row>
    <row r="60" spans="1:18" ht="11.25" customHeight="1" x14ac:dyDescent="0.25">
      <c r="A60" s="56" t="s">
        <v>130</v>
      </c>
      <c r="B60" s="57" t="s">
        <v>129</v>
      </c>
      <c r="C60" s="8">
        <v>151.72312301638831</v>
      </c>
      <c r="D60" s="8">
        <v>165.84273608759975</v>
      </c>
      <c r="E60" s="8">
        <v>304.74461160000004</v>
      </c>
      <c r="F60" s="8">
        <v>290.37659168232005</v>
      </c>
      <c r="G60" s="8">
        <v>135.9081937699201</v>
      </c>
      <c r="H60" s="8">
        <v>243.52900000000102</v>
      </c>
      <c r="I60" s="8">
        <v>356.8338476960397</v>
      </c>
      <c r="J60" s="8">
        <v>187.39698120000003</v>
      </c>
      <c r="K60" s="8">
        <v>66.456597430079995</v>
      </c>
      <c r="L60" s="8">
        <v>120.93948570131998</v>
      </c>
      <c r="M60" s="8">
        <v>124.12390418316645</v>
      </c>
      <c r="N60" s="8">
        <v>173.17300000000026</v>
      </c>
      <c r="O60" s="8">
        <v>109.25191314192271</v>
      </c>
      <c r="P60" s="8">
        <v>155.44085694182948</v>
      </c>
      <c r="Q60" s="8">
        <v>123.40900000000002</v>
      </c>
      <c r="R60" s="8">
        <v>107.10708842442259</v>
      </c>
    </row>
    <row r="61" spans="1:18" ht="11.25" customHeight="1" x14ac:dyDescent="0.25">
      <c r="A61" s="56" t="s">
        <v>128</v>
      </c>
      <c r="B61" s="57" t="s">
        <v>127</v>
      </c>
      <c r="C61" s="8">
        <v>1148.2683310105153</v>
      </c>
      <c r="D61" s="8">
        <v>1140.2668771184881</v>
      </c>
      <c r="E61" s="8">
        <v>1106.4849919200001</v>
      </c>
      <c r="F61" s="8">
        <v>1385.9907026842802</v>
      </c>
      <c r="G61" s="8">
        <v>1463.1606978161042</v>
      </c>
      <c r="H61" s="8">
        <v>1695.0745000000034</v>
      </c>
      <c r="I61" s="8">
        <v>1762.2428616659163</v>
      </c>
      <c r="J61" s="8">
        <v>1417.4679355200001</v>
      </c>
      <c r="K61" s="8">
        <v>1625.5466614757161</v>
      </c>
      <c r="L61" s="8">
        <v>1652.4270672966002</v>
      </c>
      <c r="M61" s="8">
        <v>1898.1885347027583</v>
      </c>
      <c r="N61" s="8">
        <v>1826.2054999999996</v>
      </c>
      <c r="O61" s="8">
        <v>1969.6227340993398</v>
      </c>
      <c r="P61" s="8">
        <v>2099.3778678621843</v>
      </c>
      <c r="Q61" s="8">
        <v>2195.4813999999988</v>
      </c>
      <c r="R61" s="8">
        <v>2325.0554194965084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37052.287133421676</v>
      </c>
      <c r="D64" s="81">
        <v>34431.711065758653</v>
      </c>
      <c r="E64" s="81">
        <v>34286.158874781642</v>
      </c>
      <c r="F64" s="81">
        <v>35888.855901714509</v>
      </c>
      <c r="G64" s="81">
        <v>36589.783794317562</v>
      </c>
      <c r="H64" s="81">
        <v>39194.184595556966</v>
      </c>
      <c r="I64" s="81">
        <v>41418.240239012623</v>
      </c>
      <c r="J64" s="81">
        <v>43330.762375628692</v>
      </c>
      <c r="K64" s="81">
        <v>43225.477128131977</v>
      </c>
      <c r="L64" s="81">
        <v>45090.027955373327</v>
      </c>
      <c r="M64" s="81">
        <v>49829.674511121586</v>
      </c>
      <c r="N64" s="81">
        <v>45674.600396817041</v>
      </c>
      <c r="O64" s="81">
        <v>50298.283041506736</v>
      </c>
      <c r="P64" s="81">
        <v>49261.566720062328</v>
      </c>
      <c r="Q64" s="81">
        <v>48341.563361446584</v>
      </c>
      <c r="R64" s="81">
        <v>50144.255317641262</v>
      </c>
    </row>
    <row r="65" spans="1:18" ht="11.25" customHeight="1" x14ac:dyDescent="0.25">
      <c r="A65" s="71" t="s">
        <v>123</v>
      </c>
      <c r="B65" s="72" t="s">
        <v>122</v>
      </c>
      <c r="C65" s="82">
        <v>36144.313197240721</v>
      </c>
      <c r="D65" s="82">
        <v>33481.358948661116</v>
      </c>
      <c r="E65" s="82">
        <v>33315.409516999673</v>
      </c>
      <c r="F65" s="82">
        <v>34603.267756740483</v>
      </c>
      <c r="G65" s="82">
        <v>35013.437841231353</v>
      </c>
      <c r="H65" s="82">
        <v>37216.700795114026</v>
      </c>
      <c r="I65" s="82">
        <v>39072.480466158719</v>
      </c>
      <c r="J65" s="82">
        <v>39581.672256000005</v>
      </c>
      <c r="K65" s="82">
        <v>38950.82602532352</v>
      </c>
      <c r="L65" s="82">
        <v>40424.265240186243</v>
      </c>
      <c r="M65" s="82">
        <v>44545.772109051308</v>
      </c>
      <c r="N65" s="82">
        <v>40849.872000000061</v>
      </c>
      <c r="O65" s="82">
        <v>44844.6528176266</v>
      </c>
      <c r="P65" s="82">
        <v>43194.342870907101</v>
      </c>
      <c r="Q65" s="82">
        <v>41842.416000000019</v>
      </c>
      <c r="R65" s="82">
        <v>42805.966548091557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73.273259409611157</v>
      </c>
      <c r="D67" s="82">
        <v>77.497533352512008</v>
      </c>
      <c r="E67" s="82">
        <v>71.322975360000001</v>
      </c>
      <c r="F67" s="82">
        <v>81.381640859064021</v>
      </c>
      <c r="G67" s="82">
        <v>80.695820159136019</v>
      </c>
      <c r="H67" s="82">
        <v>68.086199999999977</v>
      </c>
      <c r="I67" s="82">
        <v>74.066418179208</v>
      </c>
      <c r="J67" s="82">
        <v>110.41345224</v>
      </c>
      <c r="K67" s="82">
        <v>234.08499978208806</v>
      </c>
      <c r="L67" s="82">
        <v>249.63023088057602</v>
      </c>
      <c r="M67" s="82">
        <v>254.10767079540949</v>
      </c>
      <c r="N67" s="82">
        <v>272.61780000000005</v>
      </c>
      <c r="O67" s="82">
        <v>289.54359201689238</v>
      </c>
      <c r="P67" s="82">
        <v>331.42050404168009</v>
      </c>
      <c r="Q67" s="82">
        <v>350.64174580394899</v>
      </c>
      <c r="R67" s="82">
        <v>382.69141613726919</v>
      </c>
    </row>
    <row r="68" spans="1:18" ht="11.25" customHeight="1" x14ac:dyDescent="0.25">
      <c r="A68" s="71" t="s">
        <v>117</v>
      </c>
      <c r="B68" s="72" t="s">
        <v>116</v>
      </c>
      <c r="C68" s="82">
        <v>834.70067677134841</v>
      </c>
      <c r="D68" s="82">
        <v>829.01189761199998</v>
      </c>
      <c r="E68" s="82">
        <v>804.28427999999985</v>
      </c>
      <c r="F68" s="82">
        <v>1007.766402516</v>
      </c>
      <c r="G68" s="82">
        <v>1063.869606252</v>
      </c>
      <c r="H68" s="82">
        <v>1233.2000000000014</v>
      </c>
      <c r="I68" s="82">
        <v>1281.1652798760001</v>
      </c>
      <c r="J68" s="82">
        <v>2317.8124800000001</v>
      </c>
      <c r="K68" s="82">
        <v>2659.0185092879992</v>
      </c>
      <c r="L68" s="82">
        <v>2702.9886597</v>
      </c>
      <c r="M68" s="82">
        <v>3109.997599252752</v>
      </c>
      <c r="N68" s="82">
        <v>2987.0999999999995</v>
      </c>
      <c r="O68" s="82">
        <v>3221.8974385087872</v>
      </c>
      <c r="P68" s="82">
        <v>3433.9135542497456</v>
      </c>
      <c r="Q68" s="82">
        <v>3591.099999999999</v>
      </c>
      <c r="R68" s="82">
        <v>3803.2031398112413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43.842686133023996</v>
      </c>
      <c r="E69" s="82">
        <v>95.142102421968019</v>
      </c>
      <c r="F69" s="82">
        <v>196.44010159896001</v>
      </c>
      <c r="G69" s="82">
        <v>431.78052667507205</v>
      </c>
      <c r="H69" s="82">
        <v>676.19760044293457</v>
      </c>
      <c r="I69" s="82">
        <v>990.52807479868807</v>
      </c>
      <c r="J69" s="82">
        <v>1320.8641873886882</v>
      </c>
      <c r="K69" s="82">
        <v>1381.5475937383681</v>
      </c>
      <c r="L69" s="82">
        <v>1713.1438246065122</v>
      </c>
      <c r="M69" s="82">
        <v>1919.7971320221204</v>
      </c>
      <c r="N69" s="82">
        <v>1565.0105968169748</v>
      </c>
      <c r="O69" s="82">
        <v>1942.189193354455</v>
      </c>
      <c r="P69" s="82">
        <v>2301.889790863796</v>
      </c>
      <c r="Q69" s="82">
        <v>2557.4056156426145</v>
      </c>
      <c r="R69" s="82">
        <v>3152.394213601192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35.869849643519998</v>
      </c>
      <c r="E70" s="83">
        <v>87.385004367696013</v>
      </c>
      <c r="F70" s="83">
        <v>186.06565583712</v>
      </c>
      <c r="G70" s="83">
        <v>353.04136512552003</v>
      </c>
      <c r="H70" s="83">
        <v>377.57829776747229</v>
      </c>
      <c r="I70" s="83">
        <v>426.85263360000005</v>
      </c>
      <c r="J70" s="83">
        <v>538.60582482868801</v>
      </c>
      <c r="K70" s="83">
        <v>631.76759781364808</v>
      </c>
      <c r="L70" s="83">
        <v>586.08852643728005</v>
      </c>
      <c r="M70" s="83">
        <v>599.60308246042382</v>
      </c>
      <c r="N70" s="83">
        <v>597.69316806891641</v>
      </c>
      <c r="O70" s="83">
        <v>609.08345635285332</v>
      </c>
      <c r="P70" s="83">
        <v>533.19268555724602</v>
      </c>
      <c r="Q70" s="83">
        <v>489.51120502795982</v>
      </c>
      <c r="R70" s="83">
        <v>394.63925315175499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7.972836489504</v>
      </c>
      <c r="E71" s="83">
        <v>7.7570980542720012</v>
      </c>
      <c r="F71" s="83">
        <v>10.374445761840002</v>
      </c>
      <c r="G71" s="83">
        <v>20.750106867984002</v>
      </c>
      <c r="H71" s="83">
        <v>20.815302675461904</v>
      </c>
      <c r="I71" s="83">
        <v>125.09153567999999</v>
      </c>
      <c r="J71" s="83">
        <v>297.01829088000005</v>
      </c>
      <c r="K71" s="83">
        <v>377.85401229124801</v>
      </c>
      <c r="L71" s="83">
        <v>471.85019324726403</v>
      </c>
      <c r="M71" s="83">
        <v>515.91627041994491</v>
      </c>
      <c r="N71" s="83">
        <v>677.41422874805835</v>
      </c>
      <c r="O71" s="83">
        <v>974.42842215927783</v>
      </c>
      <c r="P71" s="83">
        <v>1336.6265998496567</v>
      </c>
      <c r="Q71" s="83">
        <v>1847.2432106146548</v>
      </c>
      <c r="R71" s="83">
        <v>2584.6248175183473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57.989054681567993</v>
      </c>
      <c r="H73" s="83">
        <v>277.80400000000031</v>
      </c>
      <c r="I73" s="83">
        <v>438.58390551868797</v>
      </c>
      <c r="J73" s="83">
        <v>485.24007167999997</v>
      </c>
      <c r="K73" s="83">
        <v>371.92598363347196</v>
      </c>
      <c r="L73" s="83">
        <v>655.20510492196797</v>
      </c>
      <c r="M73" s="83">
        <v>804.27777914175147</v>
      </c>
      <c r="N73" s="83">
        <v>289.90319999999991</v>
      </c>
      <c r="O73" s="83">
        <v>358.67731484232377</v>
      </c>
      <c r="P73" s="83">
        <v>432.07050545689322</v>
      </c>
      <c r="Q73" s="83">
        <v>220.65119999999965</v>
      </c>
      <c r="R73" s="83">
        <v>173.13014293108967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1363.5894690105511</v>
      </c>
      <c r="D2" s="78">
        <v>1279.9164278579763</v>
      </c>
      <c r="E2" s="78">
        <v>1321.9002777444121</v>
      </c>
      <c r="F2" s="78">
        <v>1153.099445579064</v>
      </c>
      <c r="G2" s="78">
        <v>1253.8578458271238</v>
      </c>
      <c r="H2" s="78">
        <v>1237.5545922482024</v>
      </c>
      <c r="I2" s="78">
        <v>1297.6042202364602</v>
      </c>
      <c r="J2" s="78">
        <v>1255.0779533278801</v>
      </c>
      <c r="K2" s="78">
        <v>1194.411157186104</v>
      </c>
      <c r="L2" s="78">
        <v>1027.6005184329601</v>
      </c>
      <c r="M2" s="78">
        <v>1152.8099582115306</v>
      </c>
      <c r="N2" s="78">
        <v>1205.8492338476756</v>
      </c>
      <c r="O2" s="78">
        <v>1149.5200766279308</v>
      </c>
      <c r="P2" s="78">
        <v>842.85870978163189</v>
      </c>
      <c r="Q2" s="78">
        <v>797.90746304724189</v>
      </c>
      <c r="R2" s="78">
        <v>953.9949932720757</v>
      </c>
    </row>
    <row r="3" spans="1:18" ht="11.25" customHeight="1" x14ac:dyDescent="0.25">
      <c r="A3" s="53" t="s">
        <v>242</v>
      </c>
      <c r="B3" s="54" t="s">
        <v>241</v>
      </c>
      <c r="C3" s="79">
        <v>747.06780141332092</v>
      </c>
      <c r="D3" s="79">
        <v>731.85623729856002</v>
      </c>
      <c r="E3" s="79">
        <v>710.40407507870395</v>
      </c>
      <c r="F3" s="79">
        <v>588.87908432172003</v>
      </c>
      <c r="G3" s="79">
        <v>724.5033196022639</v>
      </c>
      <c r="H3" s="79">
        <v>698.30380126739931</v>
      </c>
      <c r="I3" s="79">
        <v>746.31322646503202</v>
      </c>
      <c r="J3" s="79">
        <v>721.586876616072</v>
      </c>
      <c r="K3" s="79">
        <v>795.37725856886402</v>
      </c>
      <c r="L3" s="79">
        <v>586.49457678760814</v>
      </c>
      <c r="M3" s="79">
        <v>640.81154764023472</v>
      </c>
      <c r="N3" s="79">
        <v>749.09294151795677</v>
      </c>
      <c r="O3" s="79">
        <v>744.01151691717598</v>
      </c>
      <c r="P3" s="79">
        <v>598.11892146821708</v>
      </c>
      <c r="Q3" s="79">
        <v>577.31358280078041</v>
      </c>
      <c r="R3" s="79">
        <v>687.06283293284616</v>
      </c>
    </row>
    <row r="4" spans="1:18" ht="11.25" customHeight="1" x14ac:dyDescent="0.25">
      <c r="A4" s="56" t="s">
        <v>240</v>
      </c>
      <c r="B4" s="57" t="s">
        <v>239</v>
      </c>
      <c r="C4" s="8">
        <v>747.06780141332092</v>
      </c>
      <c r="D4" s="8">
        <v>731.85623729856002</v>
      </c>
      <c r="E4" s="8">
        <v>710.40407507870395</v>
      </c>
      <c r="F4" s="8">
        <v>588.87908432172003</v>
      </c>
      <c r="G4" s="8">
        <v>724.5033196022639</v>
      </c>
      <c r="H4" s="8">
        <v>698.30380126739931</v>
      </c>
      <c r="I4" s="8">
        <v>746.31322646503202</v>
      </c>
      <c r="J4" s="8">
        <v>721.586876616072</v>
      </c>
      <c r="K4" s="8">
        <v>795.37725856886402</v>
      </c>
      <c r="L4" s="8">
        <v>586.49457678760814</v>
      </c>
      <c r="M4" s="8">
        <v>640.81154764023472</v>
      </c>
      <c r="N4" s="8">
        <v>749.09294151795677</v>
      </c>
      <c r="O4" s="8">
        <v>744.01151691717598</v>
      </c>
      <c r="P4" s="8">
        <v>598.11892146821708</v>
      </c>
      <c r="Q4" s="8">
        <v>577.31358280078041</v>
      </c>
      <c r="R4" s="8">
        <v>687.06283293284616</v>
      </c>
    </row>
    <row r="5" spans="1:18" ht="11.25" customHeight="1" x14ac:dyDescent="0.25">
      <c r="A5" s="59" t="s">
        <v>238</v>
      </c>
      <c r="B5" s="60" t="s">
        <v>237</v>
      </c>
      <c r="C5" s="9">
        <v>640.28694093813476</v>
      </c>
      <c r="D5" s="9">
        <v>640.46112225479999</v>
      </c>
      <c r="E5" s="9">
        <v>609.66075798698398</v>
      </c>
      <c r="F5" s="9">
        <v>500.61370024908001</v>
      </c>
      <c r="G5" s="9">
        <v>645.24221749706396</v>
      </c>
      <c r="H5" s="9">
        <v>625.1183137694527</v>
      </c>
      <c r="I5" s="9">
        <v>658.07239211287197</v>
      </c>
      <c r="J5" s="9">
        <v>630.16223918947196</v>
      </c>
      <c r="K5" s="9">
        <v>719.22120331802398</v>
      </c>
      <c r="L5" s="9">
        <v>528.65776487224809</v>
      </c>
      <c r="M5" s="9">
        <v>576.8162100587341</v>
      </c>
      <c r="N5" s="9">
        <v>691.10446840063628</v>
      </c>
      <c r="O5" s="9">
        <v>686.02092588340304</v>
      </c>
      <c r="P5" s="9">
        <v>546.32930587306225</v>
      </c>
      <c r="Q5" s="9">
        <v>528.5219342162568</v>
      </c>
      <c r="R5" s="9">
        <v>635.26816489964312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640.28694093813476</v>
      </c>
      <c r="D8" s="10">
        <v>640.46112225479999</v>
      </c>
      <c r="E8" s="10">
        <v>609.66075798698398</v>
      </c>
      <c r="F8" s="10">
        <v>500.61370024908001</v>
      </c>
      <c r="G8" s="10">
        <v>645.24221749706396</v>
      </c>
      <c r="H8" s="10">
        <v>625.1183137694527</v>
      </c>
      <c r="I8" s="10">
        <v>658.07239211287197</v>
      </c>
      <c r="J8" s="10">
        <v>630.16223918947196</v>
      </c>
      <c r="K8" s="10">
        <v>719.22120331802398</v>
      </c>
      <c r="L8" s="10">
        <v>528.65776487224809</v>
      </c>
      <c r="M8" s="10">
        <v>576.8162100587341</v>
      </c>
      <c r="N8" s="10">
        <v>691.10446840063628</v>
      </c>
      <c r="O8" s="10">
        <v>686.02092588340304</v>
      </c>
      <c r="P8" s="10">
        <v>546.32930587306225</v>
      </c>
      <c r="Q8" s="10">
        <v>528.5219342162568</v>
      </c>
      <c r="R8" s="10">
        <v>635.26816489964312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106.78086047518613</v>
      </c>
      <c r="D11" s="9">
        <v>91.395115043760001</v>
      </c>
      <c r="E11" s="9">
        <v>100.74331709172</v>
      </c>
      <c r="F11" s="9">
        <v>88.265384072639989</v>
      </c>
      <c r="G11" s="9">
        <v>79.261102105199996</v>
      </c>
      <c r="H11" s="9">
        <v>73.185487497946625</v>
      </c>
      <c r="I11" s="9">
        <v>88.240834352160007</v>
      </c>
      <c r="J11" s="9">
        <v>91.4246374266</v>
      </c>
      <c r="K11" s="9">
        <v>76.156055250840012</v>
      </c>
      <c r="L11" s="9">
        <v>57.836811915360002</v>
      </c>
      <c r="M11" s="9">
        <v>63.995337581500657</v>
      </c>
      <c r="N11" s="9">
        <v>57.988473117320531</v>
      </c>
      <c r="O11" s="9">
        <v>57.990591033772994</v>
      </c>
      <c r="P11" s="9">
        <v>51.789615595154821</v>
      </c>
      <c r="Q11" s="9">
        <v>48.791648584523642</v>
      </c>
      <c r="R11" s="9">
        <v>51.79466803320301</v>
      </c>
    </row>
    <row r="12" spans="1:18" ht="11.25" customHeight="1" x14ac:dyDescent="0.25">
      <c r="A12" s="61" t="s">
        <v>224</v>
      </c>
      <c r="B12" s="62" t="s">
        <v>223</v>
      </c>
      <c r="C12" s="10">
        <v>106.78086047518613</v>
      </c>
      <c r="D12" s="10">
        <v>91.395115043760001</v>
      </c>
      <c r="E12" s="10">
        <v>100.74331709172</v>
      </c>
      <c r="F12" s="10">
        <v>88.265384072639989</v>
      </c>
      <c r="G12" s="10">
        <v>79.261102105199996</v>
      </c>
      <c r="H12" s="10">
        <v>73.185487497946625</v>
      </c>
      <c r="I12" s="10">
        <v>88.240834352160007</v>
      </c>
      <c r="J12" s="10">
        <v>91.4246374266</v>
      </c>
      <c r="K12" s="10">
        <v>76.156055250840012</v>
      </c>
      <c r="L12" s="10">
        <v>57.836811915360002</v>
      </c>
      <c r="M12" s="10">
        <v>63.995337581500657</v>
      </c>
      <c r="N12" s="10">
        <v>57.988473117320531</v>
      </c>
      <c r="O12" s="10">
        <v>57.990591033772994</v>
      </c>
      <c r="P12" s="10">
        <v>51.789615595154821</v>
      </c>
      <c r="Q12" s="10">
        <v>48.791648584523642</v>
      </c>
      <c r="R12" s="10">
        <v>51.79466803320301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533.93660857239183</v>
      </c>
      <c r="D21" s="79">
        <v>399.41687605705209</v>
      </c>
      <c r="E21" s="79">
        <v>501.07066857694809</v>
      </c>
      <c r="F21" s="79">
        <v>458.07766658280002</v>
      </c>
      <c r="G21" s="79">
        <v>446.44709620573201</v>
      </c>
      <c r="H21" s="79">
        <v>498.9164716992077</v>
      </c>
      <c r="I21" s="79">
        <v>502.43681354576404</v>
      </c>
      <c r="J21" s="79">
        <v>474.04653305216408</v>
      </c>
      <c r="K21" s="79">
        <v>337.74656102136004</v>
      </c>
      <c r="L21" s="79">
        <v>353.95191411577207</v>
      </c>
      <c r="M21" s="79">
        <v>382.06336466641642</v>
      </c>
      <c r="N21" s="79">
        <v>282.67055540086841</v>
      </c>
      <c r="O21" s="79">
        <v>242.09848193649728</v>
      </c>
      <c r="P21" s="79">
        <v>161.8804919479239</v>
      </c>
      <c r="Q21" s="79">
        <v>124.36600329100717</v>
      </c>
      <c r="R21" s="79">
        <v>159.00211083309205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533.93660857239183</v>
      </c>
      <c r="D30" s="8">
        <v>399.41687605705209</v>
      </c>
      <c r="E30" s="8">
        <v>501.07066857694809</v>
      </c>
      <c r="F30" s="8">
        <v>458.07766658280002</v>
      </c>
      <c r="G30" s="8">
        <v>446.44709620573201</v>
      </c>
      <c r="H30" s="8">
        <v>498.9164716992077</v>
      </c>
      <c r="I30" s="8">
        <v>502.43681354576404</v>
      </c>
      <c r="J30" s="8">
        <v>474.04653305216408</v>
      </c>
      <c r="K30" s="8">
        <v>337.74656102136004</v>
      </c>
      <c r="L30" s="8">
        <v>353.95191411577207</v>
      </c>
      <c r="M30" s="8">
        <v>382.06336466641642</v>
      </c>
      <c r="N30" s="8">
        <v>282.67055540086841</v>
      </c>
      <c r="O30" s="8">
        <v>242.09848193649728</v>
      </c>
      <c r="P30" s="8">
        <v>161.8804919479239</v>
      </c>
      <c r="Q30" s="8">
        <v>124.36600329100717</v>
      </c>
      <c r="R30" s="8">
        <v>159.00211083309205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116.10825917767981</v>
      </c>
      <c r="D34" s="9">
        <v>84.187862734608018</v>
      </c>
      <c r="E34" s="9">
        <v>95.886885616956022</v>
      </c>
      <c r="F34" s="9">
        <v>90.059156400528011</v>
      </c>
      <c r="G34" s="9">
        <v>75.492699789276003</v>
      </c>
      <c r="H34" s="9">
        <v>75.467735497203563</v>
      </c>
      <c r="I34" s="9">
        <v>72.603893325600012</v>
      </c>
      <c r="J34" s="9">
        <v>78.407845704828006</v>
      </c>
      <c r="K34" s="9">
        <v>61.002646081560002</v>
      </c>
      <c r="L34" s="9">
        <v>52.279875586368007</v>
      </c>
      <c r="M34" s="9">
        <v>55.149880462813812</v>
      </c>
      <c r="N34" s="9">
        <v>52.249276966350926</v>
      </c>
      <c r="O34" s="9">
        <v>55.149614925279856</v>
      </c>
      <c r="P34" s="9">
        <v>52.247019659909945</v>
      </c>
      <c r="Q34" s="9">
        <v>52.246135413303492</v>
      </c>
      <c r="R34" s="9">
        <v>49.344883806456842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111.3135400742528</v>
      </c>
      <c r="D43" s="9">
        <v>98.627103595332002</v>
      </c>
      <c r="E43" s="9">
        <v>108.01089666712801</v>
      </c>
      <c r="F43" s="9">
        <v>104.87751572750399</v>
      </c>
      <c r="G43" s="9">
        <v>98.595303802632003</v>
      </c>
      <c r="H43" s="9">
        <v>92.175525233373122</v>
      </c>
      <c r="I43" s="9">
        <v>104.86091778692399</v>
      </c>
      <c r="J43" s="9">
        <v>98.636255730792001</v>
      </c>
      <c r="K43" s="9">
        <v>50.920310006280005</v>
      </c>
      <c r="L43" s="9">
        <v>54.017175476628005</v>
      </c>
      <c r="M43" s="9">
        <v>69.943759849717253</v>
      </c>
      <c r="N43" s="9">
        <v>50.843498173828316</v>
      </c>
      <c r="O43" s="9">
        <v>44.531116798621973</v>
      </c>
      <c r="P43" s="9">
        <v>47.713434834253</v>
      </c>
      <c r="Q43" s="9">
        <v>34.968292014736143</v>
      </c>
      <c r="R43" s="9">
        <v>50.832965404845673</v>
      </c>
    </row>
    <row r="44" spans="1:18" ht="11.25" customHeight="1" x14ac:dyDescent="0.25">
      <c r="A44" s="59" t="s">
        <v>161</v>
      </c>
      <c r="B44" s="60" t="s">
        <v>160</v>
      </c>
      <c r="C44" s="9">
        <v>306.51480932045916</v>
      </c>
      <c r="D44" s="9">
        <v>216.60190972711206</v>
      </c>
      <c r="E44" s="9">
        <v>297.17288629286406</v>
      </c>
      <c r="F44" s="9">
        <v>263.14099445476802</v>
      </c>
      <c r="G44" s="9">
        <v>272.35909261382403</v>
      </c>
      <c r="H44" s="9">
        <v>331.27321096863102</v>
      </c>
      <c r="I44" s="9">
        <v>324.97200243324005</v>
      </c>
      <c r="J44" s="9">
        <v>297.00243161654407</v>
      </c>
      <c r="K44" s="9">
        <v>225.82360493352002</v>
      </c>
      <c r="L44" s="9">
        <v>247.65486305277602</v>
      </c>
      <c r="M44" s="9">
        <v>256.96972435388534</v>
      </c>
      <c r="N44" s="9">
        <v>179.57778026068917</v>
      </c>
      <c r="O44" s="9">
        <v>142.41775021259545</v>
      </c>
      <c r="P44" s="9">
        <v>61.920037453760948</v>
      </c>
      <c r="Q44" s="9">
        <v>37.151575862967533</v>
      </c>
      <c r="R44" s="9">
        <v>58.824261621789546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82.58505902483823</v>
      </c>
      <c r="D52" s="79">
        <v>148.64331450236403</v>
      </c>
      <c r="E52" s="79">
        <v>110.42553408876002</v>
      </c>
      <c r="F52" s="79">
        <v>106.14269467454402</v>
      </c>
      <c r="G52" s="79">
        <v>82.907430019128014</v>
      </c>
      <c r="H52" s="79">
        <v>40.334319281595484</v>
      </c>
      <c r="I52" s="79">
        <v>48.854180225664003</v>
      </c>
      <c r="J52" s="79">
        <v>59.444543659644012</v>
      </c>
      <c r="K52" s="79">
        <v>61.287337595880004</v>
      </c>
      <c r="L52" s="79">
        <v>87.154027529580006</v>
      </c>
      <c r="M52" s="79">
        <v>129.93504590487933</v>
      </c>
      <c r="N52" s="79">
        <v>174.08573692885034</v>
      </c>
      <c r="O52" s="79">
        <v>163.41007777425773</v>
      </c>
      <c r="P52" s="79">
        <v>82.859296365490934</v>
      </c>
      <c r="Q52" s="79">
        <v>96.227876955454391</v>
      </c>
      <c r="R52" s="79">
        <v>107.93004950613745</v>
      </c>
    </row>
    <row r="53" spans="1:18" ht="11.25" customHeight="1" x14ac:dyDescent="0.25">
      <c r="A53" s="56" t="s">
        <v>143</v>
      </c>
      <c r="B53" s="57" t="s">
        <v>142</v>
      </c>
      <c r="C53" s="8">
        <v>82.58505902483823</v>
      </c>
      <c r="D53" s="8">
        <v>148.64331450236403</v>
      </c>
      <c r="E53" s="8">
        <v>110.42553408876002</v>
      </c>
      <c r="F53" s="8">
        <v>106.14269467454402</v>
      </c>
      <c r="G53" s="8">
        <v>82.907430019128014</v>
      </c>
      <c r="H53" s="8">
        <v>40.334319281595484</v>
      </c>
      <c r="I53" s="8">
        <v>48.854180225664003</v>
      </c>
      <c r="J53" s="8">
        <v>59.444543659644012</v>
      </c>
      <c r="K53" s="8">
        <v>61.287337595880004</v>
      </c>
      <c r="L53" s="8">
        <v>87.154027529580006</v>
      </c>
      <c r="M53" s="8">
        <v>129.93504590487933</v>
      </c>
      <c r="N53" s="8">
        <v>174.08573692885034</v>
      </c>
      <c r="O53" s="8">
        <v>163.41007777425773</v>
      </c>
      <c r="P53" s="8">
        <v>82.859296365490934</v>
      </c>
      <c r="Q53" s="8">
        <v>96.227876955454391</v>
      </c>
      <c r="R53" s="8">
        <v>107.93004950613745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14.112609378072987</v>
      </c>
      <c r="D64" s="81">
        <v>23.4463144608</v>
      </c>
      <c r="E64" s="81">
        <v>14.06736664704</v>
      </c>
      <c r="F64" s="81">
        <v>0</v>
      </c>
      <c r="G64" s="81">
        <v>0</v>
      </c>
      <c r="H64" s="81">
        <v>0</v>
      </c>
      <c r="I64" s="81">
        <v>0</v>
      </c>
      <c r="J64" s="81">
        <v>4.6902476275200007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14.112609378072987</v>
      </c>
      <c r="D65" s="82">
        <v>23.4463144608</v>
      </c>
      <c r="E65" s="82">
        <v>14.06736664704</v>
      </c>
      <c r="F65" s="82">
        <v>0</v>
      </c>
      <c r="G65" s="82">
        <v>0</v>
      </c>
      <c r="H65" s="82">
        <v>0</v>
      </c>
      <c r="I65" s="82">
        <v>0</v>
      </c>
      <c r="J65" s="82">
        <v>4.6902476275200007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1081.1431425251092</v>
      </c>
      <c r="D2" s="78">
        <v>1033.7000702670389</v>
      </c>
      <c r="E2" s="78">
        <v>1036.9466863136777</v>
      </c>
      <c r="F2" s="78">
        <v>916.50058846020977</v>
      </c>
      <c r="G2" s="78">
        <v>986.64346897827249</v>
      </c>
      <c r="H2" s="78">
        <v>961.42647281894688</v>
      </c>
      <c r="I2" s="78">
        <v>1023.5900260206545</v>
      </c>
      <c r="J2" s="78">
        <v>1008.8525279874783</v>
      </c>
      <c r="K2" s="78">
        <v>1014.2670555341842</v>
      </c>
      <c r="L2" s="78">
        <v>808.48020378599915</v>
      </c>
      <c r="M2" s="78">
        <v>851.129357377112</v>
      </c>
      <c r="N2" s="78">
        <v>771.69592338319012</v>
      </c>
      <c r="O2" s="78">
        <v>787.53615121919483</v>
      </c>
      <c r="P2" s="78">
        <v>689.10244528240219</v>
      </c>
      <c r="Q2" s="78">
        <v>651.5022501684698</v>
      </c>
      <c r="R2" s="78">
        <v>746.16833830416113</v>
      </c>
    </row>
    <row r="3" spans="1:18" ht="11.25" customHeight="1" x14ac:dyDescent="0.25">
      <c r="A3" s="53" t="s">
        <v>242</v>
      </c>
      <c r="B3" s="54" t="s">
        <v>241</v>
      </c>
      <c r="C3" s="79">
        <v>747.06780141332092</v>
      </c>
      <c r="D3" s="79">
        <v>731.85623729856002</v>
      </c>
      <c r="E3" s="79">
        <v>710.40407507870395</v>
      </c>
      <c r="F3" s="79">
        <v>588.87908432172003</v>
      </c>
      <c r="G3" s="79">
        <v>724.5033196022639</v>
      </c>
      <c r="H3" s="79">
        <v>698.30380126739931</v>
      </c>
      <c r="I3" s="79">
        <v>746.31322646503202</v>
      </c>
      <c r="J3" s="79">
        <v>721.586876616072</v>
      </c>
      <c r="K3" s="79">
        <v>795.37725856886402</v>
      </c>
      <c r="L3" s="79">
        <v>586.49457678760814</v>
      </c>
      <c r="M3" s="79">
        <v>640.81154764023472</v>
      </c>
      <c r="N3" s="79">
        <v>746.93982969554861</v>
      </c>
      <c r="O3" s="79">
        <v>741.63651701082597</v>
      </c>
      <c r="P3" s="79">
        <v>597.18415405034091</v>
      </c>
      <c r="Q3" s="79">
        <v>575.41710490325863</v>
      </c>
      <c r="R3" s="79">
        <v>684.35832955272235</v>
      </c>
    </row>
    <row r="4" spans="1:18" ht="11.25" customHeight="1" x14ac:dyDescent="0.25">
      <c r="A4" s="56" t="s">
        <v>240</v>
      </c>
      <c r="B4" s="57" t="s">
        <v>239</v>
      </c>
      <c r="C4" s="8">
        <v>747.06780141332092</v>
      </c>
      <c r="D4" s="8">
        <v>731.85623729856002</v>
      </c>
      <c r="E4" s="8">
        <v>710.40407507870395</v>
      </c>
      <c r="F4" s="8">
        <v>588.87908432172003</v>
      </c>
      <c r="G4" s="8">
        <v>724.5033196022639</v>
      </c>
      <c r="H4" s="8">
        <v>698.30380126739931</v>
      </c>
      <c r="I4" s="8">
        <v>746.31322646503202</v>
      </c>
      <c r="J4" s="8">
        <v>721.586876616072</v>
      </c>
      <c r="K4" s="8">
        <v>795.37725856886402</v>
      </c>
      <c r="L4" s="8">
        <v>586.49457678760814</v>
      </c>
      <c r="M4" s="8">
        <v>640.81154764023472</v>
      </c>
      <c r="N4" s="8">
        <v>746.93982969554861</v>
      </c>
      <c r="O4" s="8">
        <v>741.63651701082597</v>
      </c>
      <c r="P4" s="8">
        <v>597.18415405034091</v>
      </c>
      <c r="Q4" s="8">
        <v>575.41710490325863</v>
      </c>
      <c r="R4" s="8">
        <v>684.35832955272235</v>
      </c>
    </row>
    <row r="5" spans="1:18" ht="11.25" customHeight="1" x14ac:dyDescent="0.25">
      <c r="A5" s="59" t="s">
        <v>238</v>
      </c>
      <c r="B5" s="60" t="s">
        <v>237</v>
      </c>
      <c r="C5" s="9">
        <v>640.28694093813476</v>
      </c>
      <c r="D5" s="9">
        <v>640.46112225479999</v>
      </c>
      <c r="E5" s="9">
        <v>609.66075798698398</v>
      </c>
      <c r="F5" s="9">
        <v>500.61370024908001</v>
      </c>
      <c r="G5" s="9">
        <v>645.24221749706396</v>
      </c>
      <c r="H5" s="9">
        <v>625.1183137694527</v>
      </c>
      <c r="I5" s="9">
        <v>658.07239211287197</v>
      </c>
      <c r="J5" s="9">
        <v>630.16223918947196</v>
      </c>
      <c r="K5" s="9">
        <v>719.22120331802398</v>
      </c>
      <c r="L5" s="9">
        <v>528.65776487224809</v>
      </c>
      <c r="M5" s="9">
        <v>576.8162100587341</v>
      </c>
      <c r="N5" s="9">
        <v>689.11803238053812</v>
      </c>
      <c r="O5" s="9">
        <v>683.83104091834457</v>
      </c>
      <c r="P5" s="9">
        <v>545.47547761879559</v>
      </c>
      <c r="Q5" s="9">
        <v>526.78573711911952</v>
      </c>
      <c r="R5" s="9">
        <v>632.76754222453474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640.28694093813476</v>
      </c>
      <c r="D8" s="10">
        <v>640.46112225479999</v>
      </c>
      <c r="E8" s="10">
        <v>609.66075798698398</v>
      </c>
      <c r="F8" s="10">
        <v>500.61370024908001</v>
      </c>
      <c r="G8" s="10">
        <v>645.24221749706396</v>
      </c>
      <c r="H8" s="10">
        <v>625.1183137694527</v>
      </c>
      <c r="I8" s="10">
        <v>658.07239211287197</v>
      </c>
      <c r="J8" s="10">
        <v>630.16223918947196</v>
      </c>
      <c r="K8" s="10">
        <v>719.22120331802398</v>
      </c>
      <c r="L8" s="10">
        <v>528.65776487224809</v>
      </c>
      <c r="M8" s="10">
        <v>576.8162100587341</v>
      </c>
      <c r="N8" s="10">
        <v>689.11803238053812</v>
      </c>
      <c r="O8" s="10">
        <v>683.83104091834457</v>
      </c>
      <c r="P8" s="10">
        <v>545.47547761879559</v>
      </c>
      <c r="Q8" s="10">
        <v>526.78573711911952</v>
      </c>
      <c r="R8" s="10">
        <v>632.76754222453474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106.78086047518613</v>
      </c>
      <c r="D11" s="9">
        <v>91.395115043760001</v>
      </c>
      <c r="E11" s="9">
        <v>100.74331709172</v>
      </c>
      <c r="F11" s="9">
        <v>88.265384072639989</v>
      </c>
      <c r="G11" s="9">
        <v>79.261102105199996</v>
      </c>
      <c r="H11" s="9">
        <v>73.185487497946625</v>
      </c>
      <c r="I11" s="9">
        <v>88.240834352160007</v>
      </c>
      <c r="J11" s="9">
        <v>91.4246374266</v>
      </c>
      <c r="K11" s="9">
        <v>76.156055250840012</v>
      </c>
      <c r="L11" s="9">
        <v>57.836811915360002</v>
      </c>
      <c r="M11" s="9">
        <v>63.995337581500657</v>
      </c>
      <c r="N11" s="9">
        <v>57.821797315010485</v>
      </c>
      <c r="O11" s="9">
        <v>57.805476092481392</v>
      </c>
      <c r="P11" s="9">
        <v>51.708676431545271</v>
      </c>
      <c r="Q11" s="9">
        <v>48.631367784139059</v>
      </c>
      <c r="R11" s="9">
        <v>51.590787328187673</v>
      </c>
    </row>
    <row r="12" spans="1:18" ht="11.25" customHeight="1" x14ac:dyDescent="0.25">
      <c r="A12" s="61" t="s">
        <v>224</v>
      </c>
      <c r="B12" s="62" t="s">
        <v>223</v>
      </c>
      <c r="C12" s="10">
        <v>106.78086047518613</v>
      </c>
      <c r="D12" s="10">
        <v>91.395115043760001</v>
      </c>
      <c r="E12" s="10">
        <v>100.74331709172</v>
      </c>
      <c r="F12" s="10">
        <v>88.265384072639989</v>
      </c>
      <c r="G12" s="10">
        <v>79.261102105199996</v>
      </c>
      <c r="H12" s="10">
        <v>73.185487497946625</v>
      </c>
      <c r="I12" s="10">
        <v>88.240834352160007</v>
      </c>
      <c r="J12" s="10">
        <v>91.4246374266</v>
      </c>
      <c r="K12" s="10">
        <v>76.156055250840012</v>
      </c>
      <c r="L12" s="10">
        <v>57.836811915360002</v>
      </c>
      <c r="M12" s="10">
        <v>63.995337581500657</v>
      </c>
      <c r="N12" s="10">
        <v>57.821797315010485</v>
      </c>
      <c r="O12" s="10">
        <v>57.805476092481392</v>
      </c>
      <c r="P12" s="10">
        <v>51.708676431545271</v>
      </c>
      <c r="Q12" s="10">
        <v>48.631367784139059</v>
      </c>
      <c r="R12" s="10">
        <v>51.590787328187673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310.52731451017519</v>
      </c>
      <c r="D21" s="79">
        <v>229.06274200376293</v>
      </c>
      <c r="E21" s="79">
        <v>294.54892610386003</v>
      </c>
      <c r="F21" s="79">
        <v>278.43017143636013</v>
      </c>
      <c r="G21" s="79">
        <v>261.6697612853215</v>
      </c>
      <c r="H21" s="79">
        <v>262.6633173019876</v>
      </c>
      <c r="I21" s="79">
        <v>276.78857642066811</v>
      </c>
      <c r="J21" s="79">
        <v>286.78148175578173</v>
      </c>
      <c r="K21" s="79">
        <v>218.41106477421619</v>
      </c>
      <c r="L21" s="79">
        <v>221.59908018654613</v>
      </c>
      <c r="M21" s="79">
        <v>209.91339473015017</v>
      </c>
      <c r="N21" s="79">
        <v>24.406158045837255</v>
      </c>
      <c r="O21" s="79">
        <v>45.540369623478647</v>
      </c>
      <c r="P21" s="79">
        <v>69.573101634873026</v>
      </c>
      <c r="Q21" s="79">
        <v>41.095508638844926</v>
      </c>
      <c r="R21" s="79">
        <v>57.287262310657077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310.52731451017519</v>
      </c>
      <c r="D30" s="8">
        <v>229.06274200376293</v>
      </c>
      <c r="E30" s="8">
        <v>294.54892610386003</v>
      </c>
      <c r="F30" s="8">
        <v>278.43017143636013</v>
      </c>
      <c r="G30" s="8">
        <v>261.6697612853215</v>
      </c>
      <c r="H30" s="8">
        <v>262.6633173019876</v>
      </c>
      <c r="I30" s="8">
        <v>276.78857642066811</v>
      </c>
      <c r="J30" s="8">
        <v>286.78148175578173</v>
      </c>
      <c r="K30" s="8">
        <v>218.41106477421619</v>
      </c>
      <c r="L30" s="8">
        <v>221.59908018654613</v>
      </c>
      <c r="M30" s="8">
        <v>209.91339473015017</v>
      </c>
      <c r="N30" s="8">
        <v>24.406158045837255</v>
      </c>
      <c r="O30" s="8">
        <v>45.540369623478647</v>
      </c>
      <c r="P30" s="8">
        <v>69.573101634873026</v>
      </c>
      <c r="Q30" s="8">
        <v>41.095508638844926</v>
      </c>
      <c r="R30" s="8">
        <v>57.287262310657077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6.4231347437070125</v>
      </c>
      <c r="D43" s="9">
        <v>15.686340672622936</v>
      </c>
      <c r="E43" s="9">
        <v>0.44965025089020599</v>
      </c>
      <c r="F43" s="9">
        <v>17.624752643852403</v>
      </c>
      <c r="G43" s="9">
        <v>0.41420983386698185</v>
      </c>
      <c r="H43" s="9">
        <v>0.4044937598620641</v>
      </c>
      <c r="I43" s="9">
        <v>0.42991484610949254</v>
      </c>
      <c r="J43" s="9">
        <v>0.42634543693148969</v>
      </c>
      <c r="K43" s="9">
        <v>0.42155740179213891</v>
      </c>
      <c r="L43" s="9">
        <v>0.3403816845834976</v>
      </c>
      <c r="M43" s="9">
        <v>0.3561158882765878</v>
      </c>
      <c r="N43" s="9">
        <v>0.30814297157091525</v>
      </c>
      <c r="O43" s="9">
        <v>0.31635776280887246</v>
      </c>
      <c r="P43" s="9">
        <v>9.5846510651501315</v>
      </c>
      <c r="Q43" s="9">
        <v>5.1519470663717035</v>
      </c>
      <c r="R43" s="9">
        <v>0.30229130857253217</v>
      </c>
    </row>
    <row r="44" spans="1:18" ht="11.25" customHeight="1" x14ac:dyDescent="0.25">
      <c r="A44" s="59" t="s">
        <v>161</v>
      </c>
      <c r="B44" s="60" t="s">
        <v>160</v>
      </c>
      <c r="C44" s="9">
        <v>304.10417976646818</v>
      </c>
      <c r="D44" s="9">
        <v>213.37640133113999</v>
      </c>
      <c r="E44" s="9">
        <v>294.09927585296981</v>
      </c>
      <c r="F44" s="9">
        <v>260.80541879250774</v>
      </c>
      <c r="G44" s="9">
        <v>261.25555145145449</v>
      </c>
      <c r="H44" s="9">
        <v>262.25882354212553</v>
      </c>
      <c r="I44" s="9">
        <v>276.3586615745586</v>
      </c>
      <c r="J44" s="9">
        <v>286.35513631885021</v>
      </c>
      <c r="K44" s="9">
        <v>217.98950737242404</v>
      </c>
      <c r="L44" s="9">
        <v>221.25869850196264</v>
      </c>
      <c r="M44" s="9">
        <v>209.5572788418736</v>
      </c>
      <c r="N44" s="9">
        <v>24.098015074266339</v>
      </c>
      <c r="O44" s="9">
        <v>45.224011860669776</v>
      </c>
      <c r="P44" s="9">
        <v>59.988450569722893</v>
      </c>
      <c r="Q44" s="9">
        <v>35.943561572473222</v>
      </c>
      <c r="R44" s="9">
        <v>56.984971002084542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23.548026601613277</v>
      </c>
      <c r="D52" s="79">
        <v>72.781090964715915</v>
      </c>
      <c r="E52" s="79">
        <v>31.993685131113605</v>
      </c>
      <c r="F52" s="79">
        <v>49.191332702129657</v>
      </c>
      <c r="G52" s="79">
        <v>0.47038809068699761</v>
      </c>
      <c r="H52" s="79">
        <v>0.45935424955995546</v>
      </c>
      <c r="I52" s="79">
        <v>0.4882231349543022</v>
      </c>
      <c r="J52" s="79">
        <v>0.48416961562462707</v>
      </c>
      <c r="K52" s="79">
        <v>0.47873219110402837</v>
      </c>
      <c r="L52" s="79">
        <v>0.38654681184482226</v>
      </c>
      <c r="M52" s="79">
        <v>0.40441500672705621</v>
      </c>
      <c r="N52" s="79">
        <v>0.34993564180421755</v>
      </c>
      <c r="O52" s="79">
        <v>0.35926458489023771</v>
      </c>
      <c r="P52" s="79">
        <v>22.345189597188213</v>
      </c>
      <c r="Q52" s="79">
        <v>34.989636626366277</v>
      </c>
      <c r="R52" s="79">
        <v>4.5227464407817211</v>
      </c>
    </row>
    <row r="53" spans="1:18" ht="11.25" customHeight="1" x14ac:dyDescent="0.25">
      <c r="A53" s="56" t="s">
        <v>143</v>
      </c>
      <c r="B53" s="57" t="s">
        <v>142</v>
      </c>
      <c r="C53" s="8">
        <v>23.548026601613277</v>
      </c>
      <c r="D53" s="8">
        <v>72.781090964715915</v>
      </c>
      <c r="E53" s="8">
        <v>31.993685131113605</v>
      </c>
      <c r="F53" s="8">
        <v>49.191332702129657</v>
      </c>
      <c r="G53" s="8">
        <v>0.47038809068699761</v>
      </c>
      <c r="H53" s="8">
        <v>0.45935424955995546</v>
      </c>
      <c r="I53" s="8">
        <v>0.4882231349543022</v>
      </c>
      <c r="J53" s="8">
        <v>0.48416961562462707</v>
      </c>
      <c r="K53" s="8">
        <v>0.47873219110402837</v>
      </c>
      <c r="L53" s="8">
        <v>0.38654681184482226</v>
      </c>
      <c r="M53" s="8">
        <v>0.40441500672705621</v>
      </c>
      <c r="N53" s="8">
        <v>0.34993564180421755</v>
      </c>
      <c r="O53" s="8">
        <v>0.35926458489023771</v>
      </c>
      <c r="P53" s="8">
        <v>22.345189597188213</v>
      </c>
      <c r="Q53" s="8">
        <v>34.989636626366277</v>
      </c>
      <c r="R53" s="8">
        <v>4.5227464407817211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14.112609378072987</v>
      </c>
      <c r="D64" s="81">
        <v>23.4463144608</v>
      </c>
      <c r="E64" s="81">
        <v>14.06736664704</v>
      </c>
      <c r="F64" s="81">
        <v>0</v>
      </c>
      <c r="G64" s="81">
        <v>0</v>
      </c>
      <c r="H64" s="81">
        <v>0</v>
      </c>
      <c r="I64" s="81">
        <v>0</v>
      </c>
      <c r="J64" s="81">
        <v>4.6902476275200007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14.112609378072987</v>
      </c>
      <c r="D65" s="82">
        <v>23.4463144608</v>
      </c>
      <c r="E65" s="82">
        <v>14.06736664704</v>
      </c>
      <c r="F65" s="82">
        <v>0</v>
      </c>
      <c r="G65" s="82">
        <v>0</v>
      </c>
      <c r="H65" s="82">
        <v>0</v>
      </c>
      <c r="I65" s="82">
        <v>0</v>
      </c>
      <c r="J65" s="82">
        <v>4.6902476275200007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72.764997031047599</v>
      </c>
      <c r="D2" s="78">
        <v>91.508430318497531</v>
      </c>
      <c r="E2" s="78">
        <v>92.100858448349015</v>
      </c>
      <c r="F2" s="78">
        <v>68.790513237892583</v>
      </c>
      <c r="G2" s="78">
        <v>95.821604021706548</v>
      </c>
      <c r="H2" s="78">
        <v>110.62786060151943</v>
      </c>
      <c r="I2" s="78">
        <v>97.40623900799271</v>
      </c>
      <c r="J2" s="78">
        <v>92.030397076289546</v>
      </c>
      <c r="K2" s="78">
        <v>96.902265557139003</v>
      </c>
      <c r="L2" s="78">
        <v>106.10357520758876</v>
      </c>
      <c r="M2" s="78">
        <v>147.23578835880323</v>
      </c>
      <c r="N2" s="78">
        <v>254.46785252490903</v>
      </c>
      <c r="O2" s="78">
        <v>213.30537254728563</v>
      </c>
      <c r="P2" s="78">
        <v>74.845219672691769</v>
      </c>
      <c r="Q2" s="78">
        <v>75.521075934092053</v>
      </c>
      <c r="R2" s="78">
        <v>115.83486309669865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2.1531118224081429</v>
      </c>
      <c r="O3" s="79">
        <v>2.3749999063500709</v>
      </c>
      <c r="P3" s="79">
        <v>0.93476741787619766</v>
      </c>
      <c r="Q3" s="79">
        <v>1.8964778975218386</v>
      </c>
      <c r="R3" s="79">
        <v>2.7045033801237723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2.1531118224081429</v>
      </c>
      <c r="O4" s="8">
        <v>2.3749999063500709</v>
      </c>
      <c r="P4" s="8">
        <v>0.93476741787619766</v>
      </c>
      <c r="Q4" s="8">
        <v>1.8964778975218386</v>
      </c>
      <c r="R4" s="8">
        <v>2.7045033801237723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1.9864360200980944</v>
      </c>
      <c r="O5" s="9">
        <v>2.1898849650584724</v>
      </c>
      <c r="P5" s="9">
        <v>0.85382825426664744</v>
      </c>
      <c r="Q5" s="9">
        <v>1.7361970971372531</v>
      </c>
      <c r="R5" s="9">
        <v>2.5006226751084313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1.9864360200980944</v>
      </c>
      <c r="O8" s="10">
        <v>2.1898849650584724</v>
      </c>
      <c r="P8" s="10">
        <v>0.85382825426664744</v>
      </c>
      <c r="Q8" s="10">
        <v>1.7361970971372531</v>
      </c>
      <c r="R8" s="10">
        <v>2.5006226751084313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0.16667580231004839</v>
      </c>
      <c r="O11" s="9">
        <v>0.18511494129159847</v>
      </c>
      <c r="P11" s="9">
        <v>8.093916360955021E-2</v>
      </c>
      <c r="Q11" s="9">
        <v>0.16028080038458553</v>
      </c>
      <c r="R11" s="9">
        <v>0.20388070501534117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0.16667580231004839</v>
      </c>
      <c r="O12" s="10">
        <v>0.18511494129159847</v>
      </c>
      <c r="P12" s="10">
        <v>8.093916360955021E-2</v>
      </c>
      <c r="Q12" s="10">
        <v>0.16028080038458553</v>
      </c>
      <c r="R12" s="10">
        <v>0.20388070501534117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19.346347683510647</v>
      </c>
      <c r="D21" s="79">
        <v>20.032370595132736</v>
      </c>
      <c r="E21" s="79">
        <v>23.990800622246518</v>
      </c>
      <c r="F21" s="79">
        <v>17.035030061156146</v>
      </c>
      <c r="G21" s="79">
        <v>31.52683612075354</v>
      </c>
      <c r="H21" s="79">
        <v>90.040021172061898</v>
      </c>
      <c r="I21" s="79">
        <v>68.249822145311185</v>
      </c>
      <c r="J21" s="79">
        <v>38.365923627404875</v>
      </c>
      <c r="K21" s="79">
        <v>40.034478908096879</v>
      </c>
      <c r="L21" s="79">
        <v>46.979834979228187</v>
      </c>
      <c r="M21" s="79">
        <v>78.517378328819262</v>
      </c>
      <c r="N21" s="79">
        <v>209.56232221530612</v>
      </c>
      <c r="O21" s="79">
        <v>142.24496581453758</v>
      </c>
      <c r="P21" s="79">
        <v>14.32937489675343</v>
      </c>
      <c r="Q21" s="79">
        <v>12.807933771989408</v>
      </c>
      <c r="R21" s="79">
        <v>23.766467262380942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19.346347683510647</v>
      </c>
      <c r="D30" s="8">
        <v>20.032370595132736</v>
      </c>
      <c r="E30" s="8">
        <v>23.990800622246518</v>
      </c>
      <c r="F30" s="8">
        <v>17.035030061156146</v>
      </c>
      <c r="G30" s="8">
        <v>31.52683612075354</v>
      </c>
      <c r="H30" s="8">
        <v>90.040021172061898</v>
      </c>
      <c r="I30" s="8">
        <v>68.249822145311185</v>
      </c>
      <c r="J30" s="8">
        <v>38.365923627404875</v>
      </c>
      <c r="K30" s="8">
        <v>40.034478908096879</v>
      </c>
      <c r="L30" s="8">
        <v>46.979834979228187</v>
      </c>
      <c r="M30" s="8">
        <v>78.517378328819262</v>
      </c>
      <c r="N30" s="8">
        <v>209.56232221530612</v>
      </c>
      <c r="O30" s="8">
        <v>142.24496581453758</v>
      </c>
      <c r="P30" s="8">
        <v>14.32937489675343</v>
      </c>
      <c r="Q30" s="8">
        <v>12.807933771989408</v>
      </c>
      <c r="R30" s="8">
        <v>23.766467262380942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4.6929052643918119E-15</v>
      </c>
      <c r="E34" s="9">
        <v>5.8661315804897661E-15</v>
      </c>
      <c r="F34" s="9">
        <v>0</v>
      </c>
      <c r="G34" s="9">
        <v>0</v>
      </c>
      <c r="H34" s="9">
        <v>0</v>
      </c>
      <c r="I34" s="9">
        <v>0</v>
      </c>
      <c r="J34" s="9">
        <v>1.525194210927339E-14</v>
      </c>
      <c r="K34" s="9">
        <v>0</v>
      </c>
      <c r="L34" s="9">
        <v>0</v>
      </c>
      <c r="M34" s="9">
        <v>0</v>
      </c>
      <c r="N34" s="9">
        <v>4.0510869773976728</v>
      </c>
      <c r="O34" s="9">
        <v>1.2840322216896358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16.935718129519667</v>
      </c>
      <c r="D43" s="9">
        <v>16.806862199160676</v>
      </c>
      <c r="E43" s="9">
        <v>20.9171901823523</v>
      </c>
      <c r="F43" s="9">
        <v>14.699454398895856</v>
      </c>
      <c r="G43" s="9">
        <v>20.423294958384009</v>
      </c>
      <c r="H43" s="9">
        <v>21.025633745556419</v>
      </c>
      <c r="I43" s="9">
        <v>19.636481286629753</v>
      </c>
      <c r="J43" s="9">
        <v>27.71862832971102</v>
      </c>
      <c r="K43" s="9">
        <v>32.200381347000906</v>
      </c>
      <c r="L43" s="9">
        <v>20.583670428414841</v>
      </c>
      <c r="M43" s="9">
        <v>31.104932816807533</v>
      </c>
      <c r="N43" s="9">
        <v>50.031470051485641</v>
      </c>
      <c r="O43" s="9">
        <v>43.76719524092227</v>
      </c>
      <c r="P43" s="9">
        <v>12.397788012715381</v>
      </c>
      <c r="Q43" s="9">
        <v>11.599919481495096</v>
      </c>
      <c r="R43" s="9">
        <v>21.927176642675935</v>
      </c>
    </row>
    <row r="44" spans="1:18" ht="11.25" customHeight="1" x14ac:dyDescent="0.25">
      <c r="A44" s="59" t="s">
        <v>161</v>
      </c>
      <c r="B44" s="60" t="s">
        <v>160</v>
      </c>
      <c r="C44" s="9">
        <v>2.4106295539909808</v>
      </c>
      <c r="D44" s="9">
        <v>3.2255083959720556</v>
      </c>
      <c r="E44" s="9">
        <v>3.073610439894209</v>
      </c>
      <c r="F44" s="9">
        <v>2.3355756622602901</v>
      </c>
      <c r="G44" s="9">
        <v>11.103541162369531</v>
      </c>
      <c r="H44" s="9">
        <v>69.014387426505479</v>
      </c>
      <c r="I44" s="9">
        <v>48.61334085868144</v>
      </c>
      <c r="J44" s="9">
        <v>10.647295297693839</v>
      </c>
      <c r="K44" s="9">
        <v>7.8340975610959758</v>
      </c>
      <c r="L44" s="9">
        <v>26.396164550813346</v>
      </c>
      <c r="M44" s="9">
        <v>47.412445512011729</v>
      </c>
      <c r="N44" s="9">
        <v>155.47976518642281</v>
      </c>
      <c r="O44" s="9">
        <v>97.193738351925688</v>
      </c>
      <c r="P44" s="9">
        <v>1.9315868840380495</v>
      </c>
      <c r="Q44" s="9">
        <v>1.2080142904943116</v>
      </c>
      <c r="R44" s="9">
        <v>1.8392906197050056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53.418649347536949</v>
      </c>
      <c r="D52" s="79">
        <v>71.476059723364799</v>
      </c>
      <c r="E52" s="79">
        <v>68.110057826102505</v>
      </c>
      <c r="F52" s="79">
        <v>51.755483176736433</v>
      </c>
      <c r="G52" s="79">
        <v>64.294767900953005</v>
      </c>
      <c r="H52" s="79">
        <v>20.587839429457528</v>
      </c>
      <c r="I52" s="79">
        <v>29.156416862681528</v>
      </c>
      <c r="J52" s="79">
        <v>53.664473448884671</v>
      </c>
      <c r="K52" s="79">
        <v>56.867786649042124</v>
      </c>
      <c r="L52" s="79">
        <v>59.123740228360582</v>
      </c>
      <c r="M52" s="79">
        <v>68.718410029983986</v>
      </c>
      <c r="N52" s="79">
        <v>42.752418487194774</v>
      </c>
      <c r="O52" s="79">
        <v>68.685406826397966</v>
      </c>
      <c r="P52" s="79">
        <v>59.581077358062139</v>
      </c>
      <c r="Q52" s="79">
        <v>60.816664264580801</v>
      </c>
      <c r="R52" s="79">
        <v>89.363892454193945</v>
      </c>
    </row>
    <row r="53" spans="1:18" ht="11.25" customHeight="1" x14ac:dyDescent="0.25">
      <c r="A53" s="56" t="s">
        <v>143</v>
      </c>
      <c r="B53" s="57" t="s">
        <v>142</v>
      </c>
      <c r="C53" s="8">
        <v>53.418649347536949</v>
      </c>
      <c r="D53" s="8">
        <v>71.476059723364799</v>
      </c>
      <c r="E53" s="8">
        <v>68.110057826102505</v>
      </c>
      <c r="F53" s="8">
        <v>51.755483176736433</v>
      </c>
      <c r="G53" s="8">
        <v>64.294767900953005</v>
      </c>
      <c r="H53" s="8">
        <v>20.587839429457528</v>
      </c>
      <c r="I53" s="8">
        <v>29.156416862681528</v>
      </c>
      <c r="J53" s="8">
        <v>53.664473448884671</v>
      </c>
      <c r="K53" s="8">
        <v>56.867786649042124</v>
      </c>
      <c r="L53" s="8">
        <v>59.123740228360582</v>
      </c>
      <c r="M53" s="8">
        <v>68.718410029983986</v>
      </c>
      <c r="N53" s="8">
        <v>42.752418487194774</v>
      </c>
      <c r="O53" s="8">
        <v>68.685406826397966</v>
      </c>
      <c r="P53" s="8">
        <v>59.581077358062139</v>
      </c>
      <c r="Q53" s="8">
        <v>60.816664264580801</v>
      </c>
      <c r="R53" s="8">
        <v>89.363892454193945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209.68132945439393</v>
      </c>
      <c r="D2" s="78">
        <v>154.70792727243972</v>
      </c>
      <c r="E2" s="78">
        <v>192.85273298238545</v>
      </c>
      <c r="F2" s="78">
        <v>167.80834388096164</v>
      </c>
      <c r="G2" s="78">
        <v>171.39277282714502</v>
      </c>
      <c r="H2" s="78">
        <v>165.50025882773616</v>
      </c>
      <c r="I2" s="78">
        <v>176.60795520781295</v>
      </c>
      <c r="J2" s="78">
        <v>154.19502826411218</v>
      </c>
      <c r="K2" s="78">
        <v>83.241836094780808</v>
      </c>
      <c r="L2" s="78">
        <v>113.01673943937227</v>
      </c>
      <c r="M2" s="78">
        <v>154.44481247561524</v>
      </c>
      <c r="N2" s="78">
        <v>179.68545793957637</v>
      </c>
      <c r="O2" s="78">
        <v>148.67855286145058</v>
      </c>
      <c r="P2" s="78">
        <v>78.911044826538031</v>
      </c>
      <c r="Q2" s="78">
        <v>70.884136944680137</v>
      </c>
      <c r="R2" s="78">
        <v>91.991791871215824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204.06294637870593</v>
      </c>
      <c r="D21" s="79">
        <v>150.3217634581564</v>
      </c>
      <c r="E21" s="79">
        <v>182.53094185084154</v>
      </c>
      <c r="F21" s="79">
        <v>162.61246508528373</v>
      </c>
      <c r="G21" s="79">
        <v>153.25049879965701</v>
      </c>
      <c r="H21" s="79">
        <v>146.21313322515817</v>
      </c>
      <c r="I21" s="79">
        <v>157.39841497978477</v>
      </c>
      <c r="J21" s="79">
        <v>148.89912766897748</v>
      </c>
      <c r="K21" s="79">
        <v>79.301017339046965</v>
      </c>
      <c r="L21" s="79">
        <v>85.37299894999768</v>
      </c>
      <c r="M21" s="79">
        <v>93.632591607446955</v>
      </c>
      <c r="N21" s="79">
        <v>48.702075139725018</v>
      </c>
      <c r="O21" s="79">
        <v>54.313146498481053</v>
      </c>
      <c r="P21" s="79">
        <v>77.978015416297438</v>
      </c>
      <c r="Q21" s="79">
        <v>70.46256088017283</v>
      </c>
      <c r="R21" s="79">
        <v>77.948381260054049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204.06294637870593</v>
      </c>
      <c r="D30" s="8">
        <v>150.3217634581564</v>
      </c>
      <c r="E30" s="8">
        <v>182.53094185084154</v>
      </c>
      <c r="F30" s="8">
        <v>162.61246508528373</v>
      </c>
      <c r="G30" s="8">
        <v>153.25049879965701</v>
      </c>
      <c r="H30" s="8">
        <v>146.21313322515817</v>
      </c>
      <c r="I30" s="8">
        <v>157.39841497978477</v>
      </c>
      <c r="J30" s="8">
        <v>148.89912766897748</v>
      </c>
      <c r="K30" s="8">
        <v>79.301017339046965</v>
      </c>
      <c r="L30" s="8">
        <v>85.37299894999768</v>
      </c>
      <c r="M30" s="8">
        <v>93.632591607446955</v>
      </c>
      <c r="N30" s="8">
        <v>48.702075139725018</v>
      </c>
      <c r="O30" s="8">
        <v>54.313146498481053</v>
      </c>
      <c r="P30" s="8">
        <v>77.978015416297438</v>
      </c>
      <c r="Q30" s="8">
        <v>70.46256088017283</v>
      </c>
      <c r="R30" s="8">
        <v>77.948381260054049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116.10825917767981</v>
      </c>
      <c r="D34" s="9">
        <v>84.187862734608018</v>
      </c>
      <c r="E34" s="9">
        <v>95.886885616956022</v>
      </c>
      <c r="F34" s="9">
        <v>90.059156400528011</v>
      </c>
      <c r="G34" s="9">
        <v>75.492699789276003</v>
      </c>
      <c r="H34" s="9">
        <v>75.467735497203563</v>
      </c>
      <c r="I34" s="9">
        <v>72.603893325600012</v>
      </c>
      <c r="J34" s="9">
        <v>78.407845704827992</v>
      </c>
      <c r="K34" s="9">
        <v>61.002646081560002</v>
      </c>
      <c r="L34" s="9">
        <v>52.279875586368007</v>
      </c>
      <c r="M34" s="9">
        <v>55.149880462813812</v>
      </c>
      <c r="N34" s="9">
        <v>48.19818998895326</v>
      </c>
      <c r="O34" s="9">
        <v>53.865582703590221</v>
      </c>
      <c r="P34" s="9">
        <v>52.247019659909945</v>
      </c>
      <c r="Q34" s="9">
        <v>52.246135413303492</v>
      </c>
      <c r="R34" s="9">
        <v>49.344883806456842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87.954687201026118</v>
      </c>
      <c r="D43" s="9">
        <v>66.133900723548379</v>
      </c>
      <c r="E43" s="9">
        <v>86.644056233885507</v>
      </c>
      <c r="F43" s="9">
        <v>72.55330868475572</v>
      </c>
      <c r="G43" s="9">
        <v>77.757799010381007</v>
      </c>
      <c r="H43" s="9">
        <v>70.745397727954625</v>
      </c>
      <c r="I43" s="9">
        <v>84.794521654184749</v>
      </c>
      <c r="J43" s="9">
        <v>70.491281964149493</v>
      </c>
      <c r="K43" s="9">
        <v>18.298371257486959</v>
      </c>
      <c r="L43" s="9">
        <v>33.093123363629665</v>
      </c>
      <c r="M43" s="9">
        <v>38.482711144633136</v>
      </c>
      <c r="N43" s="9">
        <v>0.50388515077175589</v>
      </c>
      <c r="O43" s="9">
        <v>0.44756379489083187</v>
      </c>
      <c r="P43" s="9">
        <v>25.73099575638749</v>
      </c>
      <c r="Q43" s="9">
        <v>18.216425466869342</v>
      </c>
      <c r="R43" s="9">
        <v>28.603497453597207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5.6183830756879933</v>
      </c>
      <c r="D52" s="79">
        <v>4.3861638142833126</v>
      </c>
      <c r="E52" s="79">
        <v>10.321791131543907</v>
      </c>
      <c r="F52" s="79">
        <v>5.1958787956779258</v>
      </c>
      <c r="G52" s="79">
        <v>18.142274027488007</v>
      </c>
      <c r="H52" s="79">
        <v>19.287125602577998</v>
      </c>
      <c r="I52" s="79">
        <v>19.209540228028171</v>
      </c>
      <c r="J52" s="79">
        <v>5.2959005951347073</v>
      </c>
      <c r="K52" s="79">
        <v>3.9408187557338503</v>
      </c>
      <c r="L52" s="79">
        <v>27.64374048937459</v>
      </c>
      <c r="M52" s="79">
        <v>60.812220868168289</v>
      </c>
      <c r="N52" s="79">
        <v>130.98338279985134</v>
      </c>
      <c r="O52" s="79">
        <v>94.365406362969537</v>
      </c>
      <c r="P52" s="79">
        <v>0.93302941024059693</v>
      </c>
      <c r="Q52" s="79">
        <v>0.42157606450731122</v>
      </c>
      <c r="R52" s="79">
        <v>14.043410611161777</v>
      </c>
    </row>
    <row r="53" spans="1:18" ht="11.25" customHeight="1" x14ac:dyDescent="0.25">
      <c r="A53" s="56" t="s">
        <v>143</v>
      </c>
      <c r="B53" s="57" t="s">
        <v>142</v>
      </c>
      <c r="C53" s="8">
        <v>5.6183830756879933</v>
      </c>
      <c r="D53" s="8">
        <v>4.3861638142833126</v>
      </c>
      <c r="E53" s="8">
        <v>10.321791131543907</v>
      </c>
      <c r="F53" s="8">
        <v>5.1958787956779258</v>
      </c>
      <c r="G53" s="8">
        <v>18.142274027488007</v>
      </c>
      <c r="H53" s="8">
        <v>19.287125602577998</v>
      </c>
      <c r="I53" s="8">
        <v>19.209540228028171</v>
      </c>
      <c r="J53" s="8">
        <v>5.2959005951347073</v>
      </c>
      <c r="K53" s="8">
        <v>3.9408187557338503</v>
      </c>
      <c r="L53" s="8">
        <v>27.64374048937459</v>
      </c>
      <c r="M53" s="8">
        <v>60.812220868168289</v>
      </c>
      <c r="N53" s="8">
        <v>130.98338279985134</v>
      </c>
      <c r="O53" s="8">
        <v>94.365406362969537</v>
      </c>
      <c r="P53" s="8">
        <v>0.93302941024059693</v>
      </c>
      <c r="Q53" s="8">
        <v>0.42157606450731122</v>
      </c>
      <c r="R53" s="8">
        <v>14.043410611161777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1691.3108809949756</v>
      </c>
      <c r="D2" s="78">
        <v>1649.639062229724</v>
      </c>
      <c r="E2" s="78">
        <v>1639.8075497643363</v>
      </c>
      <c r="F2" s="78">
        <v>1866.5877818504523</v>
      </c>
      <c r="G2" s="78">
        <v>1826.8486569836646</v>
      </c>
      <c r="H2" s="78">
        <v>1719.4818562735823</v>
      </c>
      <c r="I2" s="78">
        <v>1771.0313621159523</v>
      </c>
      <c r="J2" s="78">
        <v>1398.4819599850202</v>
      </c>
      <c r="K2" s="78">
        <v>1263.5196508762563</v>
      </c>
      <c r="L2" s="78">
        <v>1096.2121880969282</v>
      </c>
      <c r="M2" s="78">
        <v>1068.9283336314406</v>
      </c>
      <c r="N2" s="78">
        <v>839.98786804485724</v>
      </c>
      <c r="O2" s="78">
        <v>793.68547337992027</v>
      </c>
      <c r="P2" s="78">
        <v>710.94430833762942</v>
      </c>
      <c r="Q2" s="78">
        <v>536.87014360974638</v>
      </c>
      <c r="R2" s="78">
        <v>551.09113630297475</v>
      </c>
    </row>
    <row r="3" spans="1:18" ht="11.25" customHeight="1" x14ac:dyDescent="0.25">
      <c r="A3" s="53" t="s">
        <v>242</v>
      </c>
      <c r="B3" s="54" t="s">
        <v>241</v>
      </c>
      <c r="C3" s="79">
        <v>78.800734100219927</v>
      </c>
      <c r="D3" s="79">
        <v>38.024347950863998</v>
      </c>
      <c r="E3" s="79">
        <v>38.027080842696002</v>
      </c>
      <c r="F3" s="79">
        <v>28.119436987752</v>
      </c>
      <c r="G3" s="79">
        <v>63.372870263736004</v>
      </c>
      <c r="H3" s="79">
        <v>88.924215336453742</v>
      </c>
      <c r="I3" s="79">
        <v>89.108631467064001</v>
      </c>
      <c r="J3" s="79">
        <v>92.028938199768007</v>
      </c>
      <c r="K3" s="79">
        <v>49.008558008664004</v>
      </c>
      <c r="L3" s="79">
        <v>41.348385630431999</v>
      </c>
      <c r="M3" s="79">
        <v>28.847271776382229</v>
      </c>
      <c r="N3" s="79">
        <v>14.774484737187269</v>
      </c>
      <c r="O3" s="79">
        <v>28.852790678599295</v>
      </c>
      <c r="P3" s="79">
        <v>36.738793522112303</v>
      </c>
      <c r="Q3" s="79">
        <v>44.994972358017115</v>
      </c>
      <c r="R3" s="79">
        <v>31.402182504590336</v>
      </c>
    </row>
    <row r="4" spans="1:18" ht="11.25" customHeight="1" x14ac:dyDescent="0.25">
      <c r="A4" s="56" t="s">
        <v>240</v>
      </c>
      <c r="B4" s="57" t="s">
        <v>239</v>
      </c>
      <c r="C4" s="8">
        <v>78.800734100219927</v>
      </c>
      <c r="D4" s="8">
        <v>38.024347950863998</v>
      </c>
      <c r="E4" s="8">
        <v>38.027080842696002</v>
      </c>
      <c r="F4" s="8">
        <v>28.119436987752</v>
      </c>
      <c r="G4" s="8">
        <v>63.372870263736004</v>
      </c>
      <c r="H4" s="8">
        <v>88.924215336453742</v>
      </c>
      <c r="I4" s="8">
        <v>89.108631467064001</v>
      </c>
      <c r="J4" s="8">
        <v>73.653454835928002</v>
      </c>
      <c r="K4" s="8">
        <v>43.169115842424006</v>
      </c>
      <c r="L4" s="8">
        <v>35.642216844431999</v>
      </c>
      <c r="M4" s="8">
        <v>25.44526555728709</v>
      </c>
      <c r="N4" s="8">
        <v>10.189750859841075</v>
      </c>
      <c r="O4" s="8">
        <v>25.44672215425199</v>
      </c>
      <c r="P4" s="8">
        <v>35.570386159372376</v>
      </c>
      <c r="Q4" s="8">
        <v>38.12320377468258</v>
      </c>
      <c r="R4" s="8">
        <v>27.989624793922257</v>
      </c>
    </row>
    <row r="5" spans="1:18" ht="11.25" customHeight="1" x14ac:dyDescent="0.25">
      <c r="A5" s="59" t="s">
        <v>238</v>
      </c>
      <c r="B5" s="60" t="s">
        <v>237</v>
      </c>
      <c r="C5" s="9">
        <v>78.800734100219927</v>
      </c>
      <c r="D5" s="9">
        <v>38.024347950863998</v>
      </c>
      <c r="E5" s="9">
        <v>38.027080842696002</v>
      </c>
      <c r="F5" s="9">
        <v>28.119436987752</v>
      </c>
      <c r="G5" s="9">
        <v>63.372870263736004</v>
      </c>
      <c r="H5" s="9">
        <v>88.924215336453742</v>
      </c>
      <c r="I5" s="9">
        <v>89.108631467064001</v>
      </c>
      <c r="J5" s="9">
        <v>73.653454835928002</v>
      </c>
      <c r="K5" s="9">
        <v>43.169115842424006</v>
      </c>
      <c r="L5" s="9">
        <v>35.642216844431999</v>
      </c>
      <c r="M5" s="9">
        <v>25.44526555728709</v>
      </c>
      <c r="N5" s="9">
        <v>10.189750859841075</v>
      </c>
      <c r="O5" s="9">
        <v>25.44672215425199</v>
      </c>
      <c r="P5" s="9">
        <v>35.570386159372376</v>
      </c>
      <c r="Q5" s="9">
        <v>38.12320377468258</v>
      </c>
      <c r="R5" s="9">
        <v>27.989624793922257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78.800734100219927</v>
      </c>
      <c r="D8" s="10">
        <v>38.024347950863998</v>
      </c>
      <c r="E8" s="10">
        <v>38.027080842696002</v>
      </c>
      <c r="F8" s="10">
        <v>28.119436987752</v>
      </c>
      <c r="G8" s="10">
        <v>63.372870263736004</v>
      </c>
      <c r="H8" s="10">
        <v>88.924215336453742</v>
      </c>
      <c r="I8" s="10">
        <v>89.108631467064001</v>
      </c>
      <c r="J8" s="10">
        <v>73.653454835928002</v>
      </c>
      <c r="K8" s="10">
        <v>43.169115842424006</v>
      </c>
      <c r="L8" s="10">
        <v>35.642216844431999</v>
      </c>
      <c r="M8" s="10">
        <v>25.44526555728709</v>
      </c>
      <c r="N8" s="10">
        <v>10.189750859841075</v>
      </c>
      <c r="O8" s="10">
        <v>25.44672215425199</v>
      </c>
      <c r="P8" s="10">
        <v>35.570386159372376</v>
      </c>
      <c r="Q8" s="10">
        <v>38.12320377468258</v>
      </c>
      <c r="R8" s="10">
        <v>27.989624793922257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18.375483363840001</v>
      </c>
      <c r="K15" s="8">
        <v>5.8394421662399996</v>
      </c>
      <c r="L15" s="8">
        <v>5.7061687860000001</v>
      </c>
      <c r="M15" s="8">
        <v>3.402006219095139</v>
      </c>
      <c r="N15" s="8">
        <v>4.5847338773461948</v>
      </c>
      <c r="O15" s="8">
        <v>3.406068524347305</v>
      </c>
      <c r="P15" s="8">
        <v>1.1684073627399303</v>
      </c>
      <c r="Q15" s="8">
        <v>6.8717685833345366</v>
      </c>
      <c r="R15" s="8">
        <v>3.4125577106680804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18.375483363840001</v>
      </c>
      <c r="K17" s="9">
        <v>5.8394421662399996</v>
      </c>
      <c r="L17" s="9">
        <v>5.7061687860000001</v>
      </c>
      <c r="M17" s="9">
        <v>3.402006219095139</v>
      </c>
      <c r="N17" s="9">
        <v>4.5847338773461948</v>
      </c>
      <c r="O17" s="9">
        <v>3.406068524347305</v>
      </c>
      <c r="P17" s="9">
        <v>1.1684073627399303</v>
      </c>
      <c r="Q17" s="9">
        <v>6.8717685833345366</v>
      </c>
      <c r="R17" s="9">
        <v>3.4125577106680804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1542.0946877243819</v>
      </c>
      <c r="D21" s="79">
        <v>1494.7152740781121</v>
      </c>
      <c r="E21" s="79">
        <v>1529.6501550110402</v>
      </c>
      <c r="F21" s="79">
        <v>1721.7604423464843</v>
      </c>
      <c r="G21" s="79">
        <v>1687.1431970567523</v>
      </c>
      <c r="H21" s="79">
        <v>1566.8866362297422</v>
      </c>
      <c r="I21" s="79">
        <v>1622.4861728915644</v>
      </c>
      <c r="J21" s="79">
        <v>1266.0496408343522</v>
      </c>
      <c r="K21" s="79">
        <v>1172.9484172672562</v>
      </c>
      <c r="L21" s="79">
        <v>1021.2707520381962</v>
      </c>
      <c r="M21" s="79">
        <v>1012.1417695366983</v>
      </c>
      <c r="N21" s="79">
        <v>798.45409747402914</v>
      </c>
      <c r="O21" s="79">
        <v>730.83800122820037</v>
      </c>
      <c r="P21" s="79">
        <v>647.67045244701285</v>
      </c>
      <c r="Q21" s="79">
        <v>464.26927302310912</v>
      </c>
      <c r="R21" s="79">
        <v>480.75800426047408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1542.0946877243819</v>
      </c>
      <c r="D30" s="8">
        <v>1494.7152740781121</v>
      </c>
      <c r="E30" s="8">
        <v>1529.6501550110402</v>
      </c>
      <c r="F30" s="8">
        <v>1721.7604423464843</v>
      </c>
      <c r="G30" s="8">
        <v>1687.1431970567523</v>
      </c>
      <c r="H30" s="8">
        <v>1566.8866362297422</v>
      </c>
      <c r="I30" s="8">
        <v>1622.4861728915644</v>
      </c>
      <c r="J30" s="8">
        <v>1266.0496408343522</v>
      </c>
      <c r="K30" s="8">
        <v>1172.9484172672562</v>
      </c>
      <c r="L30" s="8">
        <v>1021.2707520381962</v>
      </c>
      <c r="M30" s="8">
        <v>1012.1417695366983</v>
      </c>
      <c r="N30" s="8">
        <v>798.45409747402914</v>
      </c>
      <c r="O30" s="8">
        <v>730.83800122820037</v>
      </c>
      <c r="P30" s="8">
        <v>647.67045244701285</v>
      </c>
      <c r="Q30" s="8">
        <v>464.26927302310912</v>
      </c>
      <c r="R30" s="8">
        <v>480.75800426047408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119.00526944472243</v>
      </c>
      <c r="D34" s="9">
        <v>113.06686575452402</v>
      </c>
      <c r="E34" s="9">
        <v>145.02164043463202</v>
      </c>
      <c r="F34" s="9">
        <v>159.51539276146804</v>
      </c>
      <c r="G34" s="9">
        <v>165.35672761251601</v>
      </c>
      <c r="H34" s="9">
        <v>159.6432866287</v>
      </c>
      <c r="I34" s="9">
        <v>162.40409355031204</v>
      </c>
      <c r="J34" s="9">
        <v>162.46781547400801</v>
      </c>
      <c r="K34" s="9">
        <v>162.45307383494404</v>
      </c>
      <c r="L34" s="9">
        <v>156.57559819135201</v>
      </c>
      <c r="M34" s="9">
        <v>159.64376945493109</v>
      </c>
      <c r="N34" s="9">
        <v>153.83614004359171</v>
      </c>
      <c r="O34" s="9">
        <v>145.13056559284212</v>
      </c>
      <c r="P34" s="9">
        <v>148.0326177996387</v>
      </c>
      <c r="Q34" s="9">
        <v>150.93328008287639</v>
      </c>
      <c r="R34" s="9">
        <v>153.83930042073172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79.44234591711573</v>
      </c>
      <c r="D43" s="9">
        <v>28.562077416132002</v>
      </c>
      <c r="E43" s="9">
        <v>25.451313109560001</v>
      </c>
      <c r="F43" s="9">
        <v>66.710815069391998</v>
      </c>
      <c r="G43" s="9">
        <v>60.502347639396007</v>
      </c>
      <c r="H43" s="9">
        <v>63.574437821731443</v>
      </c>
      <c r="I43" s="9">
        <v>69.819097440923997</v>
      </c>
      <c r="J43" s="9">
        <v>50.902936460999996</v>
      </c>
      <c r="K43" s="9">
        <v>44.411869702512</v>
      </c>
      <c r="L43" s="9">
        <v>25.456370052204001</v>
      </c>
      <c r="M43" s="9">
        <v>41.343714079722815</v>
      </c>
      <c r="N43" s="9">
        <v>25.420269630052577</v>
      </c>
      <c r="O43" s="9">
        <v>22.228510881175708</v>
      </c>
      <c r="P43" s="9">
        <v>44.527418048220277</v>
      </c>
      <c r="Q43" s="9">
        <v>25.411280002234118</v>
      </c>
      <c r="R43" s="9">
        <v>69.950615712922584</v>
      </c>
    </row>
    <row r="44" spans="1:18" ht="11.25" customHeight="1" x14ac:dyDescent="0.25">
      <c r="A44" s="59" t="s">
        <v>161</v>
      </c>
      <c r="B44" s="60" t="s">
        <v>160</v>
      </c>
      <c r="C44" s="9">
        <v>1343.6470723625437</v>
      </c>
      <c r="D44" s="9">
        <v>1353.0863309074562</v>
      </c>
      <c r="E44" s="9">
        <v>1359.1772014668481</v>
      </c>
      <c r="F44" s="9">
        <v>1495.5342345156243</v>
      </c>
      <c r="G44" s="9">
        <v>1461.2841218048402</v>
      </c>
      <c r="H44" s="9">
        <v>1343.6689117793107</v>
      </c>
      <c r="I44" s="9">
        <v>1390.2629819003282</v>
      </c>
      <c r="J44" s="9">
        <v>1052.6788888993442</v>
      </c>
      <c r="K44" s="9">
        <v>966.08347372980018</v>
      </c>
      <c r="L44" s="9">
        <v>839.2387837946402</v>
      </c>
      <c r="M44" s="9">
        <v>811.15428600204439</v>
      </c>
      <c r="N44" s="9">
        <v>619.19768780038487</v>
      </c>
      <c r="O44" s="9">
        <v>563.47892475418257</v>
      </c>
      <c r="P44" s="9">
        <v>455.11041659915389</v>
      </c>
      <c r="Q44" s="9">
        <v>287.92471293799861</v>
      </c>
      <c r="R44" s="9">
        <v>256.96808812681979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70.41545917037385</v>
      </c>
      <c r="D52" s="79">
        <v>116.89944020074802</v>
      </c>
      <c r="E52" s="79">
        <v>72.130313910600009</v>
      </c>
      <c r="F52" s="79">
        <v>116.70790251621601</v>
      </c>
      <c r="G52" s="79">
        <v>76.332589663176009</v>
      </c>
      <c r="H52" s="79">
        <v>63.671004707386338</v>
      </c>
      <c r="I52" s="79">
        <v>59.436557757324003</v>
      </c>
      <c r="J52" s="79">
        <v>40.403380950900008</v>
      </c>
      <c r="K52" s="79">
        <v>41.562675600336</v>
      </c>
      <c r="L52" s="79">
        <v>33.593050428300003</v>
      </c>
      <c r="M52" s="79">
        <v>27.939292318360003</v>
      </c>
      <c r="N52" s="79">
        <v>26.759285833640828</v>
      </c>
      <c r="O52" s="79">
        <v>33.99468147312065</v>
      </c>
      <c r="P52" s="79">
        <v>26.535062368504359</v>
      </c>
      <c r="Q52" s="79">
        <v>27.605898228620191</v>
      </c>
      <c r="R52" s="79">
        <v>38.930949537910365</v>
      </c>
    </row>
    <row r="53" spans="1:18" ht="11.25" customHeight="1" x14ac:dyDescent="0.25">
      <c r="A53" s="56" t="s">
        <v>143</v>
      </c>
      <c r="B53" s="57" t="s">
        <v>142</v>
      </c>
      <c r="C53" s="8">
        <v>70.238821359320852</v>
      </c>
      <c r="D53" s="8">
        <v>116.70938225694002</v>
      </c>
      <c r="E53" s="8">
        <v>72.130313910600009</v>
      </c>
      <c r="F53" s="8">
        <v>116.70790251621601</v>
      </c>
      <c r="G53" s="8">
        <v>76.332589663176009</v>
      </c>
      <c r="H53" s="8">
        <v>63.671004707386338</v>
      </c>
      <c r="I53" s="8">
        <v>59.436557757324003</v>
      </c>
      <c r="J53" s="8">
        <v>40.403380950900008</v>
      </c>
      <c r="K53" s="8">
        <v>41.562675600336</v>
      </c>
      <c r="L53" s="8">
        <v>33.593050428300003</v>
      </c>
      <c r="M53" s="8">
        <v>27.939292318360003</v>
      </c>
      <c r="N53" s="8">
        <v>26.759285833640828</v>
      </c>
      <c r="O53" s="8">
        <v>33.99468147312065</v>
      </c>
      <c r="P53" s="8">
        <v>26.535062368504359</v>
      </c>
      <c r="Q53" s="8">
        <v>27.605898228620191</v>
      </c>
      <c r="R53" s="8">
        <v>38.930949537910365</v>
      </c>
    </row>
    <row r="54" spans="1:18" ht="11.25" customHeight="1" x14ac:dyDescent="0.25">
      <c r="A54" s="56" t="s">
        <v>141</v>
      </c>
      <c r="B54" s="57" t="s">
        <v>140</v>
      </c>
      <c r="C54" s="8">
        <v>0.17663781105300233</v>
      </c>
      <c r="D54" s="8">
        <v>0.19005794380800001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0.17663781105300233</v>
      </c>
      <c r="D57" s="9">
        <v>0.19005794380800001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16085.476664369226</v>
      </c>
      <c r="D64" s="81">
        <v>14728.767668496001</v>
      </c>
      <c r="E64" s="81">
        <v>14454.01932855552</v>
      </c>
      <c r="F64" s="81">
        <v>14072.19686776512</v>
      </c>
      <c r="G64" s="81">
        <v>13834.401003561601</v>
      </c>
      <c r="H64" s="81">
        <v>14418.156841446393</v>
      </c>
      <c r="I64" s="81">
        <v>16109.24364508032</v>
      </c>
      <c r="J64" s="81">
        <v>16949.326679510403</v>
      </c>
      <c r="K64" s="81">
        <v>16151.38431629184</v>
      </c>
      <c r="L64" s="81">
        <v>17077.180357681922</v>
      </c>
      <c r="M64" s="81">
        <v>17884.654817085717</v>
      </c>
      <c r="N64" s="81">
        <v>17310.775984785883</v>
      </c>
      <c r="O64" s="81">
        <v>17178.773520565745</v>
      </c>
      <c r="P64" s="81">
        <v>17605.091733699348</v>
      </c>
      <c r="Q64" s="81">
        <v>17434.136275259909</v>
      </c>
      <c r="R64" s="81">
        <v>18165.606438621762</v>
      </c>
    </row>
    <row r="65" spans="1:18" ht="11.25" customHeight="1" x14ac:dyDescent="0.25">
      <c r="A65" s="71" t="s">
        <v>123</v>
      </c>
      <c r="B65" s="72" t="s">
        <v>122</v>
      </c>
      <c r="C65" s="82">
        <v>16085.476664369226</v>
      </c>
      <c r="D65" s="82">
        <v>14728.767668496001</v>
      </c>
      <c r="E65" s="82">
        <v>14454.01932855552</v>
      </c>
      <c r="F65" s="82">
        <v>14072.19686776512</v>
      </c>
      <c r="G65" s="82">
        <v>13834.401003561601</v>
      </c>
      <c r="H65" s="82">
        <v>14418.156841446393</v>
      </c>
      <c r="I65" s="82">
        <v>16109.24364508032</v>
      </c>
      <c r="J65" s="82">
        <v>16949.326679510403</v>
      </c>
      <c r="K65" s="82">
        <v>16151.38431629184</v>
      </c>
      <c r="L65" s="82">
        <v>17077.180357681922</v>
      </c>
      <c r="M65" s="82">
        <v>17884.654817085717</v>
      </c>
      <c r="N65" s="82">
        <v>17310.775984785883</v>
      </c>
      <c r="O65" s="82">
        <v>17178.773520565745</v>
      </c>
      <c r="P65" s="82">
        <v>17603.071543220169</v>
      </c>
      <c r="Q65" s="82">
        <v>17434.136275259909</v>
      </c>
      <c r="R65" s="82">
        <v>18165.606438621762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2.0201904791782486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3.2110316131560324</v>
      </c>
      <c r="D2" s="78">
        <v>2.9853395966889185</v>
      </c>
      <c r="E2" s="78">
        <v>1.9115160662656039</v>
      </c>
      <c r="F2" s="78">
        <v>3.5449108297350653</v>
      </c>
      <c r="G2" s="78">
        <v>2.6034147814116495</v>
      </c>
      <c r="H2" s="78">
        <v>2.4575156026392326</v>
      </c>
      <c r="I2" s="78">
        <v>2.5465216476407884</v>
      </c>
      <c r="J2" s="78">
        <v>1.8622134584068075</v>
      </c>
      <c r="K2" s="78">
        <v>1.6769228995469678</v>
      </c>
      <c r="L2" s="78">
        <v>1.26187811205891</v>
      </c>
      <c r="M2" s="78">
        <v>1.5008608974394857</v>
      </c>
      <c r="N2" s="78">
        <v>1.1064955592886137</v>
      </c>
      <c r="O2" s="78">
        <v>1.1648111976548683</v>
      </c>
      <c r="P2" s="78">
        <v>1.7889752731999666</v>
      </c>
      <c r="Q2" s="78">
        <v>1.089108211209334</v>
      </c>
      <c r="R2" s="78">
        <v>2.3741809526903372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1.6104855838692371</v>
      </c>
      <c r="D21" s="79">
        <v>0.54958524646997442</v>
      </c>
      <c r="E21" s="79">
        <v>0.49856305333410039</v>
      </c>
      <c r="F21" s="79">
        <v>1.2893116575715098</v>
      </c>
      <c r="G21" s="79">
        <v>1.1511146879558596</v>
      </c>
      <c r="H21" s="79">
        <v>1.2278252939406546</v>
      </c>
      <c r="I21" s="79">
        <v>1.3755362794715418</v>
      </c>
      <c r="J21" s="79">
        <v>1.0381771605405525</v>
      </c>
      <c r="K21" s="79">
        <v>0.86624803950398421</v>
      </c>
      <c r="L21" s="79">
        <v>0.54399917763721251</v>
      </c>
      <c r="M21" s="79">
        <v>0.89561881106376684</v>
      </c>
      <c r="N21" s="79">
        <v>0.53905049998257415</v>
      </c>
      <c r="O21" s="79">
        <v>0.46052202476204618</v>
      </c>
      <c r="P21" s="79">
        <v>1.120963543638934</v>
      </c>
      <c r="Q21" s="79">
        <v>0.52201257462748896</v>
      </c>
      <c r="R21" s="79">
        <v>1.5252850110300169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1.6104855838692371</v>
      </c>
      <c r="D30" s="8">
        <v>0.54958524646997442</v>
      </c>
      <c r="E30" s="8">
        <v>0.49856305333410039</v>
      </c>
      <c r="F30" s="8">
        <v>1.2893116575715098</v>
      </c>
      <c r="G30" s="8">
        <v>1.1511146879558596</v>
      </c>
      <c r="H30" s="8">
        <v>1.2278252939406546</v>
      </c>
      <c r="I30" s="8">
        <v>1.3755362794715418</v>
      </c>
      <c r="J30" s="8">
        <v>1.0381771605405525</v>
      </c>
      <c r="K30" s="8">
        <v>0.86624803950398421</v>
      </c>
      <c r="L30" s="8">
        <v>0.54399917763721251</v>
      </c>
      <c r="M30" s="8">
        <v>0.89561881106376684</v>
      </c>
      <c r="N30" s="8">
        <v>0.53905049998257415</v>
      </c>
      <c r="O30" s="8">
        <v>0.46052202476204618</v>
      </c>
      <c r="P30" s="8">
        <v>1.120963543638934</v>
      </c>
      <c r="Q30" s="8">
        <v>0.52201257462748896</v>
      </c>
      <c r="R30" s="8">
        <v>1.5252850110300169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1.6104855838692371</v>
      </c>
      <c r="D43" s="9">
        <v>0.54958524646997442</v>
      </c>
      <c r="E43" s="9">
        <v>0.49856305333410039</v>
      </c>
      <c r="F43" s="9">
        <v>1.2893116575715098</v>
      </c>
      <c r="G43" s="9">
        <v>1.1511146879558596</v>
      </c>
      <c r="H43" s="9">
        <v>1.2278252939406546</v>
      </c>
      <c r="I43" s="9">
        <v>1.3755362794715418</v>
      </c>
      <c r="J43" s="9">
        <v>1.0381771605405525</v>
      </c>
      <c r="K43" s="9">
        <v>0.86624803950398421</v>
      </c>
      <c r="L43" s="9">
        <v>0.54399917763721251</v>
      </c>
      <c r="M43" s="9">
        <v>0.89561881106376684</v>
      </c>
      <c r="N43" s="9">
        <v>0.53905049998257415</v>
      </c>
      <c r="O43" s="9">
        <v>0.46052202476204618</v>
      </c>
      <c r="P43" s="9">
        <v>1.120963543638934</v>
      </c>
      <c r="Q43" s="9">
        <v>0.52201257462748896</v>
      </c>
      <c r="R43" s="9">
        <v>1.5252850110300169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1.6005460292867952</v>
      </c>
      <c r="D52" s="79">
        <v>2.4357543502189438</v>
      </c>
      <c r="E52" s="79">
        <v>1.4129530129315035</v>
      </c>
      <c r="F52" s="79">
        <v>2.2555991721635555</v>
      </c>
      <c r="G52" s="79">
        <v>1.4523000934557899</v>
      </c>
      <c r="H52" s="79">
        <v>1.2296903086985778</v>
      </c>
      <c r="I52" s="79">
        <v>1.1709853681692464</v>
      </c>
      <c r="J52" s="79">
        <v>0.82403629786625499</v>
      </c>
      <c r="K52" s="79">
        <v>0.81067486004298361</v>
      </c>
      <c r="L52" s="79">
        <v>0.71787893442169737</v>
      </c>
      <c r="M52" s="79">
        <v>0.60524208637571875</v>
      </c>
      <c r="N52" s="79">
        <v>0.5674450593060395</v>
      </c>
      <c r="O52" s="79">
        <v>0.70428917289282222</v>
      </c>
      <c r="P52" s="79">
        <v>0.66801172956103261</v>
      </c>
      <c r="Q52" s="79">
        <v>0.56709563658184492</v>
      </c>
      <c r="R52" s="79">
        <v>0.84889594166032056</v>
      </c>
    </row>
    <row r="53" spans="1:18" ht="11.25" customHeight="1" x14ac:dyDescent="0.25">
      <c r="A53" s="56" t="s">
        <v>143</v>
      </c>
      <c r="B53" s="57" t="s">
        <v>142</v>
      </c>
      <c r="C53" s="8">
        <v>1.423908218233793</v>
      </c>
      <c r="D53" s="8">
        <v>2.2456964064109437</v>
      </c>
      <c r="E53" s="8">
        <v>1.4129530129315035</v>
      </c>
      <c r="F53" s="8">
        <v>2.2555991721635555</v>
      </c>
      <c r="G53" s="8">
        <v>1.4523000934557899</v>
      </c>
      <c r="H53" s="8">
        <v>1.2296903086985778</v>
      </c>
      <c r="I53" s="8">
        <v>1.1709853681692464</v>
      </c>
      <c r="J53" s="8">
        <v>0.82403629786625499</v>
      </c>
      <c r="K53" s="8">
        <v>0.81067486004298361</v>
      </c>
      <c r="L53" s="8">
        <v>0.71787893442169737</v>
      </c>
      <c r="M53" s="8">
        <v>0.60524208637571875</v>
      </c>
      <c r="N53" s="8">
        <v>0.5674450593060395</v>
      </c>
      <c r="O53" s="8">
        <v>0.70428917289282222</v>
      </c>
      <c r="P53" s="8">
        <v>0.66801172956103261</v>
      </c>
      <c r="Q53" s="8">
        <v>0.56709563658184492</v>
      </c>
      <c r="R53" s="8">
        <v>0.84889594166032056</v>
      </c>
    </row>
    <row r="54" spans="1:18" ht="11.25" customHeight="1" x14ac:dyDescent="0.25">
      <c r="A54" s="56" t="s">
        <v>141</v>
      </c>
      <c r="B54" s="57" t="s">
        <v>140</v>
      </c>
      <c r="C54" s="8">
        <v>0.17663781105300233</v>
      </c>
      <c r="D54" s="8">
        <v>0.19005794380800001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0.17663781105300233</v>
      </c>
      <c r="D57" s="9">
        <v>0.19005794380800001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9550.6198701477297</v>
      </c>
      <c r="D64" s="81">
        <v>8742.4112986859673</v>
      </c>
      <c r="E64" s="81">
        <v>8648.7980082890372</v>
      </c>
      <c r="F64" s="81">
        <v>8625.2845288734206</v>
      </c>
      <c r="G64" s="81">
        <v>8453.5233299778974</v>
      </c>
      <c r="H64" s="81">
        <v>8648.2358307356117</v>
      </c>
      <c r="I64" s="81">
        <v>9368.559142178121</v>
      </c>
      <c r="J64" s="81">
        <v>9894.8466255470357</v>
      </c>
      <c r="K64" s="81">
        <v>9194.8072476576799</v>
      </c>
      <c r="L64" s="81">
        <v>9546.8584883095555</v>
      </c>
      <c r="M64" s="81">
        <v>10027.987610330378</v>
      </c>
      <c r="N64" s="81">
        <v>9596.2887295663295</v>
      </c>
      <c r="O64" s="81">
        <v>9360.6396587007075</v>
      </c>
      <c r="P64" s="81">
        <v>11356.895676231201</v>
      </c>
      <c r="Q64" s="81">
        <v>8753.8429708772492</v>
      </c>
      <c r="R64" s="81">
        <v>9231.851525740105</v>
      </c>
    </row>
    <row r="65" spans="1:18" ht="11.25" customHeight="1" x14ac:dyDescent="0.25">
      <c r="A65" s="71" t="s">
        <v>123</v>
      </c>
      <c r="B65" s="72" t="s">
        <v>122</v>
      </c>
      <c r="C65" s="82">
        <v>9550.6198701477297</v>
      </c>
      <c r="D65" s="82">
        <v>8742.4112986859673</v>
      </c>
      <c r="E65" s="82">
        <v>8648.7980082890372</v>
      </c>
      <c r="F65" s="82">
        <v>8625.2845288734206</v>
      </c>
      <c r="G65" s="82">
        <v>8453.5233299778974</v>
      </c>
      <c r="H65" s="82">
        <v>8648.2358307356117</v>
      </c>
      <c r="I65" s="82">
        <v>9368.559142178121</v>
      </c>
      <c r="J65" s="82">
        <v>9894.8466255470357</v>
      </c>
      <c r="K65" s="82">
        <v>9194.8072476576799</v>
      </c>
      <c r="L65" s="82">
        <v>9546.8584883095555</v>
      </c>
      <c r="M65" s="82">
        <v>10027.987610330378</v>
      </c>
      <c r="N65" s="82">
        <v>9596.2887295663295</v>
      </c>
      <c r="O65" s="82">
        <v>9360.6396587007075</v>
      </c>
      <c r="P65" s="82">
        <v>11356.844818580395</v>
      </c>
      <c r="Q65" s="82">
        <v>8753.8429708772492</v>
      </c>
      <c r="R65" s="82">
        <v>9231.851525740105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5.085765080546361E-2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1687.3130748903757</v>
      </c>
      <c r="D2" s="78">
        <v>1645.9047747544039</v>
      </c>
      <c r="E2" s="78">
        <v>1637.4314793905271</v>
      </c>
      <c r="F2" s="78">
        <v>1862.2446266081013</v>
      </c>
      <c r="G2" s="78">
        <v>1823.6794324778948</v>
      </c>
      <c r="H2" s="78">
        <v>1716.5051870397663</v>
      </c>
      <c r="I2" s="78">
        <v>1767.9514451893288</v>
      </c>
      <c r="J2" s="78">
        <v>1396.2526350504247</v>
      </c>
      <c r="K2" s="78">
        <v>1261.5053297771872</v>
      </c>
      <c r="L2" s="78">
        <v>1094.7087743955126</v>
      </c>
      <c r="M2" s="78">
        <v>1067.1973010748229</v>
      </c>
      <c r="N2" s="78">
        <v>838.71249013079193</v>
      </c>
      <c r="O2" s="78">
        <v>792.34605414550185</v>
      </c>
      <c r="P2" s="78">
        <v>708.98042303654552</v>
      </c>
      <c r="Q2" s="78">
        <v>535.62743793457105</v>
      </c>
      <c r="R2" s="78">
        <v>548.40666946769852</v>
      </c>
    </row>
    <row r="3" spans="1:18" ht="11.25" customHeight="1" x14ac:dyDescent="0.25">
      <c r="A3" s="53" t="s">
        <v>242</v>
      </c>
      <c r="B3" s="54" t="s">
        <v>241</v>
      </c>
      <c r="C3" s="79">
        <v>78.800734100219927</v>
      </c>
      <c r="D3" s="79">
        <v>38.024347950863998</v>
      </c>
      <c r="E3" s="79">
        <v>38.027080842696002</v>
      </c>
      <c r="F3" s="79">
        <v>28.119436987752</v>
      </c>
      <c r="G3" s="79">
        <v>63.372870263736004</v>
      </c>
      <c r="H3" s="79">
        <v>88.924215336453742</v>
      </c>
      <c r="I3" s="79">
        <v>89.108631467064001</v>
      </c>
      <c r="J3" s="79">
        <v>92.028938199768007</v>
      </c>
      <c r="K3" s="79">
        <v>49.008558008664004</v>
      </c>
      <c r="L3" s="79">
        <v>41.348385630431999</v>
      </c>
      <c r="M3" s="79">
        <v>28.847271776382229</v>
      </c>
      <c r="N3" s="79">
        <v>14.774484737187269</v>
      </c>
      <c r="O3" s="79">
        <v>28.852790678599295</v>
      </c>
      <c r="P3" s="79">
        <v>36.738793522112303</v>
      </c>
      <c r="Q3" s="79">
        <v>44.994972358017115</v>
      </c>
      <c r="R3" s="79">
        <v>31.402182504590336</v>
      </c>
    </row>
    <row r="4" spans="1:18" ht="11.25" customHeight="1" x14ac:dyDescent="0.25">
      <c r="A4" s="56" t="s">
        <v>240</v>
      </c>
      <c r="B4" s="57" t="s">
        <v>239</v>
      </c>
      <c r="C4" s="8">
        <v>78.800734100219927</v>
      </c>
      <c r="D4" s="8">
        <v>38.024347950863998</v>
      </c>
      <c r="E4" s="8">
        <v>38.027080842696002</v>
      </c>
      <c r="F4" s="8">
        <v>28.119436987752</v>
      </c>
      <c r="G4" s="8">
        <v>63.372870263736004</v>
      </c>
      <c r="H4" s="8">
        <v>88.924215336453742</v>
      </c>
      <c r="I4" s="8">
        <v>89.108631467064001</v>
      </c>
      <c r="J4" s="8">
        <v>73.653454835928002</v>
      </c>
      <c r="K4" s="8">
        <v>43.169115842424006</v>
      </c>
      <c r="L4" s="8">
        <v>35.642216844431999</v>
      </c>
      <c r="M4" s="8">
        <v>25.44526555728709</v>
      </c>
      <c r="N4" s="8">
        <v>10.189750859841075</v>
      </c>
      <c r="O4" s="8">
        <v>25.44672215425199</v>
      </c>
      <c r="P4" s="8">
        <v>35.570386159372376</v>
      </c>
      <c r="Q4" s="8">
        <v>38.12320377468258</v>
      </c>
      <c r="R4" s="8">
        <v>27.989624793922257</v>
      </c>
    </row>
    <row r="5" spans="1:18" ht="11.25" customHeight="1" x14ac:dyDescent="0.25">
      <c r="A5" s="59" t="s">
        <v>238</v>
      </c>
      <c r="B5" s="60" t="s">
        <v>237</v>
      </c>
      <c r="C5" s="9">
        <v>78.800734100219927</v>
      </c>
      <c r="D5" s="9">
        <v>38.024347950863998</v>
      </c>
      <c r="E5" s="9">
        <v>38.027080842696002</v>
      </c>
      <c r="F5" s="9">
        <v>28.119436987752</v>
      </c>
      <c r="G5" s="9">
        <v>63.372870263736004</v>
      </c>
      <c r="H5" s="9">
        <v>88.924215336453742</v>
      </c>
      <c r="I5" s="9">
        <v>89.108631467064001</v>
      </c>
      <c r="J5" s="9">
        <v>73.653454835928002</v>
      </c>
      <c r="K5" s="9">
        <v>43.169115842424006</v>
      </c>
      <c r="L5" s="9">
        <v>35.642216844431999</v>
      </c>
      <c r="M5" s="9">
        <v>25.44526555728709</v>
      </c>
      <c r="N5" s="9">
        <v>10.189750859841075</v>
      </c>
      <c r="O5" s="9">
        <v>25.44672215425199</v>
      </c>
      <c r="P5" s="9">
        <v>35.570386159372376</v>
      </c>
      <c r="Q5" s="9">
        <v>38.12320377468258</v>
      </c>
      <c r="R5" s="9">
        <v>27.989624793922257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78.800734100219927</v>
      </c>
      <c r="D8" s="10">
        <v>38.024347950863998</v>
      </c>
      <c r="E8" s="10">
        <v>38.027080842696002</v>
      </c>
      <c r="F8" s="10">
        <v>28.119436987752</v>
      </c>
      <c r="G8" s="10">
        <v>63.372870263736004</v>
      </c>
      <c r="H8" s="10">
        <v>88.924215336453742</v>
      </c>
      <c r="I8" s="10">
        <v>89.108631467064001</v>
      </c>
      <c r="J8" s="10">
        <v>73.653454835928002</v>
      </c>
      <c r="K8" s="10">
        <v>43.169115842424006</v>
      </c>
      <c r="L8" s="10">
        <v>35.642216844431999</v>
      </c>
      <c r="M8" s="10">
        <v>25.44526555728709</v>
      </c>
      <c r="N8" s="10">
        <v>10.189750859841075</v>
      </c>
      <c r="O8" s="10">
        <v>25.44672215425199</v>
      </c>
      <c r="P8" s="10">
        <v>35.570386159372376</v>
      </c>
      <c r="Q8" s="10">
        <v>38.12320377468258</v>
      </c>
      <c r="R8" s="10">
        <v>27.989624793922257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18.375483363840001</v>
      </c>
      <c r="K15" s="8">
        <v>5.8394421662399996</v>
      </c>
      <c r="L15" s="8">
        <v>5.7061687860000001</v>
      </c>
      <c r="M15" s="8">
        <v>3.402006219095139</v>
      </c>
      <c r="N15" s="8">
        <v>4.5847338773461948</v>
      </c>
      <c r="O15" s="8">
        <v>3.406068524347305</v>
      </c>
      <c r="P15" s="8">
        <v>1.1684073627399303</v>
      </c>
      <c r="Q15" s="8">
        <v>6.8717685833345366</v>
      </c>
      <c r="R15" s="8">
        <v>3.4125577106680804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18.375483363840001</v>
      </c>
      <c r="K17" s="9">
        <v>5.8394421662399996</v>
      </c>
      <c r="L17" s="9">
        <v>5.7061687860000001</v>
      </c>
      <c r="M17" s="9">
        <v>3.402006219095139</v>
      </c>
      <c r="N17" s="9">
        <v>4.5847338773461948</v>
      </c>
      <c r="O17" s="9">
        <v>3.406068524347305</v>
      </c>
      <c r="P17" s="9">
        <v>1.1684073627399303</v>
      </c>
      <c r="Q17" s="9">
        <v>6.8717685833345366</v>
      </c>
      <c r="R17" s="9">
        <v>3.4125577106680804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1540.066626486572</v>
      </c>
      <c r="D21" s="79">
        <v>1494.0184368708078</v>
      </c>
      <c r="E21" s="79">
        <v>1529.0304265549685</v>
      </c>
      <c r="F21" s="79">
        <v>1720.1808029835884</v>
      </c>
      <c r="G21" s="79">
        <v>1685.7419063734278</v>
      </c>
      <c r="H21" s="79">
        <v>1565.3994311137099</v>
      </c>
      <c r="I21" s="79">
        <v>1620.8225163213349</v>
      </c>
      <c r="J21" s="79">
        <v>1264.8068003747517</v>
      </c>
      <c r="K21" s="79">
        <v>1171.9078794443953</v>
      </c>
      <c r="L21" s="79">
        <v>1020.6226261935501</v>
      </c>
      <c r="M21" s="79">
        <v>1011.1087988444007</v>
      </c>
      <c r="N21" s="79">
        <v>797.83277270099018</v>
      </c>
      <c r="O21" s="79">
        <v>730.30844582979637</v>
      </c>
      <c r="P21" s="79">
        <v>646.43989109751715</v>
      </c>
      <c r="Q21" s="79">
        <v>463.67364075964269</v>
      </c>
      <c r="R21" s="79">
        <v>479.03337706985741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1540.066626486572</v>
      </c>
      <c r="D30" s="8">
        <v>1494.0184368708078</v>
      </c>
      <c r="E30" s="8">
        <v>1529.0304265549685</v>
      </c>
      <c r="F30" s="8">
        <v>1720.1808029835884</v>
      </c>
      <c r="G30" s="8">
        <v>1685.7419063734278</v>
      </c>
      <c r="H30" s="8">
        <v>1565.3994311137099</v>
      </c>
      <c r="I30" s="8">
        <v>1620.8225163213349</v>
      </c>
      <c r="J30" s="8">
        <v>1264.8068003747517</v>
      </c>
      <c r="K30" s="8">
        <v>1171.9078794443953</v>
      </c>
      <c r="L30" s="8">
        <v>1020.6226261935501</v>
      </c>
      <c r="M30" s="8">
        <v>1011.1087988444007</v>
      </c>
      <c r="N30" s="8">
        <v>797.83277270099018</v>
      </c>
      <c r="O30" s="8">
        <v>730.30844582979637</v>
      </c>
      <c r="P30" s="8">
        <v>646.43989109751715</v>
      </c>
      <c r="Q30" s="8">
        <v>463.67364075964269</v>
      </c>
      <c r="R30" s="8">
        <v>479.03337706985741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119.00526944472243</v>
      </c>
      <c r="D34" s="9">
        <v>113.06686575452402</v>
      </c>
      <c r="E34" s="9">
        <v>145.02164043463202</v>
      </c>
      <c r="F34" s="9">
        <v>159.51539276146804</v>
      </c>
      <c r="G34" s="9">
        <v>165.35672761251601</v>
      </c>
      <c r="H34" s="9">
        <v>159.6432866287</v>
      </c>
      <c r="I34" s="9">
        <v>162.40409355031204</v>
      </c>
      <c r="J34" s="9">
        <v>162.46781547400801</v>
      </c>
      <c r="K34" s="9">
        <v>162.45307383494404</v>
      </c>
      <c r="L34" s="9">
        <v>156.57559819135201</v>
      </c>
      <c r="M34" s="9">
        <v>159.64376945493109</v>
      </c>
      <c r="N34" s="9">
        <v>153.83614004359171</v>
      </c>
      <c r="O34" s="9">
        <v>145.13056559284212</v>
      </c>
      <c r="P34" s="9">
        <v>148.0326177996387</v>
      </c>
      <c r="Q34" s="9">
        <v>150.93328008287639</v>
      </c>
      <c r="R34" s="9">
        <v>153.83930042073172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77.414284679305965</v>
      </c>
      <c r="D43" s="9">
        <v>27.865240208827757</v>
      </c>
      <c r="E43" s="9">
        <v>24.831584653488346</v>
      </c>
      <c r="F43" s="9">
        <v>65.131175706495938</v>
      </c>
      <c r="G43" s="9">
        <v>59.101056956071673</v>
      </c>
      <c r="H43" s="9">
        <v>62.087232705699236</v>
      </c>
      <c r="I43" s="9">
        <v>68.155440870694548</v>
      </c>
      <c r="J43" s="9">
        <v>49.660096001399424</v>
      </c>
      <c r="K43" s="9">
        <v>43.371331879651045</v>
      </c>
      <c r="L43" s="9">
        <v>24.808244207557856</v>
      </c>
      <c r="M43" s="9">
        <v>40.310743387425163</v>
      </c>
      <c r="N43" s="9">
        <v>24.798944857013566</v>
      </c>
      <c r="O43" s="9">
        <v>21.698955482771648</v>
      </c>
      <c r="P43" s="9">
        <v>43.296856698724483</v>
      </c>
      <c r="Q43" s="9">
        <v>24.815647738767698</v>
      </c>
      <c r="R43" s="9">
        <v>68.225988522305883</v>
      </c>
    </row>
    <row r="44" spans="1:18" ht="11.25" customHeight="1" x14ac:dyDescent="0.25">
      <c r="A44" s="59" t="s">
        <v>161</v>
      </c>
      <c r="B44" s="60" t="s">
        <v>160</v>
      </c>
      <c r="C44" s="9">
        <v>1343.6470723625437</v>
      </c>
      <c r="D44" s="9">
        <v>1353.0863309074562</v>
      </c>
      <c r="E44" s="9">
        <v>1359.1772014668481</v>
      </c>
      <c r="F44" s="9">
        <v>1495.5342345156243</v>
      </c>
      <c r="G44" s="9">
        <v>1461.2841218048402</v>
      </c>
      <c r="H44" s="9">
        <v>1343.6689117793107</v>
      </c>
      <c r="I44" s="9">
        <v>1390.2629819003282</v>
      </c>
      <c r="J44" s="9">
        <v>1052.6788888993442</v>
      </c>
      <c r="K44" s="9">
        <v>966.08347372980018</v>
      </c>
      <c r="L44" s="9">
        <v>839.2387837946402</v>
      </c>
      <c r="M44" s="9">
        <v>811.15428600204439</v>
      </c>
      <c r="N44" s="9">
        <v>619.19768780038487</v>
      </c>
      <c r="O44" s="9">
        <v>563.47892475418257</v>
      </c>
      <c r="P44" s="9">
        <v>455.11041659915389</v>
      </c>
      <c r="Q44" s="9">
        <v>287.92471293799861</v>
      </c>
      <c r="R44" s="9">
        <v>256.96808812681979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68.445714303583813</v>
      </c>
      <c r="D52" s="79">
        <v>113.86198993273199</v>
      </c>
      <c r="E52" s="79">
        <v>70.373971992862593</v>
      </c>
      <c r="F52" s="79">
        <v>113.944386636761</v>
      </c>
      <c r="G52" s="79">
        <v>74.564655840730779</v>
      </c>
      <c r="H52" s="79">
        <v>62.181540589602719</v>
      </c>
      <c r="I52" s="79">
        <v>58.020297400929948</v>
      </c>
      <c r="J52" s="79">
        <v>39.416896475905013</v>
      </c>
      <c r="K52" s="79">
        <v>40.588892324127663</v>
      </c>
      <c r="L52" s="79">
        <v>32.737762571530446</v>
      </c>
      <c r="M52" s="79">
        <v>27.241230454040039</v>
      </c>
      <c r="N52" s="79">
        <v>26.105232692614464</v>
      </c>
      <c r="O52" s="79">
        <v>33.184817637106214</v>
      </c>
      <c r="P52" s="79">
        <v>25.801738416916127</v>
      </c>
      <c r="Q52" s="79">
        <v>26.958824816911257</v>
      </c>
      <c r="R52" s="79">
        <v>37.971109893250826</v>
      </c>
    </row>
    <row r="53" spans="1:18" ht="11.25" customHeight="1" x14ac:dyDescent="0.25">
      <c r="A53" s="56" t="s">
        <v>143</v>
      </c>
      <c r="B53" s="57" t="s">
        <v>142</v>
      </c>
      <c r="C53" s="8">
        <v>68.445714303583813</v>
      </c>
      <c r="D53" s="8">
        <v>113.86198993273199</v>
      </c>
      <c r="E53" s="8">
        <v>70.373971992862593</v>
      </c>
      <c r="F53" s="8">
        <v>113.944386636761</v>
      </c>
      <c r="G53" s="8">
        <v>74.564655840730779</v>
      </c>
      <c r="H53" s="8">
        <v>62.181540589602719</v>
      </c>
      <c r="I53" s="8">
        <v>58.020297400929948</v>
      </c>
      <c r="J53" s="8">
        <v>39.416896475905013</v>
      </c>
      <c r="K53" s="8">
        <v>40.588892324127663</v>
      </c>
      <c r="L53" s="8">
        <v>32.737762571530446</v>
      </c>
      <c r="M53" s="8">
        <v>27.241230454040039</v>
      </c>
      <c r="N53" s="8">
        <v>26.105232692614464</v>
      </c>
      <c r="O53" s="8">
        <v>33.184817637106214</v>
      </c>
      <c r="P53" s="8">
        <v>25.801738416916127</v>
      </c>
      <c r="Q53" s="8">
        <v>26.958824816911257</v>
      </c>
      <c r="R53" s="8">
        <v>37.971109893250826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6534.856794221495</v>
      </c>
      <c r="D64" s="81">
        <v>5986.3563698100343</v>
      </c>
      <c r="E64" s="81">
        <v>5805.2213202664825</v>
      </c>
      <c r="F64" s="81">
        <v>5446.9123388916978</v>
      </c>
      <c r="G64" s="81">
        <v>5380.8776735837037</v>
      </c>
      <c r="H64" s="81">
        <v>5769.921010710782</v>
      </c>
      <c r="I64" s="81">
        <v>6740.6845029021988</v>
      </c>
      <c r="J64" s="81">
        <v>7054.4800539633661</v>
      </c>
      <c r="K64" s="81">
        <v>6956.5770686341621</v>
      </c>
      <c r="L64" s="81">
        <v>7530.3218693723638</v>
      </c>
      <c r="M64" s="81">
        <v>7856.6672067553391</v>
      </c>
      <c r="N64" s="81">
        <v>7714.4872552195511</v>
      </c>
      <c r="O64" s="81">
        <v>7818.1338618650379</v>
      </c>
      <c r="P64" s="81">
        <v>6248.1910850611766</v>
      </c>
      <c r="Q64" s="81">
        <v>8680.2933043826597</v>
      </c>
      <c r="R64" s="81">
        <v>8933.7549128816554</v>
      </c>
    </row>
    <row r="65" spans="1:18" ht="11.25" customHeight="1" x14ac:dyDescent="0.25">
      <c r="A65" s="71" t="s">
        <v>123</v>
      </c>
      <c r="B65" s="72" t="s">
        <v>122</v>
      </c>
      <c r="C65" s="82">
        <v>6534.856794221495</v>
      </c>
      <c r="D65" s="82">
        <v>5986.3563698100343</v>
      </c>
      <c r="E65" s="82">
        <v>5805.2213202664825</v>
      </c>
      <c r="F65" s="82">
        <v>5446.9123388916978</v>
      </c>
      <c r="G65" s="82">
        <v>5380.8776735837037</v>
      </c>
      <c r="H65" s="82">
        <v>5769.921010710782</v>
      </c>
      <c r="I65" s="82">
        <v>6740.6845029021988</v>
      </c>
      <c r="J65" s="82">
        <v>7054.4800539633661</v>
      </c>
      <c r="K65" s="82">
        <v>6956.5770686341621</v>
      </c>
      <c r="L65" s="82">
        <v>7530.3218693723638</v>
      </c>
      <c r="M65" s="82">
        <v>7856.6672067553391</v>
      </c>
      <c r="N65" s="82">
        <v>7714.4872552195511</v>
      </c>
      <c r="O65" s="82">
        <v>7818.1338618650379</v>
      </c>
      <c r="P65" s="82">
        <v>6246.2267246397751</v>
      </c>
      <c r="Q65" s="82">
        <v>8680.2933043826597</v>
      </c>
      <c r="R65" s="82">
        <v>8933.7549128816554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1.9643604214011725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0.78677449144377443</v>
      </c>
      <c r="D2" s="78">
        <v>0.74894787863135615</v>
      </c>
      <c r="E2" s="78">
        <v>0.46455430754345473</v>
      </c>
      <c r="F2" s="78">
        <v>0.79824441261601375</v>
      </c>
      <c r="G2" s="78">
        <v>0.56580972435790899</v>
      </c>
      <c r="H2" s="78">
        <v>0.51915363117659519</v>
      </c>
      <c r="I2" s="78">
        <v>0.53339527898271821</v>
      </c>
      <c r="J2" s="78">
        <v>0.36711147618875317</v>
      </c>
      <c r="K2" s="78">
        <v>0.33739819952232097</v>
      </c>
      <c r="L2" s="78">
        <v>0.24153558935679659</v>
      </c>
      <c r="M2" s="78">
        <v>0.23017165917813534</v>
      </c>
      <c r="N2" s="78">
        <v>0.16888235477676383</v>
      </c>
      <c r="O2" s="78">
        <v>0.17460803676363201</v>
      </c>
      <c r="P2" s="78">
        <v>0.17491002788406113</v>
      </c>
      <c r="Q2" s="78">
        <v>0.15359746396601962</v>
      </c>
      <c r="R2" s="78">
        <v>0.31028588258590972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0.41757565394052515</v>
      </c>
      <c r="D21" s="79">
        <v>0.14725196083427133</v>
      </c>
      <c r="E21" s="79">
        <v>0.12116540273755225</v>
      </c>
      <c r="F21" s="79">
        <v>0.29032770532455587</v>
      </c>
      <c r="G21" s="79">
        <v>0.25017599536846929</v>
      </c>
      <c r="H21" s="79">
        <v>0.25937982209154542</v>
      </c>
      <c r="I21" s="79">
        <v>0.28812029075790896</v>
      </c>
      <c r="J21" s="79">
        <v>0.20466329906001135</v>
      </c>
      <c r="K21" s="79">
        <v>0.17428978335697104</v>
      </c>
      <c r="L21" s="79">
        <v>0.10412666700893113</v>
      </c>
      <c r="M21" s="79">
        <v>0.13735188123388889</v>
      </c>
      <c r="N21" s="79">
        <v>8.2274273056439376E-2</v>
      </c>
      <c r="O21" s="79">
        <v>6.903337364201681E-2</v>
      </c>
      <c r="P21" s="79">
        <v>0.10959780585686497</v>
      </c>
      <c r="Q21" s="79">
        <v>7.3619688838930039E-2</v>
      </c>
      <c r="R21" s="79">
        <v>0.19934217958669501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0.41757565394052515</v>
      </c>
      <c r="D30" s="8">
        <v>0.14725196083427133</v>
      </c>
      <c r="E30" s="8">
        <v>0.12116540273755225</v>
      </c>
      <c r="F30" s="8">
        <v>0.29032770532455587</v>
      </c>
      <c r="G30" s="8">
        <v>0.25017599536846929</v>
      </c>
      <c r="H30" s="8">
        <v>0.25937982209154542</v>
      </c>
      <c r="I30" s="8">
        <v>0.28812029075790896</v>
      </c>
      <c r="J30" s="8">
        <v>0.20466329906001135</v>
      </c>
      <c r="K30" s="8">
        <v>0.17428978335697104</v>
      </c>
      <c r="L30" s="8">
        <v>0.10412666700893113</v>
      </c>
      <c r="M30" s="8">
        <v>0.13735188123388889</v>
      </c>
      <c r="N30" s="8">
        <v>8.2274273056439376E-2</v>
      </c>
      <c r="O30" s="8">
        <v>6.903337364201681E-2</v>
      </c>
      <c r="P30" s="8">
        <v>0.10959780585686497</v>
      </c>
      <c r="Q30" s="8">
        <v>7.3619688838930039E-2</v>
      </c>
      <c r="R30" s="8">
        <v>0.19934217958669501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0.41757565394052515</v>
      </c>
      <c r="D43" s="9">
        <v>0.14725196083427133</v>
      </c>
      <c r="E43" s="9">
        <v>0.12116540273755225</v>
      </c>
      <c r="F43" s="9">
        <v>0.29032770532455587</v>
      </c>
      <c r="G43" s="9">
        <v>0.25017599536846929</v>
      </c>
      <c r="H43" s="9">
        <v>0.25937982209154542</v>
      </c>
      <c r="I43" s="9">
        <v>0.28812029075790896</v>
      </c>
      <c r="J43" s="9">
        <v>0.20466329906001135</v>
      </c>
      <c r="K43" s="9">
        <v>0.17428978335697104</v>
      </c>
      <c r="L43" s="9">
        <v>0.10412666700893113</v>
      </c>
      <c r="M43" s="9">
        <v>0.13735188123388889</v>
      </c>
      <c r="N43" s="9">
        <v>8.2274273056439376E-2</v>
      </c>
      <c r="O43" s="9">
        <v>6.903337364201681E-2</v>
      </c>
      <c r="P43" s="9">
        <v>0.10959780585686497</v>
      </c>
      <c r="Q43" s="9">
        <v>7.3619688838930039E-2</v>
      </c>
      <c r="R43" s="9">
        <v>0.19934217958669501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0.36919883750324928</v>
      </c>
      <c r="D52" s="79">
        <v>0.60169591779708476</v>
      </c>
      <c r="E52" s="79">
        <v>0.34338890480590251</v>
      </c>
      <c r="F52" s="79">
        <v>0.50791670729145788</v>
      </c>
      <c r="G52" s="79">
        <v>0.31563372898943975</v>
      </c>
      <c r="H52" s="79">
        <v>0.25977380908504977</v>
      </c>
      <c r="I52" s="79">
        <v>0.24527498822480928</v>
      </c>
      <c r="J52" s="79">
        <v>0.16244817712874185</v>
      </c>
      <c r="K52" s="79">
        <v>0.16310841616534996</v>
      </c>
      <c r="L52" s="79">
        <v>0.13740892234786545</v>
      </c>
      <c r="M52" s="79">
        <v>9.2819777944246451E-2</v>
      </c>
      <c r="N52" s="79">
        <v>8.6608081720324456E-2</v>
      </c>
      <c r="O52" s="79">
        <v>0.10557466312161522</v>
      </c>
      <c r="P52" s="79">
        <v>6.5312222027196137E-2</v>
      </c>
      <c r="Q52" s="79">
        <v>7.9977775127089576E-2</v>
      </c>
      <c r="R52" s="79">
        <v>0.11094370299921473</v>
      </c>
    </row>
    <row r="53" spans="1:18" ht="11.25" customHeight="1" x14ac:dyDescent="0.25">
      <c r="A53" s="56" t="s">
        <v>143</v>
      </c>
      <c r="B53" s="57" t="s">
        <v>142</v>
      </c>
      <c r="C53" s="8">
        <v>0.36919883750324928</v>
      </c>
      <c r="D53" s="8">
        <v>0.60169591779708476</v>
      </c>
      <c r="E53" s="8">
        <v>0.34338890480590251</v>
      </c>
      <c r="F53" s="8">
        <v>0.50791670729145788</v>
      </c>
      <c r="G53" s="8">
        <v>0.31563372898943975</v>
      </c>
      <c r="H53" s="8">
        <v>0.25977380908504977</v>
      </c>
      <c r="I53" s="8">
        <v>0.24527498822480928</v>
      </c>
      <c r="J53" s="8">
        <v>0.16244817712874185</v>
      </c>
      <c r="K53" s="8">
        <v>0.16310841616534996</v>
      </c>
      <c r="L53" s="8">
        <v>0.13740892234786545</v>
      </c>
      <c r="M53" s="8">
        <v>9.2819777944246451E-2</v>
      </c>
      <c r="N53" s="8">
        <v>8.6608081720324456E-2</v>
      </c>
      <c r="O53" s="8">
        <v>0.10557466312161522</v>
      </c>
      <c r="P53" s="8">
        <v>6.5312222027196137E-2</v>
      </c>
      <c r="Q53" s="8">
        <v>7.9977775127089576E-2</v>
      </c>
      <c r="R53" s="8">
        <v>0.11094370299921473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4.9724069716122728E-3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4.9724069716122728E-3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732.79989215674118</v>
      </c>
      <c r="D2" s="78">
        <v>731.97379983740404</v>
      </c>
      <c r="E2" s="78">
        <v>756.66449967051608</v>
      </c>
      <c r="F2" s="78">
        <v>823.03862170420814</v>
      </c>
      <c r="G2" s="78">
        <v>735.467205090672</v>
      </c>
      <c r="H2" s="78">
        <v>641.22427932511755</v>
      </c>
      <c r="I2" s="78">
        <v>572.42051703835205</v>
      </c>
      <c r="J2" s="78">
        <v>492.98854840131605</v>
      </c>
      <c r="K2" s="78">
        <v>462.68520669774011</v>
      </c>
      <c r="L2" s="78">
        <v>465.82387715674804</v>
      </c>
      <c r="M2" s="78">
        <v>467.9892516697285</v>
      </c>
      <c r="N2" s="78">
        <v>457.10157361244808</v>
      </c>
      <c r="O2" s="78">
        <v>447.15640688697385</v>
      </c>
      <c r="P2" s="78">
        <v>397.71440214579036</v>
      </c>
      <c r="Q2" s="78">
        <v>379.49076189512107</v>
      </c>
      <c r="R2" s="78">
        <v>349.66837243047291</v>
      </c>
    </row>
    <row r="3" spans="1:18" ht="11.25" customHeight="1" x14ac:dyDescent="0.25">
      <c r="A3" s="53" t="s">
        <v>242</v>
      </c>
      <c r="B3" s="54" t="s">
        <v>241</v>
      </c>
      <c r="C3" s="79">
        <v>63.540079667798885</v>
      </c>
      <c r="D3" s="79">
        <v>15.23251917396</v>
      </c>
      <c r="E3" s="79">
        <v>15.232071186360001</v>
      </c>
      <c r="F3" s="79">
        <v>12.097277955359999</v>
      </c>
      <c r="G3" s="79">
        <v>8.9610063652799994</v>
      </c>
      <c r="H3" s="79">
        <v>9.2011836010760142</v>
      </c>
      <c r="I3" s="79">
        <v>18.373181042520002</v>
      </c>
      <c r="J3" s="79">
        <v>8.9634702970800006</v>
      </c>
      <c r="K3" s="79">
        <v>15.231220009919999</v>
      </c>
      <c r="L3" s="79">
        <v>12.09709876032</v>
      </c>
      <c r="M3" s="79">
        <v>9.2014405613899033</v>
      </c>
      <c r="N3" s="79">
        <v>6.098865542459623</v>
      </c>
      <c r="O3" s="79">
        <v>9.2014590939196612</v>
      </c>
      <c r="P3" s="79">
        <v>9.2017029076345089</v>
      </c>
      <c r="Q3" s="79">
        <v>9.2019337242741859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63.540079667798885</v>
      </c>
      <c r="D4" s="8">
        <v>15.23251917396</v>
      </c>
      <c r="E4" s="8">
        <v>15.232071186360001</v>
      </c>
      <c r="F4" s="8">
        <v>12.097277955359999</v>
      </c>
      <c r="G4" s="8">
        <v>8.9610063652799994</v>
      </c>
      <c r="H4" s="8">
        <v>9.2011836010760142</v>
      </c>
      <c r="I4" s="8">
        <v>18.373181042520002</v>
      </c>
      <c r="J4" s="8">
        <v>8.9634702970800006</v>
      </c>
      <c r="K4" s="8">
        <v>15.231220009919999</v>
      </c>
      <c r="L4" s="8">
        <v>12.09709876032</v>
      </c>
      <c r="M4" s="8">
        <v>9.2014405613899033</v>
      </c>
      <c r="N4" s="8">
        <v>6.098865542459623</v>
      </c>
      <c r="O4" s="8">
        <v>9.2014590939196612</v>
      </c>
      <c r="P4" s="8">
        <v>9.2017029076345089</v>
      </c>
      <c r="Q4" s="8">
        <v>9.2019337242741859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48.321574664927084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48.321574664927084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15.218505002871799</v>
      </c>
      <c r="D11" s="9">
        <v>15.23251917396</v>
      </c>
      <c r="E11" s="9">
        <v>15.232071186360001</v>
      </c>
      <c r="F11" s="9">
        <v>12.097277955359999</v>
      </c>
      <c r="G11" s="9">
        <v>8.9610063652799994</v>
      </c>
      <c r="H11" s="9">
        <v>9.2011836010760142</v>
      </c>
      <c r="I11" s="9">
        <v>18.373181042520002</v>
      </c>
      <c r="J11" s="9">
        <v>8.9634702970800006</v>
      </c>
      <c r="K11" s="9">
        <v>15.231220009919999</v>
      </c>
      <c r="L11" s="9">
        <v>12.09709876032</v>
      </c>
      <c r="M11" s="9">
        <v>9.2014405613899033</v>
      </c>
      <c r="N11" s="9">
        <v>6.098865542459623</v>
      </c>
      <c r="O11" s="9">
        <v>9.2014590939196612</v>
      </c>
      <c r="P11" s="9">
        <v>9.2017029076345089</v>
      </c>
      <c r="Q11" s="9">
        <v>9.2019337242741859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15.218505002871799</v>
      </c>
      <c r="D12" s="10">
        <v>15.23251917396</v>
      </c>
      <c r="E12" s="10">
        <v>15.232071186360001</v>
      </c>
      <c r="F12" s="10">
        <v>12.097277955359999</v>
      </c>
      <c r="G12" s="10">
        <v>8.9610063652799994</v>
      </c>
      <c r="H12" s="10">
        <v>9.2011836010760142</v>
      </c>
      <c r="I12" s="10">
        <v>18.373181042520002</v>
      </c>
      <c r="J12" s="10">
        <v>8.9634702970800006</v>
      </c>
      <c r="K12" s="10">
        <v>15.231220009919999</v>
      </c>
      <c r="L12" s="10">
        <v>12.09709876032</v>
      </c>
      <c r="M12" s="10">
        <v>9.2014405613899033</v>
      </c>
      <c r="N12" s="10">
        <v>6.098865542459623</v>
      </c>
      <c r="O12" s="10">
        <v>9.2014590939196612</v>
      </c>
      <c r="P12" s="10">
        <v>9.2017029076345089</v>
      </c>
      <c r="Q12" s="10">
        <v>9.2019337242741859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412.39518080320278</v>
      </c>
      <c r="D21" s="79">
        <v>465.30384021345606</v>
      </c>
      <c r="E21" s="79">
        <v>488.47243983411607</v>
      </c>
      <c r="F21" s="79">
        <v>562.49928651499204</v>
      </c>
      <c r="G21" s="79">
        <v>507.63025030777203</v>
      </c>
      <c r="H21" s="79">
        <v>416.38581730760217</v>
      </c>
      <c r="I21" s="79">
        <v>324.518199661116</v>
      </c>
      <c r="J21" s="79">
        <v>292.99778492382006</v>
      </c>
      <c r="K21" s="79">
        <v>249.88460552488803</v>
      </c>
      <c r="L21" s="79">
        <v>243.94635521359203</v>
      </c>
      <c r="M21" s="79">
        <v>242.69062356703776</v>
      </c>
      <c r="N21" s="79">
        <v>229.2980463547313</v>
      </c>
      <c r="O21" s="79">
        <v>202.29214767988697</v>
      </c>
      <c r="P21" s="79">
        <v>186.7908880607817</v>
      </c>
      <c r="Q21" s="79">
        <v>182.6584954950219</v>
      </c>
      <c r="R21" s="79">
        <v>174.25399363333574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412.39518080320278</v>
      </c>
      <c r="D30" s="8">
        <v>465.30384021345606</v>
      </c>
      <c r="E30" s="8">
        <v>488.47243983411607</v>
      </c>
      <c r="F30" s="8">
        <v>562.49928651499204</v>
      </c>
      <c r="G30" s="8">
        <v>507.63025030777203</v>
      </c>
      <c r="H30" s="8">
        <v>416.38581730760217</v>
      </c>
      <c r="I30" s="8">
        <v>324.518199661116</v>
      </c>
      <c r="J30" s="8">
        <v>292.99778492382006</v>
      </c>
      <c r="K30" s="8">
        <v>249.88460552488803</v>
      </c>
      <c r="L30" s="8">
        <v>243.94635521359203</v>
      </c>
      <c r="M30" s="8">
        <v>242.69062356703776</v>
      </c>
      <c r="N30" s="8">
        <v>229.2980463547313</v>
      </c>
      <c r="O30" s="8">
        <v>202.29214767988697</v>
      </c>
      <c r="P30" s="8">
        <v>186.7908880607817</v>
      </c>
      <c r="Q30" s="8">
        <v>182.6584954950219</v>
      </c>
      <c r="R30" s="8">
        <v>174.25399363333574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46.443225348191383</v>
      </c>
      <c r="D34" s="9">
        <v>60.969807627516012</v>
      </c>
      <c r="E34" s="9">
        <v>78.403486618008017</v>
      </c>
      <c r="F34" s="9">
        <v>90.059156400528011</v>
      </c>
      <c r="G34" s="9">
        <v>107.44171519104</v>
      </c>
      <c r="H34" s="9">
        <v>78.36607797593345</v>
      </c>
      <c r="I34" s="9">
        <v>52.248939279300004</v>
      </c>
      <c r="J34" s="9">
        <v>58.119598896228013</v>
      </c>
      <c r="K34" s="9">
        <v>55.192881586572014</v>
      </c>
      <c r="L34" s="9">
        <v>52.279875586368007</v>
      </c>
      <c r="M34" s="9">
        <v>66.756552072260888</v>
      </c>
      <c r="N34" s="9">
        <v>78.369670071949301</v>
      </c>
      <c r="O34" s="9">
        <v>63.857448860850525</v>
      </c>
      <c r="P34" s="9">
        <v>60.950986857321482</v>
      </c>
      <c r="Q34" s="9">
        <v>72.564076962921291</v>
      </c>
      <c r="R34" s="9">
        <v>63.858084926002945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143.03247006738266</v>
      </c>
      <c r="D43" s="9">
        <v>193.86230169243601</v>
      </c>
      <c r="E43" s="9">
        <v>174.94182835038001</v>
      </c>
      <c r="F43" s="9">
        <v>190.827422549712</v>
      </c>
      <c r="G43" s="9">
        <v>155.658372008724</v>
      </c>
      <c r="H43" s="9">
        <v>139.8857925350222</v>
      </c>
      <c r="I43" s="9">
        <v>111.32086728484801</v>
      </c>
      <c r="J43" s="9">
        <v>104.911518237552</v>
      </c>
      <c r="K43" s="9">
        <v>104.94548972341201</v>
      </c>
      <c r="L43" s="9">
        <v>108.03435095325601</v>
      </c>
      <c r="M43" s="9">
        <v>98.537991996316279</v>
      </c>
      <c r="N43" s="9">
        <v>89.008358059606408</v>
      </c>
      <c r="O43" s="9">
        <v>85.802052001338126</v>
      </c>
      <c r="P43" s="9">
        <v>76.307015786249977</v>
      </c>
      <c r="Q43" s="9">
        <v>66.750913358638371</v>
      </c>
      <c r="R43" s="9">
        <v>79.435771011654083</v>
      </c>
    </row>
    <row r="44" spans="1:18" ht="11.25" customHeight="1" x14ac:dyDescent="0.25">
      <c r="A44" s="59" t="s">
        <v>161</v>
      </c>
      <c r="B44" s="60" t="s">
        <v>160</v>
      </c>
      <c r="C44" s="9">
        <v>222.91948538762873</v>
      </c>
      <c r="D44" s="9">
        <v>210.47173089350403</v>
      </c>
      <c r="E44" s="9">
        <v>235.12712486572804</v>
      </c>
      <c r="F44" s="9">
        <v>281.61270756475204</v>
      </c>
      <c r="G44" s="9">
        <v>244.53016310800805</v>
      </c>
      <c r="H44" s="9">
        <v>198.13394679664651</v>
      </c>
      <c r="I44" s="9">
        <v>160.94839309696803</v>
      </c>
      <c r="J44" s="9">
        <v>129.96666779004002</v>
      </c>
      <c r="K44" s="9">
        <v>89.746234214904007</v>
      </c>
      <c r="L44" s="9">
        <v>83.632128673968012</v>
      </c>
      <c r="M44" s="9">
        <v>77.39607949846058</v>
      </c>
      <c r="N44" s="9">
        <v>61.920018223175582</v>
      </c>
      <c r="O44" s="9">
        <v>52.632646817698301</v>
      </c>
      <c r="P44" s="9">
        <v>49.532885417210245</v>
      </c>
      <c r="Q44" s="9">
        <v>43.343505173462233</v>
      </c>
      <c r="R44" s="9">
        <v>30.960137695678704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256.86463168573948</v>
      </c>
      <c r="D52" s="79">
        <v>251.43744044998803</v>
      </c>
      <c r="E52" s="79">
        <v>252.95998865004006</v>
      </c>
      <c r="F52" s="79">
        <v>248.44205723385605</v>
      </c>
      <c r="G52" s="79">
        <v>218.87594841762001</v>
      </c>
      <c r="H52" s="79">
        <v>215.6372784164393</v>
      </c>
      <c r="I52" s="79">
        <v>229.52913633471601</v>
      </c>
      <c r="J52" s="79">
        <v>191.02729318041602</v>
      </c>
      <c r="K52" s="79">
        <v>197.56938116293205</v>
      </c>
      <c r="L52" s="79">
        <v>209.78042318283602</v>
      </c>
      <c r="M52" s="79">
        <v>216.09718754130083</v>
      </c>
      <c r="N52" s="79">
        <v>221.70466171525715</v>
      </c>
      <c r="O52" s="79">
        <v>235.66280011316721</v>
      </c>
      <c r="P52" s="79">
        <v>201.72181117737418</v>
      </c>
      <c r="Q52" s="79">
        <v>187.63033267582495</v>
      </c>
      <c r="R52" s="79">
        <v>175.4143787971372</v>
      </c>
    </row>
    <row r="53" spans="1:18" ht="11.25" customHeight="1" x14ac:dyDescent="0.25">
      <c r="A53" s="56" t="s">
        <v>143</v>
      </c>
      <c r="B53" s="57" t="s">
        <v>142</v>
      </c>
      <c r="C53" s="8">
        <v>249.88862852791146</v>
      </c>
      <c r="D53" s="8">
        <v>244.20821179510804</v>
      </c>
      <c r="E53" s="8">
        <v>246.45279056983205</v>
      </c>
      <c r="F53" s="8">
        <v>242.10117844387204</v>
      </c>
      <c r="G53" s="8">
        <v>208.09060625192402</v>
      </c>
      <c r="H53" s="8">
        <v>214.39413535340589</v>
      </c>
      <c r="I53" s="8">
        <v>229.34311228897201</v>
      </c>
      <c r="J53" s="8">
        <v>191.02729318041602</v>
      </c>
      <c r="K53" s="8">
        <v>197.01181093928403</v>
      </c>
      <c r="L53" s="8">
        <v>209.78042318283602</v>
      </c>
      <c r="M53" s="8">
        <v>216.09718754130083</v>
      </c>
      <c r="N53" s="8">
        <v>221.70466171525715</v>
      </c>
      <c r="O53" s="8">
        <v>235.66280011316721</v>
      </c>
      <c r="P53" s="8">
        <v>201.72181117737418</v>
      </c>
      <c r="Q53" s="8">
        <v>187.63033267582495</v>
      </c>
      <c r="R53" s="8">
        <v>175.4143787971372</v>
      </c>
    </row>
    <row r="54" spans="1:18" ht="11.25" customHeight="1" x14ac:dyDescent="0.25">
      <c r="A54" s="56" t="s">
        <v>141</v>
      </c>
      <c r="B54" s="57" t="s">
        <v>140</v>
      </c>
      <c r="C54" s="8">
        <v>6.9760031578280177</v>
      </c>
      <c r="D54" s="8">
        <v>7.22922865488</v>
      </c>
      <c r="E54" s="8">
        <v>6.5071980802080001</v>
      </c>
      <c r="F54" s="8">
        <v>6.340878789984</v>
      </c>
      <c r="G54" s="8">
        <v>10.785342165695999</v>
      </c>
      <c r="H54" s="8">
        <v>1.2431430630334281</v>
      </c>
      <c r="I54" s="8">
        <v>0.186024045744</v>
      </c>
      <c r="J54" s="8">
        <v>0</v>
      </c>
      <c r="K54" s="8">
        <v>0.55757022364800002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6.9760031578280177</v>
      </c>
      <c r="D57" s="9">
        <v>7.22922865488</v>
      </c>
      <c r="E57" s="9">
        <v>6.5071980802080001</v>
      </c>
      <c r="F57" s="9">
        <v>6.340878789984</v>
      </c>
      <c r="G57" s="9">
        <v>10.785342165695999</v>
      </c>
      <c r="H57" s="9">
        <v>1.2431430630334281</v>
      </c>
      <c r="I57" s="9">
        <v>0.186024045744</v>
      </c>
      <c r="J57" s="9">
        <v>0</v>
      </c>
      <c r="K57" s="9">
        <v>0.55757022364800002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9.4083903855314599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28.142611176959999</v>
      </c>
      <c r="J64" s="81">
        <v>42.213400951680008</v>
      </c>
      <c r="K64" s="81">
        <v>79.718219441280013</v>
      </c>
      <c r="L64" s="81">
        <v>89.095057107840006</v>
      </c>
      <c r="M64" s="81">
        <v>93.738645815146256</v>
      </c>
      <c r="N64" s="81">
        <v>75.040544986499555</v>
      </c>
      <c r="O64" s="81">
        <v>79.743951354414435</v>
      </c>
      <c r="P64" s="81">
        <v>89.034304421399739</v>
      </c>
      <c r="Q64" s="81">
        <v>0</v>
      </c>
      <c r="R64" s="81">
        <v>84.448302175027607</v>
      </c>
    </row>
    <row r="65" spans="1:18" ht="11.25" customHeight="1" x14ac:dyDescent="0.25">
      <c r="A65" s="71" t="s">
        <v>123</v>
      </c>
      <c r="B65" s="72" t="s">
        <v>122</v>
      </c>
      <c r="C65" s="82">
        <v>9.4083903855314599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28.142611176959999</v>
      </c>
      <c r="J65" s="82">
        <v>42.213400951680008</v>
      </c>
      <c r="K65" s="82">
        <v>79.718219441280013</v>
      </c>
      <c r="L65" s="82">
        <v>89.095057107840006</v>
      </c>
      <c r="M65" s="82">
        <v>93.738645815146256</v>
      </c>
      <c r="N65" s="82">
        <v>75.040544986499555</v>
      </c>
      <c r="O65" s="82">
        <v>79.743951354414435</v>
      </c>
      <c r="P65" s="82">
        <v>89.034304421399739</v>
      </c>
      <c r="Q65" s="82">
        <v>0</v>
      </c>
      <c r="R65" s="82">
        <v>84.448302175027607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201.47690977316995</v>
      </c>
      <c r="D2" s="78">
        <v>241.17488867660401</v>
      </c>
      <c r="E2" s="78">
        <v>232.54793238765603</v>
      </c>
      <c r="F2" s="78">
        <v>273.96395543714402</v>
      </c>
      <c r="G2" s="78">
        <v>281.760709018824</v>
      </c>
      <c r="H2" s="78">
        <v>266.20897798252747</v>
      </c>
      <c r="I2" s="78">
        <v>249.79061261851206</v>
      </c>
      <c r="J2" s="78">
        <v>217.74065325940802</v>
      </c>
      <c r="K2" s="78">
        <v>151.11470018800799</v>
      </c>
      <c r="L2" s="78">
        <v>110.228829934896</v>
      </c>
      <c r="M2" s="78">
        <v>111.22964467290294</v>
      </c>
      <c r="N2" s="78">
        <v>118.85090495580182</v>
      </c>
      <c r="O2" s="78">
        <v>93.614712774404765</v>
      </c>
      <c r="P2" s="78">
        <v>99.713980411543673</v>
      </c>
      <c r="Q2" s="78">
        <v>62.878975056194001</v>
      </c>
      <c r="R2" s="78">
        <v>70.539590377585824</v>
      </c>
    </row>
    <row r="3" spans="1:18" ht="11.25" customHeight="1" x14ac:dyDescent="0.25">
      <c r="A3" s="53" t="s">
        <v>242</v>
      </c>
      <c r="B3" s="54" t="s">
        <v>241</v>
      </c>
      <c r="C3" s="79">
        <v>51.789696794454798</v>
      </c>
      <c r="D3" s="79">
        <v>45.69755752188</v>
      </c>
      <c r="E3" s="79">
        <v>39.437423598240002</v>
      </c>
      <c r="F3" s="79">
        <v>36.739911063599997</v>
      </c>
      <c r="G3" s="79">
        <v>39.42846384624</v>
      </c>
      <c r="H3" s="79">
        <v>42.694808515559536</v>
      </c>
      <c r="I3" s="79">
        <v>51.952539588119997</v>
      </c>
      <c r="J3" s="79">
        <v>51.957019464120002</v>
      </c>
      <c r="K3" s="79">
        <v>45.693660029759997</v>
      </c>
      <c r="L3" s="79">
        <v>33.584823994319997</v>
      </c>
      <c r="M3" s="79">
        <v>36.59387437090826</v>
      </c>
      <c r="N3" s="79">
        <v>33.597259304075727</v>
      </c>
      <c r="O3" s="79">
        <v>30.493207462408243</v>
      </c>
      <c r="P3" s="79">
        <v>27.392854529668696</v>
      </c>
      <c r="Q3" s="79">
        <v>15.195811656692735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51.789696794454798</v>
      </c>
      <c r="D4" s="8">
        <v>45.69755752188</v>
      </c>
      <c r="E4" s="8">
        <v>39.437423598240002</v>
      </c>
      <c r="F4" s="8">
        <v>36.739911063599997</v>
      </c>
      <c r="G4" s="8">
        <v>39.42846384624</v>
      </c>
      <c r="H4" s="8">
        <v>42.694808515559536</v>
      </c>
      <c r="I4" s="8">
        <v>51.952539588119997</v>
      </c>
      <c r="J4" s="8">
        <v>51.957019464120002</v>
      </c>
      <c r="K4" s="8">
        <v>45.693660029759997</v>
      </c>
      <c r="L4" s="8">
        <v>33.584823994319997</v>
      </c>
      <c r="M4" s="8">
        <v>36.59387437090826</v>
      </c>
      <c r="N4" s="8">
        <v>33.597259304075727</v>
      </c>
      <c r="O4" s="8">
        <v>30.493207462408243</v>
      </c>
      <c r="P4" s="8">
        <v>27.392854529668696</v>
      </c>
      <c r="Q4" s="8">
        <v>15.195811656692735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51.789696794454798</v>
      </c>
      <c r="D11" s="9">
        <v>45.69755752188</v>
      </c>
      <c r="E11" s="9">
        <v>39.437423598240002</v>
      </c>
      <c r="F11" s="9">
        <v>36.739911063599997</v>
      </c>
      <c r="G11" s="9">
        <v>39.42846384624</v>
      </c>
      <c r="H11" s="9">
        <v>42.694808515559536</v>
      </c>
      <c r="I11" s="9">
        <v>51.952539588119997</v>
      </c>
      <c r="J11" s="9">
        <v>51.957019464120002</v>
      </c>
      <c r="K11" s="9">
        <v>45.693660029759997</v>
      </c>
      <c r="L11" s="9">
        <v>33.584823994319997</v>
      </c>
      <c r="M11" s="9">
        <v>36.59387437090826</v>
      </c>
      <c r="N11" s="9">
        <v>33.597259304075727</v>
      </c>
      <c r="O11" s="9">
        <v>30.493207462408243</v>
      </c>
      <c r="P11" s="9">
        <v>27.392854529668696</v>
      </c>
      <c r="Q11" s="9">
        <v>15.195811656692735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51.789696794454798</v>
      </c>
      <c r="D12" s="10">
        <v>45.69755752188</v>
      </c>
      <c r="E12" s="10">
        <v>39.437423598240002</v>
      </c>
      <c r="F12" s="10">
        <v>36.739911063599997</v>
      </c>
      <c r="G12" s="10">
        <v>39.42846384624</v>
      </c>
      <c r="H12" s="10">
        <v>42.694808515559536</v>
      </c>
      <c r="I12" s="10">
        <v>51.952539588119997</v>
      </c>
      <c r="J12" s="10">
        <v>51.957019464120002</v>
      </c>
      <c r="K12" s="10">
        <v>45.693660029759997</v>
      </c>
      <c r="L12" s="10">
        <v>33.584823994319997</v>
      </c>
      <c r="M12" s="10">
        <v>36.59387437090826</v>
      </c>
      <c r="N12" s="10">
        <v>33.597259304075727</v>
      </c>
      <c r="O12" s="10">
        <v>30.493207462408243</v>
      </c>
      <c r="P12" s="10">
        <v>27.392854529668696</v>
      </c>
      <c r="Q12" s="10">
        <v>15.195811656692735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124.27332633672441</v>
      </c>
      <c r="D21" s="79">
        <v>178.570025033832</v>
      </c>
      <c r="E21" s="79">
        <v>175.01346763848002</v>
      </c>
      <c r="F21" s="79">
        <v>216.08942434750804</v>
      </c>
      <c r="G21" s="79">
        <v>212.50435978458003</v>
      </c>
      <c r="H21" s="79">
        <v>193.78005444614161</v>
      </c>
      <c r="I21" s="79">
        <v>180.92912275314006</v>
      </c>
      <c r="J21" s="79">
        <v>140.18768943818401</v>
      </c>
      <c r="K21" s="79">
        <v>79.121490830856004</v>
      </c>
      <c r="L21" s="79">
        <v>63.965423001708004</v>
      </c>
      <c r="M21" s="79">
        <v>70.203616318192672</v>
      </c>
      <c r="N21" s="79">
        <v>78.633921440592403</v>
      </c>
      <c r="O21" s="79">
        <v>56.6703693888796</v>
      </c>
      <c r="P21" s="79">
        <v>56.669302126985329</v>
      </c>
      <c r="Q21" s="79">
        <v>47.683163399501268</v>
      </c>
      <c r="R21" s="79">
        <v>70.090816782965703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124.27332633672441</v>
      </c>
      <c r="D30" s="8">
        <v>178.570025033832</v>
      </c>
      <c r="E30" s="8">
        <v>175.01346763848002</v>
      </c>
      <c r="F30" s="8">
        <v>216.08942434750804</v>
      </c>
      <c r="G30" s="8">
        <v>212.50435978458003</v>
      </c>
      <c r="H30" s="8">
        <v>193.78005444614161</v>
      </c>
      <c r="I30" s="8">
        <v>180.92912275314006</v>
      </c>
      <c r="J30" s="8">
        <v>140.18768943818401</v>
      </c>
      <c r="K30" s="8">
        <v>79.121490830856004</v>
      </c>
      <c r="L30" s="8">
        <v>63.965423001708004</v>
      </c>
      <c r="M30" s="8">
        <v>70.203616318192672</v>
      </c>
      <c r="N30" s="8">
        <v>78.633921440592403</v>
      </c>
      <c r="O30" s="8">
        <v>56.6703693888796</v>
      </c>
      <c r="P30" s="8">
        <v>56.669302126985329</v>
      </c>
      <c r="Q30" s="8">
        <v>47.683163399501268</v>
      </c>
      <c r="R30" s="8">
        <v>70.090816782965703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55.148783401212754</v>
      </c>
      <c r="D34" s="9">
        <v>46.484060169204007</v>
      </c>
      <c r="E34" s="9">
        <v>46.42628245480801</v>
      </c>
      <c r="F34" s="9">
        <v>46.482158022228006</v>
      </c>
      <c r="G34" s="9">
        <v>52.300376503776008</v>
      </c>
      <c r="H34" s="9">
        <v>55.153728597601159</v>
      </c>
      <c r="I34" s="9">
        <v>49.446733340448013</v>
      </c>
      <c r="J34" s="9">
        <v>49.372074071640014</v>
      </c>
      <c r="K34" s="9">
        <v>31.953770769204002</v>
      </c>
      <c r="L34" s="9">
        <v>23.330862990252001</v>
      </c>
      <c r="M34" s="9">
        <v>26.123627587648702</v>
      </c>
      <c r="N34" s="9">
        <v>37.733544849457175</v>
      </c>
      <c r="O34" s="9">
        <v>37.733947054139044</v>
      </c>
      <c r="P34" s="9">
        <v>37.733958643268338</v>
      </c>
      <c r="Q34" s="9">
        <v>31.932230808161822</v>
      </c>
      <c r="R34" s="9">
        <v>31.929042463001473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38.164932973241051</v>
      </c>
      <c r="D43" s="9">
        <v>76.354901078508007</v>
      </c>
      <c r="E43" s="9">
        <v>63.539088233400001</v>
      </c>
      <c r="F43" s="9">
        <v>92.155675147848001</v>
      </c>
      <c r="G43" s="9">
        <v>92.148074221788008</v>
      </c>
      <c r="H43" s="9">
        <v>92.182594450739117</v>
      </c>
      <c r="I43" s="9">
        <v>57.172025154348006</v>
      </c>
      <c r="J43" s="9">
        <v>41.257020024791998</v>
      </c>
      <c r="K43" s="9">
        <v>25.460155003140002</v>
      </c>
      <c r="L43" s="9">
        <v>15.897600560088</v>
      </c>
      <c r="M43" s="9">
        <v>28.599884853803889</v>
      </c>
      <c r="N43" s="9">
        <v>25.420372035341344</v>
      </c>
      <c r="O43" s="9">
        <v>12.744346238540738</v>
      </c>
      <c r="P43" s="9">
        <v>12.743339738340898</v>
      </c>
      <c r="Q43" s="9">
        <v>9.5582203842320528</v>
      </c>
      <c r="R43" s="9">
        <v>38.161774319964238</v>
      </c>
    </row>
    <row r="44" spans="1:18" ht="11.25" customHeight="1" x14ac:dyDescent="0.25">
      <c r="A44" s="59" t="s">
        <v>161</v>
      </c>
      <c r="B44" s="60" t="s">
        <v>160</v>
      </c>
      <c r="C44" s="9">
        <v>30.959609962270598</v>
      </c>
      <c r="D44" s="9">
        <v>55.731063786120004</v>
      </c>
      <c r="E44" s="9">
        <v>65.048096950272011</v>
      </c>
      <c r="F44" s="9">
        <v>77.451591177432022</v>
      </c>
      <c r="G44" s="9">
        <v>68.055909059016017</v>
      </c>
      <c r="H44" s="9">
        <v>46.443731397801344</v>
      </c>
      <c r="I44" s="9">
        <v>74.310364258344023</v>
      </c>
      <c r="J44" s="9">
        <v>49.55859534175201</v>
      </c>
      <c r="K44" s="9">
        <v>21.707565058512003</v>
      </c>
      <c r="L44" s="9">
        <v>24.736959451368005</v>
      </c>
      <c r="M44" s="9">
        <v>15.480103876740076</v>
      </c>
      <c r="N44" s="9">
        <v>15.480004555793879</v>
      </c>
      <c r="O44" s="9">
        <v>6.192076096199818</v>
      </c>
      <c r="P44" s="9">
        <v>6.1920037453760939</v>
      </c>
      <c r="Q44" s="9">
        <v>6.1927122071073883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25.413886641990768</v>
      </c>
      <c r="D52" s="79">
        <v>16.907306120892002</v>
      </c>
      <c r="E52" s="79">
        <v>18.097041150936001</v>
      </c>
      <c r="F52" s="79">
        <v>21.134620026036004</v>
      </c>
      <c r="G52" s="79">
        <v>29.827885388004002</v>
      </c>
      <c r="H52" s="79">
        <v>29.734115020826341</v>
      </c>
      <c r="I52" s="79">
        <v>16.908950277252004</v>
      </c>
      <c r="J52" s="79">
        <v>25.595944357104003</v>
      </c>
      <c r="K52" s="79">
        <v>26.299549327392</v>
      </c>
      <c r="L52" s="79">
        <v>12.678582938868002</v>
      </c>
      <c r="M52" s="79">
        <v>4.4321539838020172</v>
      </c>
      <c r="N52" s="79">
        <v>6.6197242111336845</v>
      </c>
      <c r="O52" s="79">
        <v>6.4511359231169259</v>
      </c>
      <c r="P52" s="79">
        <v>15.651823754889655</v>
      </c>
      <c r="Q52" s="79">
        <v>0</v>
      </c>
      <c r="R52" s="79">
        <v>0.44877359462012195</v>
      </c>
    </row>
    <row r="53" spans="1:18" ht="11.25" customHeight="1" x14ac:dyDescent="0.25">
      <c r="A53" s="56" t="s">
        <v>143</v>
      </c>
      <c r="B53" s="57" t="s">
        <v>142</v>
      </c>
      <c r="C53" s="8">
        <v>25.413886641990768</v>
      </c>
      <c r="D53" s="8">
        <v>16.907306120892002</v>
      </c>
      <c r="E53" s="8">
        <v>18.097041150936001</v>
      </c>
      <c r="F53" s="8">
        <v>21.134620026036004</v>
      </c>
      <c r="G53" s="8">
        <v>29.827885388004002</v>
      </c>
      <c r="H53" s="8">
        <v>29.734115020826341</v>
      </c>
      <c r="I53" s="8">
        <v>16.908950277252004</v>
      </c>
      <c r="J53" s="8">
        <v>25.595944357104003</v>
      </c>
      <c r="K53" s="8">
        <v>26.299549327392</v>
      </c>
      <c r="L53" s="8">
        <v>12.678582938868002</v>
      </c>
      <c r="M53" s="8">
        <v>4.4321539838020172</v>
      </c>
      <c r="N53" s="8">
        <v>6.6197242111336845</v>
      </c>
      <c r="O53" s="8">
        <v>6.4511359231169259</v>
      </c>
      <c r="P53" s="8">
        <v>15.651823754889655</v>
      </c>
      <c r="Q53" s="8">
        <v>0</v>
      </c>
      <c r="R53" s="8">
        <v>0.44877359462012195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7880.7046139054528</v>
      </c>
      <c r="D2" s="78">
        <v>9026.4128572088284</v>
      </c>
      <c r="E2" s="78">
        <v>10275.689994280023</v>
      </c>
      <c r="F2" s="78">
        <v>11216.360650181652</v>
      </c>
      <c r="G2" s="78">
        <v>10266.707787927338</v>
      </c>
      <c r="H2" s="78">
        <v>9222.9618043242463</v>
      </c>
      <c r="I2" s="78">
        <v>9403.1961198091212</v>
      </c>
      <c r="J2" s="78">
        <v>7985.1792038718231</v>
      </c>
      <c r="K2" s="78">
        <v>7982.0818554540965</v>
      </c>
      <c r="L2" s="78">
        <v>8025.4443435949433</v>
      </c>
      <c r="M2" s="78">
        <v>10836.711793684777</v>
      </c>
      <c r="N2" s="78">
        <v>8587.1453420468733</v>
      </c>
      <c r="O2" s="78">
        <v>7533.1546602995095</v>
      </c>
      <c r="P2" s="78">
        <v>7500.7494270071147</v>
      </c>
      <c r="Q2" s="78">
        <v>6490.2312483833857</v>
      </c>
      <c r="R2" s="78">
        <v>6328.9667298424547</v>
      </c>
    </row>
    <row r="3" spans="1:18" ht="11.25" customHeight="1" x14ac:dyDescent="0.25">
      <c r="A3" s="53" t="s">
        <v>242</v>
      </c>
      <c r="B3" s="54" t="s">
        <v>241</v>
      </c>
      <c r="C3" s="79">
        <v>2334.1920925518734</v>
      </c>
      <c r="D3" s="79">
        <v>2501.723276878824</v>
      </c>
      <c r="E3" s="79">
        <v>3039.7281688799999</v>
      </c>
      <c r="F3" s="79">
        <v>3301.8388130399758</v>
      </c>
      <c r="G3" s="79">
        <v>3290.941739919816</v>
      </c>
      <c r="H3" s="79">
        <v>2474.0670000000086</v>
      </c>
      <c r="I3" s="79">
        <v>2654.7196256375041</v>
      </c>
      <c r="J3" s="79">
        <v>2242.1385820800001</v>
      </c>
      <c r="K3" s="79">
        <v>2478.6574176039121</v>
      </c>
      <c r="L3" s="79">
        <v>2415.5388890762401</v>
      </c>
      <c r="M3" s="79">
        <v>2706.6839105887593</v>
      </c>
      <c r="N3" s="79">
        <v>2422.1502285833994</v>
      </c>
      <c r="O3" s="79">
        <v>1961.5080405507331</v>
      </c>
      <c r="P3" s="79">
        <v>2202.0173733991237</v>
      </c>
      <c r="Q3" s="79">
        <v>1507.724200000001</v>
      </c>
      <c r="R3" s="79">
        <v>1354.4565181989533</v>
      </c>
    </row>
    <row r="4" spans="1:18" ht="11.25" customHeight="1" x14ac:dyDescent="0.25">
      <c r="A4" s="56" t="s">
        <v>240</v>
      </c>
      <c r="B4" s="57" t="s">
        <v>239</v>
      </c>
      <c r="C4" s="8">
        <v>1324.1172735880025</v>
      </c>
      <c r="D4" s="8">
        <v>1340.3005774860239</v>
      </c>
      <c r="E4" s="8">
        <v>1552.99548888</v>
      </c>
      <c r="F4" s="8">
        <v>1827.083429030376</v>
      </c>
      <c r="G4" s="8">
        <v>1588.583958851736</v>
      </c>
      <c r="H4" s="8">
        <v>1118.6450000000041</v>
      </c>
      <c r="I4" s="8">
        <v>1480.4632722306239</v>
      </c>
      <c r="J4" s="8">
        <v>1063.84745808</v>
      </c>
      <c r="K4" s="8">
        <v>876.10369068367197</v>
      </c>
      <c r="L4" s="8">
        <v>905.36864502744004</v>
      </c>
      <c r="M4" s="8">
        <v>1156.0111076229498</v>
      </c>
      <c r="N4" s="8">
        <v>963.39519499418793</v>
      </c>
      <c r="O4" s="8">
        <v>847.23692642488379</v>
      </c>
      <c r="P4" s="8">
        <v>1182.4043117880528</v>
      </c>
      <c r="Q4" s="8">
        <v>770.70620000000019</v>
      </c>
      <c r="R4" s="8">
        <v>754.8140231519734</v>
      </c>
    </row>
    <row r="5" spans="1:18" ht="11.25" customHeight="1" x14ac:dyDescent="0.25">
      <c r="A5" s="59" t="s">
        <v>238</v>
      </c>
      <c r="B5" s="60" t="s">
        <v>237</v>
      </c>
      <c r="C5" s="9">
        <v>1324.1172735880025</v>
      </c>
      <c r="D5" s="9">
        <v>1340.3005774860239</v>
      </c>
      <c r="E5" s="9">
        <v>1552.99548888</v>
      </c>
      <c r="F5" s="9">
        <v>1827.083429030376</v>
      </c>
      <c r="G5" s="9">
        <v>1588.583958851736</v>
      </c>
      <c r="H5" s="9">
        <v>1118.6450000000041</v>
      </c>
      <c r="I5" s="9">
        <v>1480.4632722306239</v>
      </c>
      <c r="J5" s="9">
        <v>1063.84745808</v>
      </c>
      <c r="K5" s="9">
        <v>876.10369068367197</v>
      </c>
      <c r="L5" s="9">
        <v>905.36864502744004</v>
      </c>
      <c r="M5" s="9">
        <v>1156.0111076229498</v>
      </c>
      <c r="N5" s="9">
        <v>963.39519499418793</v>
      </c>
      <c r="O5" s="9">
        <v>847.23692642488379</v>
      </c>
      <c r="P5" s="9">
        <v>1182.4043117880528</v>
      </c>
      <c r="Q5" s="9">
        <v>770.70620000000019</v>
      </c>
      <c r="R5" s="9">
        <v>754.8140231519734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1324.1172735880025</v>
      </c>
      <c r="D8" s="10">
        <v>1340.3005774860239</v>
      </c>
      <c r="E8" s="10">
        <v>1552.99548888</v>
      </c>
      <c r="F8" s="10">
        <v>1827.083429030376</v>
      </c>
      <c r="G8" s="10">
        <v>1588.583958851736</v>
      </c>
      <c r="H8" s="10">
        <v>1118.6450000000041</v>
      </c>
      <c r="I8" s="10">
        <v>1480.4632722306239</v>
      </c>
      <c r="J8" s="10">
        <v>1063.84745808</v>
      </c>
      <c r="K8" s="10">
        <v>876.10369068367197</v>
      </c>
      <c r="L8" s="10">
        <v>905.36864502744004</v>
      </c>
      <c r="M8" s="10">
        <v>1156.0111076229498</v>
      </c>
      <c r="N8" s="10">
        <v>963.39519499418793</v>
      </c>
      <c r="O8" s="10">
        <v>847.23692642488379</v>
      </c>
      <c r="P8" s="10">
        <v>1182.4043117880528</v>
      </c>
      <c r="Q8" s="10">
        <v>770.70620000000019</v>
      </c>
      <c r="R8" s="10">
        <v>754.8140231519734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1010.0748189638712</v>
      </c>
      <c r="D15" s="8">
        <v>1161.4226993927998</v>
      </c>
      <c r="E15" s="8">
        <v>1486.7326800000001</v>
      </c>
      <c r="F15" s="8">
        <v>1474.7553840095998</v>
      </c>
      <c r="G15" s="8">
        <v>1702.3577810680799</v>
      </c>
      <c r="H15" s="8">
        <v>1355.4220000000043</v>
      </c>
      <c r="I15" s="8">
        <v>1174.25635340688</v>
      </c>
      <c r="J15" s="8">
        <v>1178.2911240000001</v>
      </c>
      <c r="K15" s="8">
        <v>1602.55372692024</v>
      </c>
      <c r="L15" s="8">
        <v>1510.1702440487998</v>
      </c>
      <c r="M15" s="8">
        <v>1550.6728029658095</v>
      </c>
      <c r="N15" s="8">
        <v>1458.7550335892113</v>
      </c>
      <c r="O15" s="8">
        <v>1114.2711141258494</v>
      </c>
      <c r="P15" s="8">
        <v>1019.6130616110705</v>
      </c>
      <c r="Q15" s="8">
        <v>737.01800000000071</v>
      </c>
      <c r="R15" s="8">
        <v>599.64249504697989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1010.0748189638712</v>
      </c>
      <c r="D17" s="9">
        <v>1161.4226993927998</v>
      </c>
      <c r="E17" s="9">
        <v>1486.7326800000001</v>
      </c>
      <c r="F17" s="9">
        <v>1474.7553840095998</v>
      </c>
      <c r="G17" s="9">
        <v>1702.3577810680799</v>
      </c>
      <c r="H17" s="9">
        <v>1355.4220000000043</v>
      </c>
      <c r="I17" s="9">
        <v>1174.25635340688</v>
      </c>
      <c r="J17" s="9">
        <v>1178.2911240000001</v>
      </c>
      <c r="K17" s="9">
        <v>1602.55372692024</v>
      </c>
      <c r="L17" s="9">
        <v>1510.1702440487998</v>
      </c>
      <c r="M17" s="9">
        <v>1550.6728029658095</v>
      </c>
      <c r="N17" s="9">
        <v>1458.7550335892113</v>
      </c>
      <c r="O17" s="9">
        <v>1114.2711141258494</v>
      </c>
      <c r="P17" s="9">
        <v>1019.6130616110705</v>
      </c>
      <c r="Q17" s="9">
        <v>737.01800000000071</v>
      </c>
      <c r="R17" s="9">
        <v>599.64249504697989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1392.7475081749487</v>
      </c>
      <c r="D21" s="79">
        <v>1971.0540872478362</v>
      </c>
      <c r="E21" s="79">
        <v>2495.8170235166403</v>
      </c>
      <c r="F21" s="79">
        <v>2871.3668374617127</v>
      </c>
      <c r="G21" s="79">
        <v>1915.2257931959762</v>
      </c>
      <c r="H21" s="79">
        <v>1427.0466548711047</v>
      </c>
      <c r="I21" s="79">
        <v>1609.2622991529001</v>
      </c>
      <c r="J21" s="79">
        <v>1047.1469576472002</v>
      </c>
      <c r="K21" s="79">
        <v>681.13747050771622</v>
      </c>
      <c r="L21" s="79">
        <v>1011.118323027528</v>
      </c>
      <c r="M21" s="79">
        <v>1974.2672759741474</v>
      </c>
      <c r="N21" s="79">
        <v>900.73780000000124</v>
      </c>
      <c r="O21" s="79">
        <v>815.67646767175381</v>
      </c>
      <c r="P21" s="79">
        <v>533.05730940695332</v>
      </c>
      <c r="Q21" s="79">
        <v>362.42599999999993</v>
      </c>
      <c r="R21" s="79">
        <v>300.88364840057909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1392.7475081749487</v>
      </c>
      <c r="D30" s="8">
        <v>1971.0540872478362</v>
      </c>
      <c r="E30" s="8">
        <v>2495.8170235166403</v>
      </c>
      <c r="F30" s="8">
        <v>2871.3668374617127</v>
      </c>
      <c r="G30" s="8">
        <v>1915.2257931959762</v>
      </c>
      <c r="H30" s="8">
        <v>1427.0466548711047</v>
      </c>
      <c r="I30" s="8">
        <v>1609.2622991529001</v>
      </c>
      <c r="J30" s="8">
        <v>1047.1469576472002</v>
      </c>
      <c r="K30" s="8">
        <v>681.13747050771622</v>
      </c>
      <c r="L30" s="8">
        <v>1011.118323027528</v>
      </c>
      <c r="M30" s="8">
        <v>1974.2672759741474</v>
      </c>
      <c r="N30" s="8">
        <v>900.73780000000124</v>
      </c>
      <c r="O30" s="8">
        <v>815.67646767175381</v>
      </c>
      <c r="P30" s="8">
        <v>533.05730940695332</v>
      </c>
      <c r="Q30" s="8">
        <v>362.42599999999993</v>
      </c>
      <c r="R30" s="8">
        <v>300.88364840057909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40.029347688192011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40.029347688192011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49.34418966081752</v>
      </c>
      <c r="D34" s="9">
        <v>72.489923019288028</v>
      </c>
      <c r="E34" s="9">
        <v>81.239640596640015</v>
      </c>
      <c r="F34" s="9">
        <v>60.988697003736007</v>
      </c>
      <c r="G34" s="9">
        <v>46.527968061900005</v>
      </c>
      <c r="H34" s="9">
        <v>31.928637025964584</v>
      </c>
      <c r="I34" s="9">
        <v>61.027136223876013</v>
      </c>
      <c r="J34" s="9">
        <v>34.872509629044004</v>
      </c>
      <c r="K34" s="9">
        <v>20.342273066460002</v>
      </c>
      <c r="L34" s="9">
        <v>26.154441663876003</v>
      </c>
      <c r="M34" s="9">
        <v>58.05195518708048</v>
      </c>
      <c r="N34" s="9">
        <v>29.02600000000001</v>
      </c>
      <c r="O34" s="9">
        <v>23.220756377531657</v>
      </c>
      <c r="P34" s="9">
        <v>11.610389314514277</v>
      </c>
      <c r="Q34" s="9">
        <v>5.8051999999999948</v>
      </c>
      <c r="R34" s="9">
        <v>5.8052047926041785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9.3319585200000024</v>
      </c>
      <c r="G38" s="9">
        <v>3.0103092000000005</v>
      </c>
      <c r="H38" s="9">
        <v>0</v>
      </c>
      <c r="I38" s="9">
        <v>3.0103092000000005</v>
      </c>
      <c r="J38" s="9">
        <v>9.3318983138160014</v>
      </c>
      <c r="K38" s="9">
        <v>3.0102790969080004</v>
      </c>
      <c r="L38" s="9">
        <v>3.0103092000000005</v>
      </c>
      <c r="M38" s="9">
        <v>6.1833952267586465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9.3319585200000024</v>
      </c>
      <c r="G41" s="10">
        <v>3.0103092000000005</v>
      </c>
      <c r="H41" s="10">
        <v>0</v>
      </c>
      <c r="I41" s="10">
        <v>3.0103092000000005</v>
      </c>
      <c r="J41" s="10">
        <v>9.3318983138160014</v>
      </c>
      <c r="K41" s="10">
        <v>3.0102790969080004</v>
      </c>
      <c r="L41" s="10">
        <v>3.0103092000000005</v>
      </c>
      <c r="M41" s="10">
        <v>6.1833952267586465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346.49152739896658</v>
      </c>
      <c r="D43" s="9">
        <v>387.80275331444403</v>
      </c>
      <c r="E43" s="9">
        <v>581.70352500000013</v>
      </c>
      <c r="F43" s="9">
        <v>562.77808778786402</v>
      </c>
      <c r="G43" s="9">
        <v>438.68360055358801</v>
      </c>
      <c r="H43" s="9">
        <v>311.516761249637</v>
      </c>
      <c r="I43" s="9">
        <v>244.78053307812002</v>
      </c>
      <c r="J43" s="9">
        <v>225.85487869666804</v>
      </c>
      <c r="K43" s="9">
        <v>168.46019294504401</v>
      </c>
      <c r="L43" s="9">
        <v>260.602279498548</v>
      </c>
      <c r="M43" s="9">
        <v>584.94494845464146</v>
      </c>
      <c r="N43" s="9">
        <v>305.1438000000004</v>
      </c>
      <c r="O43" s="9">
        <v>232.08076401352227</v>
      </c>
      <c r="P43" s="9">
        <v>168.5032449200138</v>
      </c>
      <c r="Q43" s="9">
        <v>139.90079999999978</v>
      </c>
      <c r="R43" s="9">
        <v>155.7583285894371</v>
      </c>
    </row>
    <row r="44" spans="1:18" ht="11.25" customHeight="1" x14ac:dyDescent="0.25">
      <c r="A44" s="59" t="s">
        <v>161</v>
      </c>
      <c r="B44" s="60" t="s">
        <v>160</v>
      </c>
      <c r="C44" s="9">
        <v>996.91179111516476</v>
      </c>
      <c r="D44" s="9">
        <v>1510.7614109141041</v>
      </c>
      <c r="E44" s="9">
        <v>1832.8738579200005</v>
      </c>
      <c r="F44" s="9">
        <v>2238.2680941501126</v>
      </c>
      <c r="G44" s="9">
        <v>1386.9745676922964</v>
      </c>
      <c r="H44" s="9">
        <v>1083.6012565955029</v>
      </c>
      <c r="I44" s="9">
        <v>1300.4443206509043</v>
      </c>
      <c r="J44" s="9">
        <v>777.08767100767204</v>
      </c>
      <c r="K44" s="9">
        <v>489.32472539930416</v>
      </c>
      <c r="L44" s="9">
        <v>721.35129266510421</v>
      </c>
      <c r="M44" s="9">
        <v>1325.0869771056668</v>
      </c>
      <c r="N44" s="9">
        <v>566.56800000000089</v>
      </c>
      <c r="O44" s="9">
        <v>560.37494728069987</v>
      </c>
      <c r="P44" s="9">
        <v>352.94367517242529</v>
      </c>
      <c r="Q44" s="9">
        <v>216.72000000000017</v>
      </c>
      <c r="R44" s="9">
        <v>139.32011501853782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2853.7735591517276</v>
      </c>
      <c r="D52" s="79">
        <v>3247.5258798760801</v>
      </c>
      <c r="E52" s="79">
        <v>3328.9151983633801</v>
      </c>
      <c r="F52" s="79">
        <v>3366.7877053133648</v>
      </c>
      <c r="G52" s="79">
        <v>3461.4713632255198</v>
      </c>
      <c r="H52" s="79">
        <v>3383.2446494531296</v>
      </c>
      <c r="I52" s="79">
        <v>3020.13748565676</v>
      </c>
      <c r="J52" s="79">
        <v>3091.0287474246243</v>
      </c>
      <c r="K52" s="79">
        <v>3130.283708436672</v>
      </c>
      <c r="L52" s="79">
        <v>2825.420578493256</v>
      </c>
      <c r="M52" s="79">
        <v>4133.4481682359446</v>
      </c>
      <c r="N52" s="79">
        <v>3264.8788134634738</v>
      </c>
      <c r="O52" s="79">
        <v>2677.0955048357596</v>
      </c>
      <c r="P52" s="79">
        <v>2510.8560193970247</v>
      </c>
      <c r="Q52" s="79">
        <v>2301.1906483833868</v>
      </c>
      <c r="R52" s="79">
        <v>2241.4640553219915</v>
      </c>
    </row>
    <row r="53" spans="1:18" ht="11.25" customHeight="1" x14ac:dyDescent="0.25">
      <c r="A53" s="56" t="s">
        <v>143</v>
      </c>
      <c r="B53" s="57" t="s">
        <v>142</v>
      </c>
      <c r="C53" s="8">
        <v>599.09275915172634</v>
      </c>
      <c r="D53" s="8">
        <v>695.71583831375995</v>
      </c>
      <c r="E53" s="8">
        <v>782.57931992657996</v>
      </c>
      <c r="F53" s="8">
        <v>778.12262272126793</v>
      </c>
      <c r="G53" s="8">
        <v>646.42769476084811</v>
      </c>
      <c r="H53" s="8">
        <v>530.87424945313001</v>
      </c>
      <c r="I53" s="8">
        <v>515.30185629252014</v>
      </c>
      <c r="J53" s="8">
        <v>670.81551302462412</v>
      </c>
      <c r="K53" s="8">
        <v>506.79250156339202</v>
      </c>
      <c r="L53" s="8">
        <v>1284.482546746344</v>
      </c>
      <c r="M53" s="8">
        <v>1706.7869764121795</v>
      </c>
      <c r="N53" s="8">
        <v>1136.4767414787088</v>
      </c>
      <c r="O53" s="8">
        <v>794.65547713777778</v>
      </c>
      <c r="P53" s="8">
        <v>780.8552198956445</v>
      </c>
      <c r="Q53" s="8">
        <v>407.45740843858283</v>
      </c>
      <c r="R53" s="8">
        <v>428.26805502139183</v>
      </c>
    </row>
    <row r="54" spans="1:18" ht="11.25" customHeight="1" x14ac:dyDescent="0.25">
      <c r="A54" s="56" t="s">
        <v>141</v>
      </c>
      <c r="B54" s="57" t="s">
        <v>140</v>
      </c>
      <c r="C54" s="8">
        <v>2254.680800000001</v>
      </c>
      <c r="D54" s="8">
        <v>2551.8100415623203</v>
      </c>
      <c r="E54" s="8">
        <v>2546.3358784368002</v>
      </c>
      <c r="F54" s="8">
        <v>2588.6650825920965</v>
      </c>
      <c r="G54" s="8">
        <v>2815.043668464672</v>
      </c>
      <c r="H54" s="8">
        <v>2852.3703999999993</v>
      </c>
      <c r="I54" s="8">
        <v>2504.83562936424</v>
      </c>
      <c r="J54" s="8">
        <v>2420.2132344000001</v>
      </c>
      <c r="K54" s="8">
        <v>2623.4912068732797</v>
      </c>
      <c r="L54" s="8">
        <v>1540.938031746912</v>
      </c>
      <c r="M54" s="8">
        <v>2426.661191823765</v>
      </c>
      <c r="N54" s="8">
        <v>2128.4020719847645</v>
      </c>
      <c r="O54" s="8">
        <v>1882.4400276979818</v>
      </c>
      <c r="P54" s="8">
        <v>1730.0007995013802</v>
      </c>
      <c r="Q54" s="8">
        <v>1893.7332399448042</v>
      </c>
      <c r="R54" s="8">
        <v>1813.1960003005997</v>
      </c>
    </row>
    <row r="55" spans="1:18" ht="11.25" customHeight="1" x14ac:dyDescent="0.25">
      <c r="A55" s="59" t="s">
        <v>139</v>
      </c>
      <c r="B55" s="60" t="s">
        <v>138</v>
      </c>
      <c r="C55" s="9">
        <v>29.392799999999941</v>
      </c>
      <c r="D55" s="9">
        <v>33.081403162320001</v>
      </c>
      <c r="E55" s="9">
        <v>40.710768479999999</v>
      </c>
      <c r="F55" s="9">
        <v>24.730732256256001</v>
      </c>
      <c r="G55" s="9">
        <v>35.868956850288008</v>
      </c>
      <c r="H55" s="9">
        <v>45.909600000000033</v>
      </c>
      <c r="I55" s="9">
        <v>34.390375200000001</v>
      </c>
      <c r="J55" s="9">
        <v>31.787860320000004</v>
      </c>
      <c r="K55" s="9">
        <v>33.832693439999993</v>
      </c>
      <c r="L55" s="9">
        <v>15.05740752</v>
      </c>
      <c r="M55" s="9">
        <v>30.811589849305218</v>
      </c>
      <c r="N55" s="9">
        <v>39.336069111808911</v>
      </c>
      <c r="O55" s="9">
        <v>11.366400000000008</v>
      </c>
      <c r="P55" s="9">
        <v>11.721599999999995</v>
      </c>
      <c r="Q55" s="9">
        <v>23.21963912079044</v>
      </c>
      <c r="R55" s="9">
        <v>47.774400000000071</v>
      </c>
    </row>
    <row r="56" spans="1:18" ht="11.25" customHeight="1" x14ac:dyDescent="0.25">
      <c r="A56" s="59" t="s">
        <v>137</v>
      </c>
      <c r="B56" s="60" t="s">
        <v>136</v>
      </c>
      <c r="C56" s="9">
        <v>1991.6000000000013</v>
      </c>
      <c r="D56" s="9">
        <v>2233.741536</v>
      </c>
      <c r="E56" s="9">
        <v>2212.2560339567999</v>
      </c>
      <c r="F56" s="9">
        <v>2307.7641600000002</v>
      </c>
      <c r="G56" s="9">
        <v>2516.7692159999997</v>
      </c>
      <c r="H56" s="9">
        <v>2531.3599999999997</v>
      </c>
      <c r="I56" s="9">
        <v>2167.3388879999998</v>
      </c>
      <c r="J56" s="9">
        <v>2155.3646400000002</v>
      </c>
      <c r="K56" s="9">
        <v>2334.2028641567999</v>
      </c>
      <c r="L56" s="9">
        <v>1349.0395713288001</v>
      </c>
      <c r="M56" s="9">
        <v>2259.1399999999976</v>
      </c>
      <c r="N56" s="9">
        <v>1973.6599999999983</v>
      </c>
      <c r="O56" s="9">
        <v>1552.7200000000048</v>
      </c>
      <c r="P56" s="9">
        <v>1415.4399999999955</v>
      </c>
      <c r="Q56" s="9">
        <v>1570.4000000000049</v>
      </c>
      <c r="R56" s="9">
        <v>1484.5999999999979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17.664941535840001</v>
      </c>
      <c r="G57" s="9">
        <v>4.0883092143840001</v>
      </c>
      <c r="H57" s="9">
        <v>5.1947999999999954</v>
      </c>
      <c r="I57" s="9">
        <v>6.6892997642400003</v>
      </c>
      <c r="J57" s="9">
        <v>4.4614540800000002</v>
      </c>
      <c r="K57" s="9">
        <v>7.8064292764799994</v>
      </c>
      <c r="L57" s="9">
        <v>5.391592898112</v>
      </c>
      <c r="M57" s="9">
        <v>4.3956019744619059</v>
      </c>
      <c r="N57" s="9">
        <v>1.1100028729578879</v>
      </c>
      <c r="O57" s="9">
        <v>0.39962769797782838</v>
      </c>
      <c r="P57" s="9">
        <v>0.35519950138483719</v>
      </c>
      <c r="Q57" s="9">
        <v>0.17760082400908755</v>
      </c>
      <c r="R57" s="9">
        <v>0.17760030060159074</v>
      </c>
    </row>
    <row r="58" spans="1:18" ht="11.25" customHeight="1" x14ac:dyDescent="0.25">
      <c r="A58" s="64" t="s">
        <v>133</v>
      </c>
      <c r="B58" s="60" t="s">
        <v>132</v>
      </c>
      <c r="C58" s="9">
        <v>233.68800000000019</v>
      </c>
      <c r="D58" s="9">
        <v>284.98710240000003</v>
      </c>
      <c r="E58" s="9">
        <v>293.36907600000001</v>
      </c>
      <c r="F58" s="9">
        <v>238.5052488</v>
      </c>
      <c r="G58" s="9">
        <v>258.31718640000003</v>
      </c>
      <c r="H58" s="9">
        <v>269.90599999999966</v>
      </c>
      <c r="I58" s="9">
        <v>296.41706640000001</v>
      </c>
      <c r="J58" s="9">
        <v>228.59928000000002</v>
      </c>
      <c r="K58" s="9">
        <v>247.64922000000001</v>
      </c>
      <c r="L58" s="9">
        <v>171.44946000000002</v>
      </c>
      <c r="M58" s="9">
        <v>132.31400000000033</v>
      </c>
      <c r="N58" s="9">
        <v>114.29599999999967</v>
      </c>
      <c r="O58" s="9">
        <v>317.95399999999916</v>
      </c>
      <c r="P58" s="9">
        <v>302.48399999999987</v>
      </c>
      <c r="Q58" s="9">
        <v>299.93599999999981</v>
      </c>
      <c r="R58" s="9">
        <v>280.64400000000023</v>
      </c>
    </row>
    <row r="59" spans="1:18" ht="11.25" customHeight="1" x14ac:dyDescent="0.25">
      <c r="A59" s="80" t="s">
        <v>131</v>
      </c>
      <c r="B59" s="54">
        <v>7200</v>
      </c>
      <c r="C59" s="79">
        <v>1299.9914540269035</v>
      </c>
      <c r="D59" s="79">
        <v>1306.1096132060879</v>
      </c>
      <c r="E59" s="79">
        <v>1411.2296035200002</v>
      </c>
      <c r="F59" s="79">
        <v>1676.3672943666002</v>
      </c>
      <c r="G59" s="79">
        <v>1599.0688915860244</v>
      </c>
      <c r="H59" s="79">
        <v>1938.6035000000045</v>
      </c>
      <c r="I59" s="79">
        <v>2119.0767093619556</v>
      </c>
      <c r="J59" s="79">
        <v>1604.8649167200001</v>
      </c>
      <c r="K59" s="79">
        <v>1692.003258905796</v>
      </c>
      <c r="L59" s="79">
        <v>1773.3665529979201</v>
      </c>
      <c r="M59" s="79">
        <v>2022.3124388859246</v>
      </c>
      <c r="N59" s="79">
        <v>1999.3784999999998</v>
      </c>
      <c r="O59" s="79">
        <v>2078.8746472412622</v>
      </c>
      <c r="P59" s="79">
        <v>2254.818724804014</v>
      </c>
      <c r="Q59" s="79">
        <v>2318.8903999999989</v>
      </c>
      <c r="R59" s="79">
        <v>2432.1625079209311</v>
      </c>
    </row>
    <row r="60" spans="1:18" ht="11.25" customHeight="1" x14ac:dyDescent="0.25">
      <c r="A60" s="56" t="s">
        <v>130</v>
      </c>
      <c r="B60" s="57" t="s">
        <v>129</v>
      </c>
      <c r="C60" s="8">
        <v>151.72312301638831</v>
      </c>
      <c r="D60" s="8">
        <v>165.84273608759975</v>
      </c>
      <c r="E60" s="8">
        <v>304.74461160000004</v>
      </c>
      <c r="F60" s="8">
        <v>290.37659168232005</v>
      </c>
      <c r="G60" s="8">
        <v>135.9081937699201</v>
      </c>
      <c r="H60" s="8">
        <v>243.52900000000102</v>
      </c>
      <c r="I60" s="8">
        <v>356.8338476960397</v>
      </c>
      <c r="J60" s="8">
        <v>187.39698120000003</v>
      </c>
      <c r="K60" s="8">
        <v>66.456597430079995</v>
      </c>
      <c r="L60" s="8">
        <v>120.93948570131998</v>
      </c>
      <c r="M60" s="8">
        <v>124.12390418316645</v>
      </c>
      <c r="N60" s="8">
        <v>173.17300000000026</v>
      </c>
      <c r="O60" s="8">
        <v>109.25191314192271</v>
      </c>
      <c r="P60" s="8">
        <v>155.44085694182948</v>
      </c>
      <c r="Q60" s="8">
        <v>123.40900000000002</v>
      </c>
      <c r="R60" s="8">
        <v>107.10708842442259</v>
      </c>
    </row>
    <row r="61" spans="1:18" ht="11.25" customHeight="1" x14ac:dyDescent="0.25">
      <c r="A61" s="56" t="s">
        <v>128</v>
      </c>
      <c r="B61" s="57" t="s">
        <v>127</v>
      </c>
      <c r="C61" s="8">
        <v>1148.2683310105153</v>
      </c>
      <c r="D61" s="8">
        <v>1140.2668771184881</v>
      </c>
      <c r="E61" s="8">
        <v>1106.4849919200001</v>
      </c>
      <c r="F61" s="8">
        <v>1385.9907026842802</v>
      </c>
      <c r="G61" s="8">
        <v>1463.1606978161042</v>
      </c>
      <c r="H61" s="8">
        <v>1695.0745000000034</v>
      </c>
      <c r="I61" s="8">
        <v>1762.2428616659163</v>
      </c>
      <c r="J61" s="8">
        <v>1417.4679355200001</v>
      </c>
      <c r="K61" s="8">
        <v>1625.5466614757161</v>
      </c>
      <c r="L61" s="8">
        <v>1652.4270672966002</v>
      </c>
      <c r="M61" s="8">
        <v>1898.1885347027583</v>
      </c>
      <c r="N61" s="8">
        <v>1826.2054999999996</v>
      </c>
      <c r="O61" s="8">
        <v>1969.6227340993398</v>
      </c>
      <c r="P61" s="8">
        <v>2099.3778678621843</v>
      </c>
      <c r="Q61" s="8">
        <v>2195.4813999999988</v>
      </c>
      <c r="R61" s="8">
        <v>2325.0554194965084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12251.455133421678</v>
      </c>
      <c r="D64" s="81">
        <v>13530.26702937283</v>
      </c>
      <c r="E64" s="81">
        <v>13460.99407776</v>
      </c>
      <c r="F64" s="81">
        <v>15159.191529368667</v>
      </c>
      <c r="G64" s="81">
        <v>15803.886655700062</v>
      </c>
      <c r="H64" s="81">
        <v>17348.466200000032</v>
      </c>
      <c r="I64" s="81">
        <v>18025.59385533262</v>
      </c>
      <c r="J64" s="81">
        <v>18866.647757520001</v>
      </c>
      <c r="K64" s="81">
        <v>19327.652195003495</v>
      </c>
      <c r="L64" s="81">
        <v>20358.992566088782</v>
      </c>
      <c r="M64" s="81">
        <v>24079.115012246402</v>
      </c>
      <c r="N64" s="81">
        <v>18677.406400000014</v>
      </c>
      <c r="O64" s="81">
        <v>22712.683742833098</v>
      </c>
      <c r="P64" s="81">
        <v>22378.719132668648</v>
      </c>
      <c r="Q64" s="81">
        <v>21363.691200000001</v>
      </c>
      <c r="R64" s="81">
        <v>21617.750646971108</v>
      </c>
    </row>
    <row r="65" spans="1:18" ht="11.25" customHeight="1" x14ac:dyDescent="0.25">
      <c r="A65" s="71" t="s">
        <v>123</v>
      </c>
      <c r="B65" s="72" t="s">
        <v>122</v>
      </c>
      <c r="C65" s="82">
        <v>11343.481197240719</v>
      </c>
      <c r="D65" s="82">
        <v>12623.75759840832</v>
      </c>
      <c r="E65" s="82">
        <v>12585.3868224</v>
      </c>
      <c r="F65" s="82">
        <v>14070.043485993603</v>
      </c>
      <c r="G65" s="82">
        <v>14601.33217460736</v>
      </c>
      <c r="H65" s="82">
        <v>15769.376000000029</v>
      </c>
      <c r="I65" s="82">
        <v>16231.77825175872</v>
      </c>
      <c r="J65" s="82">
        <v>15953.1817536</v>
      </c>
      <c r="K65" s="82">
        <v>16238.643873580801</v>
      </c>
      <c r="L65" s="82">
        <v>16950.049944186241</v>
      </c>
      <c r="M65" s="82">
        <v>20109.584476505846</v>
      </c>
      <c r="N65" s="82">
        <v>15350.608000000015</v>
      </c>
      <c r="O65" s="82">
        <v>19097.328817133119</v>
      </c>
      <c r="P65" s="82">
        <v>18471.784911324648</v>
      </c>
      <c r="Q65" s="82">
        <v>17524.64</v>
      </c>
      <c r="R65" s="82">
        <v>17621.870548091505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73.273259409611157</v>
      </c>
      <c r="D67" s="82">
        <v>77.497533352512008</v>
      </c>
      <c r="E67" s="82">
        <v>71.322975360000001</v>
      </c>
      <c r="F67" s="82">
        <v>81.381640859064021</v>
      </c>
      <c r="G67" s="82">
        <v>80.695820159136019</v>
      </c>
      <c r="H67" s="82">
        <v>68.086199999999977</v>
      </c>
      <c r="I67" s="82">
        <v>74.066418179208</v>
      </c>
      <c r="J67" s="82">
        <v>110.41345224</v>
      </c>
      <c r="K67" s="82">
        <v>58.063828501224009</v>
      </c>
      <c r="L67" s="82">
        <v>50.748857280576004</v>
      </c>
      <c r="M67" s="82">
        <v>55.255157346054936</v>
      </c>
      <c r="N67" s="82">
        <v>49.795199999999937</v>
      </c>
      <c r="O67" s="82">
        <v>34.780172348869741</v>
      </c>
      <c r="P67" s="82">
        <v>40.950161637359038</v>
      </c>
      <c r="Q67" s="82">
        <v>27.29999999999999</v>
      </c>
      <c r="R67" s="82">
        <v>19.546816137269225</v>
      </c>
    </row>
    <row r="68" spans="1:18" ht="11.25" customHeight="1" x14ac:dyDescent="0.25">
      <c r="A68" s="71" t="s">
        <v>117</v>
      </c>
      <c r="B68" s="72" t="s">
        <v>116</v>
      </c>
      <c r="C68" s="82">
        <v>834.70067677134841</v>
      </c>
      <c r="D68" s="82">
        <v>829.01189761199998</v>
      </c>
      <c r="E68" s="82">
        <v>804.28427999999985</v>
      </c>
      <c r="F68" s="82">
        <v>1007.766402516</v>
      </c>
      <c r="G68" s="82">
        <v>1063.869606252</v>
      </c>
      <c r="H68" s="82">
        <v>1233.2000000000014</v>
      </c>
      <c r="I68" s="82">
        <v>1281.1652798760001</v>
      </c>
      <c r="J68" s="82">
        <v>2317.8124800000001</v>
      </c>
      <c r="K68" s="82">
        <v>2659.0185092879992</v>
      </c>
      <c r="L68" s="82">
        <v>2702.9886597</v>
      </c>
      <c r="M68" s="82">
        <v>3109.997599252752</v>
      </c>
      <c r="N68" s="82">
        <v>2987.0999999999995</v>
      </c>
      <c r="O68" s="82">
        <v>3221.8974385087872</v>
      </c>
      <c r="P68" s="82">
        <v>3433.9135542497456</v>
      </c>
      <c r="Q68" s="82">
        <v>3591.099999999999</v>
      </c>
      <c r="R68" s="82">
        <v>3803.2031398112413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57.989054681567993</v>
      </c>
      <c r="H69" s="82">
        <v>277.80400000000031</v>
      </c>
      <c r="I69" s="82">
        <v>438.58390551868797</v>
      </c>
      <c r="J69" s="82">
        <v>485.24007167999997</v>
      </c>
      <c r="K69" s="82">
        <v>371.92598363347196</v>
      </c>
      <c r="L69" s="82">
        <v>655.20510492196797</v>
      </c>
      <c r="M69" s="82">
        <v>804.27777914175147</v>
      </c>
      <c r="N69" s="82">
        <v>289.90319999999991</v>
      </c>
      <c r="O69" s="82">
        <v>358.67731484232377</v>
      </c>
      <c r="P69" s="82">
        <v>432.07050545689322</v>
      </c>
      <c r="Q69" s="82">
        <v>220.65119999999965</v>
      </c>
      <c r="R69" s="82">
        <v>173.13014293108967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57.989054681567993</v>
      </c>
      <c r="H73" s="83">
        <v>277.80400000000031</v>
      </c>
      <c r="I73" s="83">
        <v>438.58390551868797</v>
      </c>
      <c r="J73" s="83">
        <v>485.24007167999997</v>
      </c>
      <c r="K73" s="83">
        <v>371.92598363347196</v>
      </c>
      <c r="L73" s="83">
        <v>655.20510492196797</v>
      </c>
      <c r="M73" s="83">
        <v>804.27777914175147</v>
      </c>
      <c r="N73" s="83">
        <v>289.90319999999991</v>
      </c>
      <c r="O73" s="83">
        <v>358.67731484232377</v>
      </c>
      <c r="P73" s="83">
        <v>432.07050545689322</v>
      </c>
      <c r="Q73" s="83">
        <v>220.65119999999965</v>
      </c>
      <c r="R73" s="83">
        <v>173.13014293108967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371.68773277098893</v>
      </c>
      <c r="D2" s="78">
        <v>311.88873425018403</v>
      </c>
      <c r="E2" s="78">
        <v>329.10698358194406</v>
      </c>
      <c r="F2" s="78">
        <v>441.52818465402004</v>
      </c>
      <c r="G2" s="78">
        <v>411.64396905398405</v>
      </c>
      <c r="H2" s="78">
        <v>385.24853008137529</v>
      </c>
      <c r="I2" s="78">
        <v>357.102960043824</v>
      </c>
      <c r="J2" s="78">
        <v>340.08624856839606</v>
      </c>
      <c r="K2" s="78">
        <v>240.897656281428</v>
      </c>
      <c r="L2" s="78">
        <v>267.12786688358403</v>
      </c>
      <c r="M2" s="78">
        <v>275.87479943580018</v>
      </c>
      <c r="N2" s="78">
        <v>289.66526157207903</v>
      </c>
      <c r="O2" s="78">
        <v>264.91351860444553</v>
      </c>
      <c r="P2" s="78">
        <v>121.16772652873723</v>
      </c>
      <c r="Q2" s="78">
        <v>109.04283227471208</v>
      </c>
      <c r="R2" s="78">
        <v>155.04007941579601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346.48519137329197</v>
      </c>
      <c r="D21" s="79">
        <v>282.67005677428801</v>
      </c>
      <c r="E21" s="79">
        <v>303.83009549114405</v>
      </c>
      <c r="F21" s="79">
        <v>417.89874739053602</v>
      </c>
      <c r="G21" s="79">
        <v>370.87524186422405</v>
      </c>
      <c r="H21" s="79">
        <v>361.58934456466068</v>
      </c>
      <c r="I21" s="79">
        <v>344.416907937492</v>
      </c>
      <c r="J21" s="79">
        <v>314.49105582562805</v>
      </c>
      <c r="K21" s="79">
        <v>214.22639347160401</v>
      </c>
      <c r="L21" s="79">
        <v>250.44879315340802</v>
      </c>
      <c r="M21" s="79">
        <v>246.75564173196767</v>
      </c>
      <c r="N21" s="79">
        <v>255.78124950830986</v>
      </c>
      <c r="O21" s="79">
        <v>224.58227542437487</v>
      </c>
      <c r="P21" s="79">
        <v>91.156456270748606</v>
      </c>
      <c r="Q21" s="79">
        <v>81.885810440053206</v>
      </c>
      <c r="R21" s="79">
        <v>122.39180040718261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346.48519137329197</v>
      </c>
      <c r="D30" s="8">
        <v>282.67005677428801</v>
      </c>
      <c r="E30" s="8">
        <v>303.83009549114405</v>
      </c>
      <c r="F30" s="8">
        <v>417.89874739053602</v>
      </c>
      <c r="G30" s="8">
        <v>370.87524186422405</v>
      </c>
      <c r="H30" s="8">
        <v>361.58934456466068</v>
      </c>
      <c r="I30" s="8">
        <v>344.416907937492</v>
      </c>
      <c r="J30" s="8">
        <v>314.49105582562805</v>
      </c>
      <c r="K30" s="8">
        <v>214.22639347160401</v>
      </c>
      <c r="L30" s="8">
        <v>250.44879315340802</v>
      </c>
      <c r="M30" s="8">
        <v>246.75564173196767</v>
      </c>
      <c r="N30" s="8">
        <v>255.78124950830986</v>
      </c>
      <c r="O30" s="8">
        <v>224.58227542437487</v>
      </c>
      <c r="P30" s="8">
        <v>91.156456270748606</v>
      </c>
      <c r="Q30" s="8">
        <v>81.885810440053206</v>
      </c>
      <c r="R30" s="8">
        <v>122.39180040718261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43.538513211483789</v>
      </c>
      <c r="D34" s="9">
        <v>52.294564388016006</v>
      </c>
      <c r="E34" s="9">
        <v>66.830269623156013</v>
      </c>
      <c r="F34" s="9">
        <v>69.695563436712007</v>
      </c>
      <c r="G34" s="9">
        <v>66.828261801348006</v>
      </c>
      <c r="H34" s="9">
        <v>63.857314651480003</v>
      </c>
      <c r="I34" s="9">
        <v>81.334087477740013</v>
      </c>
      <c r="J34" s="9">
        <v>60.987217556088005</v>
      </c>
      <c r="K34" s="9">
        <v>49.383090672876008</v>
      </c>
      <c r="L34" s="9">
        <v>37.75769672972401</v>
      </c>
      <c r="M34" s="9">
        <v>40.638971825483736</v>
      </c>
      <c r="N34" s="9">
        <v>46.441285968562532</v>
      </c>
      <c r="O34" s="9">
        <v>43.536599934024693</v>
      </c>
      <c r="P34" s="9">
        <v>43.536160545027293</v>
      </c>
      <c r="Q34" s="9">
        <v>40.635883099235869</v>
      </c>
      <c r="R34" s="9">
        <v>49.344883806456842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219.35573126367748</v>
      </c>
      <c r="D43" s="9">
        <v>162.33176792008803</v>
      </c>
      <c r="E43" s="9">
        <v>181.25965604307601</v>
      </c>
      <c r="F43" s="9">
        <v>292.486054675464</v>
      </c>
      <c r="G43" s="9">
        <v>260.62083196297203</v>
      </c>
      <c r="H43" s="9">
        <v>257.48388278615062</v>
      </c>
      <c r="I43" s="9">
        <v>235.21273554729603</v>
      </c>
      <c r="J43" s="9">
        <v>222.40914623226001</v>
      </c>
      <c r="K43" s="9">
        <v>143.135737740216</v>
      </c>
      <c r="L43" s="9">
        <v>197.13163062387599</v>
      </c>
      <c r="M43" s="9">
        <v>187.53953143981019</v>
      </c>
      <c r="N43" s="9">
        <v>190.76395807279468</v>
      </c>
      <c r="O43" s="9">
        <v>174.85396485930386</v>
      </c>
      <c r="P43" s="9">
        <v>44.524508778536415</v>
      </c>
      <c r="Q43" s="9">
        <v>38.153962685570058</v>
      </c>
      <c r="R43" s="9">
        <v>69.950902831157919</v>
      </c>
    </row>
    <row r="44" spans="1:18" ht="11.25" customHeight="1" x14ac:dyDescent="0.25">
      <c r="A44" s="59" t="s">
        <v>161</v>
      </c>
      <c r="B44" s="60" t="s">
        <v>160</v>
      </c>
      <c r="C44" s="9">
        <v>83.590946898130724</v>
      </c>
      <c r="D44" s="9">
        <v>68.043724466184017</v>
      </c>
      <c r="E44" s="9">
        <v>55.740169824912009</v>
      </c>
      <c r="F44" s="9">
        <v>55.717129278360005</v>
      </c>
      <c r="G44" s="9">
        <v>43.426148099904005</v>
      </c>
      <c r="H44" s="9">
        <v>40.24814712703008</v>
      </c>
      <c r="I44" s="9">
        <v>27.870084912456004</v>
      </c>
      <c r="J44" s="9">
        <v>31.094692037280005</v>
      </c>
      <c r="K44" s="9">
        <v>21.707565058512003</v>
      </c>
      <c r="L44" s="9">
        <v>15.559465799808004</v>
      </c>
      <c r="M44" s="9">
        <v>18.577138466673734</v>
      </c>
      <c r="N44" s="9">
        <v>18.57600546695264</v>
      </c>
      <c r="O44" s="9">
        <v>6.1917106310463073</v>
      </c>
      <c r="P44" s="9">
        <v>3.095786947184898</v>
      </c>
      <c r="Q44" s="9">
        <v>3.0959646552472844</v>
      </c>
      <c r="R44" s="9">
        <v>3.0960137695678571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25.202541397696962</v>
      </c>
      <c r="D52" s="79">
        <v>29.218677475896005</v>
      </c>
      <c r="E52" s="79">
        <v>25.276888090800004</v>
      </c>
      <c r="F52" s="79">
        <v>23.629437263484004</v>
      </c>
      <c r="G52" s="79">
        <v>40.76872718976</v>
      </c>
      <c r="H52" s="79">
        <v>23.659185516714643</v>
      </c>
      <c r="I52" s="79">
        <v>12.686052106332001</v>
      </c>
      <c r="J52" s="79">
        <v>25.595192742768003</v>
      </c>
      <c r="K52" s="79">
        <v>26.671262809824</v>
      </c>
      <c r="L52" s="79">
        <v>16.679073730176</v>
      </c>
      <c r="M52" s="79">
        <v>29.119157703832503</v>
      </c>
      <c r="N52" s="79">
        <v>33.884012063769163</v>
      </c>
      <c r="O52" s="79">
        <v>40.331243180070672</v>
      </c>
      <c r="P52" s="79">
        <v>30.011270257988624</v>
      </c>
      <c r="Q52" s="79">
        <v>27.157021834658881</v>
      </c>
      <c r="R52" s="79">
        <v>32.6482790086134</v>
      </c>
    </row>
    <row r="53" spans="1:18" ht="11.25" customHeight="1" x14ac:dyDescent="0.25">
      <c r="A53" s="56" t="s">
        <v>143</v>
      </c>
      <c r="B53" s="57" t="s">
        <v>142</v>
      </c>
      <c r="C53" s="8">
        <v>24.628468511774702</v>
      </c>
      <c r="D53" s="8">
        <v>28.648485055080005</v>
      </c>
      <c r="E53" s="8">
        <v>24.908780950416002</v>
      </c>
      <c r="F53" s="8">
        <v>23.260326295932003</v>
      </c>
      <c r="G53" s="8">
        <v>40.396827813408002</v>
      </c>
      <c r="H53" s="8">
        <v>23.392783227295237</v>
      </c>
      <c r="I53" s="8">
        <v>12.686052106332001</v>
      </c>
      <c r="J53" s="8">
        <v>25.595192742768003</v>
      </c>
      <c r="K53" s="8">
        <v>26.299549327392</v>
      </c>
      <c r="L53" s="8">
        <v>16.679073730176</v>
      </c>
      <c r="M53" s="8">
        <v>29.119157703832503</v>
      </c>
      <c r="N53" s="8">
        <v>33.884012063769163</v>
      </c>
      <c r="O53" s="8">
        <v>40.331243180070672</v>
      </c>
      <c r="P53" s="8">
        <v>30.011270257988624</v>
      </c>
      <c r="Q53" s="8">
        <v>27.157021834658881</v>
      </c>
      <c r="R53" s="8">
        <v>32.6482790086134</v>
      </c>
    </row>
    <row r="54" spans="1:18" ht="11.25" customHeight="1" x14ac:dyDescent="0.25">
      <c r="A54" s="56" t="s">
        <v>141</v>
      </c>
      <c r="B54" s="57" t="s">
        <v>140</v>
      </c>
      <c r="C54" s="8">
        <v>0.57407288592225758</v>
      </c>
      <c r="D54" s="8">
        <v>0.57019242081599997</v>
      </c>
      <c r="E54" s="8">
        <v>0.368107140384</v>
      </c>
      <c r="F54" s="8">
        <v>0.36911096755199996</v>
      </c>
      <c r="G54" s="8">
        <v>0.37189937635199999</v>
      </c>
      <c r="H54" s="8">
        <v>0.26640228941940852</v>
      </c>
      <c r="I54" s="8">
        <v>0</v>
      </c>
      <c r="J54" s="8">
        <v>0</v>
      </c>
      <c r="K54" s="8">
        <v>0.37171348243199998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0.57407288592225758</v>
      </c>
      <c r="D57" s="9">
        <v>0.57019242081599997</v>
      </c>
      <c r="E57" s="9">
        <v>0.368107140384</v>
      </c>
      <c r="F57" s="9">
        <v>0.36911096755199996</v>
      </c>
      <c r="G57" s="9">
        <v>0.37189937635199999</v>
      </c>
      <c r="H57" s="9">
        <v>0.26640228941940852</v>
      </c>
      <c r="I57" s="9">
        <v>0</v>
      </c>
      <c r="J57" s="9">
        <v>0</v>
      </c>
      <c r="K57" s="9">
        <v>0.37171348243199998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4.6891222156800003</v>
      </c>
      <c r="F64" s="81">
        <v>14.071915186560002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24.952089817790963</v>
      </c>
      <c r="O64" s="81">
        <v>1.8017711545308666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4.6891222156800003</v>
      </c>
      <c r="F65" s="82">
        <v>14.071915186560002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24.952089817790963</v>
      </c>
      <c r="O67" s="82">
        <v>1.8017711545308666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60.214000639646763</v>
      </c>
      <c r="D2" s="78">
        <v>113.53602403432801</v>
      </c>
      <c r="E2" s="78">
        <v>101.67275244369603</v>
      </c>
      <c r="F2" s="78">
        <v>105.416416926216</v>
      </c>
      <c r="G2" s="78">
        <v>99.243469093248024</v>
      </c>
      <c r="H2" s="78">
        <v>78.492260207596857</v>
      </c>
      <c r="I2" s="78">
        <v>51.863328509760009</v>
      </c>
      <c r="J2" s="78">
        <v>49.973719031964002</v>
      </c>
      <c r="K2" s="78">
        <v>54.079248805956006</v>
      </c>
      <c r="L2" s="78">
        <v>38.521770521976009</v>
      </c>
      <c r="M2" s="78">
        <v>41.985657170547206</v>
      </c>
      <c r="N2" s="78">
        <v>33.573392822447381</v>
      </c>
      <c r="O2" s="78">
        <v>21.029262548139329</v>
      </c>
      <c r="P2" s="78">
        <v>20.804402702255672</v>
      </c>
      <c r="Q2" s="78">
        <v>11.191642884569351</v>
      </c>
      <c r="R2" s="78">
        <v>14.697978823943327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53.986756892933826</v>
      </c>
      <c r="D21" s="79">
        <v>107.20426045222801</v>
      </c>
      <c r="E21" s="79">
        <v>97.437288220596031</v>
      </c>
      <c r="F21" s="79">
        <v>94.865677660512006</v>
      </c>
      <c r="G21" s="79">
        <v>88.67452666784402</v>
      </c>
      <c r="H21" s="79">
        <v>70.021492180446785</v>
      </c>
      <c r="I21" s="79">
        <v>45.52029071262001</v>
      </c>
      <c r="J21" s="79">
        <v>39.40289757072</v>
      </c>
      <c r="K21" s="79">
        <v>43.068920861736004</v>
      </c>
      <c r="L21" s="79">
        <v>27.950526277668004</v>
      </c>
      <c r="M21" s="79">
        <v>30.933323818534596</v>
      </c>
      <c r="N21" s="79">
        <v>24.653594944733328</v>
      </c>
      <c r="O21" s="79">
        <v>15.363482302619236</v>
      </c>
      <c r="P21" s="79">
        <v>15.362729210412322</v>
      </c>
      <c r="Q21" s="79">
        <v>5.8051261570337047</v>
      </c>
      <c r="R21" s="79">
        <v>8.9821385065699282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53.986756892933826</v>
      </c>
      <c r="D30" s="8">
        <v>107.20426045222801</v>
      </c>
      <c r="E30" s="8">
        <v>97.437288220596031</v>
      </c>
      <c r="F30" s="8">
        <v>94.865677660512006</v>
      </c>
      <c r="G30" s="8">
        <v>88.67452666784402</v>
      </c>
      <c r="H30" s="8">
        <v>70.021492180446785</v>
      </c>
      <c r="I30" s="8">
        <v>45.52029071262001</v>
      </c>
      <c r="J30" s="8">
        <v>39.40289757072</v>
      </c>
      <c r="K30" s="8">
        <v>43.068920861736004</v>
      </c>
      <c r="L30" s="8">
        <v>27.950526277668004</v>
      </c>
      <c r="M30" s="8">
        <v>30.933323818534596</v>
      </c>
      <c r="N30" s="8">
        <v>24.653594944733328</v>
      </c>
      <c r="O30" s="8">
        <v>15.363482302619236</v>
      </c>
      <c r="P30" s="8">
        <v>15.362729210412322</v>
      </c>
      <c r="Q30" s="8">
        <v>5.8051261570337047</v>
      </c>
      <c r="R30" s="8">
        <v>8.9821385065699282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26.123107926890302</v>
      </c>
      <c r="D34" s="9">
        <v>29.095372238436006</v>
      </c>
      <c r="E34" s="9">
        <v>34.814467727568008</v>
      </c>
      <c r="F34" s="9">
        <v>26.105223610872002</v>
      </c>
      <c r="G34" s="9">
        <v>26.150188251888004</v>
      </c>
      <c r="H34" s="9">
        <v>23.220841691447262</v>
      </c>
      <c r="I34" s="9">
        <v>17.428738692096005</v>
      </c>
      <c r="J34" s="9">
        <v>14.417851378752003</v>
      </c>
      <c r="K34" s="9">
        <v>11.673132548508002</v>
      </c>
      <c r="L34" s="9">
        <v>2.9044463388120008</v>
      </c>
      <c r="M34" s="9">
        <v>5.805250575033039</v>
      </c>
      <c r="N34" s="9">
        <v>5.8051607460703112</v>
      </c>
      <c r="O34" s="9">
        <v>5.805222623713675</v>
      </c>
      <c r="P34" s="9">
        <v>5.8052244066566443</v>
      </c>
      <c r="Q34" s="9">
        <v>5.8051261570337047</v>
      </c>
      <c r="R34" s="9">
        <v>5.7991696262944341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31.706037603864001</v>
      </c>
      <c r="E43" s="9">
        <v>25.411819318236002</v>
      </c>
      <c r="F43" s="9">
        <v>25.403784053544001</v>
      </c>
      <c r="G43" s="9">
        <v>22.338935545212003</v>
      </c>
      <c r="H43" s="9">
        <v>12.744525996897247</v>
      </c>
      <c r="I43" s="9">
        <v>9.61951485222</v>
      </c>
      <c r="J43" s="9">
        <v>9.5478800021280001</v>
      </c>
      <c r="K43" s="9">
        <v>19.027227572964001</v>
      </c>
      <c r="L43" s="9">
        <v>12.728169514008002</v>
      </c>
      <c r="M43" s="9">
        <v>12.743990142109512</v>
      </c>
      <c r="N43" s="9">
        <v>9.5604314651866957</v>
      </c>
      <c r="O43" s="9">
        <v>9.5582596789055607</v>
      </c>
      <c r="P43" s="9">
        <v>9.5575048037556787</v>
      </c>
      <c r="Q43" s="9">
        <v>0</v>
      </c>
      <c r="R43" s="9">
        <v>3.1829688802754936</v>
      </c>
    </row>
    <row r="44" spans="1:18" ht="11.25" customHeight="1" x14ac:dyDescent="0.25">
      <c r="A44" s="59" t="s">
        <v>161</v>
      </c>
      <c r="B44" s="60" t="s">
        <v>160</v>
      </c>
      <c r="C44" s="9">
        <v>27.86364896604352</v>
      </c>
      <c r="D44" s="9">
        <v>46.402850609928009</v>
      </c>
      <c r="E44" s="9">
        <v>37.21100117479201</v>
      </c>
      <c r="F44" s="9">
        <v>43.356669996096009</v>
      </c>
      <c r="G44" s="9">
        <v>40.185402870744007</v>
      </c>
      <c r="H44" s="9">
        <v>34.056124492102278</v>
      </c>
      <c r="I44" s="9">
        <v>18.472037168304002</v>
      </c>
      <c r="J44" s="9">
        <v>15.437166189840003</v>
      </c>
      <c r="K44" s="9">
        <v>12.368560740264002</v>
      </c>
      <c r="L44" s="9">
        <v>12.317910424848003</v>
      </c>
      <c r="M44" s="9">
        <v>12.384083101392042</v>
      </c>
      <c r="N44" s="9">
        <v>9.2880027334763202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6.2272437467129373</v>
      </c>
      <c r="D52" s="79">
        <v>6.3317635821000007</v>
      </c>
      <c r="E52" s="79">
        <v>4.2354642231000001</v>
      </c>
      <c r="F52" s="79">
        <v>10.550739265704001</v>
      </c>
      <c r="G52" s="79">
        <v>10.568942425404</v>
      </c>
      <c r="H52" s="79">
        <v>8.4707680271500756</v>
      </c>
      <c r="I52" s="79">
        <v>6.34303779714</v>
      </c>
      <c r="J52" s="79">
        <v>10.570821461244002</v>
      </c>
      <c r="K52" s="79">
        <v>11.01032794422</v>
      </c>
      <c r="L52" s="79">
        <v>10.571244244308001</v>
      </c>
      <c r="M52" s="79">
        <v>11.052333352012612</v>
      </c>
      <c r="N52" s="79">
        <v>8.9197978777140516</v>
      </c>
      <c r="O52" s="79">
        <v>5.6657802455200921</v>
      </c>
      <c r="P52" s="79">
        <v>5.4416734918433516</v>
      </c>
      <c r="Q52" s="79">
        <v>5.3865167275356454</v>
      </c>
      <c r="R52" s="79">
        <v>5.7158403173733987</v>
      </c>
    </row>
    <row r="53" spans="1:18" ht="11.25" customHeight="1" x14ac:dyDescent="0.25">
      <c r="A53" s="56" t="s">
        <v>143</v>
      </c>
      <c r="B53" s="57" t="s">
        <v>142</v>
      </c>
      <c r="C53" s="8">
        <v>6.2272437467129373</v>
      </c>
      <c r="D53" s="8">
        <v>6.3317635821000007</v>
      </c>
      <c r="E53" s="8">
        <v>4.2354642231000001</v>
      </c>
      <c r="F53" s="8">
        <v>10.550739265704001</v>
      </c>
      <c r="G53" s="8">
        <v>10.568942425404</v>
      </c>
      <c r="H53" s="8">
        <v>8.4707680271500756</v>
      </c>
      <c r="I53" s="8">
        <v>6.34303779714</v>
      </c>
      <c r="J53" s="8">
        <v>10.570821461244002</v>
      </c>
      <c r="K53" s="8">
        <v>11.01032794422</v>
      </c>
      <c r="L53" s="8">
        <v>10.571244244308001</v>
      </c>
      <c r="M53" s="8">
        <v>11.052333352012612</v>
      </c>
      <c r="N53" s="8">
        <v>8.9197978777140516</v>
      </c>
      <c r="O53" s="8">
        <v>5.6657802455200921</v>
      </c>
      <c r="P53" s="8">
        <v>5.4416734918433516</v>
      </c>
      <c r="Q53" s="8">
        <v>5.3865167275356454</v>
      </c>
      <c r="R53" s="8">
        <v>5.7158403173733987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1.2011776845314821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1.2011776845314821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80.863646642771542</v>
      </c>
      <c r="D2" s="78">
        <v>81.23407964701201</v>
      </c>
      <c r="E2" s="78">
        <v>140.44564635044401</v>
      </c>
      <c r="F2" s="78">
        <v>134.27508947335201</v>
      </c>
      <c r="G2" s="78">
        <v>127.93130935657202</v>
      </c>
      <c r="H2" s="78">
        <v>112.37363334668635</v>
      </c>
      <c r="I2" s="78">
        <v>121.95960132164402</v>
      </c>
      <c r="J2" s="78">
        <v>110.36303952548403</v>
      </c>
      <c r="K2" s="78">
        <v>60.922858527036006</v>
      </c>
      <c r="L2" s="78">
        <v>59.458937040684006</v>
      </c>
      <c r="M2" s="78">
        <v>111.48645099689156</v>
      </c>
      <c r="N2" s="78">
        <v>56.846164231297642</v>
      </c>
      <c r="O2" s="78">
        <v>48.050848593413711</v>
      </c>
      <c r="P2" s="78">
        <v>29.652953090788188</v>
      </c>
      <c r="Q2" s="78">
        <v>18.934611993830664</v>
      </c>
      <c r="R2" s="78">
        <v>105.06043190922956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2.2413715603200002</v>
      </c>
      <c r="K3" s="79">
        <v>2.2459427085599999</v>
      </c>
      <c r="L3" s="79">
        <v>1.3168013536799998</v>
      </c>
      <c r="M3" s="79">
        <v>4.5714636496904237</v>
      </c>
      <c r="N3" s="79">
        <v>2.3300481780593847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2.2413715603200002</v>
      </c>
      <c r="K15" s="8">
        <v>2.2459427085599999</v>
      </c>
      <c r="L15" s="8">
        <v>1.3168013536799998</v>
      </c>
      <c r="M15" s="8">
        <v>4.5714636496904237</v>
      </c>
      <c r="N15" s="8">
        <v>2.3300481780593847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2.2413715603200002</v>
      </c>
      <c r="K17" s="9">
        <v>2.2459427085599999</v>
      </c>
      <c r="L17" s="9">
        <v>1.3168013536799998</v>
      </c>
      <c r="M17" s="9">
        <v>4.5714636496904237</v>
      </c>
      <c r="N17" s="9">
        <v>2.3300481780593847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80.863646642771542</v>
      </c>
      <c r="D21" s="79">
        <v>81.23407964701201</v>
      </c>
      <c r="E21" s="79">
        <v>140.44564635044401</v>
      </c>
      <c r="F21" s="79">
        <v>134.27508947335201</v>
      </c>
      <c r="G21" s="79">
        <v>127.93130935657202</v>
      </c>
      <c r="H21" s="79">
        <v>112.37363334668635</v>
      </c>
      <c r="I21" s="79">
        <v>121.95960132164402</v>
      </c>
      <c r="J21" s="79">
        <v>106.00716544646401</v>
      </c>
      <c r="K21" s="79">
        <v>56.563564209228005</v>
      </c>
      <c r="L21" s="79">
        <v>56.027891535732003</v>
      </c>
      <c r="M21" s="79">
        <v>105.62461340254991</v>
      </c>
      <c r="N21" s="79">
        <v>53.281985647408206</v>
      </c>
      <c r="O21" s="79">
        <v>46.816718242904386</v>
      </c>
      <c r="P21" s="79">
        <v>28.41875910294743</v>
      </c>
      <c r="Q21" s="79">
        <v>18.934611993830664</v>
      </c>
      <c r="R21" s="79">
        <v>104.8360451119195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80.863646642771542</v>
      </c>
      <c r="D30" s="8">
        <v>81.23407964701201</v>
      </c>
      <c r="E30" s="8">
        <v>140.44564635044401</v>
      </c>
      <c r="F30" s="8">
        <v>134.27508947335201</v>
      </c>
      <c r="G30" s="8">
        <v>127.93130935657202</v>
      </c>
      <c r="H30" s="8">
        <v>112.37363334668635</v>
      </c>
      <c r="I30" s="8">
        <v>121.95960132164402</v>
      </c>
      <c r="J30" s="8">
        <v>106.00716544646401</v>
      </c>
      <c r="K30" s="8">
        <v>56.563564209228005</v>
      </c>
      <c r="L30" s="8">
        <v>56.027891535732003</v>
      </c>
      <c r="M30" s="8">
        <v>105.62461340254991</v>
      </c>
      <c r="N30" s="8">
        <v>53.281985647408206</v>
      </c>
      <c r="O30" s="8">
        <v>46.816718242904386</v>
      </c>
      <c r="P30" s="8">
        <v>28.41875910294743</v>
      </c>
      <c r="Q30" s="8">
        <v>18.934611993830664</v>
      </c>
      <c r="R30" s="8">
        <v>104.8360451119195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2.9026314904971944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22.23248955737759</v>
      </c>
      <c r="D43" s="9">
        <v>31.659346200924002</v>
      </c>
      <c r="E43" s="9">
        <v>41.280008948100004</v>
      </c>
      <c r="F43" s="9">
        <v>41.268374877600003</v>
      </c>
      <c r="G43" s="9">
        <v>38.162326247604</v>
      </c>
      <c r="H43" s="9">
        <v>34.973350410090084</v>
      </c>
      <c r="I43" s="9">
        <v>41.379162252947999</v>
      </c>
      <c r="J43" s="9">
        <v>28.553111425800001</v>
      </c>
      <c r="K43" s="9">
        <v>25.460155003140002</v>
      </c>
      <c r="L43" s="9">
        <v>15.832604886227999</v>
      </c>
      <c r="M43" s="9">
        <v>12.743990142109512</v>
      </c>
      <c r="N43" s="9">
        <v>25.419229649396968</v>
      </c>
      <c r="O43" s="9">
        <v>15.856337761905326</v>
      </c>
      <c r="P43" s="9">
        <v>22.226755357571335</v>
      </c>
      <c r="Q43" s="9">
        <v>12.742682683336064</v>
      </c>
      <c r="R43" s="9">
        <v>101.74003134235164</v>
      </c>
    </row>
    <row r="44" spans="1:18" ht="11.25" customHeight="1" x14ac:dyDescent="0.25">
      <c r="A44" s="59" t="s">
        <v>161</v>
      </c>
      <c r="B44" s="60" t="s">
        <v>160</v>
      </c>
      <c r="C44" s="9">
        <v>55.728525594896759</v>
      </c>
      <c r="D44" s="9">
        <v>49.574733446088011</v>
      </c>
      <c r="E44" s="9">
        <v>99.165637402344018</v>
      </c>
      <c r="F44" s="9">
        <v>93.006714595752015</v>
      </c>
      <c r="G44" s="9">
        <v>89.768983108968015</v>
      </c>
      <c r="H44" s="9">
        <v>77.400282936596255</v>
      </c>
      <c r="I44" s="9">
        <v>80.580439068696009</v>
      </c>
      <c r="J44" s="9">
        <v>77.454054020664017</v>
      </c>
      <c r="K44" s="9">
        <v>31.103409206088003</v>
      </c>
      <c r="L44" s="9">
        <v>40.195286649504006</v>
      </c>
      <c r="M44" s="9">
        <v>92.880623260440402</v>
      </c>
      <c r="N44" s="9">
        <v>27.862755998011242</v>
      </c>
      <c r="O44" s="9">
        <v>30.960380480999056</v>
      </c>
      <c r="P44" s="9">
        <v>6.1920037453760939</v>
      </c>
      <c r="Q44" s="9">
        <v>6.1919293104946007</v>
      </c>
      <c r="R44" s="9">
        <v>3.0960137695678571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2.1145025187000002</v>
      </c>
      <c r="K52" s="79">
        <v>2.1133516092480003</v>
      </c>
      <c r="L52" s="79">
        <v>2.1142441512720005</v>
      </c>
      <c r="M52" s="79">
        <v>1.2903739446512175</v>
      </c>
      <c r="N52" s="79">
        <v>1.2341304058300522</v>
      </c>
      <c r="O52" s="79">
        <v>1.234130350509324</v>
      </c>
      <c r="P52" s="79">
        <v>1.2341939878407582</v>
      </c>
      <c r="Q52" s="79">
        <v>0</v>
      </c>
      <c r="R52" s="79">
        <v>0.22438679731006098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2.1145025187000002</v>
      </c>
      <c r="K53" s="8">
        <v>2.1133516092480003</v>
      </c>
      <c r="L53" s="8">
        <v>2.1142441512720005</v>
      </c>
      <c r="M53" s="8">
        <v>1.2903739446512175</v>
      </c>
      <c r="N53" s="8">
        <v>1.2341304058300522</v>
      </c>
      <c r="O53" s="8">
        <v>1.234130350509324</v>
      </c>
      <c r="P53" s="8">
        <v>1.2341939878407582</v>
      </c>
      <c r="Q53" s="8">
        <v>0</v>
      </c>
      <c r="R53" s="8">
        <v>0.22438679731006098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4026.469843104509</v>
      </c>
      <c r="D64" s="81">
        <v>1745.81279514432</v>
      </c>
      <c r="E64" s="81">
        <v>1942.7045343955199</v>
      </c>
      <c r="F64" s="81">
        <v>2027.0968705612802</v>
      </c>
      <c r="G64" s="81">
        <v>1952.124137712</v>
      </c>
      <c r="H64" s="81">
        <v>2027.2085543736255</v>
      </c>
      <c r="I64" s="81">
        <v>2064.71047886208</v>
      </c>
      <c r="J64" s="81">
        <v>1961.7987405945598</v>
      </c>
      <c r="K64" s="81">
        <v>1791.3157280121602</v>
      </c>
      <c r="L64" s="81">
        <v>1608.4004784019201</v>
      </c>
      <c r="M64" s="81">
        <v>1692.7684190061304</v>
      </c>
      <c r="N64" s="81">
        <v>1589.5561072530063</v>
      </c>
      <c r="O64" s="81">
        <v>1533.3910645973172</v>
      </c>
      <c r="P64" s="81">
        <v>1753.8071466408801</v>
      </c>
      <c r="Q64" s="81">
        <v>1678.7672561695899</v>
      </c>
      <c r="R64" s="81">
        <v>1683.4780238631818</v>
      </c>
    </row>
    <row r="65" spans="1:18" ht="11.25" customHeight="1" x14ac:dyDescent="0.25">
      <c r="A65" s="71" t="s">
        <v>123</v>
      </c>
      <c r="B65" s="72" t="s">
        <v>122</v>
      </c>
      <c r="C65" s="82">
        <v>4026.469843104509</v>
      </c>
      <c r="D65" s="82">
        <v>1745.81279514432</v>
      </c>
      <c r="E65" s="82">
        <v>1942.7045343955199</v>
      </c>
      <c r="F65" s="82">
        <v>2027.0968705612802</v>
      </c>
      <c r="G65" s="82">
        <v>1952.124137712</v>
      </c>
      <c r="H65" s="82">
        <v>2027.2085543736255</v>
      </c>
      <c r="I65" s="82">
        <v>2064.71047886208</v>
      </c>
      <c r="J65" s="82">
        <v>1961.7987405945598</v>
      </c>
      <c r="K65" s="82">
        <v>1791.3157280121602</v>
      </c>
      <c r="L65" s="82">
        <v>1608.4004784019201</v>
      </c>
      <c r="M65" s="82">
        <v>1692.7684190061304</v>
      </c>
      <c r="N65" s="82">
        <v>1589.5561072530063</v>
      </c>
      <c r="O65" s="82">
        <v>1533.3910645973172</v>
      </c>
      <c r="P65" s="82">
        <v>1753.8071466408801</v>
      </c>
      <c r="Q65" s="82">
        <v>1678.7672561695899</v>
      </c>
      <c r="R65" s="82">
        <v>1683.4780238631818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383.15408619698468</v>
      </c>
      <c r="D2" s="78">
        <v>373.736045711592</v>
      </c>
      <c r="E2" s="78">
        <v>466.94082014704804</v>
      </c>
      <c r="F2" s="78">
        <v>525.80827237683604</v>
      </c>
      <c r="G2" s="78">
        <v>507.239290231344</v>
      </c>
      <c r="H2" s="78">
        <v>513.67725910094373</v>
      </c>
      <c r="I2" s="78">
        <v>522.060698511684</v>
      </c>
      <c r="J2" s="78">
        <v>551.76248313586802</v>
      </c>
      <c r="K2" s="78">
        <v>531.03717602406005</v>
      </c>
      <c r="L2" s="78">
        <v>418.20448883734804</v>
      </c>
      <c r="M2" s="78">
        <v>560.50247055722332</v>
      </c>
      <c r="N2" s="78">
        <v>650.52625761571278</v>
      </c>
      <c r="O2" s="78">
        <v>630.09763742017299</v>
      </c>
      <c r="P2" s="78">
        <v>472.94537482116817</v>
      </c>
      <c r="Q2" s="78">
        <v>601.01902844161589</v>
      </c>
      <c r="R2" s="78">
        <v>726.21723674807583</v>
      </c>
    </row>
    <row r="3" spans="1:18" ht="11.25" customHeight="1" x14ac:dyDescent="0.25">
      <c r="A3" s="53" t="s">
        <v>242</v>
      </c>
      <c r="B3" s="54" t="s">
        <v>241</v>
      </c>
      <c r="C3" s="79">
        <v>215.98446086261953</v>
      </c>
      <c r="D3" s="79">
        <v>167.54179529577598</v>
      </c>
      <c r="E3" s="79">
        <v>279.57348777124798</v>
      </c>
      <c r="F3" s="79">
        <v>330.30998109648004</v>
      </c>
      <c r="G3" s="79">
        <v>317.56488259161597</v>
      </c>
      <c r="H3" s="79">
        <v>322.6813813964298</v>
      </c>
      <c r="I3" s="79">
        <v>327.91984935019195</v>
      </c>
      <c r="J3" s="79">
        <v>317.58607240509605</v>
      </c>
      <c r="K3" s="79">
        <v>266.935645369008</v>
      </c>
      <c r="L3" s="79">
        <v>226.130005675728</v>
      </c>
      <c r="M3" s="79">
        <v>315.06960427862282</v>
      </c>
      <c r="N3" s="79">
        <v>406.59521221920193</v>
      </c>
      <c r="O3" s="79">
        <v>378.57911546957814</v>
      </c>
      <c r="P3" s="79">
        <v>406.57971294276831</v>
      </c>
      <c r="Q3" s="79">
        <v>393.81364097767636</v>
      </c>
      <c r="R3" s="79">
        <v>378.55399742467847</v>
      </c>
    </row>
    <row r="4" spans="1:18" ht="11.25" customHeight="1" x14ac:dyDescent="0.25">
      <c r="A4" s="56" t="s">
        <v>240</v>
      </c>
      <c r="B4" s="57" t="s">
        <v>239</v>
      </c>
      <c r="C4" s="8">
        <v>215.98446086261953</v>
      </c>
      <c r="D4" s="8">
        <v>167.54179529577598</v>
      </c>
      <c r="E4" s="8">
        <v>279.57348777124798</v>
      </c>
      <c r="F4" s="8">
        <v>330.30998109648004</v>
      </c>
      <c r="G4" s="8">
        <v>317.56488259161597</v>
      </c>
      <c r="H4" s="8">
        <v>322.6813813964298</v>
      </c>
      <c r="I4" s="8">
        <v>327.91984935019195</v>
      </c>
      <c r="J4" s="8">
        <v>317.58607240509605</v>
      </c>
      <c r="K4" s="8">
        <v>266.935645369008</v>
      </c>
      <c r="L4" s="8">
        <v>226.130005675728</v>
      </c>
      <c r="M4" s="8">
        <v>315.06960427862282</v>
      </c>
      <c r="N4" s="8">
        <v>406.59521221920193</v>
      </c>
      <c r="O4" s="8">
        <v>378.57911546957814</v>
      </c>
      <c r="P4" s="8">
        <v>406.57971294276831</v>
      </c>
      <c r="Q4" s="8">
        <v>393.81364097767636</v>
      </c>
      <c r="R4" s="8">
        <v>378.55399742467847</v>
      </c>
    </row>
    <row r="5" spans="1:18" ht="11.25" customHeight="1" x14ac:dyDescent="0.25">
      <c r="A5" s="59" t="s">
        <v>238</v>
      </c>
      <c r="B5" s="60" t="s">
        <v>237</v>
      </c>
      <c r="C5" s="9">
        <v>215.98446086261953</v>
      </c>
      <c r="D5" s="9">
        <v>167.54179529577598</v>
      </c>
      <c r="E5" s="9">
        <v>279.57348777124798</v>
      </c>
      <c r="F5" s="9">
        <v>330.30998109648004</v>
      </c>
      <c r="G5" s="9">
        <v>317.56488259161597</v>
      </c>
      <c r="H5" s="9">
        <v>322.6813813964298</v>
      </c>
      <c r="I5" s="9">
        <v>327.91984935019195</v>
      </c>
      <c r="J5" s="9">
        <v>317.58607240509605</v>
      </c>
      <c r="K5" s="9">
        <v>266.935645369008</v>
      </c>
      <c r="L5" s="9">
        <v>226.130005675728</v>
      </c>
      <c r="M5" s="9">
        <v>315.06960427862282</v>
      </c>
      <c r="N5" s="9">
        <v>406.59521221920193</v>
      </c>
      <c r="O5" s="9">
        <v>378.57911546957814</v>
      </c>
      <c r="P5" s="9">
        <v>406.57971294276831</v>
      </c>
      <c r="Q5" s="9">
        <v>393.81364097767636</v>
      </c>
      <c r="R5" s="9">
        <v>378.55399742467847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215.98446086261953</v>
      </c>
      <c r="D8" s="10">
        <v>167.54179529577598</v>
      </c>
      <c r="E8" s="10">
        <v>279.57348777124798</v>
      </c>
      <c r="F8" s="10">
        <v>330.30998109648004</v>
      </c>
      <c r="G8" s="10">
        <v>317.56488259161597</v>
      </c>
      <c r="H8" s="10">
        <v>322.6813813964298</v>
      </c>
      <c r="I8" s="10">
        <v>327.91984935019195</v>
      </c>
      <c r="J8" s="10">
        <v>317.58607240509605</v>
      </c>
      <c r="K8" s="10">
        <v>266.935645369008</v>
      </c>
      <c r="L8" s="10">
        <v>226.130005675728</v>
      </c>
      <c r="M8" s="10">
        <v>315.06960427862282</v>
      </c>
      <c r="N8" s="10">
        <v>406.59521221920193</v>
      </c>
      <c r="O8" s="10">
        <v>378.57911546957814</v>
      </c>
      <c r="P8" s="10">
        <v>406.57971294276831</v>
      </c>
      <c r="Q8" s="10">
        <v>393.81364097767636</v>
      </c>
      <c r="R8" s="10">
        <v>378.55399742467847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158.55634829124435</v>
      </c>
      <c r="D21" s="79">
        <v>189.65437606260002</v>
      </c>
      <c r="E21" s="79">
        <v>171.19868818082404</v>
      </c>
      <c r="F21" s="79">
        <v>180.0831680901</v>
      </c>
      <c r="G21" s="79">
        <v>174.24662507352002</v>
      </c>
      <c r="H21" s="79">
        <v>177.27627770451397</v>
      </c>
      <c r="I21" s="79">
        <v>183.17821996429203</v>
      </c>
      <c r="J21" s="79">
        <v>217.44599510955601</v>
      </c>
      <c r="K21" s="79">
        <v>245.32622614566006</v>
      </c>
      <c r="L21" s="79">
        <v>180.93607267366804</v>
      </c>
      <c r="M21" s="79">
        <v>227.82795429820379</v>
      </c>
      <c r="N21" s="79">
        <v>226.92595493048555</v>
      </c>
      <c r="O21" s="79">
        <v>233.09263277176535</v>
      </c>
      <c r="P21" s="79">
        <v>47.144469220500618</v>
      </c>
      <c r="Q21" s="79">
        <v>192.46169673333029</v>
      </c>
      <c r="R21" s="79">
        <v>329.94302433698476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158.55634829124435</v>
      </c>
      <c r="D30" s="8">
        <v>189.65437606260002</v>
      </c>
      <c r="E30" s="8">
        <v>171.19868818082404</v>
      </c>
      <c r="F30" s="8">
        <v>180.0831680901</v>
      </c>
      <c r="G30" s="8">
        <v>174.24662507352002</v>
      </c>
      <c r="H30" s="8">
        <v>177.27627770451397</v>
      </c>
      <c r="I30" s="8">
        <v>183.17821996429203</v>
      </c>
      <c r="J30" s="8">
        <v>217.44599510955601</v>
      </c>
      <c r="K30" s="8">
        <v>245.32622614566006</v>
      </c>
      <c r="L30" s="8">
        <v>180.93607267366804</v>
      </c>
      <c r="M30" s="8">
        <v>227.82795429820379</v>
      </c>
      <c r="N30" s="8">
        <v>226.92595493048555</v>
      </c>
      <c r="O30" s="8">
        <v>233.09263277176535</v>
      </c>
      <c r="P30" s="8">
        <v>47.144469220500618</v>
      </c>
      <c r="Q30" s="8">
        <v>192.46169673333029</v>
      </c>
      <c r="R30" s="8">
        <v>329.94302433698476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5.8202791407720005</v>
      </c>
      <c r="E34" s="9">
        <v>5.8096852388640006</v>
      </c>
      <c r="F34" s="9">
        <v>5.8102664504400012</v>
      </c>
      <c r="G34" s="9">
        <v>5.8201998846480008</v>
      </c>
      <c r="H34" s="9">
        <v>8.7078156342927127</v>
      </c>
      <c r="I34" s="9">
        <v>8.7143693460480023</v>
      </c>
      <c r="J34" s="9">
        <v>11.621008437624003</v>
      </c>
      <c r="K34" s="9">
        <v>11.619555408684002</v>
      </c>
      <c r="L34" s="9">
        <v>2.9044463388120008</v>
      </c>
      <c r="M34" s="9">
        <v>0</v>
      </c>
      <c r="N34" s="9">
        <v>5.8051607460703112</v>
      </c>
      <c r="O34" s="9">
        <v>5.805222623713675</v>
      </c>
      <c r="P34" s="9">
        <v>5.8049140996004596</v>
      </c>
      <c r="Q34" s="9">
        <v>8.7076892355505553</v>
      </c>
      <c r="R34" s="9">
        <v>8.7079206717276598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25.42042037968297</v>
      </c>
      <c r="D43" s="9">
        <v>41.350806145115996</v>
      </c>
      <c r="E43" s="9">
        <v>47.784447131615998</v>
      </c>
      <c r="F43" s="9">
        <v>38.165490714779999</v>
      </c>
      <c r="G43" s="9">
        <v>44.436689052912001</v>
      </c>
      <c r="H43" s="9">
        <v>54.016043324058813</v>
      </c>
      <c r="I43" s="9">
        <v>41.270825788452001</v>
      </c>
      <c r="J43" s="9">
        <v>57.097318909643995</v>
      </c>
      <c r="K43" s="9">
        <v>57.13011147636</v>
      </c>
      <c r="L43" s="9">
        <v>57.121610848848007</v>
      </c>
      <c r="M43" s="9">
        <v>69.939810456162917</v>
      </c>
      <c r="N43" s="9">
        <v>50.840744070682632</v>
      </c>
      <c r="O43" s="9">
        <v>47.717203358257059</v>
      </c>
      <c r="P43" s="9">
        <v>41.339555120900158</v>
      </c>
      <c r="Q43" s="9">
        <v>41.339633356404285</v>
      </c>
      <c r="R43" s="9">
        <v>209.77860796081387</v>
      </c>
    </row>
    <row r="44" spans="1:18" ht="11.25" customHeight="1" x14ac:dyDescent="0.25">
      <c r="A44" s="59" t="s">
        <v>161</v>
      </c>
      <c r="B44" s="60" t="s">
        <v>160</v>
      </c>
      <c r="C44" s="9">
        <v>133.13592791156137</v>
      </c>
      <c r="D44" s="9">
        <v>142.48329077671201</v>
      </c>
      <c r="E44" s="9">
        <v>117.60455581034402</v>
      </c>
      <c r="F44" s="9">
        <v>136.10741092488001</v>
      </c>
      <c r="G44" s="9">
        <v>123.98973613596002</v>
      </c>
      <c r="H44" s="9">
        <v>114.55241874616243</v>
      </c>
      <c r="I44" s="9">
        <v>133.19302482979202</v>
      </c>
      <c r="J44" s="9">
        <v>148.72766776228801</v>
      </c>
      <c r="K44" s="9">
        <v>176.57655926061605</v>
      </c>
      <c r="L44" s="9">
        <v>120.91001548600804</v>
      </c>
      <c r="M44" s="9">
        <v>157.88814384204088</v>
      </c>
      <c r="N44" s="9">
        <v>170.28005011373261</v>
      </c>
      <c r="O44" s="9">
        <v>179.57020678979461</v>
      </c>
      <c r="P44" s="9">
        <v>0</v>
      </c>
      <c r="Q44" s="9">
        <v>142.41437414137545</v>
      </c>
      <c r="R44" s="9">
        <v>111.45649570444324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8.6132770431208545</v>
      </c>
      <c r="D52" s="79">
        <v>16.539874353216</v>
      </c>
      <c r="E52" s="79">
        <v>16.168644194976</v>
      </c>
      <c r="F52" s="79">
        <v>15.415123190255999</v>
      </c>
      <c r="G52" s="79">
        <v>15.427782566207998</v>
      </c>
      <c r="H52" s="79">
        <v>13.719599999999993</v>
      </c>
      <c r="I52" s="79">
        <v>10.9626291972</v>
      </c>
      <c r="J52" s="79">
        <v>16.730415621216</v>
      </c>
      <c r="K52" s="79">
        <v>18.775304509391997</v>
      </c>
      <c r="L52" s="79">
        <v>11.138410487952001</v>
      </c>
      <c r="M52" s="79">
        <v>17.604911980396693</v>
      </c>
      <c r="N52" s="79">
        <v>17.005090466025255</v>
      </c>
      <c r="O52" s="79">
        <v>18.425889178829443</v>
      </c>
      <c r="P52" s="79">
        <v>19.22119265789922</v>
      </c>
      <c r="Q52" s="79">
        <v>14.743690730609329</v>
      </c>
      <c r="R52" s="79">
        <v>17.720214986412564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1.406106579020604</v>
      </c>
      <c r="N53" s="8">
        <v>1.0658877967079619</v>
      </c>
      <c r="O53" s="8">
        <v>0</v>
      </c>
      <c r="P53" s="8">
        <v>0</v>
      </c>
      <c r="Q53" s="8">
        <v>0</v>
      </c>
      <c r="R53" s="8">
        <v>9.8169223823150027</v>
      </c>
    </row>
    <row r="54" spans="1:18" ht="11.25" customHeight="1" x14ac:dyDescent="0.25">
      <c r="A54" s="56" t="s">
        <v>141</v>
      </c>
      <c r="B54" s="57" t="s">
        <v>140</v>
      </c>
      <c r="C54" s="8">
        <v>8.6132770431208545</v>
      </c>
      <c r="D54" s="8">
        <v>16.539874353216</v>
      </c>
      <c r="E54" s="8">
        <v>16.168644194976</v>
      </c>
      <c r="F54" s="8">
        <v>15.415123190255999</v>
      </c>
      <c r="G54" s="8">
        <v>15.427782566207998</v>
      </c>
      <c r="H54" s="8">
        <v>13.719599999999993</v>
      </c>
      <c r="I54" s="8">
        <v>10.9626291972</v>
      </c>
      <c r="J54" s="8">
        <v>16.730415621216</v>
      </c>
      <c r="K54" s="8">
        <v>18.775304509391997</v>
      </c>
      <c r="L54" s="8">
        <v>11.138410487952001</v>
      </c>
      <c r="M54" s="8">
        <v>16.198805401376088</v>
      </c>
      <c r="N54" s="8">
        <v>15.939202669317293</v>
      </c>
      <c r="O54" s="8">
        <v>18.425889178829443</v>
      </c>
      <c r="P54" s="8">
        <v>19.22119265789922</v>
      </c>
      <c r="Q54" s="8">
        <v>14.743690730609329</v>
      </c>
      <c r="R54" s="8">
        <v>7.9032926040975608</v>
      </c>
    </row>
    <row r="55" spans="1:18" ht="11.25" customHeight="1" x14ac:dyDescent="0.25">
      <c r="A55" s="59" t="s">
        <v>139</v>
      </c>
      <c r="B55" s="60" t="s">
        <v>138</v>
      </c>
      <c r="C55" s="9">
        <v>8.6132770431208545</v>
      </c>
      <c r="D55" s="9">
        <v>16.539874353216</v>
      </c>
      <c r="E55" s="9">
        <v>16.168644194976</v>
      </c>
      <c r="F55" s="9">
        <v>15.415123190255999</v>
      </c>
      <c r="G55" s="9">
        <v>15.427782566207998</v>
      </c>
      <c r="H55" s="9">
        <v>13.719599999999993</v>
      </c>
      <c r="I55" s="9">
        <v>10.9626291972</v>
      </c>
      <c r="J55" s="9">
        <v>16.730415621216</v>
      </c>
      <c r="K55" s="9">
        <v>18.775304509391997</v>
      </c>
      <c r="L55" s="9">
        <v>11.138410487952001</v>
      </c>
      <c r="M55" s="9">
        <v>16.198805401376088</v>
      </c>
      <c r="N55" s="9">
        <v>15.939202669317293</v>
      </c>
      <c r="O55" s="9">
        <v>18.425889178829443</v>
      </c>
      <c r="P55" s="9">
        <v>19.22119265789922</v>
      </c>
      <c r="Q55" s="9">
        <v>14.743690730609329</v>
      </c>
      <c r="R55" s="9">
        <v>7.9032926040975608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1.0659246052932021</v>
      </c>
      <c r="D2" s="78">
        <v>0.70550749407600011</v>
      </c>
      <c r="E2" s="78">
        <v>0.705789349452</v>
      </c>
      <c r="F2" s="78">
        <v>0.93930652846800011</v>
      </c>
      <c r="G2" s="78">
        <v>0.7045914641040002</v>
      </c>
      <c r="H2" s="78">
        <v>0.84146702256456762</v>
      </c>
      <c r="I2" s="78">
        <v>0.93970582358400012</v>
      </c>
      <c r="J2" s="78">
        <v>0.93963535974000012</v>
      </c>
      <c r="K2" s="78">
        <v>0.93925955257200022</v>
      </c>
      <c r="L2" s="78">
        <v>0.94066882945200014</v>
      </c>
      <c r="M2" s="78">
        <v>1.0098578697270344</v>
      </c>
      <c r="N2" s="78">
        <v>1.0097884389864886</v>
      </c>
      <c r="O2" s="78">
        <v>1.009743014053079</v>
      </c>
      <c r="P2" s="78">
        <v>1.009795080960616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1.0659246052932021</v>
      </c>
      <c r="D52" s="79">
        <v>0.70550749407600011</v>
      </c>
      <c r="E52" s="79">
        <v>0.705789349452</v>
      </c>
      <c r="F52" s="79">
        <v>0.93930652846800011</v>
      </c>
      <c r="G52" s="79">
        <v>0.7045914641040002</v>
      </c>
      <c r="H52" s="79">
        <v>0.84146702256456762</v>
      </c>
      <c r="I52" s="79">
        <v>0.93970582358400012</v>
      </c>
      <c r="J52" s="79">
        <v>0.93963535974000012</v>
      </c>
      <c r="K52" s="79">
        <v>0.93925955257200022</v>
      </c>
      <c r="L52" s="79">
        <v>0.94066882945200014</v>
      </c>
      <c r="M52" s="79">
        <v>1.0098578697270344</v>
      </c>
      <c r="N52" s="79">
        <v>1.0097884389864886</v>
      </c>
      <c r="O52" s="79">
        <v>1.009743014053079</v>
      </c>
      <c r="P52" s="79">
        <v>1.009795080960616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1.0659246052932021</v>
      </c>
      <c r="D53" s="8">
        <v>0.70550749407600011</v>
      </c>
      <c r="E53" s="8">
        <v>0.705789349452</v>
      </c>
      <c r="F53" s="8">
        <v>0.93930652846800011</v>
      </c>
      <c r="G53" s="8">
        <v>0.7045914641040002</v>
      </c>
      <c r="H53" s="8">
        <v>0.84146702256456762</v>
      </c>
      <c r="I53" s="8">
        <v>0.93970582358400012</v>
      </c>
      <c r="J53" s="8">
        <v>0.93963535974000012</v>
      </c>
      <c r="K53" s="8">
        <v>0.93925955257200022</v>
      </c>
      <c r="L53" s="8">
        <v>0.94066882945200014</v>
      </c>
      <c r="M53" s="8">
        <v>1.0098578697270344</v>
      </c>
      <c r="N53" s="8">
        <v>1.0097884389864886</v>
      </c>
      <c r="O53" s="8">
        <v>1.009743014053079</v>
      </c>
      <c r="P53" s="8">
        <v>1.009795080960616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697.9448306804652</v>
      </c>
      <c r="D2" s="78">
        <v>201.76723816678802</v>
      </c>
      <c r="E2" s="78">
        <v>175.13946055033199</v>
      </c>
      <c r="F2" s="78">
        <v>460.29024518457595</v>
      </c>
      <c r="G2" s="78">
        <v>457.134862401612</v>
      </c>
      <c r="H2" s="78">
        <v>508.16594430132204</v>
      </c>
      <c r="I2" s="78">
        <v>461.15888937285598</v>
      </c>
      <c r="J2" s="78">
        <v>455.99122362088798</v>
      </c>
      <c r="K2" s="78">
        <v>403.59265447352402</v>
      </c>
      <c r="L2" s="78">
        <v>247.26919885966799</v>
      </c>
      <c r="M2" s="78">
        <v>269.25680943882833</v>
      </c>
      <c r="N2" s="78">
        <v>270.87927476575373</v>
      </c>
      <c r="O2" s="78">
        <v>354.1465851251229</v>
      </c>
      <c r="P2" s="78">
        <v>299.17233384038951</v>
      </c>
      <c r="Q2" s="78">
        <v>207.74760938745808</v>
      </c>
      <c r="R2" s="78">
        <v>36.356456591531263</v>
      </c>
    </row>
    <row r="3" spans="1:18" ht="11.25" customHeight="1" x14ac:dyDescent="0.25">
      <c r="A3" s="53" t="s">
        <v>242</v>
      </c>
      <c r="B3" s="54" t="s">
        <v>241</v>
      </c>
      <c r="C3" s="79">
        <v>50.549628038311873</v>
      </c>
      <c r="D3" s="79">
        <v>52.245782013419998</v>
      </c>
      <c r="E3" s="79">
        <v>48.238926490620003</v>
      </c>
      <c r="F3" s="79">
        <v>40.419165814919999</v>
      </c>
      <c r="G3" s="79">
        <v>49.783316221439996</v>
      </c>
      <c r="H3" s="79">
        <v>82.935487497946625</v>
      </c>
      <c r="I3" s="79">
        <v>51.413077106999992</v>
      </c>
      <c r="J3" s="79">
        <v>45.702306190439998</v>
      </c>
      <c r="K3" s="79">
        <v>45.693660029759997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44.699628038311857</v>
      </c>
      <c r="D4" s="8">
        <v>36.733728834719997</v>
      </c>
      <c r="E4" s="8">
        <v>36.401770023120001</v>
      </c>
      <c r="F4" s="8">
        <v>36.33703581492</v>
      </c>
      <c r="G4" s="8">
        <v>45.701186221439997</v>
      </c>
      <c r="H4" s="8">
        <v>73.185487497946625</v>
      </c>
      <c r="I4" s="8">
        <v>45.698095106999993</v>
      </c>
      <c r="J4" s="8">
        <v>45.702306190439998</v>
      </c>
      <c r="K4" s="8">
        <v>45.693660029759997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5.1083309020550836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5.1083309020550836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39.591297136256777</v>
      </c>
      <c r="D11" s="9">
        <v>36.733728834719997</v>
      </c>
      <c r="E11" s="9">
        <v>36.401770023120001</v>
      </c>
      <c r="F11" s="9">
        <v>36.33703581492</v>
      </c>
      <c r="G11" s="9">
        <v>45.701186221439997</v>
      </c>
      <c r="H11" s="9">
        <v>73.185487497946625</v>
      </c>
      <c r="I11" s="9">
        <v>45.698095106999993</v>
      </c>
      <c r="J11" s="9">
        <v>45.702306190439998</v>
      </c>
      <c r="K11" s="9">
        <v>45.693660029759997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39.591297136256777</v>
      </c>
      <c r="D12" s="10">
        <v>36.733728834719997</v>
      </c>
      <c r="E12" s="10">
        <v>36.401770023120001</v>
      </c>
      <c r="F12" s="10">
        <v>36.33703581492</v>
      </c>
      <c r="G12" s="10">
        <v>45.701186221439997</v>
      </c>
      <c r="H12" s="10">
        <v>73.185487497946625</v>
      </c>
      <c r="I12" s="10">
        <v>45.698095106999993</v>
      </c>
      <c r="J12" s="10">
        <v>45.702306190439998</v>
      </c>
      <c r="K12" s="10">
        <v>45.693660029759997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5.8500000000000183</v>
      </c>
      <c r="D15" s="8">
        <v>15.512053178700002</v>
      </c>
      <c r="E15" s="8">
        <v>11.837156467500002</v>
      </c>
      <c r="F15" s="8">
        <v>4.0821300000000003</v>
      </c>
      <c r="G15" s="8">
        <v>4.0821300000000003</v>
      </c>
      <c r="H15" s="8">
        <v>9.7500000000000036</v>
      </c>
      <c r="I15" s="8">
        <v>5.714982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5.8500000000000183</v>
      </c>
      <c r="D18" s="9">
        <v>15.512053178700002</v>
      </c>
      <c r="E18" s="9">
        <v>11.837156467500002</v>
      </c>
      <c r="F18" s="9">
        <v>4.0821300000000003</v>
      </c>
      <c r="G18" s="9">
        <v>4.0821300000000003</v>
      </c>
      <c r="H18" s="9">
        <v>9.7500000000000036</v>
      </c>
      <c r="I18" s="9">
        <v>5.714982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628.15245845186018</v>
      </c>
      <c r="D21" s="79">
        <v>122.51938230129602</v>
      </c>
      <c r="E21" s="79">
        <v>103.40795893395601</v>
      </c>
      <c r="F21" s="79">
        <v>390.05071012501196</v>
      </c>
      <c r="G21" s="79">
        <v>371.18229063933603</v>
      </c>
      <c r="H21" s="79">
        <v>393.36690554893005</v>
      </c>
      <c r="I21" s="79">
        <v>377.795720312208</v>
      </c>
      <c r="J21" s="79">
        <v>374.11320270391201</v>
      </c>
      <c r="K21" s="79">
        <v>320.56302206192402</v>
      </c>
      <c r="L21" s="79">
        <v>243.79418383232399</v>
      </c>
      <c r="M21" s="79">
        <v>218.93938835483735</v>
      </c>
      <c r="N21" s="79">
        <v>222.20219231658595</v>
      </c>
      <c r="O21" s="79">
        <v>305.22787818061408</v>
      </c>
      <c r="P21" s="79">
        <v>298.59516346125383</v>
      </c>
      <c r="Q21" s="79">
        <v>92.954656127448672</v>
      </c>
      <c r="R21" s="79">
        <v>31.506465061600672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628.15245845186018</v>
      </c>
      <c r="D30" s="8">
        <v>122.51938230129602</v>
      </c>
      <c r="E30" s="8">
        <v>103.40795893395601</v>
      </c>
      <c r="F30" s="8">
        <v>390.05071012501196</v>
      </c>
      <c r="G30" s="8">
        <v>371.18229063933603</v>
      </c>
      <c r="H30" s="8">
        <v>393.36690554893005</v>
      </c>
      <c r="I30" s="8">
        <v>377.795720312208</v>
      </c>
      <c r="J30" s="8">
        <v>374.11320270391201</v>
      </c>
      <c r="K30" s="8">
        <v>320.56302206192402</v>
      </c>
      <c r="L30" s="8">
        <v>243.79418383232399</v>
      </c>
      <c r="M30" s="8">
        <v>218.93938835483735</v>
      </c>
      <c r="N30" s="8">
        <v>222.20219231658595</v>
      </c>
      <c r="O30" s="8">
        <v>305.22787818061408</v>
      </c>
      <c r="P30" s="8">
        <v>298.59516346125383</v>
      </c>
      <c r="Q30" s="8">
        <v>92.954656127448672</v>
      </c>
      <c r="R30" s="8">
        <v>31.506465061600672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5.8051350948645064</v>
      </c>
      <c r="D34" s="9">
        <v>5.8099494259440014</v>
      </c>
      <c r="E34" s="9">
        <v>5.828389684128001</v>
      </c>
      <c r="F34" s="9">
        <v>2.9048426194320003</v>
      </c>
      <c r="G34" s="9">
        <v>2.9055823432560004</v>
      </c>
      <c r="H34" s="9">
        <v>2.9026052114309051</v>
      </c>
      <c r="I34" s="9">
        <v>2.9047897820160005</v>
      </c>
      <c r="J34" s="9">
        <v>2.9052653187600002</v>
      </c>
      <c r="K34" s="9">
        <v>2.9048954568480005</v>
      </c>
      <c r="L34" s="9">
        <v>5.8094738892000004</v>
      </c>
      <c r="M34" s="9">
        <v>0</v>
      </c>
      <c r="N34" s="9">
        <v>0</v>
      </c>
      <c r="O34" s="9">
        <v>11.610110989611062</v>
      </c>
      <c r="P34" s="9">
        <v>0</v>
      </c>
      <c r="Q34" s="9">
        <v>2.9025630785168524</v>
      </c>
      <c r="R34" s="9">
        <v>2.9027341270577409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594.48367439095216</v>
      </c>
      <c r="D43" s="9">
        <v>79.451021968344008</v>
      </c>
      <c r="E43" s="9">
        <v>57.276824861412003</v>
      </c>
      <c r="F43" s="9">
        <v>359.27899077049199</v>
      </c>
      <c r="G43" s="9">
        <v>346.563634246128</v>
      </c>
      <c r="H43" s="9">
        <v>371.88823243271605</v>
      </c>
      <c r="I43" s="9">
        <v>359.33554786521603</v>
      </c>
      <c r="J43" s="9">
        <v>340.101482030856</v>
      </c>
      <c r="K43" s="9">
        <v>302.10643820494801</v>
      </c>
      <c r="L43" s="9">
        <v>219.505964767596</v>
      </c>
      <c r="M43" s="9">
        <v>203.45928447809726</v>
      </c>
      <c r="N43" s="9">
        <v>209.81777180038375</v>
      </c>
      <c r="O43" s="9">
        <v>219.31499323088087</v>
      </c>
      <c r="P43" s="9">
        <v>54.011015518898468</v>
      </c>
      <c r="Q43" s="9">
        <v>9.5570120125020548</v>
      </c>
      <c r="R43" s="9">
        <v>28.603730934542931</v>
      </c>
    </row>
    <row r="44" spans="1:18" ht="11.25" customHeight="1" x14ac:dyDescent="0.25">
      <c r="A44" s="59" t="s">
        <v>161</v>
      </c>
      <c r="B44" s="60" t="s">
        <v>160</v>
      </c>
      <c r="C44" s="9">
        <v>27.86364896604352</v>
      </c>
      <c r="D44" s="9">
        <v>37.258410907008006</v>
      </c>
      <c r="E44" s="9">
        <v>40.302744388416009</v>
      </c>
      <c r="F44" s="9">
        <v>27.866876735088002</v>
      </c>
      <c r="G44" s="9">
        <v>21.713074049952002</v>
      </c>
      <c r="H44" s="9">
        <v>18.576067904783088</v>
      </c>
      <c r="I44" s="9">
        <v>15.555382664976003</v>
      </c>
      <c r="J44" s="9">
        <v>31.106455354296006</v>
      </c>
      <c r="K44" s="9">
        <v>15.551688400128002</v>
      </c>
      <c r="L44" s="9">
        <v>18.478745175528001</v>
      </c>
      <c r="M44" s="9">
        <v>15.480103876740076</v>
      </c>
      <c r="N44" s="9">
        <v>12.38442051620221</v>
      </c>
      <c r="O44" s="9">
        <v>74.302773960122124</v>
      </c>
      <c r="P44" s="9">
        <v>244.58414794235534</v>
      </c>
      <c r="Q44" s="9">
        <v>80.495081036429767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19.242744190293166</v>
      </c>
      <c r="D52" s="79">
        <v>27.002073852072005</v>
      </c>
      <c r="E52" s="79">
        <v>23.492575125756002</v>
      </c>
      <c r="F52" s="79">
        <v>29.820369244644006</v>
      </c>
      <c r="G52" s="79">
        <v>36.169255540836005</v>
      </c>
      <c r="H52" s="79">
        <v>31.863551254445383</v>
      </c>
      <c r="I52" s="79">
        <v>31.950091953648005</v>
      </c>
      <c r="J52" s="79">
        <v>36.175714726536008</v>
      </c>
      <c r="K52" s="79">
        <v>37.335972381840001</v>
      </c>
      <c r="L52" s="79">
        <v>3.4750150273440013</v>
      </c>
      <c r="M52" s="79">
        <v>50.317421083991</v>
      </c>
      <c r="N52" s="79">
        <v>48.677082449167791</v>
      </c>
      <c r="O52" s="79">
        <v>48.918706944508806</v>
      </c>
      <c r="P52" s="79">
        <v>0.57717037913565972</v>
      </c>
      <c r="Q52" s="79">
        <v>114.79295326000941</v>
      </c>
      <c r="R52" s="79">
        <v>4.849991529930592</v>
      </c>
    </row>
    <row r="53" spans="1:18" ht="11.25" customHeight="1" x14ac:dyDescent="0.25">
      <c r="A53" s="56" t="s">
        <v>143</v>
      </c>
      <c r="B53" s="57" t="s">
        <v>142</v>
      </c>
      <c r="C53" s="8">
        <v>19.242744190293166</v>
      </c>
      <c r="D53" s="8">
        <v>27.002073852072005</v>
      </c>
      <c r="E53" s="8">
        <v>23.492575125756002</v>
      </c>
      <c r="F53" s="8">
        <v>29.820369244644006</v>
      </c>
      <c r="G53" s="8">
        <v>36.169255540836005</v>
      </c>
      <c r="H53" s="8">
        <v>31.863551254445383</v>
      </c>
      <c r="I53" s="8">
        <v>31.950091953648005</v>
      </c>
      <c r="J53" s="8">
        <v>36.175714726536008</v>
      </c>
      <c r="K53" s="8">
        <v>37.335972381840001</v>
      </c>
      <c r="L53" s="8">
        <v>3.2891582861280004</v>
      </c>
      <c r="M53" s="8">
        <v>49.651345261579529</v>
      </c>
      <c r="N53" s="8">
        <v>47.966565452823033</v>
      </c>
      <c r="O53" s="8">
        <v>48.297085111516807</v>
      </c>
      <c r="P53" s="8">
        <v>0</v>
      </c>
      <c r="Q53" s="8">
        <v>114.12682316466157</v>
      </c>
      <c r="R53" s="8">
        <v>4.0951915299305952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0.18585674121600074</v>
      </c>
      <c r="M54" s="8">
        <v>0.66607582241147323</v>
      </c>
      <c r="N54" s="8">
        <v>0.71051699634475995</v>
      </c>
      <c r="O54" s="8">
        <v>0.62162183299199891</v>
      </c>
      <c r="P54" s="8">
        <v>0.57717037913565972</v>
      </c>
      <c r="Q54" s="8">
        <v>0.66613009534784018</v>
      </c>
      <c r="R54" s="8">
        <v>0.75479999999999703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0.18585674121600074</v>
      </c>
      <c r="M57" s="9">
        <v>0.66607582241147323</v>
      </c>
      <c r="N57" s="9">
        <v>0.71051699634475995</v>
      </c>
      <c r="O57" s="9">
        <v>0.62162183299199891</v>
      </c>
      <c r="P57" s="9">
        <v>0.57717037913565972</v>
      </c>
      <c r="Q57" s="9">
        <v>0.66613009534784018</v>
      </c>
      <c r="R57" s="9">
        <v>0.75479999999999703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122.07942824630439</v>
      </c>
      <c r="D64" s="81">
        <v>107.84258956800001</v>
      </c>
      <c r="E64" s="81">
        <v>140.66048977344002</v>
      </c>
      <c r="F64" s="81">
        <v>173.01078135936001</v>
      </c>
      <c r="G64" s="81">
        <v>178.19053624512</v>
      </c>
      <c r="H64" s="81">
        <v>121.63251326241762</v>
      </c>
      <c r="I64" s="81">
        <v>145.36911912767999</v>
      </c>
      <c r="J64" s="81">
        <v>135.98693575487999</v>
      </c>
      <c r="K64" s="81">
        <v>60.961027196160003</v>
      </c>
      <c r="L64" s="81">
        <v>70.345367608320004</v>
      </c>
      <c r="M64" s="81">
        <v>131.26403249141097</v>
      </c>
      <c r="N64" s="81">
        <v>116.33211669543505</v>
      </c>
      <c r="O64" s="81">
        <v>91.931223438158113</v>
      </c>
      <c r="P64" s="81">
        <v>93.798554352181199</v>
      </c>
      <c r="Q64" s="81">
        <v>98.447956379549581</v>
      </c>
      <c r="R64" s="81">
        <v>84.451034157240116</v>
      </c>
    </row>
    <row r="65" spans="1:18" ht="11.25" customHeight="1" x14ac:dyDescent="0.25">
      <c r="A65" s="71" t="s">
        <v>123</v>
      </c>
      <c r="B65" s="72" t="s">
        <v>122</v>
      </c>
      <c r="C65" s="82">
        <v>122.07942824630439</v>
      </c>
      <c r="D65" s="82">
        <v>107.84258956800001</v>
      </c>
      <c r="E65" s="82">
        <v>140.66048977344002</v>
      </c>
      <c r="F65" s="82">
        <v>173.01078135936001</v>
      </c>
      <c r="G65" s="82">
        <v>178.19053624512</v>
      </c>
      <c r="H65" s="82">
        <v>121.63251326241762</v>
      </c>
      <c r="I65" s="82">
        <v>145.36911912767999</v>
      </c>
      <c r="J65" s="82">
        <v>135.98693575487999</v>
      </c>
      <c r="K65" s="82">
        <v>60.961027196160003</v>
      </c>
      <c r="L65" s="82">
        <v>70.345367608320004</v>
      </c>
      <c r="M65" s="82">
        <v>131.26403249141097</v>
      </c>
      <c r="N65" s="82">
        <v>112.56460651322598</v>
      </c>
      <c r="O65" s="82">
        <v>89.037382276549209</v>
      </c>
      <c r="P65" s="82">
        <v>93.743954386513551</v>
      </c>
      <c r="Q65" s="82">
        <v>98.447956379549581</v>
      </c>
      <c r="R65" s="82">
        <v>84.451034157240116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3.7675101822090711</v>
      </c>
      <c r="O67" s="82">
        <v>2.8938411616089006</v>
      </c>
      <c r="P67" s="82">
        <v>5.4599965667648291E-2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7456.0571521641032</v>
      </c>
      <c r="D2" s="78">
        <v>7388.3460220050956</v>
      </c>
      <c r="E2" s="78">
        <v>7237.0624202760955</v>
      </c>
      <c r="F2" s="78">
        <v>7244.6723258497923</v>
      </c>
      <c r="G2" s="78">
        <v>5634.8112174980761</v>
      </c>
      <c r="H2" s="78">
        <v>4637.1501941437909</v>
      </c>
      <c r="I2" s="78">
        <v>3188.093049040644</v>
      </c>
      <c r="J2" s="78">
        <v>2876.9035672472046</v>
      </c>
      <c r="K2" s="78">
        <v>2521.1302649638201</v>
      </c>
      <c r="L2" s="78">
        <v>3000.2603745695037</v>
      </c>
      <c r="M2" s="78">
        <v>3339.9971608321985</v>
      </c>
      <c r="N2" s="78">
        <v>2851.359305029021</v>
      </c>
      <c r="O2" s="78">
        <v>2094.3974928677753</v>
      </c>
      <c r="P2" s="78">
        <v>1771.9823517921639</v>
      </c>
      <c r="Q2" s="78">
        <v>1897.9173741195659</v>
      </c>
      <c r="R2" s="78">
        <v>1500.916892011513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7093.3413723536351</v>
      </c>
      <c r="D21" s="79">
        <v>6994.9004010968147</v>
      </c>
      <c r="E21" s="79">
        <v>6869.3130167894287</v>
      </c>
      <c r="F21" s="79">
        <v>6836.1022076777645</v>
      </c>
      <c r="G21" s="79">
        <v>5223.0790446260762</v>
      </c>
      <c r="H21" s="79">
        <v>4210.9839884893909</v>
      </c>
      <c r="I21" s="79">
        <v>2790.2347960759562</v>
      </c>
      <c r="J21" s="79">
        <v>2471.4779266257842</v>
      </c>
      <c r="K21" s="79">
        <v>2107.7435539332</v>
      </c>
      <c r="L21" s="79">
        <v>2641.72814253558</v>
      </c>
      <c r="M21" s="79">
        <v>2842.77026106024</v>
      </c>
      <c r="N21" s="79">
        <v>2399.826530955128</v>
      </c>
      <c r="O21" s="79">
        <v>1635.7448845006979</v>
      </c>
      <c r="P21" s="79">
        <v>1378.015812548299</v>
      </c>
      <c r="Q21" s="79">
        <v>1537.6024346295526</v>
      </c>
      <c r="R21" s="79">
        <v>1185.397072865137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7093.3413723536351</v>
      </c>
      <c r="D30" s="8">
        <v>6994.9004010968147</v>
      </c>
      <c r="E30" s="8">
        <v>6869.3130167894287</v>
      </c>
      <c r="F30" s="8">
        <v>6836.1022076777645</v>
      </c>
      <c r="G30" s="8">
        <v>5223.0790446260762</v>
      </c>
      <c r="H30" s="8">
        <v>4210.9839884893909</v>
      </c>
      <c r="I30" s="8">
        <v>2790.2347960759562</v>
      </c>
      <c r="J30" s="8">
        <v>2471.4779266257842</v>
      </c>
      <c r="K30" s="8">
        <v>2107.7435539332</v>
      </c>
      <c r="L30" s="8">
        <v>2641.72814253558</v>
      </c>
      <c r="M30" s="8">
        <v>2842.77026106024</v>
      </c>
      <c r="N30" s="8">
        <v>2399.826530955128</v>
      </c>
      <c r="O30" s="8">
        <v>1635.7448845006979</v>
      </c>
      <c r="P30" s="8">
        <v>1378.015812548299</v>
      </c>
      <c r="Q30" s="8">
        <v>1537.6024346295526</v>
      </c>
      <c r="R30" s="8">
        <v>1185.397072865137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113.20129459018941</v>
      </c>
      <c r="D34" s="9">
        <v>150.85037356196401</v>
      </c>
      <c r="E34" s="9">
        <v>127.63282041032402</v>
      </c>
      <c r="F34" s="9">
        <v>107.53180298532001</v>
      </c>
      <c r="G34" s="9">
        <v>95.893939411991994</v>
      </c>
      <c r="H34" s="9">
        <v>104.49397770573212</v>
      </c>
      <c r="I34" s="9">
        <v>34.872403954212004</v>
      </c>
      <c r="J34" s="9">
        <v>29.060076844548004</v>
      </c>
      <c r="K34" s="9">
        <v>26.156026786356005</v>
      </c>
      <c r="L34" s="9">
        <v>20.339076402792003</v>
      </c>
      <c r="M34" s="9">
        <v>26.123556570370706</v>
      </c>
      <c r="N34" s="9">
        <v>23.220636655239609</v>
      </c>
      <c r="O34" s="9">
        <v>8.7078033794817387</v>
      </c>
      <c r="P34" s="9">
        <v>2.9026012081901933</v>
      </c>
      <c r="Q34" s="9">
        <v>0</v>
      </c>
      <c r="R34" s="9">
        <v>17.415608492011366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6.1834469648493249</v>
      </c>
      <c r="D38" s="9">
        <v>6.1178814902520005</v>
      </c>
      <c r="E38" s="9">
        <v>6.3214687014480013</v>
      </c>
      <c r="F38" s="9">
        <v>9.3316875921720008</v>
      </c>
      <c r="G38" s="9">
        <v>12.342267720000001</v>
      </c>
      <c r="H38" s="9">
        <v>9.2751081208861841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6.1834469648493249</v>
      </c>
      <c r="D41" s="10">
        <v>6.1178814902520005</v>
      </c>
      <c r="E41" s="10">
        <v>6.3214687014480013</v>
      </c>
      <c r="F41" s="10">
        <v>9.3316875921720008</v>
      </c>
      <c r="G41" s="10">
        <v>12.342267720000001</v>
      </c>
      <c r="H41" s="10">
        <v>9.2751081208861841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6716.9883486120289</v>
      </c>
      <c r="D43" s="9">
        <v>6729.6868806033353</v>
      </c>
      <c r="E43" s="9">
        <v>6478.3562727611516</v>
      </c>
      <c r="F43" s="9">
        <v>6335.2532965634655</v>
      </c>
      <c r="G43" s="9">
        <v>4885.7418363354127</v>
      </c>
      <c r="H43" s="9">
        <v>3964.0862990441001</v>
      </c>
      <c r="I43" s="9">
        <v>2606.6265256839602</v>
      </c>
      <c r="J43" s="9">
        <v>2358.8108032212363</v>
      </c>
      <c r="K43" s="9">
        <v>1824.589673858484</v>
      </c>
      <c r="L43" s="9">
        <v>2225.117525292324</v>
      </c>
      <c r="M43" s="9">
        <v>2584.4468070629318</v>
      </c>
      <c r="N43" s="9">
        <v>2094.8694652563918</v>
      </c>
      <c r="O43" s="9">
        <v>1487.7156330517873</v>
      </c>
      <c r="P43" s="9">
        <v>1325.577182317463</v>
      </c>
      <c r="Q43" s="9">
        <v>1500.4505562566324</v>
      </c>
      <c r="R43" s="9">
        <v>1099.8694101297815</v>
      </c>
    </row>
    <row r="44" spans="1:18" ht="11.25" customHeight="1" x14ac:dyDescent="0.25">
      <c r="A44" s="59" t="s">
        <v>161</v>
      </c>
      <c r="B44" s="60" t="s">
        <v>160</v>
      </c>
      <c r="C44" s="9">
        <v>256.96828218656754</v>
      </c>
      <c r="D44" s="9">
        <v>108.24526544126401</v>
      </c>
      <c r="E44" s="9">
        <v>257.00245491650401</v>
      </c>
      <c r="F44" s="9">
        <v>383.98542053680802</v>
      </c>
      <c r="G44" s="9">
        <v>229.10100115867209</v>
      </c>
      <c r="H44" s="9">
        <v>133.1286036186724</v>
      </c>
      <c r="I44" s="9">
        <v>148.73586643778401</v>
      </c>
      <c r="J44" s="9">
        <v>83.607046560000015</v>
      </c>
      <c r="K44" s="9">
        <v>256.99785328836003</v>
      </c>
      <c r="L44" s="9">
        <v>396.27154084046407</v>
      </c>
      <c r="M44" s="9">
        <v>232.19989742693733</v>
      </c>
      <c r="N44" s="9">
        <v>281.73642904349657</v>
      </c>
      <c r="O44" s="9">
        <v>139.32144806942918</v>
      </c>
      <c r="P44" s="9">
        <v>49.536029022645792</v>
      </c>
      <c r="Q44" s="9">
        <v>37.151878372920102</v>
      </c>
      <c r="R44" s="9">
        <v>68.112054243344318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362.71577981046795</v>
      </c>
      <c r="D52" s="79">
        <v>393.44562090828003</v>
      </c>
      <c r="E52" s="79">
        <v>367.74940348666803</v>
      </c>
      <c r="F52" s="79">
        <v>408.570118172028</v>
      </c>
      <c r="G52" s="79">
        <v>411.73217287200004</v>
      </c>
      <c r="H52" s="79">
        <v>426.16620565440036</v>
      </c>
      <c r="I52" s="79">
        <v>397.85825296468806</v>
      </c>
      <c r="J52" s="79">
        <v>405.42564062142009</v>
      </c>
      <c r="K52" s="79">
        <v>413.38671103062001</v>
      </c>
      <c r="L52" s="79">
        <v>358.53223203392406</v>
      </c>
      <c r="M52" s="79">
        <v>497.22689977195864</v>
      </c>
      <c r="N52" s="79">
        <v>451.53277407389356</v>
      </c>
      <c r="O52" s="79">
        <v>458.65260836707716</v>
      </c>
      <c r="P52" s="79">
        <v>393.96653924386487</v>
      </c>
      <c r="Q52" s="79">
        <v>360.31493949001344</v>
      </c>
      <c r="R52" s="79">
        <v>315.51981914637588</v>
      </c>
    </row>
    <row r="53" spans="1:18" ht="11.25" customHeight="1" x14ac:dyDescent="0.25">
      <c r="A53" s="56" t="s">
        <v>143</v>
      </c>
      <c r="B53" s="57" t="s">
        <v>142</v>
      </c>
      <c r="C53" s="8">
        <v>306.7717681602204</v>
      </c>
      <c r="D53" s="8">
        <v>332.84212097637601</v>
      </c>
      <c r="E53" s="8">
        <v>307.87910635402807</v>
      </c>
      <c r="F53" s="8">
        <v>346.13045104532404</v>
      </c>
      <c r="G53" s="8">
        <v>354.30338789524808</v>
      </c>
      <c r="H53" s="8">
        <v>365.24938611128402</v>
      </c>
      <c r="I53" s="8">
        <v>339.85219300876804</v>
      </c>
      <c r="J53" s="8">
        <v>371.40705326142006</v>
      </c>
      <c r="K53" s="8">
        <v>383.08676423569204</v>
      </c>
      <c r="L53" s="8">
        <v>332.13590884386002</v>
      </c>
      <c r="M53" s="8">
        <v>476.31445266625025</v>
      </c>
      <c r="N53" s="8">
        <v>441.01006029388168</v>
      </c>
      <c r="O53" s="8">
        <v>448.12944000303276</v>
      </c>
      <c r="P53" s="8">
        <v>383.62130962300051</v>
      </c>
      <c r="Q53" s="8">
        <v>350.90217470479865</v>
      </c>
      <c r="R53" s="8">
        <v>306.63981914637588</v>
      </c>
    </row>
    <row r="54" spans="1:18" ht="11.25" customHeight="1" x14ac:dyDescent="0.25">
      <c r="A54" s="56" t="s">
        <v>141</v>
      </c>
      <c r="B54" s="57" t="s">
        <v>140</v>
      </c>
      <c r="C54" s="8">
        <v>55.944011650247546</v>
      </c>
      <c r="D54" s="8">
        <v>60.603499931904004</v>
      </c>
      <c r="E54" s="8">
        <v>59.870297132639998</v>
      </c>
      <c r="F54" s="8">
        <v>62.439667126704002</v>
      </c>
      <c r="G54" s="8">
        <v>57.428784976751999</v>
      </c>
      <c r="H54" s="8">
        <v>60.916819543116318</v>
      </c>
      <c r="I54" s="8">
        <v>58.006059955920001</v>
      </c>
      <c r="J54" s="8">
        <v>34.018587360000005</v>
      </c>
      <c r="K54" s="8">
        <v>30.299946794927997</v>
      </c>
      <c r="L54" s="8">
        <v>26.396323190063995</v>
      </c>
      <c r="M54" s="8">
        <v>20.912447105708431</v>
      </c>
      <c r="N54" s="8">
        <v>10.522713780011916</v>
      </c>
      <c r="O54" s="8">
        <v>10.523168364044411</v>
      </c>
      <c r="P54" s="8">
        <v>10.345229620864341</v>
      </c>
      <c r="Q54" s="8">
        <v>9.4127647852147263</v>
      </c>
      <c r="R54" s="8">
        <v>8.8800000000000026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55.944011650247546</v>
      </c>
      <c r="D57" s="9">
        <v>60.603499931904004</v>
      </c>
      <c r="E57" s="9">
        <v>59.870297132639998</v>
      </c>
      <c r="F57" s="9">
        <v>62.439667126704002</v>
      </c>
      <c r="G57" s="9">
        <v>57.428784976751999</v>
      </c>
      <c r="H57" s="9">
        <v>60.916819543116318</v>
      </c>
      <c r="I57" s="9">
        <v>58.006059955920001</v>
      </c>
      <c r="J57" s="9">
        <v>34.018587360000005</v>
      </c>
      <c r="K57" s="9">
        <v>30.299946794927997</v>
      </c>
      <c r="L57" s="9">
        <v>26.396323190063995</v>
      </c>
      <c r="M57" s="9">
        <v>20.912447105708431</v>
      </c>
      <c r="N57" s="9">
        <v>10.522713780011916</v>
      </c>
      <c r="O57" s="9">
        <v>10.523168364044411</v>
      </c>
      <c r="P57" s="9">
        <v>10.345229620864341</v>
      </c>
      <c r="Q57" s="9">
        <v>9.4127647852147263</v>
      </c>
      <c r="R57" s="9">
        <v>8.8800000000000026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4477.6541427855464</v>
      </c>
      <c r="D64" s="81">
        <v>4172.0144665247999</v>
      </c>
      <c r="E64" s="81">
        <v>4084.7884371302398</v>
      </c>
      <c r="F64" s="81">
        <v>4171.8222555609591</v>
      </c>
      <c r="G64" s="81">
        <v>4362.9905722233598</v>
      </c>
      <c r="H64" s="81">
        <v>4795.8785296780979</v>
      </c>
      <c r="I64" s="81">
        <v>4436.9644082803206</v>
      </c>
      <c r="J64" s="81">
        <v>4487.5824317452798</v>
      </c>
      <c r="K64" s="81">
        <v>4729.2525637217277</v>
      </c>
      <c r="L64" s="81">
        <v>4746.9605104761849</v>
      </c>
      <c r="M64" s="81">
        <v>4746.7717098215453</v>
      </c>
      <c r="N64" s="81">
        <v>6402.6368000000384</v>
      </c>
      <c r="O64" s="81">
        <v>6902.139873527447</v>
      </c>
      <c r="P64" s="81">
        <v>5234.8858121936073</v>
      </c>
      <c r="Q64" s="81">
        <v>5162.0505963487221</v>
      </c>
      <c r="R64" s="81">
        <v>5212.3175999999985</v>
      </c>
    </row>
    <row r="65" spans="1:18" ht="11.25" customHeight="1" x14ac:dyDescent="0.25">
      <c r="A65" s="71" t="s">
        <v>123</v>
      </c>
      <c r="B65" s="72" t="s">
        <v>122</v>
      </c>
      <c r="C65" s="82">
        <v>4477.6541427855464</v>
      </c>
      <c r="D65" s="82">
        <v>4172.0144665247999</v>
      </c>
      <c r="E65" s="82">
        <v>4084.7884371302398</v>
      </c>
      <c r="F65" s="82">
        <v>4171.8222555609591</v>
      </c>
      <c r="G65" s="82">
        <v>4362.9905722233598</v>
      </c>
      <c r="H65" s="82">
        <v>4795.8785296780979</v>
      </c>
      <c r="I65" s="82">
        <v>4436.9644082803206</v>
      </c>
      <c r="J65" s="82">
        <v>4487.5824317452798</v>
      </c>
      <c r="K65" s="82">
        <v>4595.9824753113598</v>
      </c>
      <c r="L65" s="82">
        <v>4596.3695232000009</v>
      </c>
      <c r="M65" s="82">
        <v>4596.2401311956683</v>
      </c>
      <c r="N65" s="82">
        <v>6373.8080000000391</v>
      </c>
      <c r="O65" s="82">
        <v>6833.5621017179365</v>
      </c>
      <c r="P65" s="82">
        <v>5154.7878188970153</v>
      </c>
      <c r="Q65" s="82">
        <v>5068.9045288153711</v>
      </c>
      <c r="R65" s="82">
        <v>5109.8879999999981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133.27008841036803</v>
      </c>
      <c r="L67" s="82">
        <v>150.59098727618402</v>
      </c>
      <c r="M67" s="82">
        <v>150.53157862587685</v>
      </c>
      <c r="N67" s="82">
        <v>28.828800000000037</v>
      </c>
      <c r="O67" s="82">
        <v>68.57777180951075</v>
      </c>
      <c r="P67" s="82">
        <v>80.097993296592421</v>
      </c>
      <c r="Q67" s="82">
        <v>93.146067533351342</v>
      </c>
      <c r="R67" s="82">
        <v>102.42959999999994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2967.5815828708055</v>
      </c>
      <c r="D2" s="78">
        <v>2875.134539786543</v>
      </c>
      <c r="E2" s="78">
        <v>2490.4362604466164</v>
      </c>
      <c r="F2" s="78">
        <v>2352.417106358268</v>
      </c>
      <c r="G2" s="78">
        <v>1712.8210063748043</v>
      </c>
      <c r="H2" s="78">
        <v>1453.2382375896655</v>
      </c>
      <c r="I2" s="78">
        <v>896.32720943866775</v>
      </c>
      <c r="J2" s="78">
        <v>581.89183629458432</v>
      </c>
      <c r="K2" s="78">
        <v>420.19269879492003</v>
      </c>
      <c r="L2" s="78">
        <v>410.11623081291589</v>
      </c>
      <c r="M2" s="78">
        <v>410.57603970662581</v>
      </c>
      <c r="N2" s="78">
        <v>331.83687685805592</v>
      </c>
      <c r="O2" s="78">
        <v>236.42097077923648</v>
      </c>
      <c r="P2" s="78">
        <v>218.22314188798887</v>
      </c>
      <c r="Q2" s="78">
        <v>165.77701169846051</v>
      </c>
      <c r="R2" s="78">
        <v>161.17707762871163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2739.1280259932096</v>
      </c>
      <c r="D21" s="79">
        <v>2608.0393852087191</v>
      </c>
      <c r="E21" s="79">
        <v>2325.4785707131082</v>
      </c>
      <c r="F21" s="79">
        <v>2204.7382579960081</v>
      </c>
      <c r="G21" s="79">
        <v>1562.5939963794842</v>
      </c>
      <c r="H21" s="79">
        <v>1299.0436532355554</v>
      </c>
      <c r="I21" s="79">
        <v>775.33207563877181</v>
      </c>
      <c r="J21" s="79">
        <v>460.67739627783629</v>
      </c>
      <c r="K21" s="79">
        <v>301.82639064732001</v>
      </c>
      <c r="L21" s="79">
        <v>238.3078016147399</v>
      </c>
      <c r="M21" s="79">
        <v>219.25080943038043</v>
      </c>
      <c r="N21" s="79">
        <v>162.13191492411252</v>
      </c>
      <c r="O21" s="79">
        <v>123.96441012541459</v>
      </c>
      <c r="P21" s="79">
        <v>133.52096604449838</v>
      </c>
      <c r="Q21" s="79">
        <v>92.1837912264739</v>
      </c>
      <c r="R21" s="79">
        <v>92.180660661688847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2739.1280259932096</v>
      </c>
      <c r="D30" s="8">
        <v>2608.0393852087191</v>
      </c>
      <c r="E30" s="8">
        <v>2325.4785707131082</v>
      </c>
      <c r="F30" s="8">
        <v>2204.7382579960081</v>
      </c>
      <c r="G30" s="8">
        <v>1562.5939963794842</v>
      </c>
      <c r="H30" s="8">
        <v>1299.0436532355554</v>
      </c>
      <c r="I30" s="8">
        <v>775.33207563877181</v>
      </c>
      <c r="J30" s="8">
        <v>460.67739627783629</v>
      </c>
      <c r="K30" s="8">
        <v>301.82639064732001</v>
      </c>
      <c r="L30" s="8">
        <v>238.3078016147399</v>
      </c>
      <c r="M30" s="8">
        <v>219.25080943038043</v>
      </c>
      <c r="N30" s="8">
        <v>162.13191492411252</v>
      </c>
      <c r="O30" s="8">
        <v>123.96441012541459</v>
      </c>
      <c r="P30" s="8">
        <v>133.52096604449838</v>
      </c>
      <c r="Q30" s="8">
        <v>92.1837912264739</v>
      </c>
      <c r="R30" s="8">
        <v>92.180660661688847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2.9060578799999854</v>
      </c>
      <c r="F34" s="9">
        <v>5.8124592032039857</v>
      </c>
      <c r="G34" s="9">
        <v>5.8106627310599981</v>
      </c>
      <c r="H34" s="9">
        <v>2.9026104918259312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6.1834469648493249</v>
      </c>
      <c r="D38" s="9">
        <v>6.1178814902520005</v>
      </c>
      <c r="E38" s="9">
        <v>6.3214687014480013</v>
      </c>
      <c r="F38" s="9">
        <v>9.3316875921720008</v>
      </c>
      <c r="G38" s="9">
        <v>12.342267720000001</v>
      </c>
      <c r="H38" s="9">
        <v>9.2751081208861841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6.1834469648493249</v>
      </c>
      <c r="D41" s="10">
        <v>6.1178814902520005</v>
      </c>
      <c r="E41" s="10">
        <v>6.3214687014480013</v>
      </c>
      <c r="F41" s="10">
        <v>9.3316875921720008</v>
      </c>
      <c r="G41" s="10">
        <v>12.342267720000001</v>
      </c>
      <c r="H41" s="10">
        <v>9.2751081208861841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2698.8885416301405</v>
      </c>
      <c r="D43" s="9">
        <v>2552.3407427876273</v>
      </c>
      <c r="E43" s="9">
        <v>2278.9869946098843</v>
      </c>
      <c r="F43" s="9">
        <v>2167.8838240522323</v>
      </c>
      <c r="G43" s="9">
        <v>1528.8889238466481</v>
      </c>
      <c r="H43" s="9">
        <v>1265.1938363593383</v>
      </c>
      <c r="I43" s="9">
        <v>759.77581801633187</v>
      </c>
      <c r="J43" s="9">
        <v>454.49656712881227</v>
      </c>
      <c r="K43" s="9">
        <v>295.66876407400804</v>
      </c>
      <c r="L43" s="9">
        <v>238.3078016147399</v>
      </c>
      <c r="M43" s="9">
        <v>216.15481079802132</v>
      </c>
      <c r="N43" s="9">
        <v>162.13191492411252</v>
      </c>
      <c r="O43" s="9">
        <v>123.96441012541459</v>
      </c>
      <c r="P43" s="9">
        <v>133.52096604449838</v>
      </c>
      <c r="Q43" s="9">
        <v>92.1837912264739</v>
      </c>
      <c r="R43" s="9">
        <v>92.180660661688847</v>
      </c>
    </row>
    <row r="44" spans="1:18" ht="11.25" customHeight="1" x14ac:dyDescent="0.25">
      <c r="A44" s="59" t="s">
        <v>161</v>
      </c>
      <c r="B44" s="60" t="s">
        <v>160</v>
      </c>
      <c r="C44" s="9">
        <v>34.056037398219686</v>
      </c>
      <c r="D44" s="9">
        <v>49.580760930839993</v>
      </c>
      <c r="E44" s="9">
        <v>37.264049521775995</v>
      </c>
      <c r="F44" s="9">
        <v>21.71028714839996</v>
      </c>
      <c r="G44" s="9">
        <v>15.552142081776024</v>
      </c>
      <c r="H44" s="9">
        <v>21.672098263504861</v>
      </c>
      <c r="I44" s="9">
        <v>15.556257622439995</v>
      </c>
      <c r="J44" s="9">
        <v>6.1808291490239968</v>
      </c>
      <c r="K44" s="9">
        <v>6.1576265733120001</v>
      </c>
      <c r="L44" s="9">
        <v>0</v>
      </c>
      <c r="M44" s="9">
        <v>3.095998632359124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228.45355687759593</v>
      </c>
      <c r="D52" s="79">
        <v>267.09515457782402</v>
      </c>
      <c r="E52" s="79">
        <v>164.95768973350803</v>
      </c>
      <c r="F52" s="79">
        <v>147.67884836226</v>
      </c>
      <c r="G52" s="79">
        <v>150.22700999532</v>
      </c>
      <c r="H52" s="79">
        <v>154.19458435411005</v>
      </c>
      <c r="I52" s="79">
        <v>120.995133799896</v>
      </c>
      <c r="J52" s="79">
        <v>121.21444001674804</v>
      </c>
      <c r="K52" s="79">
        <v>118.36630814759999</v>
      </c>
      <c r="L52" s="79">
        <v>171.80842919817601</v>
      </c>
      <c r="M52" s="79">
        <v>191.32523027624538</v>
      </c>
      <c r="N52" s="79">
        <v>169.70496193394342</v>
      </c>
      <c r="O52" s="79">
        <v>112.45656065382191</v>
      </c>
      <c r="P52" s="79">
        <v>84.702175843490494</v>
      </c>
      <c r="Q52" s="79">
        <v>73.593220471986626</v>
      </c>
      <c r="R52" s="79">
        <v>68.996416967022768</v>
      </c>
    </row>
    <row r="53" spans="1:18" ht="11.25" customHeight="1" x14ac:dyDescent="0.25">
      <c r="A53" s="56" t="s">
        <v>143</v>
      </c>
      <c r="B53" s="57" t="s">
        <v>142</v>
      </c>
      <c r="C53" s="8">
        <v>178.0151463738807</v>
      </c>
      <c r="D53" s="8">
        <v>212.812270998624</v>
      </c>
      <c r="E53" s="8">
        <v>110.83246278786004</v>
      </c>
      <c r="F53" s="8">
        <v>91.582774076771997</v>
      </c>
      <c r="G53" s="8">
        <v>100.256567929848</v>
      </c>
      <c r="H53" s="8">
        <v>107.38668587050647</v>
      </c>
      <c r="I53" s="8">
        <v>76.988373171335994</v>
      </c>
      <c r="J53" s="8">
        <v>95.375185136748044</v>
      </c>
      <c r="K53" s="8">
        <v>98.353433455200005</v>
      </c>
      <c r="L53" s="8">
        <v>155.26416774844802</v>
      </c>
      <c r="M53" s="8">
        <v>178.64395293856069</v>
      </c>
      <c r="N53" s="8">
        <v>163.17821541216387</v>
      </c>
      <c r="O53" s="8">
        <v>105.97391917673488</v>
      </c>
      <c r="P53" s="8">
        <v>78.485609694087358</v>
      </c>
      <c r="Q53" s="8">
        <v>68.418995385215467</v>
      </c>
      <c r="R53" s="8">
        <v>64.290016967022765</v>
      </c>
    </row>
    <row r="54" spans="1:18" ht="11.25" customHeight="1" x14ac:dyDescent="0.25">
      <c r="A54" s="56" t="s">
        <v>141</v>
      </c>
      <c r="B54" s="57" t="s">
        <v>140</v>
      </c>
      <c r="C54" s="8">
        <v>50.438410503715239</v>
      </c>
      <c r="D54" s="8">
        <v>54.282883579200004</v>
      </c>
      <c r="E54" s="8">
        <v>54.125226945647995</v>
      </c>
      <c r="F54" s="8">
        <v>56.096074285488001</v>
      </c>
      <c r="G54" s="8">
        <v>49.970442065472</v>
      </c>
      <c r="H54" s="8">
        <v>46.807898483603573</v>
      </c>
      <c r="I54" s="8">
        <v>44.006760628560002</v>
      </c>
      <c r="J54" s="8">
        <v>25.839254880000002</v>
      </c>
      <c r="K54" s="8">
        <v>20.012874692399997</v>
      </c>
      <c r="L54" s="8">
        <v>16.544261449727998</v>
      </c>
      <c r="M54" s="8">
        <v>12.681277337684692</v>
      </c>
      <c r="N54" s="8">
        <v>6.5267465217795477</v>
      </c>
      <c r="O54" s="8">
        <v>6.4826414770870295</v>
      </c>
      <c r="P54" s="8">
        <v>6.2165661494031283</v>
      </c>
      <c r="Q54" s="8">
        <v>5.1742250867711652</v>
      </c>
      <c r="R54" s="8">
        <v>4.7064000000000057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50.438410503715239</v>
      </c>
      <c r="D57" s="9">
        <v>54.282883579200004</v>
      </c>
      <c r="E57" s="9">
        <v>54.125226945647995</v>
      </c>
      <c r="F57" s="9">
        <v>56.096074285488001</v>
      </c>
      <c r="G57" s="9">
        <v>49.970442065472</v>
      </c>
      <c r="H57" s="9">
        <v>46.807898483603573</v>
      </c>
      <c r="I57" s="9">
        <v>44.006760628560002</v>
      </c>
      <c r="J57" s="9">
        <v>25.839254880000002</v>
      </c>
      <c r="K57" s="9">
        <v>20.012874692399997</v>
      </c>
      <c r="L57" s="9">
        <v>16.544261449727998</v>
      </c>
      <c r="M57" s="9">
        <v>12.681277337684692</v>
      </c>
      <c r="N57" s="9">
        <v>6.5267465217795477</v>
      </c>
      <c r="O57" s="9">
        <v>6.4826414770870295</v>
      </c>
      <c r="P57" s="9">
        <v>6.2165661494031283</v>
      </c>
      <c r="Q57" s="9">
        <v>5.1742250867711652</v>
      </c>
      <c r="R57" s="9">
        <v>4.7064000000000057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2888.707962948667</v>
      </c>
      <c r="D64" s="81">
        <v>2623.80129467904</v>
      </c>
      <c r="E64" s="81">
        <v>2670.5149831180797</v>
      </c>
      <c r="F64" s="81">
        <v>2715.8682831033598</v>
      </c>
      <c r="G64" s="81">
        <v>2680.9242923635197</v>
      </c>
      <c r="H64" s="81">
        <v>2946.8556747865596</v>
      </c>
      <c r="I64" s="81">
        <v>2794.3263695289602</v>
      </c>
      <c r="J64" s="81">
        <v>2829.1742313407999</v>
      </c>
      <c r="K64" s="81">
        <v>3030.818340953088</v>
      </c>
      <c r="L64" s="81">
        <v>3048.5419027968246</v>
      </c>
      <c r="M64" s="81">
        <v>3048.297573908922</v>
      </c>
      <c r="N64" s="81">
        <v>5516.8610680705951</v>
      </c>
      <c r="O64" s="81">
        <v>5645.2781222144094</v>
      </c>
      <c r="P64" s="81">
        <v>4622.9192583108643</v>
      </c>
      <c r="Q64" s="81">
        <v>4339.8218911008635</v>
      </c>
      <c r="R64" s="81">
        <v>4383.9655999999977</v>
      </c>
    </row>
    <row r="65" spans="1:18" ht="11.25" customHeight="1" x14ac:dyDescent="0.25">
      <c r="A65" s="71" t="s">
        <v>123</v>
      </c>
      <c r="B65" s="72" t="s">
        <v>122</v>
      </c>
      <c r="C65" s="82">
        <v>2888.707962948667</v>
      </c>
      <c r="D65" s="82">
        <v>2623.80129467904</v>
      </c>
      <c r="E65" s="82">
        <v>2670.5149831180797</v>
      </c>
      <c r="F65" s="82">
        <v>2715.8682831033598</v>
      </c>
      <c r="G65" s="82">
        <v>2680.9242923635197</v>
      </c>
      <c r="H65" s="82">
        <v>2946.8556747865596</v>
      </c>
      <c r="I65" s="82">
        <v>2794.3263695289602</v>
      </c>
      <c r="J65" s="82">
        <v>2829.1742313407999</v>
      </c>
      <c r="K65" s="82">
        <v>2897.5482525427201</v>
      </c>
      <c r="L65" s="82">
        <v>2897.9509155206406</v>
      </c>
      <c r="M65" s="82">
        <v>2897.765995283045</v>
      </c>
      <c r="N65" s="82">
        <v>5488.0322680705949</v>
      </c>
      <c r="O65" s="82">
        <v>5576.7003504048989</v>
      </c>
      <c r="P65" s="82">
        <v>4542.8212650142723</v>
      </c>
      <c r="Q65" s="82">
        <v>4246.6758235675125</v>
      </c>
      <c r="R65" s="82">
        <v>4281.5359999999973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133.27008841036803</v>
      </c>
      <c r="L67" s="82">
        <v>150.59098727618402</v>
      </c>
      <c r="M67" s="82">
        <v>150.53157862587685</v>
      </c>
      <c r="N67" s="82">
        <v>28.828800000000037</v>
      </c>
      <c r="O67" s="82">
        <v>68.57777180951075</v>
      </c>
      <c r="P67" s="82">
        <v>80.097993296592421</v>
      </c>
      <c r="Q67" s="82">
        <v>93.146067533351342</v>
      </c>
      <c r="R67" s="82">
        <v>102.42959999999994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2571.4454718180932</v>
      </c>
      <c r="D2" s="78">
        <v>2498.3115899928189</v>
      </c>
      <c r="E2" s="78">
        <v>2153.278253055611</v>
      </c>
      <c r="F2" s="78">
        <v>2031.0820998632373</v>
      </c>
      <c r="G2" s="78">
        <v>1456.5540799554251</v>
      </c>
      <c r="H2" s="78">
        <v>1237.4918482872902</v>
      </c>
      <c r="I2" s="78">
        <v>745.32486318262772</v>
      </c>
      <c r="J2" s="78">
        <v>473.73191125245785</v>
      </c>
      <c r="K2" s="78">
        <v>339.23707399637152</v>
      </c>
      <c r="L2" s="78">
        <v>325.44331146377408</v>
      </c>
      <c r="M2" s="78">
        <v>339.97543296271056</v>
      </c>
      <c r="N2" s="78">
        <v>266.75678446344051</v>
      </c>
      <c r="O2" s="78">
        <v>194.33554020181691</v>
      </c>
      <c r="P2" s="78">
        <v>177.97118292184615</v>
      </c>
      <c r="Q2" s="78">
        <v>132.89472117668271</v>
      </c>
      <c r="R2" s="78">
        <v>130.30898031273017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2389.7021263006432</v>
      </c>
      <c r="D21" s="79">
        <v>2284.2620885923106</v>
      </c>
      <c r="E21" s="79">
        <v>2022.4087769767129</v>
      </c>
      <c r="F21" s="79">
        <v>1914.2297469642776</v>
      </c>
      <c r="G21" s="79">
        <v>1339.2438453411603</v>
      </c>
      <c r="H21" s="79">
        <v>1116.3288203321601</v>
      </c>
      <c r="I21" s="79">
        <v>651.41614749153348</v>
      </c>
      <c r="J21" s="79">
        <v>380.86272302506006</v>
      </c>
      <c r="K21" s="79">
        <v>248.98667422574283</v>
      </c>
      <c r="L21" s="79">
        <v>195.36003384839415</v>
      </c>
      <c r="M21" s="79">
        <v>187.10584470204662</v>
      </c>
      <c r="N21" s="79">
        <v>135.15810383245341</v>
      </c>
      <c r="O21" s="79">
        <v>104.94206659018199</v>
      </c>
      <c r="P21" s="79">
        <v>111.6693871309708</v>
      </c>
      <c r="Q21" s="79">
        <v>76.155780923191969</v>
      </c>
      <c r="R21" s="79">
        <v>76.776008447525001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2389.7021263006432</v>
      </c>
      <c r="D30" s="8">
        <v>2284.2620885923106</v>
      </c>
      <c r="E30" s="8">
        <v>2022.4087769767129</v>
      </c>
      <c r="F30" s="8">
        <v>1914.2297469642776</v>
      </c>
      <c r="G30" s="8">
        <v>1339.2438453411603</v>
      </c>
      <c r="H30" s="8">
        <v>1116.3288203321601</v>
      </c>
      <c r="I30" s="8">
        <v>651.41614749153348</v>
      </c>
      <c r="J30" s="8">
        <v>380.86272302506006</v>
      </c>
      <c r="K30" s="8">
        <v>248.98667422574283</v>
      </c>
      <c r="L30" s="8">
        <v>195.36003384839415</v>
      </c>
      <c r="M30" s="8">
        <v>187.10584470204662</v>
      </c>
      <c r="N30" s="8">
        <v>135.15810383245341</v>
      </c>
      <c r="O30" s="8">
        <v>104.94206659018199</v>
      </c>
      <c r="P30" s="8">
        <v>111.6693871309708</v>
      </c>
      <c r="Q30" s="8">
        <v>76.155780923191969</v>
      </c>
      <c r="R30" s="8">
        <v>76.776008447525001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5.3946351610964545</v>
      </c>
      <c r="D38" s="9">
        <v>5.358371821353793</v>
      </c>
      <c r="E38" s="9">
        <v>5.5044971532868043</v>
      </c>
      <c r="F38" s="9">
        <v>8.1235092098695496</v>
      </c>
      <c r="G38" s="9">
        <v>10.617602157151412</v>
      </c>
      <c r="H38" s="9">
        <v>7.9883825645426292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5.3946351610964545</v>
      </c>
      <c r="D41" s="10">
        <v>5.358371821353793</v>
      </c>
      <c r="E41" s="10">
        <v>5.5044971532868043</v>
      </c>
      <c r="F41" s="10">
        <v>8.1235092098695496</v>
      </c>
      <c r="G41" s="10">
        <v>10.617602157151412</v>
      </c>
      <c r="H41" s="10">
        <v>7.9883825645426292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2354.5959244615378</v>
      </c>
      <c r="D43" s="9">
        <v>2235.4782021256656</v>
      </c>
      <c r="E43" s="9">
        <v>1984.45614724538</v>
      </c>
      <c r="F43" s="9">
        <v>1887.2067926265104</v>
      </c>
      <c r="G43" s="9">
        <v>1315.2473033439492</v>
      </c>
      <c r="H43" s="9">
        <v>1089.6748858787521</v>
      </c>
      <c r="I43" s="9">
        <v>638.34613822944164</v>
      </c>
      <c r="J43" s="9">
        <v>375.75275357730749</v>
      </c>
      <c r="K43" s="9">
        <v>243.90704232766771</v>
      </c>
      <c r="L43" s="9">
        <v>195.36003384839415</v>
      </c>
      <c r="M43" s="9">
        <v>184.46375895190084</v>
      </c>
      <c r="N43" s="9">
        <v>135.15810383245341</v>
      </c>
      <c r="O43" s="9">
        <v>104.94206659018199</v>
      </c>
      <c r="P43" s="9">
        <v>111.6693871309708</v>
      </c>
      <c r="Q43" s="9">
        <v>76.155780923191969</v>
      </c>
      <c r="R43" s="9">
        <v>76.776008447525001</v>
      </c>
    </row>
    <row r="44" spans="1:18" ht="11.25" customHeight="1" x14ac:dyDescent="0.25">
      <c r="A44" s="59" t="s">
        <v>161</v>
      </c>
      <c r="B44" s="60" t="s">
        <v>160</v>
      </c>
      <c r="C44" s="9">
        <v>29.711566678008779</v>
      </c>
      <c r="D44" s="9">
        <v>43.425514645290853</v>
      </c>
      <c r="E44" s="9">
        <v>32.44813257804622</v>
      </c>
      <c r="F44" s="9">
        <v>18.899445127897813</v>
      </c>
      <c r="G44" s="9">
        <v>13.378939840059664</v>
      </c>
      <c r="H44" s="9">
        <v>18.665551888865281</v>
      </c>
      <c r="I44" s="9">
        <v>13.070009262091872</v>
      </c>
      <c r="J44" s="9">
        <v>5.1099694477525626</v>
      </c>
      <c r="K44" s="9">
        <v>5.0796318980751307</v>
      </c>
      <c r="L44" s="9">
        <v>0</v>
      </c>
      <c r="M44" s="9">
        <v>2.6420857501457746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181.74334551745008</v>
      </c>
      <c r="D52" s="79">
        <v>214.04950140050821</v>
      </c>
      <c r="E52" s="79">
        <v>130.86947607889823</v>
      </c>
      <c r="F52" s="79">
        <v>116.85235289895968</v>
      </c>
      <c r="G52" s="79">
        <v>117.31023461426477</v>
      </c>
      <c r="H52" s="79">
        <v>121.16302795513002</v>
      </c>
      <c r="I52" s="79">
        <v>93.908715691094244</v>
      </c>
      <c r="J52" s="79">
        <v>92.869188227397785</v>
      </c>
      <c r="K52" s="79">
        <v>90.250399770628675</v>
      </c>
      <c r="L52" s="79">
        <v>130.0832776153799</v>
      </c>
      <c r="M52" s="79">
        <v>152.8695882606639</v>
      </c>
      <c r="N52" s="79">
        <v>131.5986806309871</v>
      </c>
      <c r="O52" s="79">
        <v>89.393473611634903</v>
      </c>
      <c r="P52" s="79">
        <v>66.30179579087536</v>
      </c>
      <c r="Q52" s="79">
        <v>56.738940253490746</v>
      </c>
      <c r="R52" s="79">
        <v>53.532971865205184</v>
      </c>
    </row>
    <row r="53" spans="1:18" ht="11.25" customHeight="1" x14ac:dyDescent="0.25">
      <c r="A53" s="56" t="s">
        <v>143</v>
      </c>
      <c r="B53" s="57" t="s">
        <v>142</v>
      </c>
      <c r="C53" s="8">
        <v>141.6177042588233</v>
      </c>
      <c r="D53" s="8">
        <v>170.5473113923249</v>
      </c>
      <c r="E53" s="8">
        <v>87.929131166989748</v>
      </c>
      <c r="F53" s="8">
        <v>72.465777967290251</v>
      </c>
      <c r="G53" s="8">
        <v>78.288994141851276</v>
      </c>
      <c r="H53" s="8">
        <v>84.382315219685765</v>
      </c>
      <c r="I53" s="8">
        <v>59.753471239791907</v>
      </c>
      <c r="J53" s="8">
        <v>73.072284287777492</v>
      </c>
      <c r="K53" s="8">
        <v>74.991243936382787</v>
      </c>
      <c r="L53" s="8">
        <v>117.5569320504369</v>
      </c>
      <c r="M53" s="8">
        <v>142.73719933092306</v>
      </c>
      <c r="N53" s="8">
        <v>126.53747781587201</v>
      </c>
      <c r="O53" s="8">
        <v>84.240320816934215</v>
      </c>
      <c r="P53" s="8">
        <v>61.435692939872034</v>
      </c>
      <c r="Q53" s="8">
        <v>52.74971344464123</v>
      </c>
      <c r="R53" s="8">
        <v>49.881368059360867</v>
      </c>
    </row>
    <row r="54" spans="1:18" ht="11.25" customHeight="1" x14ac:dyDescent="0.25">
      <c r="A54" s="56" t="s">
        <v>141</v>
      </c>
      <c r="B54" s="57" t="s">
        <v>140</v>
      </c>
      <c r="C54" s="8">
        <v>40.125641258626779</v>
      </c>
      <c r="D54" s="8">
        <v>43.502190008183312</v>
      </c>
      <c r="E54" s="8">
        <v>42.940344911908468</v>
      </c>
      <c r="F54" s="8">
        <v>44.386574931669436</v>
      </c>
      <c r="G54" s="8">
        <v>39.021240472413488</v>
      </c>
      <c r="H54" s="8">
        <v>36.780712735444261</v>
      </c>
      <c r="I54" s="8">
        <v>34.15524445130233</v>
      </c>
      <c r="J54" s="8">
        <v>19.796903939620289</v>
      </c>
      <c r="K54" s="8">
        <v>15.259155834245888</v>
      </c>
      <c r="L54" s="8">
        <v>12.526345564942996</v>
      </c>
      <c r="M54" s="8">
        <v>10.132388929740848</v>
      </c>
      <c r="N54" s="8">
        <v>5.0612028151150836</v>
      </c>
      <c r="O54" s="8">
        <v>5.1531527947006825</v>
      </c>
      <c r="P54" s="8">
        <v>4.8661028510033324</v>
      </c>
      <c r="Q54" s="8">
        <v>3.9892268088495153</v>
      </c>
      <c r="R54" s="8">
        <v>3.6516038058443203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40.125641258626779</v>
      </c>
      <c r="D57" s="9">
        <v>43.502190008183312</v>
      </c>
      <c r="E57" s="9">
        <v>42.940344911908468</v>
      </c>
      <c r="F57" s="9">
        <v>44.386574931669436</v>
      </c>
      <c r="G57" s="9">
        <v>39.021240472413488</v>
      </c>
      <c r="H57" s="9">
        <v>36.780712735444261</v>
      </c>
      <c r="I57" s="9">
        <v>34.15524445130233</v>
      </c>
      <c r="J57" s="9">
        <v>19.796903939620289</v>
      </c>
      <c r="K57" s="9">
        <v>15.259155834245888</v>
      </c>
      <c r="L57" s="9">
        <v>12.526345564942996</v>
      </c>
      <c r="M57" s="9">
        <v>10.132388929740848</v>
      </c>
      <c r="N57" s="9">
        <v>5.0612028151150836</v>
      </c>
      <c r="O57" s="9">
        <v>5.1531527947006825</v>
      </c>
      <c r="P57" s="9">
        <v>4.8661028510033324</v>
      </c>
      <c r="Q57" s="9">
        <v>3.9892268088495153</v>
      </c>
      <c r="R57" s="9">
        <v>3.6516038058443203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2491.1550714007872</v>
      </c>
      <c r="D64" s="81">
        <v>2270.6182160661469</v>
      </c>
      <c r="E64" s="81">
        <v>2292.5341828388705</v>
      </c>
      <c r="F64" s="81">
        <v>2329.3837787075072</v>
      </c>
      <c r="G64" s="81">
        <v>2280.3937969316717</v>
      </c>
      <c r="H64" s="81">
        <v>2522.3807635372682</v>
      </c>
      <c r="I64" s="81">
        <v>2366.7544073147446</v>
      </c>
      <c r="J64" s="81">
        <v>2371.0666002050075</v>
      </c>
      <c r="K64" s="81">
        <v>2529.6492537711961</v>
      </c>
      <c r="L64" s="81">
        <v>2527.3339327983203</v>
      </c>
      <c r="M64" s="81">
        <v>2624.2156985839883</v>
      </c>
      <c r="N64" s="81">
        <v>4649.6389925253579</v>
      </c>
      <c r="O64" s="81">
        <v>4816.112432693033</v>
      </c>
      <c r="P64" s="81">
        <v>3871.760678956095</v>
      </c>
      <c r="Q64" s="81">
        <v>3578.5602835714076</v>
      </c>
      <c r="R64" s="81">
        <v>3651.2216552988571</v>
      </c>
    </row>
    <row r="65" spans="1:18" ht="11.25" customHeight="1" x14ac:dyDescent="0.25">
      <c r="A65" s="71" t="s">
        <v>123</v>
      </c>
      <c r="B65" s="72" t="s">
        <v>122</v>
      </c>
      <c r="C65" s="82">
        <v>2491.1550714007872</v>
      </c>
      <c r="D65" s="82">
        <v>2270.6182160661469</v>
      </c>
      <c r="E65" s="82">
        <v>2292.5341828388705</v>
      </c>
      <c r="F65" s="82">
        <v>2329.3837787075072</v>
      </c>
      <c r="G65" s="82">
        <v>2280.3937969316717</v>
      </c>
      <c r="H65" s="82">
        <v>2522.3807635372682</v>
      </c>
      <c r="I65" s="82">
        <v>2366.7544073147446</v>
      </c>
      <c r="J65" s="82">
        <v>2371.0666002050075</v>
      </c>
      <c r="K65" s="82">
        <v>2428.0352138916678</v>
      </c>
      <c r="L65" s="82">
        <v>2413.3152592347187</v>
      </c>
      <c r="M65" s="82">
        <v>2503.9403934841848</v>
      </c>
      <c r="N65" s="82">
        <v>4627.2835351424956</v>
      </c>
      <c r="O65" s="82">
        <v>4761.5988925406746</v>
      </c>
      <c r="P65" s="82">
        <v>3809.0628705240852</v>
      </c>
      <c r="Q65" s="82">
        <v>3506.7464788931061</v>
      </c>
      <c r="R65" s="82">
        <v>3571.7485299395357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101.61403987952814</v>
      </c>
      <c r="L67" s="82">
        <v>114.0186735636016</v>
      </c>
      <c r="M67" s="82">
        <v>120.27530509980338</v>
      </c>
      <c r="N67" s="82">
        <v>22.355457382862678</v>
      </c>
      <c r="O67" s="82">
        <v>54.513540152358139</v>
      </c>
      <c r="P67" s="82">
        <v>62.697808432009808</v>
      </c>
      <c r="Q67" s="82">
        <v>71.813804678301608</v>
      </c>
      <c r="R67" s="82">
        <v>79.4731253593215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6468.6516198960835</v>
      </c>
      <c r="D2" s="78">
        <v>7259.3727247663201</v>
      </c>
      <c r="E2" s="78">
        <v>8467.3256667838577</v>
      </c>
      <c r="F2" s="78">
        <v>9597.0465002165765</v>
      </c>
      <c r="G2" s="78">
        <v>8917.3750525920022</v>
      </c>
      <c r="H2" s="78">
        <v>7952.6471594953091</v>
      </c>
      <c r="I2" s="78">
        <v>8196.4841832021248</v>
      </c>
      <c r="J2" s="78">
        <v>6824.0949485182191</v>
      </c>
      <c r="K2" s="78">
        <v>7055.7213628345689</v>
      </c>
      <c r="L2" s="78">
        <v>7075.9098186886795</v>
      </c>
      <c r="M2" s="78">
        <v>9558.1824703455841</v>
      </c>
      <c r="N2" s="78">
        <v>7764.981930417307</v>
      </c>
      <c r="O2" s="78">
        <v>6859.4054761044536</v>
      </c>
      <c r="P2" s="78">
        <v>6873.880138894734</v>
      </c>
      <c r="Q2" s="78">
        <v>5995.0630562134156</v>
      </c>
      <c r="R2" s="78">
        <v>5856.6496162612775</v>
      </c>
    </row>
    <row r="3" spans="1:18" ht="11.25" customHeight="1" x14ac:dyDescent="0.25">
      <c r="A3" s="53" t="s">
        <v>242</v>
      </c>
      <c r="B3" s="54" t="s">
        <v>241</v>
      </c>
      <c r="C3" s="79">
        <v>1888.9874430401699</v>
      </c>
      <c r="D3" s="79">
        <v>2063.1681191012399</v>
      </c>
      <c r="E3" s="79">
        <v>2447.3810880312481</v>
      </c>
      <c r="F3" s="79">
        <v>2863.2175031525039</v>
      </c>
      <c r="G3" s="79">
        <v>2827.4243101326001</v>
      </c>
      <c r="H3" s="79">
        <v>2120.1438963663786</v>
      </c>
      <c r="I3" s="79">
        <v>2370.696921635184</v>
      </c>
      <c r="J3" s="79">
        <v>1790.7458149346401</v>
      </c>
      <c r="K3" s="79">
        <v>2120.5186485991921</v>
      </c>
      <c r="L3" s="79">
        <v>2226.0464655552</v>
      </c>
      <c r="M3" s="79">
        <v>2510.5682983495026</v>
      </c>
      <c r="N3" s="79">
        <v>2168.3765684962527</v>
      </c>
      <c r="O3" s="79">
        <v>1806.5191980882685</v>
      </c>
      <c r="P3" s="79">
        <v>2008.5675514383993</v>
      </c>
      <c r="Q3" s="79">
        <v>1343.1062000000011</v>
      </c>
      <c r="R3" s="79">
        <v>1237.8634776489223</v>
      </c>
    </row>
    <row r="4" spans="1:18" ht="11.25" customHeight="1" x14ac:dyDescent="0.25">
      <c r="A4" s="56" t="s">
        <v>240</v>
      </c>
      <c r="B4" s="57" t="s">
        <v>239</v>
      </c>
      <c r="C4" s="8">
        <v>1321.4686009440788</v>
      </c>
      <c r="D4" s="8">
        <v>1335.1453929197999</v>
      </c>
      <c r="E4" s="8">
        <v>1550.2248118478881</v>
      </c>
      <c r="F4" s="8">
        <v>1821.929195035224</v>
      </c>
      <c r="G4" s="8">
        <v>1585.8117767487599</v>
      </c>
      <c r="H4" s="8">
        <v>1118.6450000000041</v>
      </c>
      <c r="I4" s="8">
        <v>1480.4632722306239</v>
      </c>
      <c r="J4" s="8">
        <v>1063.84745808</v>
      </c>
      <c r="K4" s="8">
        <v>876.10369068367197</v>
      </c>
      <c r="L4" s="8">
        <v>905.36864502744004</v>
      </c>
      <c r="M4" s="8">
        <v>1156.0111076229498</v>
      </c>
      <c r="N4" s="8">
        <v>963.39519499418793</v>
      </c>
      <c r="O4" s="8">
        <v>847.23692642488379</v>
      </c>
      <c r="P4" s="8">
        <v>1182.4043117880528</v>
      </c>
      <c r="Q4" s="8">
        <v>770.70620000000019</v>
      </c>
      <c r="R4" s="8">
        <v>754.8140231519734</v>
      </c>
    </row>
    <row r="5" spans="1:18" ht="11.25" customHeight="1" x14ac:dyDescent="0.25">
      <c r="A5" s="59" t="s">
        <v>238</v>
      </c>
      <c r="B5" s="60" t="s">
        <v>237</v>
      </c>
      <c r="C5" s="9">
        <v>1321.4686009440788</v>
      </c>
      <c r="D5" s="9">
        <v>1335.1453929197999</v>
      </c>
      <c r="E5" s="9">
        <v>1550.2248118478881</v>
      </c>
      <c r="F5" s="9">
        <v>1821.929195035224</v>
      </c>
      <c r="G5" s="9">
        <v>1585.8117767487599</v>
      </c>
      <c r="H5" s="9">
        <v>1118.6450000000041</v>
      </c>
      <c r="I5" s="9">
        <v>1480.4632722306239</v>
      </c>
      <c r="J5" s="9">
        <v>1063.84745808</v>
      </c>
      <c r="K5" s="9">
        <v>876.10369068367197</v>
      </c>
      <c r="L5" s="9">
        <v>905.36864502744004</v>
      </c>
      <c r="M5" s="9">
        <v>1156.0111076229498</v>
      </c>
      <c r="N5" s="9">
        <v>963.39519499418793</v>
      </c>
      <c r="O5" s="9">
        <v>847.23692642488379</v>
      </c>
      <c r="P5" s="9">
        <v>1182.4043117880528</v>
      </c>
      <c r="Q5" s="9">
        <v>770.70620000000019</v>
      </c>
      <c r="R5" s="9">
        <v>754.8140231519734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1321.4686009440788</v>
      </c>
      <c r="D8" s="10">
        <v>1335.1453929197999</v>
      </c>
      <c r="E8" s="10">
        <v>1550.2248118478881</v>
      </c>
      <c r="F8" s="10">
        <v>1821.929195035224</v>
      </c>
      <c r="G8" s="10">
        <v>1585.8117767487599</v>
      </c>
      <c r="H8" s="10">
        <v>1118.6450000000041</v>
      </c>
      <c r="I8" s="10">
        <v>1480.4632722306239</v>
      </c>
      <c r="J8" s="10">
        <v>1063.84745808</v>
      </c>
      <c r="K8" s="10">
        <v>876.10369068367197</v>
      </c>
      <c r="L8" s="10">
        <v>905.36864502744004</v>
      </c>
      <c r="M8" s="10">
        <v>1156.0111076229498</v>
      </c>
      <c r="N8" s="10">
        <v>963.39519499418793</v>
      </c>
      <c r="O8" s="10">
        <v>847.23692642488379</v>
      </c>
      <c r="P8" s="10">
        <v>1182.4043117880528</v>
      </c>
      <c r="Q8" s="10">
        <v>770.70620000000019</v>
      </c>
      <c r="R8" s="10">
        <v>754.8140231519734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567.51884209609102</v>
      </c>
      <c r="D15" s="8">
        <v>728.02272618143991</v>
      </c>
      <c r="E15" s="8">
        <v>897.15627618335998</v>
      </c>
      <c r="F15" s="8">
        <v>1041.2883081172799</v>
      </c>
      <c r="G15" s="8">
        <v>1241.6125333838399</v>
      </c>
      <c r="H15" s="8">
        <v>1001.4988963663744</v>
      </c>
      <c r="I15" s="8">
        <v>890.23364940456008</v>
      </c>
      <c r="J15" s="8">
        <v>726.89835685464004</v>
      </c>
      <c r="K15" s="8">
        <v>1244.4149579155201</v>
      </c>
      <c r="L15" s="8">
        <v>1320.6778205277599</v>
      </c>
      <c r="M15" s="8">
        <v>1354.5571907265528</v>
      </c>
      <c r="N15" s="8">
        <v>1204.9813735020648</v>
      </c>
      <c r="O15" s="8">
        <v>959.28227166338468</v>
      </c>
      <c r="P15" s="8">
        <v>826.16323965034633</v>
      </c>
      <c r="Q15" s="8">
        <v>572.40000000000077</v>
      </c>
      <c r="R15" s="8">
        <v>483.04945449694884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567.51884209609102</v>
      </c>
      <c r="D17" s="9">
        <v>728.02272618143991</v>
      </c>
      <c r="E17" s="9">
        <v>897.15627618335998</v>
      </c>
      <c r="F17" s="9">
        <v>1041.2883081172799</v>
      </c>
      <c r="G17" s="9">
        <v>1241.6125333838399</v>
      </c>
      <c r="H17" s="9">
        <v>1001.4988963663744</v>
      </c>
      <c r="I17" s="9">
        <v>890.23364940456008</v>
      </c>
      <c r="J17" s="9">
        <v>726.89835685464004</v>
      </c>
      <c r="K17" s="9">
        <v>1244.4149579155201</v>
      </c>
      <c r="L17" s="9">
        <v>1320.6778205277599</v>
      </c>
      <c r="M17" s="9">
        <v>1354.5571907265528</v>
      </c>
      <c r="N17" s="9">
        <v>1204.9813735020648</v>
      </c>
      <c r="O17" s="9">
        <v>959.28227166338468</v>
      </c>
      <c r="P17" s="9">
        <v>826.16323965034633</v>
      </c>
      <c r="Q17" s="9">
        <v>572.40000000000077</v>
      </c>
      <c r="R17" s="9">
        <v>483.04945449694884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891.06169775619128</v>
      </c>
      <c r="D21" s="79">
        <v>1193.470294214736</v>
      </c>
      <c r="E21" s="79">
        <v>1835.2641527421483</v>
      </c>
      <c r="F21" s="79">
        <v>2203.6260996388805</v>
      </c>
      <c r="G21" s="79">
        <v>1456.1308268670603</v>
      </c>
      <c r="H21" s="79">
        <v>1018.0170150508465</v>
      </c>
      <c r="I21" s="79">
        <v>1167.7806712543322</v>
      </c>
      <c r="J21" s="79">
        <v>725.98795904973611</v>
      </c>
      <c r="K21" s="79">
        <v>502.52228635600818</v>
      </c>
      <c r="L21" s="79">
        <v>713.51406512035203</v>
      </c>
      <c r="M21" s="79">
        <v>1373.5306869952424</v>
      </c>
      <c r="N21" s="79">
        <v>612.7001663373951</v>
      </c>
      <c r="O21" s="79">
        <v>574.54704912945022</v>
      </c>
      <c r="P21" s="79">
        <v>351.2992766858282</v>
      </c>
      <c r="Q21" s="79">
        <v>255.69760000000002</v>
      </c>
      <c r="R21" s="79">
        <v>215.81410641199668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891.06169775619128</v>
      </c>
      <c r="D30" s="8">
        <v>1193.470294214736</v>
      </c>
      <c r="E30" s="8">
        <v>1835.2641527421483</v>
      </c>
      <c r="F30" s="8">
        <v>2203.6260996388805</v>
      </c>
      <c r="G30" s="8">
        <v>1456.1308268670603</v>
      </c>
      <c r="H30" s="8">
        <v>1018.0170150508465</v>
      </c>
      <c r="I30" s="8">
        <v>1167.7806712543322</v>
      </c>
      <c r="J30" s="8">
        <v>725.98795904973611</v>
      </c>
      <c r="K30" s="8">
        <v>502.52228635600818</v>
      </c>
      <c r="L30" s="8">
        <v>713.51406512035203</v>
      </c>
      <c r="M30" s="8">
        <v>1373.5306869952424</v>
      </c>
      <c r="N30" s="8">
        <v>612.7001663373951</v>
      </c>
      <c r="O30" s="8">
        <v>574.54704912945022</v>
      </c>
      <c r="P30" s="8">
        <v>351.2992766858282</v>
      </c>
      <c r="Q30" s="8">
        <v>255.69760000000002</v>
      </c>
      <c r="R30" s="8">
        <v>215.81410641199668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40.029347688192011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40.029347688192011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17.415341742944111</v>
      </c>
      <c r="D34" s="9">
        <v>31.897049803128017</v>
      </c>
      <c r="E34" s="9">
        <v>43.515944744112005</v>
      </c>
      <c r="F34" s="9">
        <v>31.943916591120004</v>
      </c>
      <c r="G34" s="9">
        <v>29.080709855496004</v>
      </c>
      <c r="H34" s="9">
        <v>14.512974559020092</v>
      </c>
      <c r="I34" s="9">
        <v>17.436320861292</v>
      </c>
      <c r="J34" s="9">
        <v>8.7141051589680032</v>
      </c>
      <c r="K34" s="9">
        <v>11.624257938708002</v>
      </c>
      <c r="L34" s="9">
        <v>14.539932228420001</v>
      </c>
      <c r="M34" s="9">
        <v>40.636200842194761</v>
      </c>
      <c r="N34" s="9">
        <v>20.318116109307578</v>
      </c>
      <c r="O34" s="9">
        <v>14.512882108987501</v>
      </c>
      <c r="P34" s="9">
        <v>5.8051946572571387</v>
      </c>
      <c r="Q34" s="9">
        <v>2.9025999999999974</v>
      </c>
      <c r="R34" s="9">
        <v>5.8052047926041785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9.3319585200000024</v>
      </c>
      <c r="G38" s="9">
        <v>3.0103092000000005</v>
      </c>
      <c r="H38" s="9">
        <v>0</v>
      </c>
      <c r="I38" s="9">
        <v>3.0103092000000005</v>
      </c>
      <c r="J38" s="9">
        <v>9.3318983138160014</v>
      </c>
      <c r="K38" s="9">
        <v>3.0102790969080004</v>
      </c>
      <c r="L38" s="9">
        <v>3.0103092000000005</v>
      </c>
      <c r="M38" s="9">
        <v>6.1833952267586465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9.3319585200000024</v>
      </c>
      <c r="G41" s="10">
        <v>3.0103092000000005</v>
      </c>
      <c r="H41" s="10">
        <v>0</v>
      </c>
      <c r="I41" s="10">
        <v>3.0103092000000005</v>
      </c>
      <c r="J41" s="10">
        <v>9.3318983138160014</v>
      </c>
      <c r="K41" s="10">
        <v>3.0102790969080004</v>
      </c>
      <c r="L41" s="10">
        <v>3.0103092000000005</v>
      </c>
      <c r="M41" s="10">
        <v>6.1833952267586465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139.8988860450882</v>
      </c>
      <c r="D43" s="9">
        <v>143.02920067862402</v>
      </c>
      <c r="E43" s="9">
        <v>324.16500816320405</v>
      </c>
      <c r="F43" s="9">
        <v>292.53420421523998</v>
      </c>
      <c r="G43" s="9">
        <v>241.686832074948</v>
      </c>
      <c r="H43" s="9">
        <v>133.52794745652264</v>
      </c>
      <c r="I43" s="9">
        <v>60.497104551624005</v>
      </c>
      <c r="J43" s="9">
        <v>73.186369733879999</v>
      </c>
      <c r="K43" s="9">
        <v>60.497600938632004</v>
      </c>
      <c r="L43" s="9">
        <v>95.334754716395992</v>
      </c>
      <c r="M43" s="9">
        <v>298.84305755637666</v>
      </c>
      <c r="N43" s="9">
        <v>158.94345192473801</v>
      </c>
      <c r="O43" s="9">
        <v>104.92444559466124</v>
      </c>
      <c r="P43" s="9">
        <v>69.950335622028504</v>
      </c>
      <c r="Q43" s="9">
        <v>76.322999999999922</v>
      </c>
      <c r="R43" s="9">
        <v>98.552913180493817</v>
      </c>
    </row>
    <row r="44" spans="1:18" ht="11.25" customHeight="1" x14ac:dyDescent="0.25">
      <c r="A44" s="59" t="s">
        <v>161</v>
      </c>
      <c r="B44" s="60" t="s">
        <v>160</v>
      </c>
      <c r="C44" s="9">
        <v>733.74746996815907</v>
      </c>
      <c r="D44" s="9">
        <v>1018.5440437329841</v>
      </c>
      <c r="E44" s="9">
        <v>1467.5831998348324</v>
      </c>
      <c r="F44" s="9">
        <v>1869.8160203125205</v>
      </c>
      <c r="G44" s="9">
        <v>1142.3236280484243</v>
      </c>
      <c r="H44" s="9">
        <v>869.97609303530373</v>
      </c>
      <c r="I44" s="9">
        <v>1086.8369366414163</v>
      </c>
      <c r="J44" s="9">
        <v>634.75558584307203</v>
      </c>
      <c r="K44" s="9">
        <v>427.39014838176013</v>
      </c>
      <c r="L44" s="9">
        <v>600.62906897553614</v>
      </c>
      <c r="M44" s="9">
        <v>1027.8680333699124</v>
      </c>
      <c r="N44" s="9">
        <v>433.43859830334952</v>
      </c>
      <c r="O44" s="9">
        <v>455.10972142580152</v>
      </c>
      <c r="P44" s="9">
        <v>275.54374640654254</v>
      </c>
      <c r="Q44" s="9">
        <v>176.47200000000012</v>
      </c>
      <c r="R44" s="9">
        <v>111.4559884388987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2749.4846517259834</v>
      </c>
      <c r="D52" s="79">
        <v>3026.0155669209721</v>
      </c>
      <c r="E52" s="79">
        <v>3143.6077541704922</v>
      </c>
      <c r="F52" s="79">
        <v>3230.8617640331886</v>
      </c>
      <c r="G52" s="79">
        <v>3386.7971536961159</v>
      </c>
      <c r="H52" s="79">
        <v>3310.1922383665142</v>
      </c>
      <c r="I52" s="79">
        <v>2958.5663489629801</v>
      </c>
      <c r="J52" s="79">
        <v>2992.7862811678324</v>
      </c>
      <c r="K52" s="79">
        <v>3016.7789218659359</v>
      </c>
      <c r="L52" s="79">
        <v>2695.4645821865279</v>
      </c>
      <c r="M52" s="79">
        <v>3945.2142339945553</v>
      </c>
      <c r="N52" s="79">
        <v>3133.5410790796268</v>
      </c>
      <c r="O52" s="79">
        <v>2544.81120779714</v>
      </c>
      <c r="P52" s="79">
        <v>2396.3776597116589</v>
      </c>
      <c r="Q52" s="79">
        <v>2202.0808562134162</v>
      </c>
      <c r="R52" s="79">
        <v>2135.8703730516481</v>
      </c>
    </row>
    <row r="53" spans="1:18" ht="11.25" customHeight="1" x14ac:dyDescent="0.25">
      <c r="A53" s="56" t="s">
        <v>143</v>
      </c>
      <c r="B53" s="57" t="s">
        <v>142</v>
      </c>
      <c r="C53" s="8">
        <v>504.3940219571399</v>
      </c>
      <c r="D53" s="8">
        <v>478.66645893567596</v>
      </c>
      <c r="E53" s="8">
        <v>616.25650952487592</v>
      </c>
      <c r="F53" s="8">
        <v>660.41530801765191</v>
      </c>
      <c r="G53" s="8">
        <v>576.9603739306441</v>
      </c>
      <c r="H53" s="8">
        <v>464.17104437580798</v>
      </c>
      <c r="I53" s="8">
        <v>461.54144302477209</v>
      </c>
      <c r="J53" s="8">
        <v>654.9387406222321</v>
      </c>
      <c r="K53" s="8">
        <v>492.22574597275201</v>
      </c>
      <c r="L53" s="8">
        <v>1257.9378302177281</v>
      </c>
      <c r="M53" s="8">
        <v>1643.0360476347264</v>
      </c>
      <c r="N53" s="8">
        <v>1101.0770778378453</v>
      </c>
      <c r="O53" s="8">
        <v>754.48264319326199</v>
      </c>
      <c r="P53" s="8">
        <v>755.4437676964543</v>
      </c>
      <c r="Q53" s="8">
        <v>388.49684844910371</v>
      </c>
      <c r="R53" s="8">
        <v>408.07193471681126</v>
      </c>
    </row>
    <row r="54" spans="1:18" ht="11.25" customHeight="1" x14ac:dyDescent="0.25">
      <c r="A54" s="56" t="s">
        <v>141</v>
      </c>
      <c r="B54" s="57" t="s">
        <v>140</v>
      </c>
      <c r="C54" s="8">
        <v>2245.0906297688434</v>
      </c>
      <c r="D54" s="8">
        <v>2547.3491079852961</v>
      </c>
      <c r="E54" s="8">
        <v>2527.3512446456161</v>
      </c>
      <c r="F54" s="8">
        <v>2570.4464560155366</v>
      </c>
      <c r="G54" s="8">
        <v>2809.8367797654719</v>
      </c>
      <c r="H54" s="8">
        <v>2846.0211939907058</v>
      </c>
      <c r="I54" s="8">
        <v>2497.0249059382081</v>
      </c>
      <c r="J54" s="8">
        <v>2337.8475405456002</v>
      </c>
      <c r="K54" s="8">
        <v>2524.5531758931838</v>
      </c>
      <c r="L54" s="8">
        <v>1437.5267519688</v>
      </c>
      <c r="M54" s="8">
        <v>2302.1781863598289</v>
      </c>
      <c r="N54" s="8">
        <v>2032.4640012417813</v>
      </c>
      <c r="O54" s="8">
        <v>1790.328564603878</v>
      </c>
      <c r="P54" s="8">
        <v>1640.9338920152045</v>
      </c>
      <c r="Q54" s="8">
        <v>1813.5840077643124</v>
      </c>
      <c r="R54" s="8">
        <v>1727.7984383348371</v>
      </c>
    </row>
    <row r="55" spans="1:18" ht="11.25" customHeight="1" x14ac:dyDescent="0.25">
      <c r="A55" s="59" t="s">
        <v>139</v>
      </c>
      <c r="B55" s="60" t="s">
        <v>138</v>
      </c>
      <c r="C55" s="9">
        <v>21.622670852631202</v>
      </c>
      <c r="D55" s="9">
        <v>28.620469585296004</v>
      </c>
      <c r="E55" s="9">
        <v>35.877954116015999</v>
      </c>
      <c r="F55" s="9">
        <v>24.177047215536</v>
      </c>
      <c r="G55" s="9">
        <v>34.750377365472005</v>
      </c>
      <c r="H55" s="9">
        <v>44.755193990706687</v>
      </c>
      <c r="I55" s="9">
        <v>33.268951538208</v>
      </c>
      <c r="J55" s="9">
        <v>31.787860320000004</v>
      </c>
      <c r="K55" s="9">
        <v>31.973791418783996</v>
      </c>
      <c r="L55" s="9">
        <v>13.942043999999999</v>
      </c>
      <c r="M55" s="9">
        <v>29.480398835916429</v>
      </c>
      <c r="N55" s="9">
        <v>37.069215389972307</v>
      </c>
      <c r="O55" s="9">
        <v>8.5799489518416934</v>
      </c>
      <c r="P55" s="9">
        <v>6.7298920152091286</v>
      </c>
      <c r="Q55" s="9">
        <v>18.912890769199304</v>
      </c>
      <c r="R55" s="9">
        <v>34.05475455884023</v>
      </c>
    </row>
    <row r="56" spans="1:18" ht="11.25" customHeight="1" x14ac:dyDescent="0.25">
      <c r="A56" s="59" t="s">
        <v>137</v>
      </c>
      <c r="B56" s="60" t="s">
        <v>136</v>
      </c>
      <c r="C56" s="9">
        <v>1989.7799589162123</v>
      </c>
      <c r="D56" s="9">
        <v>2233.741536</v>
      </c>
      <c r="E56" s="9">
        <v>2198.1042145296001</v>
      </c>
      <c r="F56" s="9">
        <v>2307.7641600000002</v>
      </c>
      <c r="G56" s="9">
        <v>2516.7692159999997</v>
      </c>
      <c r="H56" s="9">
        <v>2531.3599999999997</v>
      </c>
      <c r="I56" s="9">
        <v>2167.3388879999998</v>
      </c>
      <c r="J56" s="9">
        <v>2077.4604002256001</v>
      </c>
      <c r="K56" s="9">
        <v>2244.9301644744</v>
      </c>
      <c r="L56" s="9">
        <v>1252.1352479688001</v>
      </c>
      <c r="M56" s="9">
        <v>2140.3837875239124</v>
      </c>
      <c r="N56" s="9">
        <v>1881.0987858518095</v>
      </c>
      <c r="O56" s="9">
        <v>1463.7946156520372</v>
      </c>
      <c r="P56" s="9">
        <v>1331.7199999999955</v>
      </c>
      <c r="Q56" s="9">
        <v>1494.7351169951135</v>
      </c>
      <c r="R56" s="9">
        <v>1413.0996837759967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233.68800000000019</v>
      </c>
      <c r="D58" s="9">
        <v>284.98710240000003</v>
      </c>
      <c r="E58" s="9">
        <v>293.36907600000001</v>
      </c>
      <c r="F58" s="9">
        <v>238.5052488</v>
      </c>
      <c r="G58" s="9">
        <v>258.31718640000003</v>
      </c>
      <c r="H58" s="9">
        <v>269.90599999999966</v>
      </c>
      <c r="I58" s="9">
        <v>296.41706640000001</v>
      </c>
      <c r="J58" s="9">
        <v>228.59928000000002</v>
      </c>
      <c r="K58" s="9">
        <v>247.64922000000001</v>
      </c>
      <c r="L58" s="9">
        <v>171.44946000000002</v>
      </c>
      <c r="M58" s="9">
        <v>132.31400000000033</v>
      </c>
      <c r="N58" s="9">
        <v>114.29599999999967</v>
      </c>
      <c r="O58" s="9">
        <v>317.95399999999916</v>
      </c>
      <c r="P58" s="9">
        <v>302.48399999999987</v>
      </c>
      <c r="Q58" s="9">
        <v>299.93599999999981</v>
      </c>
      <c r="R58" s="9">
        <v>280.64400000000023</v>
      </c>
    </row>
    <row r="59" spans="1:18" ht="11.25" customHeight="1" x14ac:dyDescent="0.25">
      <c r="A59" s="80" t="s">
        <v>131</v>
      </c>
      <c r="B59" s="54">
        <v>7200</v>
      </c>
      <c r="C59" s="79">
        <v>939.11782737373892</v>
      </c>
      <c r="D59" s="79">
        <v>976.71874452937186</v>
      </c>
      <c r="E59" s="79">
        <v>1041.0726718399681</v>
      </c>
      <c r="F59" s="79">
        <v>1299.3411333920042</v>
      </c>
      <c r="G59" s="79">
        <v>1247.0227618962244</v>
      </c>
      <c r="H59" s="79">
        <v>1504.2940097115713</v>
      </c>
      <c r="I59" s="79">
        <v>1699.4402413496277</v>
      </c>
      <c r="J59" s="79">
        <v>1314.574893366012</v>
      </c>
      <c r="K59" s="79">
        <v>1415.901506013432</v>
      </c>
      <c r="L59" s="79">
        <v>1440.8847058266001</v>
      </c>
      <c r="M59" s="79">
        <v>1728.8692510062822</v>
      </c>
      <c r="N59" s="79">
        <v>1850.3641165040326</v>
      </c>
      <c r="O59" s="79">
        <v>1933.5280210895944</v>
      </c>
      <c r="P59" s="79">
        <v>2117.635651058848</v>
      </c>
      <c r="Q59" s="79">
        <v>2194.1783999999989</v>
      </c>
      <c r="R59" s="79">
        <v>2267.101659148711</v>
      </c>
    </row>
    <row r="60" spans="1:18" ht="11.25" customHeight="1" x14ac:dyDescent="0.25">
      <c r="A60" s="56" t="s">
        <v>130</v>
      </c>
      <c r="B60" s="57" t="s">
        <v>129</v>
      </c>
      <c r="C60" s="8">
        <v>148.57705085825893</v>
      </c>
      <c r="D60" s="8">
        <v>165.84273608759975</v>
      </c>
      <c r="E60" s="8">
        <v>304.74461160000004</v>
      </c>
      <c r="F60" s="8">
        <v>290.37659168232005</v>
      </c>
      <c r="G60" s="8">
        <v>135.9081937699201</v>
      </c>
      <c r="H60" s="8">
        <v>208.20783874747249</v>
      </c>
      <c r="I60" s="8">
        <v>356.8338476960397</v>
      </c>
      <c r="J60" s="8">
        <v>187.39698120000003</v>
      </c>
      <c r="K60" s="8">
        <v>66.456597430079995</v>
      </c>
      <c r="L60" s="8">
        <v>120.93948570131998</v>
      </c>
      <c r="M60" s="8">
        <v>124.12390418316645</v>
      </c>
      <c r="N60" s="8">
        <v>173.17300000000026</v>
      </c>
      <c r="O60" s="8">
        <v>109.25191314192271</v>
      </c>
      <c r="P60" s="8">
        <v>155.44085694182948</v>
      </c>
      <c r="Q60" s="8">
        <v>123.40900000000002</v>
      </c>
      <c r="R60" s="8">
        <v>107.10708842442259</v>
      </c>
    </row>
    <row r="61" spans="1:18" ht="11.25" customHeight="1" x14ac:dyDescent="0.25">
      <c r="A61" s="56" t="s">
        <v>128</v>
      </c>
      <c r="B61" s="57" t="s">
        <v>127</v>
      </c>
      <c r="C61" s="8">
        <v>790.54077651548005</v>
      </c>
      <c r="D61" s="8">
        <v>810.87600844177211</v>
      </c>
      <c r="E61" s="8">
        <v>736.32806023996807</v>
      </c>
      <c r="F61" s="8">
        <v>1008.9645417096841</v>
      </c>
      <c r="G61" s="8">
        <v>1111.1145681263042</v>
      </c>
      <c r="H61" s="8">
        <v>1296.0861709640988</v>
      </c>
      <c r="I61" s="8">
        <v>1342.6063936535882</v>
      </c>
      <c r="J61" s="8">
        <v>1127.177912166012</v>
      </c>
      <c r="K61" s="8">
        <v>1349.4449085833521</v>
      </c>
      <c r="L61" s="8">
        <v>1319.9452201252802</v>
      </c>
      <c r="M61" s="8">
        <v>1604.7453468231158</v>
      </c>
      <c r="N61" s="8">
        <v>1677.1911165040324</v>
      </c>
      <c r="O61" s="8">
        <v>1824.2761079476718</v>
      </c>
      <c r="P61" s="8">
        <v>1962.1947941170183</v>
      </c>
      <c r="Q61" s="8">
        <v>2070.7693999999988</v>
      </c>
      <c r="R61" s="8">
        <v>2159.9945707242882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8571.3605933131112</v>
      </c>
      <c r="D64" s="81">
        <v>9164.7576488781342</v>
      </c>
      <c r="E64" s="81">
        <v>9126.4347191178003</v>
      </c>
      <c r="F64" s="81">
        <v>10929.505124014275</v>
      </c>
      <c r="G64" s="81">
        <v>11796.06652457623</v>
      </c>
      <c r="H64" s="81">
        <v>12856.637071907022</v>
      </c>
      <c r="I64" s="81">
        <v>12662.621517157058</v>
      </c>
      <c r="J64" s="81">
        <v>13796.093606661792</v>
      </c>
      <c r="K64" s="81">
        <v>14381.270849032344</v>
      </c>
      <c r="L64" s="81">
        <v>15504.654767737318</v>
      </c>
      <c r="M64" s="81">
        <v>18564.206354697304</v>
      </c>
      <c r="N64" s="81">
        <v>14347.314534708617</v>
      </c>
      <c r="O64" s="81">
        <v>17725.669621728972</v>
      </c>
      <c r="P64" s="81">
        <v>17812.34630587565</v>
      </c>
      <c r="Q64" s="81">
        <v>17123.707400000014</v>
      </c>
      <c r="R64" s="81">
        <v>17522.926599823884</v>
      </c>
    </row>
    <row r="65" spans="1:18" ht="11.25" customHeight="1" x14ac:dyDescent="0.25">
      <c r="A65" s="71" t="s">
        <v>123</v>
      </c>
      <c r="B65" s="72" t="s">
        <v>122</v>
      </c>
      <c r="C65" s="82">
        <v>7951.7287281786812</v>
      </c>
      <c r="D65" s="82">
        <v>8533.6359752447988</v>
      </c>
      <c r="E65" s="82">
        <v>8547.2594138131208</v>
      </c>
      <c r="F65" s="82">
        <v>10149.434020131843</v>
      </c>
      <c r="G65" s="82">
        <v>10888.270644464639</v>
      </c>
      <c r="H65" s="82">
        <v>11767.040052534074</v>
      </c>
      <c r="I65" s="82">
        <v>11306.659142701441</v>
      </c>
      <c r="J65" s="82">
        <v>11672.8236547776</v>
      </c>
      <c r="K65" s="82">
        <v>11999.220379614721</v>
      </c>
      <c r="L65" s="82">
        <v>12928.123401742079</v>
      </c>
      <c r="M65" s="82">
        <v>15679.940358666927</v>
      </c>
      <c r="N65" s="82">
        <v>11575.048818314752</v>
      </c>
      <c r="O65" s="82">
        <v>14717.180090169701</v>
      </c>
      <c r="P65" s="82">
        <v>14406.412278772805</v>
      </c>
      <c r="Q65" s="82">
        <v>13646.304000000013</v>
      </c>
      <c r="R65" s="82">
        <v>13938.28596912759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44.935443788788803</v>
      </c>
      <c r="D67" s="82">
        <v>41.605914777336004</v>
      </c>
      <c r="E67" s="82">
        <v>44.118175144679995</v>
      </c>
      <c r="F67" s="82">
        <v>46.536961266432009</v>
      </c>
      <c r="G67" s="82">
        <v>55.091809261944007</v>
      </c>
      <c r="H67" s="82">
        <v>52.470535739776878</v>
      </c>
      <c r="I67" s="82">
        <v>51.733114340544006</v>
      </c>
      <c r="J67" s="82">
        <v>58.394908838447996</v>
      </c>
      <c r="K67" s="82">
        <v>28.803623579640007</v>
      </c>
      <c r="L67" s="82">
        <v>33.146781300359997</v>
      </c>
      <c r="M67" s="82">
        <v>29.702188018951958</v>
      </c>
      <c r="N67" s="82">
        <v>26.48082936280391</v>
      </c>
      <c r="O67" s="82">
        <v>20.256443038663889</v>
      </c>
      <c r="P67" s="82">
        <v>21.676348029943803</v>
      </c>
      <c r="Q67" s="82">
        <v>16.652999999999992</v>
      </c>
      <c r="R67" s="82">
        <v>11.957388299525521</v>
      </c>
    </row>
    <row r="68" spans="1:18" ht="11.25" customHeight="1" x14ac:dyDescent="0.25">
      <c r="A68" s="71" t="s">
        <v>117</v>
      </c>
      <c r="B68" s="72" t="s">
        <v>116</v>
      </c>
      <c r="C68" s="82">
        <v>574.69642134564094</v>
      </c>
      <c r="D68" s="82">
        <v>589.51575885600005</v>
      </c>
      <c r="E68" s="82">
        <v>535.05713015999993</v>
      </c>
      <c r="F68" s="82">
        <v>733.53414261599994</v>
      </c>
      <c r="G68" s="82">
        <v>808.04628727199997</v>
      </c>
      <c r="H68" s="82">
        <v>943.19881560959789</v>
      </c>
      <c r="I68" s="82">
        <v>975.95488677599997</v>
      </c>
      <c r="J68" s="82">
        <v>1843.79010156</v>
      </c>
      <c r="K68" s="82">
        <v>2207.2739680439995</v>
      </c>
      <c r="L68" s="82">
        <v>2159.459707212</v>
      </c>
      <c r="M68" s="82">
        <v>2629.992382976699</v>
      </c>
      <c r="N68" s="82">
        <v>2743.3969196256335</v>
      </c>
      <c r="O68" s="82">
        <v>2984.0939599417011</v>
      </c>
      <c r="P68" s="82">
        <v>3209.613952601786</v>
      </c>
      <c r="Q68" s="82">
        <v>3387.1999999999989</v>
      </c>
      <c r="R68" s="82">
        <v>3533.2017514172867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44.657783577647997</v>
      </c>
      <c r="H69" s="82">
        <v>93.927668023574753</v>
      </c>
      <c r="I69" s="82">
        <v>328.27437333907199</v>
      </c>
      <c r="J69" s="82">
        <v>221.08494148574397</v>
      </c>
      <c r="K69" s="82">
        <v>145.972877793984</v>
      </c>
      <c r="L69" s="82">
        <v>383.92487748287999</v>
      </c>
      <c r="M69" s="82">
        <v>224.57142503472639</v>
      </c>
      <c r="N69" s="82">
        <v>2.3879674054280748</v>
      </c>
      <c r="O69" s="82">
        <v>4.1391285789062975</v>
      </c>
      <c r="P69" s="82">
        <v>174.64372647111512</v>
      </c>
      <c r="Q69" s="82">
        <v>73.550399999999826</v>
      </c>
      <c r="R69" s="82">
        <v>39.481490979479148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44.657783577647997</v>
      </c>
      <c r="H73" s="83">
        <v>93.927668023574753</v>
      </c>
      <c r="I73" s="83">
        <v>328.27437333907199</v>
      </c>
      <c r="J73" s="83">
        <v>221.08494148574397</v>
      </c>
      <c r="K73" s="83">
        <v>145.972877793984</v>
      </c>
      <c r="L73" s="83">
        <v>383.92487748287999</v>
      </c>
      <c r="M73" s="83">
        <v>224.57142503472639</v>
      </c>
      <c r="N73" s="83">
        <v>2.3879674054280748</v>
      </c>
      <c r="O73" s="83">
        <v>4.1391285789062975</v>
      </c>
      <c r="P73" s="83">
        <v>174.64372647111512</v>
      </c>
      <c r="Q73" s="83">
        <v>73.550399999999826</v>
      </c>
      <c r="R73" s="83">
        <v>39.481490979479148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382.27148553448541</v>
      </c>
      <c r="D2" s="78">
        <v>361.15610827569668</v>
      </c>
      <c r="E2" s="78">
        <v>323.99688847140584</v>
      </c>
      <c r="F2" s="78">
        <v>306.18145979084755</v>
      </c>
      <c r="G2" s="78">
        <v>240.35690595398711</v>
      </c>
      <c r="H2" s="78">
        <v>202.63999718820924</v>
      </c>
      <c r="I2" s="78">
        <v>142.64946733204414</v>
      </c>
      <c r="J2" s="78">
        <v>99.289547735291976</v>
      </c>
      <c r="K2" s="78">
        <v>72.131873859653879</v>
      </c>
      <c r="L2" s="78">
        <v>71.653600468533568</v>
      </c>
      <c r="M2" s="78">
        <v>58.582759373294039</v>
      </c>
      <c r="N2" s="78">
        <v>53.031922932942166</v>
      </c>
      <c r="O2" s="78">
        <v>34.864883953962959</v>
      </c>
      <c r="P2" s="78">
        <v>34.569271798216036</v>
      </c>
      <c r="Q2" s="78">
        <v>27.481906431747504</v>
      </c>
      <c r="R2" s="78">
        <v>25.884724792023892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349.42589969256625</v>
      </c>
      <c r="D21" s="79">
        <v>323.77729661640899</v>
      </c>
      <c r="E21" s="79">
        <v>300.16373585639542</v>
      </c>
      <c r="F21" s="79">
        <v>284.69605182852666</v>
      </c>
      <c r="G21" s="79">
        <v>217.53948830726404</v>
      </c>
      <c r="H21" s="79">
        <v>179.81222241156942</v>
      </c>
      <c r="I21" s="79">
        <v>123.91592814723835</v>
      </c>
      <c r="J21" s="79">
        <v>79.814673252776288</v>
      </c>
      <c r="K21" s="79">
        <v>52.839716421577208</v>
      </c>
      <c r="L21" s="79">
        <v>42.947767766345741</v>
      </c>
      <c r="M21" s="79">
        <v>32.144964728333818</v>
      </c>
      <c r="N21" s="79">
        <v>26.973811091659119</v>
      </c>
      <c r="O21" s="79">
        <v>19.022343535232597</v>
      </c>
      <c r="P21" s="79">
        <v>21.851578913527554</v>
      </c>
      <c r="Q21" s="79">
        <v>16.028010303281921</v>
      </c>
      <c r="R21" s="79">
        <v>15.404652214163846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349.42589969256625</v>
      </c>
      <c r="D30" s="8">
        <v>323.77729661640899</v>
      </c>
      <c r="E30" s="8">
        <v>300.16373585639542</v>
      </c>
      <c r="F30" s="8">
        <v>284.69605182852666</v>
      </c>
      <c r="G30" s="8">
        <v>217.53948830726404</v>
      </c>
      <c r="H30" s="8">
        <v>179.81222241156942</v>
      </c>
      <c r="I30" s="8">
        <v>123.91592814723835</v>
      </c>
      <c r="J30" s="8">
        <v>79.814673252776288</v>
      </c>
      <c r="K30" s="8">
        <v>52.839716421577208</v>
      </c>
      <c r="L30" s="8">
        <v>42.947767766345741</v>
      </c>
      <c r="M30" s="8">
        <v>32.144964728333818</v>
      </c>
      <c r="N30" s="8">
        <v>26.973811091659119</v>
      </c>
      <c r="O30" s="8">
        <v>19.022343535232597</v>
      </c>
      <c r="P30" s="8">
        <v>21.851578913527554</v>
      </c>
      <c r="Q30" s="8">
        <v>16.028010303281921</v>
      </c>
      <c r="R30" s="8">
        <v>15.404652214163846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0.78881180375287085</v>
      </c>
      <c r="D38" s="9">
        <v>0.75950966889820792</v>
      </c>
      <c r="E38" s="9">
        <v>0.81697154816119821</v>
      </c>
      <c r="F38" s="9">
        <v>1.208178382302453</v>
      </c>
      <c r="G38" s="9">
        <v>1.7246655628485892</v>
      </c>
      <c r="H38" s="9">
        <v>1.2867255563435545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0.78881180375287085</v>
      </c>
      <c r="D41" s="10">
        <v>0.75950966889820792</v>
      </c>
      <c r="E41" s="10">
        <v>0.81697154816119821</v>
      </c>
      <c r="F41" s="10">
        <v>1.208178382302453</v>
      </c>
      <c r="G41" s="10">
        <v>1.7246655628485892</v>
      </c>
      <c r="H41" s="10">
        <v>1.2867255563435545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344.29261716860248</v>
      </c>
      <c r="D43" s="9">
        <v>316.86254066196165</v>
      </c>
      <c r="E43" s="9">
        <v>294.53084736450444</v>
      </c>
      <c r="F43" s="9">
        <v>280.67703142572208</v>
      </c>
      <c r="G43" s="9">
        <v>213.64162050269908</v>
      </c>
      <c r="H43" s="9">
        <v>175.51895048058628</v>
      </c>
      <c r="I43" s="9">
        <v>121.42967978689022</v>
      </c>
      <c r="J43" s="9">
        <v>78.743813551504857</v>
      </c>
      <c r="K43" s="9">
        <v>51.761721746340342</v>
      </c>
      <c r="L43" s="9">
        <v>42.947767766345741</v>
      </c>
      <c r="M43" s="9">
        <v>31.691051846120466</v>
      </c>
      <c r="N43" s="9">
        <v>26.973811091659119</v>
      </c>
      <c r="O43" s="9">
        <v>19.022343535232597</v>
      </c>
      <c r="P43" s="9">
        <v>21.851578913527554</v>
      </c>
      <c r="Q43" s="9">
        <v>16.028010303281921</v>
      </c>
      <c r="R43" s="9">
        <v>15.404652214163846</v>
      </c>
    </row>
    <row r="44" spans="1:18" ht="11.25" customHeight="1" x14ac:dyDescent="0.25">
      <c r="A44" s="59" t="s">
        <v>161</v>
      </c>
      <c r="B44" s="60" t="s">
        <v>160</v>
      </c>
      <c r="C44" s="9">
        <v>4.3444707202109072</v>
      </c>
      <c r="D44" s="9">
        <v>6.1552462855491434</v>
      </c>
      <c r="E44" s="9">
        <v>4.8159169437297749</v>
      </c>
      <c r="F44" s="9">
        <v>2.8108420205021507</v>
      </c>
      <c r="G44" s="9">
        <v>2.173202241716361</v>
      </c>
      <c r="H44" s="9">
        <v>3.0065463746395786</v>
      </c>
      <c r="I44" s="9">
        <v>2.4862483603481222</v>
      </c>
      <c r="J44" s="9">
        <v>1.0708597012714336</v>
      </c>
      <c r="K44" s="9">
        <v>1.0779946752368694</v>
      </c>
      <c r="L44" s="9">
        <v>0</v>
      </c>
      <c r="M44" s="9">
        <v>0.45391288221334936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32.845585841919146</v>
      </c>
      <c r="D52" s="79">
        <v>37.37881165928767</v>
      </c>
      <c r="E52" s="79">
        <v>23.833152615010423</v>
      </c>
      <c r="F52" s="79">
        <v>21.485407962320867</v>
      </c>
      <c r="G52" s="79">
        <v>22.817417646723065</v>
      </c>
      <c r="H52" s="79">
        <v>22.827774776639814</v>
      </c>
      <c r="I52" s="79">
        <v>18.733539184805778</v>
      </c>
      <c r="J52" s="79">
        <v>19.474874482515684</v>
      </c>
      <c r="K52" s="79">
        <v>19.292157438076671</v>
      </c>
      <c r="L52" s="79">
        <v>28.705832702187834</v>
      </c>
      <c r="M52" s="79">
        <v>26.437794644960224</v>
      </c>
      <c r="N52" s="79">
        <v>26.058111841283043</v>
      </c>
      <c r="O52" s="79">
        <v>15.842540418730364</v>
      </c>
      <c r="P52" s="79">
        <v>12.717692884688486</v>
      </c>
      <c r="Q52" s="79">
        <v>11.453896128465585</v>
      </c>
      <c r="R52" s="79">
        <v>10.480072577860046</v>
      </c>
    </row>
    <row r="53" spans="1:18" ht="11.25" customHeight="1" x14ac:dyDescent="0.25">
      <c r="A53" s="56" t="s">
        <v>143</v>
      </c>
      <c r="B53" s="57" t="s">
        <v>142</v>
      </c>
      <c r="C53" s="8">
        <v>25.59387497091102</v>
      </c>
      <c r="D53" s="8">
        <v>29.782156883437914</v>
      </c>
      <c r="E53" s="8">
        <v>16.01311830074669</v>
      </c>
      <c r="F53" s="8">
        <v>13.324137377708338</v>
      </c>
      <c r="G53" s="8">
        <v>15.227594440930885</v>
      </c>
      <c r="H53" s="8">
        <v>15.898088051082379</v>
      </c>
      <c r="I53" s="8">
        <v>11.920022403255629</v>
      </c>
      <c r="J53" s="8">
        <v>15.32341987496066</v>
      </c>
      <c r="K53" s="8">
        <v>16.030321064225813</v>
      </c>
      <c r="L53" s="8">
        <v>25.94160976170949</v>
      </c>
      <c r="M53" s="8">
        <v>24.685464303554532</v>
      </c>
      <c r="N53" s="8">
        <v>25.055933184359407</v>
      </c>
      <c r="O53" s="8">
        <v>14.929285478122337</v>
      </c>
      <c r="P53" s="8">
        <v>11.784300344318044</v>
      </c>
      <c r="Q53" s="8">
        <v>10.64859047246787</v>
      </c>
      <c r="R53" s="8">
        <v>9.765203375246017</v>
      </c>
    </row>
    <row r="54" spans="1:18" ht="11.25" customHeight="1" x14ac:dyDescent="0.25">
      <c r="A54" s="56" t="s">
        <v>141</v>
      </c>
      <c r="B54" s="57" t="s">
        <v>140</v>
      </c>
      <c r="C54" s="8">
        <v>7.2517108710081244</v>
      </c>
      <c r="D54" s="8">
        <v>7.5966547758497587</v>
      </c>
      <c r="E54" s="8">
        <v>7.8200343142637321</v>
      </c>
      <c r="F54" s="8">
        <v>8.1612705846125291</v>
      </c>
      <c r="G54" s="8">
        <v>7.5898232057921797</v>
      </c>
      <c r="H54" s="8">
        <v>6.9296867255574357</v>
      </c>
      <c r="I54" s="8">
        <v>6.8135167815501472</v>
      </c>
      <c r="J54" s="8">
        <v>4.1514546075550252</v>
      </c>
      <c r="K54" s="8">
        <v>3.2618363738508593</v>
      </c>
      <c r="L54" s="8">
        <v>2.7642229404783443</v>
      </c>
      <c r="M54" s="8">
        <v>1.7523303414056928</v>
      </c>
      <c r="N54" s="8">
        <v>1.0021786569236379</v>
      </c>
      <c r="O54" s="8">
        <v>0.91325494060802759</v>
      </c>
      <c r="P54" s="8">
        <v>0.93339254037044184</v>
      </c>
      <c r="Q54" s="8">
        <v>0.8053056559977162</v>
      </c>
      <c r="R54" s="8">
        <v>0.71486920261402831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7.2517108710081244</v>
      </c>
      <c r="D57" s="9">
        <v>7.5966547758497587</v>
      </c>
      <c r="E57" s="9">
        <v>7.8200343142637321</v>
      </c>
      <c r="F57" s="9">
        <v>8.1612705846125291</v>
      </c>
      <c r="G57" s="9">
        <v>7.5898232057921797</v>
      </c>
      <c r="H57" s="9">
        <v>6.9296867255574357</v>
      </c>
      <c r="I57" s="9">
        <v>6.8135167815501472</v>
      </c>
      <c r="J57" s="9">
        <v>4.1514546075550252</v>
      </c>
      <c r="K57" s="9">
        <v>3.2618363738508593</v>
      </c>
      <c r="L57" s="9">
        <v>2.7642229404783443</v>
      </c>
      <c r="M57" s="9">
        <v>1.7523303414056928</v>
      </c>
      <c r="N57" s="9">
        <v>1.0021786569236379</v>
      </c>
      <c r="O57" s="9">
        <v>0.91325494060802759</v>
      </c>
      <c r="P57" s="9">
        <v>0.93339254037044184</v>
      </c>
      <c r="Q57" s="9">
        <v>0.8053056559977162</v>
      </c>
      <c r="R57" s="9">
        <v>0.71486920261402831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397.5528915478796</v>
      </c>
      <c r="D64" s="81">
        <v>353.18307861289321</v>
      </c>
      <c r="E64" s="81">
        <v>377.98080027920895</v>
      </c>
      <c r="F64" s="81">
        <v>386.48450439585253</v>
      </c>
      <c r="G64" s="81">
        <v>400.53049543184795</v>
      </c>
      <c r="H64" s="81">
        <v>424.47491124929121</v>
      </c>
      <c r="I64" s="81">
        <v>427.57196221421555</v>
      </c>
      <c r="J64" s="81">
        <v>458.10763113579253</v>
      </c>
      <c r="K64" s="81">
        <v>491.23431700834635</v>
      </c>
      <c r="L64" s="81">
        <v>509.79646886876196</v>
      </c>
      <c r="M64" s="81">
        <v>414.62642852488364</v>
      </c>
      <c r="N64" s="81">
        <v>865.17538071782224</v>
      </c>
      <c r="O64" s="81">
        <v>824.76248711322557</v>
      </c>
      <c r="P64" s="81">
        <v>745.78478778270608</v>
      </c>
      <c r="Q64" s="81">
        <v>754.42640534738155</v>
      </c>
      <c r="R64" s="81">
        <v>725.3458090193418</v>
      </c>
    </row>
    <row r="65" spans="1:18" ht="11.25" customHeight="1" x14ac:dyDescent="0.25">
      <c r="A65" s="71" t="s">
        <v>123</v>
      </c>
      <c r="B65" s="72" t="s">
        <v>122</v>
      </c>
      <c r="C65" s="82">
        <v>397.5528915478796</v>
      </c>
      <c r="D65" s="82">
        <v>353.18307861289321</v>
      </c>
      <c r="E65" s="82">
        <v>377.98080027920895</v>
      </c>
      <c r="F65" s="82">
        <v>386.48450439585253</v>
      </c>
      <c r="G65" s="82">
        <v>400.53049543184795</v>
      </c>
      <c r="H65" s="82">
        <v>424.47491124929121</v>
      </c>
      <c r="I65" s="82">
        <v>427.57196221421555</v>
      </c>
      <c r="J65" s="82">
        <v>458.10763113579253</v>
      </c>
      <c r="K65" s="82">
        <v>469.51303865105268</v>
      </c>
      <c r="L65" s="82">
        <v>484.63565628592198</v>
      </c>
      <c r="M65" s="82">
        <v>393.8256017988607</v>
      </c>
      <c r="N65" s="82">
        <v>860.74873292809889</v>
      </c>
      <c r="O65" s="82">
        <v>815.10145786422447</v>
      </c>
      <c r="P65" s="82">
        <v>733.75839449018736</v>
      </c>
      <c r="Q65" s="82">
        <v>739.92934467440614</v>
      </c>
      <c r="R65" s="82">
        <v>709.7874700604616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21.72127835729367</v>
      </c>
      <c r="L67" s="82">
        <v>25.160812582839959</v>
      </c>
      <c r="M67" s="82">
        <v>20.800826726022926</v>
      </c>
      <c r="N67" s="82">
        <v>4.4266477897233836</v>
      </c>
      <c r="O67" s="82">
        <v>9.6610292490011194</v>
      </c>
      <c r="P67" s="82">
        <v>12.026393292518771</v>
      </c>
      <c r="Q67" s="82">
        <v>14.497060672975419</v>
      </c>
      <c r="R67" s="82">
        <v>15.558338958880192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13.864625518226706</v>
      </c>
      <c r="D2" s="78">
        <v>15.666841518028138</v>
      </c>
      <c r="E2" s="78">
        <v>13.161118919599375</v>
      </c>
      <c r="F2" s="78">
        <v>15.153546704183448</v>
      </c>
      <c r="G2" s="78">
        <v>15.910020465392169</v>
      </c>
      <c r="H2" s="78">
        <v>13.10639211416612</v>
      </c>
      <c r="I2" s="78">
        <v>8.3528789239959842</v>
      </c>
      <c r="J2" s="78">
        <v>8.8703773068345768</v>
      </c>
      <c r="K2" s="78">
        <v>8.8237509388946496</v>
      </c>
      <c r="L2" s="78">
        <v>13.019318880608292</v>
      </c>
      <c r="M2" s="78">
        <v>12.017847370621235</v>
      </c>
      <c r="N2" s="78">
        <v>12.048169461673281</v>
      </c>
      <c r="O2" s="78">
        <v>7.2205466234566567</v>
      </c>
      <c r="P2" s="78">
        <v>5.6826871679266358</v>
      </c>
      <c r="Q2" s="78">
        <v>5.4003840900302986</v>
      </c>
      <c r="R2" s="78">
        <v>4.9833725239575406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2.9060578799999854</v>
      </c>
      <c r="F21" s="79">
        <v>5.8124592032039857</v>
      </c>
      <c r="G21" s="79">
        <v>5.8106627310599981</v>
      </c>
      <c r="H21" s="79">
        <v>2.9026104918259312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2.9060578799999854</v>
      </c>
      <c r="F30" s="8">
        <v>5.8124592032039857</v>
      </c>
      <c r="G30" s="8">
        <v>5.8106627310599981</v>
      </c>
      <c r="H30" s="8">
        <v>2.9026104918259312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2.9060578799999854</v>
      </c>
      <c r="F34" s="9">
        <v>5.8124592032039857</v>
      </c>
      <c r="G34" s="9">
        <v>5.8106627310599981</v>
      </c>
      <c r="H34" s="9">
        <v>2.9026104918259312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13.864625518226706</v>
      </c>
      <c r="D52" s="79">
        <v>15.666841518028138</v>
      </c>
      <c r="E52" s="79">
        <v>10.25506103959939</v>
      </c>
      <c r="F52" s="79">
        <v>9.3410875009794623</v>
      </c>
      <c r="G52" s="79">
        <v>10.09935773433217</v>
      </c>
      <c r="H52" s="79">
        <v>10.203781622340188</v>
      </c>
      <c r="I52" s="79">
        <v>8.3528789239959842</v>
      </c>
      <c r="J52" s="79">
        <v>8.8703773068345768</v>
      </c>
      <c r="K52" s="79">
        <v>8.8237509388946496</v>
      </c>
      <c r="L52" s="79">
        <v>13.019318880608292</v>
      </c>
      <c r="M52" s="79">
        <v>12.017847370621235</v>
      </c>
      <c r="N52" s="79">
        <v>12.048169461673281</v>
      </c>
      <c r="O52" s="79">
        <v>7.2205466234566567</v>
      </c>
      <c r="P52" s="79">
        <v>5.6826871679266358</v>
      </c>
      <c r="Q52" s="79">
        <v>5.4003840900302986</v>
      </c>
      <c r="R52" s="79">
        <v>4.9833725239575406</v>
      </c>
    </row>
    <row r="53" spans="1:18" ht="11.25" customHeight="1" x14ac:dyDescent="0.25">
      <c r="A53" s="56" t="s">
        <v>143</v>
      </c>
      <c r="B53" s="57" t="s">
        <v>142</v>
      </c>
      <c r="C53" s="8">
        <v>10.803567144146365</v>
      </c>
      <c r="D53" s="8">
        <v>12.482802722861212</v>
      </c>
      <c r="E53" s="8">
        <v>6.8902133201235971</v>
      </c>
      <c r="F53" s="8">
        <v>5.7928587317734213</v>
      </c>
      <c r="G53" s="8">
        <v>6.7399793470658311</v>
      </c>
      <c r="H53" s="8">
        <v>7.1062825997383063</v>
      </c>
      <c r="I53" s="8">
        <v>5.3148795282884596</v>
      </c>
      <c r="J53" s="8">
        <v>6.979480974009892</v>
      </c>
      <c r="K53" s="8">
        <v>7.3318684545914001</v>
      </c>
      <c r="L53" s="8">
        <v>11.765625936301632</v>
      </c>
      <c r="M53" s="8">
        <v>11.221289304083083</v>
      </c>
      <c r="N53" s="8">
        <v>11.584804411932454</v>
      </c>
      <c r="O53" s="8">
        <v>6.8043128816783369</v>
      </c>
      <c r="P53" s="8">
        <v>5.2656164098972811</v>
      </c>
      <c r="Q53" s="8">
        <v>5.0206914681063664</v>
      </c>
      <c r="R53" s="8">
        <v>4.6434455324158836</v>
      </c>
    </row>
    <row r="54" spans="1:18" ht="11.25" customHeight="1" x14ac:dyDescent="0.25">
      <c r="A54" s="56" t="s">
        <v>141</v>
      </c>
      <c r="B54" s="57" t="s">
        <v>140</v>
      </c>
      <c r="C54" s="8">
        <v>3.0610583740803401</v>
      </c>
      <c r="D54" s="8">
        <v>3.1840387951669253</v>
      </c>
      <c r="E54" s="8">
        <v>3.364847719475792</v>
      </c>
      <c r="F54" s="8">
        <v>3.5482287692060415</v>
      </c>
      <c r="G54" s="8">
        <v>3.359378387266339</v>
      </c>
      <c r="H54" s="8">
        <v>3.0974990226018821</v>
      </c>
      <c r="I54" s="8">
        <v>3.0379993957075242</v>
      </c>
      <c r="J54" s="8">
        <v>1.8908963328246851</v>
      </c>
      <c r="K54" s="8">
        <v>1.4918824843032497</v>
      </c>
      <c r="L54" s="8">
        <v>1.2536929443066602</v>
      </c>
      <c r="M54" s="8">
        <v>0.79655806653815164</v>
      </c>
      <c r="N54" s="8">
        <v>0.46336504974082587</v>
      </c>
      <c r="O54" s="8">
        <v>0.4162337417783194</v>
      </c>
      <c r="P54" s="8">
        <v>0.4170707580293545</v>
      </c>
      <c r="Q54" s="8">
        <v>0.37969262192393261</v>
      </c>
      <c r="R54" s="8">
        <v>0.33992699154165718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3.0610583740803401</v>
      </c>
      <c r="D57" s="9">
        <v>3.1840387951669253</v>
      </c>
      <c r="E57" s="9">
        <v>3.364847719475792</v>
      </c>
      <c r="F57" s="9">
        <v>3.5482287692060415</v>
      </c>
      <c r="G57" s="9">
        <v>3.359378387266339</v>
      </c>
      <c r="H57" s="9">
        <v>3.0974990226018821</v>
      </c>
      <c r="I57" s="9">
        <v>3.0379993957075242</v>
      </c>
      <c r="J57" s="9">
        <v>1.8908963328246851</v>
      </c>
      <c r="K57" s="9">
        <v>1.4918824843032497</v>
      </c>
      <c r="L57" s="9">
        <v>1.2536929443066602</v>
      </c>
      <c r="M57" s="9">
        <v>0.79655806653815164</v>
      </c>
      <c r="N57" s="9">
        <v>0.46336504974082587</v>
      </c>
      <c r="O57" s="9">
        <v>0.4162337417783194</v>
      </c>
      <c r="P57" s="9">
        <v>0.4170707580293545</v>
      </c>
      <c r="Q57" s="9">
        <v>0.37969262192393261</v>
      </c>
      <c r="R57" s="9">
        <v>0.33992699154165718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9.934770173546223</v>
      </c>
      <c r="L64" s="81">
        <v>11.411501129742476</v>
      </c>
      <c r="M64" s="81">
        <v>9.4554468000505452</v>
      </c>
      <c r="N64" s="81">
        <v>2.0466948274139725</v>
      </c>
      <c r="O64" s="81">
        <v>4.4032024081515013</v>
      </c>
      <c r="P64" s="81">
        <v>5.3737915720638503</v>
      </c>
      <c r="Q64" s="81">
        <v>6.835202182074303</v>
      </c>
      <c r="R64" s="81">
        <v>7.3981356817982462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9.934770173546223</v>
      </c>
      <c r="L67" s="82">
        <v>11.411501129742476</v>
      </c>
      <c r="M67" s="82">
        <v>9.4554468000505452</v>
      </c>
      <c r="N67" s="82">
        <v>2.0466948274139725</v>
      </c>
      <c r="O67" s="82">
        <v>4.4032024081515013</v>
      </c>
      <c r="P67" s="82">
        <v>5.3737915720638503</v>
      </c>
      <c r="Q67" s="82">
        <v>6.835202182074303</v>
      </c>
      <c r="R67" s="82">
        <v>7.3981356817982462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645.35459726526835</v>
      </c>
      <c r="D2" s="78">
        <v>555.4100134568879</v>
      </c>
      <c r="E2" s="78">
        <v>720.51282776858397</v>
      </c>
      <c r="F2" s="78">
        <v>1037.2883105728802</v>
      </c>
      <c r="G2" s="78">
        <v>627.14768725382419</v>
      </c>
      <c r="H2" s="78">
        <v>878.28458357269153</v>
      </c>
      <c r="I2" s="78">
        <v>657.40545254116796</v>
      </c>
      <c r="J2" s="78">
        <v>105.907897381428</v>
      </c>
      <c r="K2" s="78">
        <v>108.77569427336411</v>
      </c>
      <c r="L2" s="78">
        <v>111.82381530152399</v>
      </c>
      <c r="M2" s="78">
        <v>213.99591073365954</v>
      </c>
      <c r="N2" s="78">
        <v>31.230766884067805</v>
      </c>
      <c r="O2" s="78">
        <v>52.992858269060946</v>
      </c>
      <c r="P2" s="78">
        <v>18.84679959939659</v>
      </c>
      <c r="Q2" s="78">
        <v>6.3725999999999843</v>
      </c>
      <c r="R2" s="78">
        <v>18.846974371064185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72.307043188419811</v>
      </c>
      <c r="D21" s="79">
        <v>47.152494470375856</v>
      </c>
      <c r="E21" s="79">
        <v>288.77694042016793</v>
      </c>
      <c r="F21" s="79">
        <v>507.74013584640016</v>
      </c>
      <c r="G21" s="79">
        <v>37.037793844944161</v>
      </c>
      <c r="H21" s="79">
        <v>121.48210207008435</v>
      </c>
      <c r="I21" s="79">
        <v>198.36383169643204</v>
      </c>
      <c r="J21" s="79">
        <v>105.907897381428</v>
      </c>
      <c r="K21" s="79">
        <v>108.77569427336411</v>
      </c>
      <c r="L21" s="79">
        <v>111.82381530152399</v>
      </c>
      <c r="M21" s="79">
        <v>213.99591073365954</v>
      </c>
      <c r="N21" s="79">
        <v>31.230766884067805</v>
      </c>
      <c r="O21" s="79">
        <v>52.992858269060946</v>
      </c>
      <c r="P21" s="79">
        <v>18.84679959939659</v>
      </c>
      <c r="Q21" s="79">
        <v>6.3725999999999843</v>
      </c>
      <c r="R21" s="79">
        <v>18.846974371064185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72.307043188419811</v>
      </c>
      <c r="D30" s="8">
        <v>47.152494470375856</v>
      </c>
      <c r="E30" s="8">
        <v>288.77694042016793</v>
      </c>
      <c r="F30" s="8">
        <v>507.74013584640016</v>
      </c>
      <c r="G30" s="8">
        <v>37.037793844944161</v>
      </c>
      <c r="H30" s="8">
        <v>121.48210207008435</v>
      </c>
      <c r="I30" s="8">
        <v>198.36383169643204</v>
      </c>
      <c r="J30" s="8">
        <v>105.907897381428</v>
      </c>
      <c r="K30" s="8">
        <v>108.77569427336411</v>
      </c>
      <c r="L30" s="8">
        <v>111.82381530152399</v>
      </c>
      <c r="M30" s="8">
        <v>213.99591073365954</v>
      </c>
      <c r="N30" s="8">
        <v>31.230766884067805</v>
      </c>
      <c r="O30" s="8">
        <v>52.992858269060946</v>
      </c>
      <c r="P30" s="8">
        <v>18.84679959939659</v>
      </c>
      <c r="Q30" s="8">
        <v>6.3725999999999843</v>
      </c>
      <c r="R30" s="8">
        <v>18.846974371064185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9.3319585200000024</v>
      </c>
      <c r="G38" s="9">
        <v>3.0103092000000005</v>
      </c>
      <c r="H38" s="9">
        <v>0</v>
      </c>
      <c r="I38" s="9">
        <v>3.0103092000000005</v>
      </c>
      <c r="J38" s="9">
        <v>9.3318983138160014</v>
      </c>
      <c r="K38" s="9">
        <v>3.0102790969080004</v>
      </c>
      <c r="L38" s="9">
        <v>3.0103092000000005</v>
      </c>
      <c r="M38" s="9">
        <v>6.1833952267586465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9.3319585200000024</v>
      </c>
      <c r="G41" s="10">
        <v>3.0103092000000005</v>
      </c>
      <c r="H41" s="10">
        <v>0</v>
      </c>
      <c r="I41" s="10">
        <v>3.0103092000000005</v>
      </c>
      <c r="J41" s="10">
        <v>9.3318983138160014</v>
      </c>
      <c r="K41" s="10">
        <v>3.0102790969080004</v>
      </c>
      <c r="L41" s="10">
        <v>3.0103092000000005</v>
      </c>
      <c r="M41" s="10">
        <v>6.1833952267586465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41.347234329003896</v>
      </c>
      <c r="D43" s="9">
        <v>25.440392595384012</v>
      </c>
      <c r="E43" s="9">
        <v>28.545665620680037</v>
      </c>
      <c r="F43" s="9">
        <v>0</v>
      </c>
      <c r="G43" s="9">
        <v>0</v>
      </c>
      <c r="H43" s="9">
        <v>28.60254590356147</v>
      </c>
      <c r="I43" s="9">
        <v>9.6177464735040061</v>
      </c>
      <c r="J43" s="9">
        <v>22.324354176852001</v>
      </c>
      <c r="K43" s="9">
        <v>19.004114552904003</v>
      </c>
      <c r="L43" s="9">
        <v>15.837382611179986</v>
      </c>
      <c r="M43" s="9">
        <v>15.861256263122311</v>
      </c>
      <c r="N43" s="9">
        <v>9.5588369689003407</v>
      </c>
      <c r="O43" s="9">
        <v>12.745059775622696</v>
      </c>
      <c r="P43" s="9">
        <v>9.5588449902194217</v>
      </c>
      <c r="Q43" s="9">
        <v>6.3725999999999843</v>
      </c>
      <c r="R43" s="9">
        <v>9.558944475270188</v>
      </c>
    </row>
    <row r="44" spans="1:18" ht="11.25" customHeight="1" x14ac:dyDescent="0.25">
      <c r="A44" s="59" t="s">
        <v>161</v>
      </c>
      <c r="B44" s="60" t="s">
        <v>160</v>
      </c>
      <c r="C44" s="9">
        <v>30.959808859415908</v>
      </c>
      <c r="D44" s="9">
        <v>21.712101874991845</v>
      </c>
      <c r="E44" s="9">
        <v>260.23127479948789</v>
      </c>
      <c r="F44" s="9">
        <v>498.40817732640016</v>
      </c>
      <c r="G44" s="9">
        <v>34.02748464494416</v>
      </c>
      <c r="H44" s="9">
        <v>92.879556166522875</v>
      </c>
      <c r="I44" s="9">
        <v>185.73577602292804</v>
      </c>
      <c r="J44" s="9">
        <v>74.251644890760005</v>
      </c>
      <c r="K44" s="9">
        <v>86.761300623552103</v>
      </c>
      <c r="L44" s="9">
        <v>92.976123490344008</v>
      </c>
      <c r="M44" s="9">
        <v>191.95125924377859</v>
      </c>
      <c r="N44" s="9">
        <v>21.671929915167464</v>
      </c>
      <c r="O44" s="9">
        <v>40.247798493438246</v>
      </c>
      <c r="P44" s="9">
        <v>9.2879546091771701</v>
      </c>
      <c r="Q44" s="9">
        <v>0</v>
      </c>
      <c r="R44" s="9">
        <v>9.2880298957939953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573.04755407684854</v>
      </c>
      <c r="D52" s="79">
        <v>508.25751898651203</v>
      </c>
      <c r="E52" s="79">
        <v>431.73588734841599</v>
      </c>
      <c r="F52" s="79">
        <v>529.54817472648006</v>
      </c>
      <c r="G52" s="79">
        <v>590.10989340888</v>
      </c>
      <c r="H52" s="79">
        <v>756.80248150260718</v>
      </c>
      <c r="I52" s="79">
        <v>459.04162084473597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573.04755407684854</v>
      </c>
      <c r="D54" s="8">
        <v>508.25751898651203</v>
      </c>
      <c r="E54" s="8">
        <v>431.73588734841599</v>
      </c>
      <c r="F54" s="8">
        <v>529.54817472648006</v>
      </c>
      <c r="G54" s="8">
        <v>590.10989340888</v>
      </c>
      <c r="H54" s="8">
        <v>756.80248150260718</v>
      </c>
      <c r="I54" s="8">
        <v>459.04162084473597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5.7275657905327053</v>
      </c>
      <c r="D55" s="9">
        <v>7.4350318137120004</v>
      </c>
      <c r="E55" s="9">
        <v>21.375904682015999</v>
      </c>
      <c r="F55" s="9">
        <v>9.6797752552800009</v>
      </c>
      <c r="G55" s="9">
        <v>7.0698246184800002</v>
      </c>
      <c r="H55" s="9">
        <v>7.9934779120270329</v>
      </c>
      <c r="I55" s="9">
        <v>5.0192845551359992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567.31998828631583</v>
      </c>
      <c r="D56" s="9">
        <v>500.82248717280004</v>
      </c>
      <c r="E56" s="9">
        <v>410.35998266640001</v>
      </c>
      <c r="F56" s="9">
        <v>519.86839947120006</v>
      </c>
      <c r="G56" s="9">
        <v>583.04006879040003</v>
      </c>
      <c r="H56" s="9">
        <v>748.80900359058012</v>
      </c>
      <c r="I56" s="9">
        <v>454.02233628959999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3345.3799048326978</v>
      </c>
      <c r="D2" s="78">
        <v>3394.5358665486242</v>
      </c>
      <c r="E2" s="78">
        <v>3358.4302835272438</v>
      </c>
      <c r="F2" s="78">
        <v>3500.8724945109243</v>
      </c>
      <c r="G2" s="78">
        <v>2681.4697069251242</v>
      </c>
      <c r="H2" s="78">
        <v>2132.366923891535</v>
      </c>
      <c r="I2" s="78">
        <v>1321.7398070369761</v>
      </c>
      <c r="J2" s="78">
        <v>1450.0744220871359</v>
      </c>
      <c r="K2" s="78">
        <v>1298.4117831576723</v>
      </c>
      <c r="L2" s="78">
        <v>1844.6824465950601</v>
      </c>
      <c r="M2" s="78">
        <v>2142.7392079949122</v>
      </c>
      <c r="N2" s="78">
        <v>1866.1529421077889</v>
      </c>
      <c r="O2" s="78">
        <v>1366.5418180767008</v>
      </c>
      <c r="P2" s="78">
        <v>1138.2753660462124</v>
      </c>
      <c r="Q2" s="78">
        <v>1338.6431648220573</v>
      </c>
      <c r="R2" s="78">
        <v>987.3211787022658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3262.395918201662</v>
      </c>
      <c r="D21" s="79">
        <v>3316.8080597403964</v>
      </c>
      <c r="E21" s="79">
        <v>3205.7196194755797</v>
      </c>
      <c r="F21" s="79">
        <v>3291.8788323009721</v>
      </c>
      <c r="G21" s="79">
        <v>2472.0878473405924</v>
      </c>
      <c r="H21" s="79">
        <v>1912.4054686319757</v>
      </c>
      <c r="I21" s="79">
        <v>1097.9235607676401</v>
      </c>
      <c r="J21" s="79">
        <v>1220.6058537596759</v>
      </c>
      <c r="K21" s="79">
        <v>1059.9613749062642</v>
      </c>
      <c r="L21" s="79">
        <v>1714.566994210008</v>
      </c>
      <c r="M21" s="79">
        <v>1893.3768633407897</v>
      </c>
      <c r="N21" s="79">
        <v>1640.8651014219231</v>
      </c>
      <c r="O21" s="79">
        <v>1076.8951142121214</v>
      </c>
      <c r="P21" s="79">
        <v>885.56103450548073</v>
      </c>
      <c r="Q21" s="79">
        <v>1108.4549891133804</v>
      </c>
      <c r="R21" s="79">
        <v>760.03990202002331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3262.395918201662</v>
      </c>
      <c r="D30" s="8">
        <v>3316.8080597403964</v>
      </c>
      <c r="E30" s="8">
        <v>3205.7196194755797</v>
      </c>
      <c r="F30" s="8">
        <v>3291.8788323009721</v>
      </c>
      <c r="G30" s="8">
        <v>2472.0878473405924</v>
      </c>
      <c r="H30" s="8">
        <v>1912.4054686319757</v>
      </c>
      <c r="I30" s="8">
        <v>1097.9235607676401</v>
      </c>
      <c r="J30" s="8">
        <v>1220.6058537596759</v>
      </c>
      <c r="K30" s="8">
        <v>1059.9613749062642</v>
      </c>
      <c r="L30" s="8">
        <v>1714.566994210008</v>
      </c>
      <c r="M30" s="8">
        <v>1893.3768633407897</v>
      </c>
      <c r="N30" s="8">
        <v>1640.8651014219231</v>
      </c>
      <c r="O30" s="8">
        <v>1076.8951142121214</v>
      </c>
      <c r="P30" s="8">
        <v>885.56103450548073</v>
      </c>
      <c r="Q30" s="8">
        <v>1108.4549891133804</v>
      </c>
      <c r="R30" s="8">
        <v>760.03990202002331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107.39609999582072</v>
      </c>
      <c r="D34" s="9">
        <v>145.03878617612401</v>
      </c>
      <c r="E34" s="9">
        <v>118.91388062779203</v>
      </c>
      <c r="F34" s="9">
        <v>93.000536093124026</v>
      </c>
      <c r="G34" s="9">
        <v>81.365710671216007</v>
      </c>
      <c r="H34" s="9">
        <v>92.883535738428535</v>
      </c>
      <c r="I34" s="9">
        <v>29.062296016020007</v>
      </c>
      <c r="J34" s="9">
        <v>20.341216318140003</v>
      </c>
      <c r="K34" s="9">
        <v>17.440468598448003</v>
      </c>
      <c r="L34" s="9">
        <v>14.530236562584001</v>
      </c>
      <c r="M34" s="9">
        <v>20.318321776955013</v>
      </c>
      <c r="N34" s="9">
        <v>17.415712128637711</v>
      </c>
      <c r="O34" s="9">
        <v>2.9025898132653087</v>
      </c>
      <c r="P34" s="9">
        <v>0</v>
      </c>
      <c r="Q34" s="9">
        <v>0</v>
      </c>
      <c r="R34" s="9">
        <v>14.513007076676143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2975.4316210152274</v>
      </c>
      <c r="D43" s="9">
        <v>3137.7360530870642</v>
      </c>
      <c r="E43" s="9">
        <v>2972.3927362136278</v>
      </c>
      <c r="F43" s="9">
        <v>3000.8907176573521</v>
      </c>
      <c r="G43" s="9">
        <v>2282.4827690895363</v>
      </c>
      <c r="H43" s="9">
        <v>1745.2175959901022</v>
      </c>
      <c r="I43" s="9">
        <v>979.09095300353999</v>
      </c>
      <c r="J43" s="9">
        <v>1147.565106833184</v>
      </c>
      <c r="K43" s="9">
        <v>801.07425533210414</v>
      </c>
      <c r="L43" s="9">
        <v>1313.1565241380561</v>
      </c>
      <c r="M43" s="9">
        <v>1659.4346359310523</v>
      </c>
      <c r="N43" s="9">
        <v>1351.0004903548563</v>
      </c>
      <c r="O43" s="9">
        <v>937.76712620729916</v>
      </c>
      <c r="P43" s="9">
        <v>836.0250054828349</v>
      </c>
      <c r="Q43" s="9">
        <v>1071.3031107404604</v>
      </c>
      <c r="R43" s="9">
        <v>689.79885056242915</v>
      </c>
    </row>
    <row r="44" spans="1:18" ht="11.25" customHeight="1" x14ac:dyDescent="0.25">
      <c r="A44" s="59" t="s">
        <v>161</v>
      </c>
      <c r="B44" s="60" t="s">
        <v>160</v>
      </c>
      <c r="C44" s="9">
        <v>179.56819719061357</v>
      </c>
      <c r="D44" s="9">
        <v>34.033220477208005</v>
      </c>
      <c r="E44" s="9">
        <v>114.41300263416002</v>
      </c>
      <c r="F44" s="9">
        <v>197.98757855049604</v>
      </c>
      <c r="G44" s="9">
        <v>108.23936757984002</v>
      </c>
      <c r="H44" s="9">
        <v>74.304336903445034</v>
      </c>
      <c r="I44" s="9">
        <v>89.770311748080005</v>
      </c>
      <c r="J44" s="9">
        <v>52.699530608352013</v>
      </c>
      <c r="K44" s="9">
        <v>241.44665097571203</v>
      </c>
      <c r="L44" s="9">
        <v>386.88023350936805</v>
      </c>
      <c r="M44" s="9">
        <v>213.62390563278242</v>
      </c>
      <c r="N44" s="9">
        <v>272.44889893842907</v>
      </c>
      <c r="O44" s="9">
        <v>136.22539819155688</v>
      </c>
      <c r="P44" s="9">
        <v>49.536029022645792</v>
      </c>
      <c r="Q44" s="9">
        <v>37.151878372920102</v>
      </c>
      <c r="R44" s="9">
        <v>55.728044380918092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82.983986631035691</v>
      </c>
      <c r="D52" s="79">
        <v>77.72780680822801</v>
      </c>
      <c r="E52" s="79">
        <v>152.710664051664</v>
      </c>
      <c r="F52" s="79">
        <v>208.99366220995202</v>
      </c>
      <c r="G52" s="79">
        <v>209.38185958453204</v>
      </c>
      <c r="H52" s="79">
        <v>219.96145525955902</v>
      </c>
      <c r="I52" s="79">
        <v>223.81624626933603</v>
      </c>
      <c r="J52" s="79">
        <v>229.46856832746002</v>
      </c>
      <c r="K52" s="79">
        <v>238.45040825140802</v>
      </c>
      <c r="L52" s="79">
        <v>130.11545238505204</v>
      </c>
      <c r="M52" s="79">
        <v>249.36234465412264</v>
      </c>
      <c r="N52" s="79">
        <v>225.28784068586586</v>
      </c>
      <c r="O52" s="79">
        <v>289.64670386457937</v>
      </c>
      <c r="P52" s="79">
        <v>252.71433154073176</v>
      </c>
      <c r="Q52" s="79">
        <v>230.18817570867694</v>
      </c>
      <c r="R52" s="79">
        <v>227.28127668224244</v>
      </c>
    </row>
    <row r="53" spans="1:18" ht="11.25" customHeight="1" x14ac:dyDescent="0.25">
      <c r="A53" s="56" t="s">
        <v>143</v>
      </c>
      <c r="B53" s="57" t="s">
        <v>142</v>
      </c>
      <c r="C53" s="8">
        <v>77.478385484503377</v>
      </c>
      <c r="D53" s="8">
        <v>71.407190455524017</v>
      </c>
      <c r="E53" s="8">
        <v>146.965593864672</v>
      </c>
      <c r="F53" s="8">
        <v>202.65006936873601</v>
      </c>
      <c r="G53" s="8">
        <v>201.92351667325204</v>
      </c>
      <c r="H53" s="8">
        <v>205.85253420004628</v>
      </c>
      <c r="I53" s="8">
        <v>209.81694694197603</v>
      </c>
      <c r="J53" s="8">
        <v>221.28923584746002</v>
      </c>
      <c r="K53" s="8">
        <v>228.16333614888003</v>
      </c>
      <c r="L53" s="8">
        <v>120.26339064471603</v>
      </c>
      <c r="M53" s="8">
        <v>241.1311748860989</v>
      </c>
      <c r="N53" s="8">
        <v>221.2918734276335</v>
      </c>
      <c r="O53" s="8">
        <v>285.606176977622</v>
      </c>
      <c r="P53" s="8">
        <v>248.58566806927055</v>
      </c>
      <c r="Q53" s="8">
        <v>225.94963601023338</v>
      </c>
      <c r="R53" s="8">
        <v>223.10767668224244</v>
      </c>
    </row>
    <row r="54" spans="1:18" ht="11.25" customHeight="1" x14ac:dyDescent="0.25">
      <c r="A54" s="56" t="s">
        <v>141</v>
      </c>
      <c r="B54" s="57" t="s">
        <v>140</v>
      </c>
      <c r="C54" s="8">
        <v>5.5056011465323067</v>
      </c>
      <c r="D54" s="8">
        <v>6.3206163527039996</v>
      </c>
      <c r="E54" s="8">
        <v>5.7450701869919998</v>
      </c>
      <c r="F54" s="8">
        <v>6.3435928412160001</v>
      </c>
      <c r="G54" s="8">
        <v>7.4583429112799999</v>
      </c>
      <c r="H54" s="8">
        <v>14.108921059512745</v>
      </c>
      <c r="I54" s="8">
        <v>13.999299327360001</v>
      </c>
      <c r="J54" s="8">
        <v>8.1793324800000011</v>
      </c>
      <c r="K54" s="8">
        <v>10.287072102527999</v>
      </c>
      <c r="L54" s="8">
        <v>9.8520617403359996</v>
      </c>
      <c r="M54" s="8">
        <v>8.2311697680237401</v>
      </c>
      <c r="N54" s="8">
        <v>3.9959672582323686</v>
      </c>
      <c r="O54" s="8">
        <v>4.0405268869573812</v>
      </c>
      <c r="P54" s="8">
        <v>4.1286634714612127</v>
      </c>
      <c r="Q54" s="8">
        <v>4.238539698443561</v>
      </c>
      <c r="R54" s="8">
        <v>4.1735999999999969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5.5056011465323067</v>
      </c>
      <c r="D57" s="9">
        <v>6.3206163527039996</v>
      </c>
      <c r="E57" s="9">
        <v>5.7450701869919998</v>
      </c>
      <c r="F57" s="9">
        <v>6.3435928412160001</v>
      </c>
      <c r="G57" s="9">
        <v>7.4583429112799999</v>
      </c>
      <c r="H57" s="9">
        <v>14.108921059512745</v>
      </c>
      <c r="I57" s="9">
        <v>13.999299327360001</v>
      </c>
      <c r="J57" s="9">
        <v>8.1793324800000011</v>
      </c>
      <c r="K57" s="9">
        <v>10.287072102527999</v>
      </c>
      <c r="L57" s="9">
        <v>9.8520617403359996</v>
      </c>
      <c r="M57" s="9">
        <v>8.2311697680237401</v>
      </c>
      <c r="N57" s="9">
        <v>3.9959672582323686</v>
      </c>
      <c r="O57" s="9">
        <v>4.0405268869573812</v>
      </c>
      <c r="P57" s="9">
        <v>4.1286634714612127</v>
      </c>
      <c r="Q57" s="9">
        <v>4.238539698443561</v>
      </c>
      <c r="R57" s="9">
        <v>4.1735999999999969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60.928083585766068</v>
      </c>
      <c r="D64" s="81">
        <v>161.29172719296</v>
      </c>
      <c r="E64" s="81">
        <v>120.98458632959999</v>
      </c>
      <c r="F64" s="81">
        <v>112.06860481152</v>
      </c>
      <c r="G64" s="81">
        <v>254.63591737920001</v>
      </c>
      <c r="H64" s="81">
        <v>280.00224951413452</v>
      </c>
      <c r="I64" s="81">
        <v>199.75699090367999</v>
      </c>
      <c r="J64" s="81">
        <v>206.33793042240001</v>
      </c>
      <c r="K64" s="81">
        <v>211.48814324736</v>
      </c>
      <c r="L64" s="81">
        <v>211.48171902144</v>
      </c>
      <c r="M64" s="81">
        <v>211.34327032424142</v>
      </c>
      <c r="N64" s="81">
        <v>190.40111950448997</v>
      </c>
      <c r="O64" s="81">
        <v>243.93441420945274</v>
      </c>
      <c r="P64" s="81">
        <v>135.51967975807423</v>
      </c>
      <c r="Q64" s="81">
        <v>186.70276123868052</v>
      </c>
      <c r="R64" s="81">
        <v>189.05599999999993</v>
      </c>
    </row>
    <row r="65" spans="1:18" ht="11.25" customHeight="1" x14ac:dyDescent="0.25">
      <c r="A65" s="71" t="s">
        <v>123</v>
      </c>
      <c r="B65" s="72" t="s">
        <v>122</v>
      </c>
      <c r="C65" s="82">
        <v>60.928083585766068</v>
      </c>
      <c r="D65" s="82">
        <v>161.29172719296</v>
      </c>
      <c r="E65" s="82">
        <v>120.98458632959999</v>
      </c>
      <c r="F65" s="82">
        <v>112.06860481152</v>
      </c>
      <c r="G65" s="82">
        <v>254.63591737920001</v>
      </c>
      <c r="H65" s="82">
        <v>280.00224951413452</v>
      </c>
      <c r="I65" s="82">
        <v>199.75699090367999</v>
      </c>
      <c r="J65" s="82">
        <v>206.33793042240001</v>
      </c>
      <c r="K65" s="82">
        <v>211.48814324736</v>
      </c>
      <c r="L65" s="82">
        <v>211.48171902144</v>
      </c>
      <c r="M65" s="82">
        <v>211.34327032424142</v>
      </c>
      <c r="N65" s="82">
        <v>190.40111950448997</v>
      </c>
      <c r="O65" s="82">
        <v>243.93441420945274</v>
      </c>
      <c r="P65" s="82">
        <v>135.51967975807423</v>
      </c>
      <c r="Q65" s="82">
        <v>186.70276123868052</v>
      </c>
      <c r="R65" s="82">
        <v>189.05599999999993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2926.3471382472226</v>
      </c>
      <c r="D2" s="78">
        <v>2945.2959918201777</v>
      </c>
      <c r="E2" s="78">
        <v>2942.8551638517552</v>
      </c>
      <c r="F2" s="78">
        <v>3115.8541295318169</v>
      </c>
      <c r="G2" s="78">
        <v>2334.1943240414898</v>
      </c>
      <c r="H2" s="78">
        <v>1797.6247607836833</v>
      </c>
      <c r="I2" s="78">
        <v>1103.5717999313424</v>
      </c>
      <c r="J2" s="78">
        <v>1244.4075353001497</v>
      </c>
      <c r="K2" s="78">
        <v>1110.0129941492796</v>
      </c>
      <c r="L2" s="78">
        <v>1668.9888170526424</v>
      </c>
      <c r="M2" s="78">
        <v>1966.845667573263</v>
      </c>
      <c r="N2" s="78">
        <v>1696.1778234491087</v>
      </c>
      <c r="O2" s="78">
        <v>1218.2411986091031</v>
      </c>
      <c r="P2" s="78">
        <v>994.8503571026348</v>
      </c>
      <c r="Q2" s="78">
        <v>1200.7568154958637</v>
      </c>
      <c r="R2" s="78">
        <v>836.77375766733871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2870.015103967547</v>
      </c>
      <c r="D21" s="79">
        <v>2892.6839269776397</v>
      </c>
      <c r="E21" s="79">
        <v>2819.3630427073399</v>
      </c>
      <c r="F21" s="79">
        <v>2939.7151880623192</v>
      </c>
      <c r="G21" s="79">
        <v>2157.8604370307189</v>
      </c>
      <c r="H21" s="79">
        <v>1612.0428108555047</v>
      </c>
      <c r="I21" s="79">
        <v>916.6433923184519</v>
      </c>
      <c r="J21" s="79">
        <v>1051.783576406664</v>
      </c>
      <c r="K21" s="79">
        <v>909.17176871290337</v>
      </c>
      <c r="L21" s="79">
        <v>1573.4043529763353</v>
      </c>
      <c r="M21" s="79">
        <v>1749.5998895216135</v>
      </c>
      <c r="N21" s="79">
        <v>1502.9711346736449</v>
      </c>
      <c r="O21" s="79">
        <v>959.95424071691468</v>
      </c>
      <c r="P21" s="79">
        <v>773.52422700085253</v>
      </c>
      <c r="Q21" s="79">
        <v>1001.9433778187554</v>
      </c>
      <c r="R21" s="79">
        <v>640.79359332739739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2870.015103967547</v>
      </c>
      <c r="D30" s="8">
        <v>2892.6839269776397</v>
      </c>
      <c r="E30" s="8">
        <v>2819.3630427073399</v>
      </c>
      <c r="F30" s="8">
        <v>2939.7151880623192</v>
      </c>
      <c r="G30" s="8">
        <v>2157.8604370307189</v>
      </c>
      <c r="H30" s="8">
        <v>1612.0428108555047</v>
      </c>
      <c r="I30" s="8">
        <v>916.6433923184519</v>
      </c>
      <c r="J30" s="8">
        <v>1051.783576406664</v>
      </c>
      <c r="K30" s="8">
        <v>909.17176871290337</v>
      </c>
      <c r="L30" s="8">
        <v>1573.4043529763353</v>
      </c>
      <c r="M30" s="8">
        <v>1749.5998895216135</v>
      </c>
      <c r="N30" s="8">
        <v>1502.9711346736449</v>
      </c>
      <c r="O30" s="8">
        <v>959.95424071691468</v>
      </c>
      <c r="P30" s="8">
        <v>773.52422700085253</v>
      </c>
      <c r="Q30" s="8">
        <v>1001.9433778187554</v>
      </c>
      <c r="R30" s="8">
        <v>640.79359332739739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2706.6669366695987</v>
      </c>
      <c r="D43" s="9">
        <v>2861.6453042511271</v>
      </c>
      <c r="E43" s="9">
        <v>2714.8628510780686</v>
      </c>
      <c r="F43" s="9">
        <v>2757.7679434914498</v>
      </c>
      <c r="G43" s="9">
        <v>2060.163826685548</v>
      </c>
      <c r="H43" s="9">
        <v>1546.2113581232491</v>
      </c>
      <c r="I43" s="9">
        <v>839.65738318529577</v>
      </c>
      <c r="J43" s="9">
        <v>1005.6033432737813</v>
      </c>
      <c r="K43" s="9">
        <v>698.60862567260403</v>
      </c>
      <c r="L43" s="9">
        <v>1215.3420694722365</v>
      </c>
      <c r="M43" s="9">
        <v>1550.0565472285109</v>
      </c>
      <c r="N43" s="9">
        <v>1250.7410168278827</v>
      </c>
      <c r="O43" s="9">
        <v>838.19347821949304</v>
      </c>
      <c r="P43" s="9">
        <v>730.25525166723116</v>
      </c>
      <c r="Q43" s="9">
        <v>968.36142918315988</v>
      </c>
      <c r="R43" s="9">
        <v>592.8943504561247</v>
      </c>
    </row>
    <row r="44" spans="1:18" ht="11.25" customHeight="1" x14ac:dyDescent="0.25">
      <c r="A44" s="59" t="s">
        <v>161</v>
      </c>
      <c r="B44" s="60" t="s">
        <v>160</v>
      </c>
      <c r="C44" s="9">
        <v>163.34816729794818</v>
      </c>
      <c r="D44" s="9">
        <v>31.038622726512443</v>
      </c>
      <c r="E44" s="9">
        <v>104.5001916292713</v>
      </c>
      <c r="F44" s="9">
        <v>181.94724457086917</v>
      </c>
      <c r="G44" s="9">
        <v>97.696610345170797</v>
      </c>
      <c r="H44" s="9">
        <v>65.831452732255627</v>
      </c>
      <c r="I44" s="9">
        <v>76.986009133156145</v>
      </c>
      <c r="J44" s="9">
        <v>46.180233132882591</v>
      </c>
      <c r="K44" s="9">
        <v>210.56314304029931</v>
      </c>
      <c r="L44" s="9">
        <v>358.06228350409867</v>
      </c>
      <c r="M44" s="9">
        <v>199.54334229310254</v>
      </c>
      <c r="N44" s="9">
        <v>252.23011784576215</v>
      </c>
      <c r="O44" s="9">
        <v>121.76076249742158</v>
      </c>
      <c r="P44" s="9">
        <v>43.268975333621391</v>
      </c>
      <c r="Q44" s="9">
        <v>33.581948635595523</v>
      </c>
      <c r="R44" s="9">
        <v>47.899242871272683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56.332034279675717</v>
      </c>
      <c r="D52" s="79">
        <v>52.612064842538004</v>
      </c>
      <c r="E52" s="79">
        <v>123.49212114441514</v>
      </c>
      <c r="F52" s="79">
        <v>176.13894146949769</v>
      </c>
      <c r="G52" s="79">
        <v>176.33388701077092</v>
      </c>
      <c r="H52" s="79">
        <v>185.58194992817857</v>
      </c>
      <c r="I52" s="79">
        <v>186.92840761289062</v>
      </c>
      <c r="J52" s="79">
        <v>192.62395889348562</v>
      </c>
      <c r="K52" s="79">
        <v>200.84122543637613</v>
      </c>
      <c r="L52" s="79">
        <v>95.584464076307114</v>
      </c>
      <c r="M52" s="79">
        <v>217.24577805164944</v>
      </c>
      <c r="N52" s="79">
        <v>193.20668877546385</v>
      </c>
      <c r="O52" s="79">
        <v>258.28695789218847</v>
      </c>
      <c r="P52" s="79">
        <v>221.32613010178224</v>
      </c>
      <c r="Q52" s="79">
        <v>198.81343767710834</v>
      </c>
      <c r="R52" s="79">
        <v>195.98016433994127</v>
      </c>
    </row>
    <row r="53" spans="1:18" ht="11.25" customHeight="1" x14ac:dyDescent="0.25">
      <c r="A53" s="56" t="s">
        <v>143</v>
      </c>
      <c r="B53" s="57" t="s">
        <v>142</v>
      </c>
      <c r="C53" s="8">
        <v>52.594666082415742</v>
      </c>
      <c r="D53" s="8">
        <v>48.333793126809276</v>
      </c>
      <c r="E53" s="8">
        <v>118.84627071922701</v>
      </c>
      <c r="F53" s="8">
        <v>170.79258925790387</v>
      </c>
      <c r="G53" s="8">
        <v>170.05273830564983</v>
      </c>
      <c r="H53" s="8">
        <v>173.67822307513791</v>
      </c>
      <c r="I53" s="8">
        <v>175.23637553488621</v>
      </c>
      <c r="J53" s="8">
        <v>185.75794053250763</v>
      </c>
      <c r="K53" s="8">
        <v>192.17666418703769</v>
      </c>
      <c r="L53" s="8">
        <v>88.347014378865254</v>
      </c>
      <c r="M53" s="8">
        <v>210.07473992634695</v>
      </c>
      <c r="N53" s="8">
        <v>189.77975015299836</v>
      </c>
      <c r="O53" s="8">
        <v>254.68389462929099</v>
      </c>
      <c r="P53" s="8">
        <v>217.71026430161166</v>
      </c>
      <c r="Q53" s="8">
        <v>195.15261259091912</v>
      </c>
      <c r="R53" s="8">
        <v>192.38135133682385</v>
      </c>
    </row>
    <row r="54" spans="1:18" ht="11.25" customHeight="1" x14ac:dyDescent="0.25">
      <c r="A54" s="56" t="s">
        <v>141</v>
      </c>
      <c r="B54" s="57" t="s">
        <v>140</v>
      </c>
      <c r="C54" s="8">
        <v>3.7373681972599764</v>
      </c>
      <c r="D54" s="8">
        <v>4.2782717157287298</v>
      </c>
      <c r="E54" s="8">
        <v>4.6458504251881223</v>
      </c>
      <c r="F54" s="8">
        <v>5.3463522115938247</v>
      </c>
      <c r="G54" s="8">
        <v>6.281148705121101</v>
      </c>
      <c r="H54" s="8">
        <v>11.903726853040681</v>
      </c>
      <c r="I54" s="8">
        <v>11.692032078004429</v>
      </c>
      <c r="J54" s="8">
        <v>6.8660183609779857</v>
      </c>
      <c r="K54" s="8">
        <v>8.6645612493384441</v>
      </c>
      <c r="L54" s="8">
        <v>7.2374496974418641</v>
      </c>
      <c r="M54" s="8">
        <v>7.1710381253024869</v>
      </c>
      <c r="N54" s="8">
        <v>3.4269386224654848</v>
      </c>
      <c r="O54" s="8">
        <v>3.6030632628974977</v>
      </c>
      <c r="P54" s="8">
        <v>3.6158658001705759</v>
      </c>
      <c r="Q54" s="8">
        <v>3.6608250861892286</v>
      </c>
      <c r="R54" s="8">
        <v>3.5988130031174026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3.7373681972599764</v>
      </c>
      <c r="D57" s="9">
        <v>4.2782717157287298</v>
      </c>
      <c r="E57" s="9">
        <v>4.6458504251881223</v>
      </c>
      <c r="F57" s="9">
        <v>5.3463522115938247</v>
      </c>
      <c r="G57" s="9">
        <v>6.281148705121101</v>
      </c>
      <c r="H57" s="9">
        <v>11.903726853040681</v>
      </c>
      <c r="I57" s="9">
        <v>11.692032078004429</v>
      </c>
      <c r="J57" s="9">
        <v>6.8660183609779857</v>
      </c>
      <c r="K57" s="9">
        <v>8.6645612493384441</v>
      </c>
      <c r="L57" s="9">
        <v>7.2374496974418641</v>
      </c>
      <c r="M57" s="9">
        <v>7.1710381253024869</v>
      </c>
      <c r="N57" s="9">
        <v>3.4269386224654848</v>
      </c>
      <c r="O57" s="9">
        <v>3.6030632628974977</v>
      </c>
      <c r="P57" s="9">
        <v>3.6158658001705759</v>
      </c>
      <c r="Q57" s="9">
        <v>3.6608250861892286</v>
      </c>
      <c r="R57" s="9">
        <v>3.5988130031174026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60.928083585766068</v>
      </c>
      <c r="D64" s="81">
        <v>161.29172719296</v>
      </c>
      <c r="E64" s="81">
        <v>120.98458632959999</v>
      </c>
      <c r="F64" s="81">
        <v>112.06860481152002</v>
      </c>
      <c r="G64" s="81">
        <v>254.63591737920001</v>
      </c>
      <c r="H64" s="81">
        <v>280.00224951413458</v>
      </c>
      <c r="I64" s="81">
        <v>199.75699090367999</v>
      </c>
      <c r="J64" s="81">
        <v>206.33793042240001</v>
      </c>
      <c r="K64" s="81">
        <v>211.48814324736</v>
      </c>
      <c r="L64" s="81">
        <v>211.48171902144</v>
      </c>
      <c r="M64" s="81">
        <v>211.34327032424142</v>
      </c>
      <c r="N64" s="81">
        <v>190.40111950448997</v>
      </c>
      <c r="O64" s="81">
        <v>243.93441420945277</v>
      </c>
      <c r="P64" s="81">
        <v>135.51967975807423</v>
      </c>
      <c r="Q64" s="81">
        <v>186.70276123868052</v>
      </c>
      <c r="R64" s="81">
        <v>189.05599999999993</v>
      </c>
    </row>
    <row r="65" spans="1:18" ht="11.25" customHeight="1" x14ac:dyDescent="0.25">
      <c r="A65" s="71" t="s">
        <v>123</v>
      </c>
      <c r="B65" s="72" t="s">
        <v>122</v>
      </c>
      <c r="C65" s="82">
        <v>60.928083585766068</v>
      </c>
      <c r="D65" s="82">
        <v>161.29172719296</v>
      </c>
      <c r="E65" s="82">
        <v>120.98458632959999</v>
      </c>
      <c r="F65" s="82">
        <v>112.06860481152002</v>
      </c>
      <c r="G65" s="82">
        <v>254.63591737920001</v>
      </c>
      <c r="H65" s="82">
        <v>280.00224951413458</v>
      </c>
      <c r="I65" s="82">
        <v>199.75699090367999</v>
      </c>
      <c r="J65" s="82">
        <v>206.33793042240001</v>
      </c>
      <c r="K65" s="82">
        <v>211.48814324736</v>
      </c>
      <c r="L65" s="82">
        <v>211.48171902144</v>
      </c>
      <c r="M65" s="82">
        <v>211.34327032424142</v>
      </c>
      <c r="N65" s="82">
        <v>190.40111950448997</v>
      </c>
      <c r="O65" s="82">
        <v>243.93441420945277</v>
      </c>
      <c r="P65" s="82">
        <v>135.51967975807423</v>
      </c>
      <c r="Q65" s="82">
        <v>186.70276123868052</v>
      </c>
      <c r="R65" s="82">
        <v>189.05599999999993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289.98209950820478</v>
      </c>
      <c r="D2" s="78">
        <v>283.76410636785613</v>
      </c>
      <c r="E2" s="78">
        <v>273.63192814930773</v>
      </c>
      <c r="F2" s="78">
        <v>266.68789712088335</v>
      </c>
      <c r="G2" s="78">
        <v>240.45445130633178</v>
      </c>
      <c r="H2" s="78">
        <v>216.27549194985187</v>
      </c>
      <c r="I2" s="78">
        <v>163.39752049624016</v>
      </c>
      <c r="J2" s="78">
        <v>159.69249781382248</v>
      </c>
      <c r="K2" s="78">
        <v>145.5915850825524</v>
      </c>
      <c r="L2" s="78">
        <v>138.75575421521202</v>
      </c>
      <c r="M2" s="78">
        <v>136.37105724239248</v>
      </c>
      <c r="N2" s="78">
        <v>133.66142849599771</v>
      </c>
      <c r="O2" s="78">
        <v>127.46971064458614</v>
      </c>
      <c r="P2" s="78">
        <v>125.86534883549491</v>
      </c>
      <c r="Q2" s="78">
        <v>120.66463076742025</v>
      </c>
      <c r="R2" s="78">
        <v>119.2722918110067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284.9847142382938</v>
      </c>
      <c r="D21" s="79">
        <v>279.08534658663257</v>
      </c>
      <c r="E21" s="79">
        <v>267.44269614044816</v>
      </c>
      <c r="F21" s="79">
        <v>259.16310814552912</v>
      </c>
      <c r="G21" s="79">
        <v>232.86169963865763</v>
      </c>
      <c r="H21" s="79">
        <v>207.47912203804259</v>
      </c>
      <c r="I21" s="79">
        <v>152.21787243316817</v>
      </c>
      <c r="J21" s="79">
        <v>148.48106103487214</v>
      </c>
      <c r="K21" s="79">
        <v>133.34913759491278</v>
      </c>
      <c r="L21" s="79">
        <v>126.63240467108884</v>
      </c>
      <c r="M21" s="79">
        <v>123.45865204222142</v>
      </c>
      <c r="N21" s="79">
        <v>120.47825461964024</v>
      </c>
      <c r="O21" s="79">
        <v>114.03828368194132</v>
      </c>
      <c r="P21" s="79">
        <v>112.03680750462816</v>
      </c>
      <c r="Q21" s="79">
        <v>106.51161129462515</v>
      </c>
      <c r="R21" s="79">
        <v>104.73330161594988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284.9847142382938</v>
      </c>
      <c r="D30" s="8">
        <v>279.08534658663257</v>
      </c>
      <c r="E30" s="8">
        <v>267.44269614044816</v>
      </c>
      <c r="F30" s="8">
        <v>259.16310814552912</v>
      </c>
      <c r="G30" s="8">
        <v>232.86169963865763</v>
      </c>
      <c r="H30" s="8">
        <v>207.47912203804259</v>
      </c>
      <c r="I30" s="8">
        <v>152.21787243316817</v>
      </c>
      <c r="J30" s="8">
        <v>148.48106103487214</v>
      </c>
      <c r="K30" s="8">
        <v>133.34913759491278</v>
      </c>
      <c r="L30" s="8">
        <v>126.63240467108884</v>
      </c>
      <c r="M30" s="8">
        <v>123.45865204222142</v>
      </c>
      <c r="N30" s="8">
        <v>120.47825461964024</v>
      </c>
      <c r="O30" s="8">
        <v>114.03828368194132</v>
      </c>
      <c r="P30" s="8">
        <v>112.03680750462816</v>
      </c>
      <c r="Q30" s="8">
        <v>106.51161129462515</v>
      </c>
      <c r="R30" s="8">
        <v>104.73330161594988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268.76468434562844</v>
      </c>
      <c r="D43" s="9">
        <v>276.09074883593701</v>
      </c>
      <c r="E43" s="9">
        <v>257.52988513555948</v>
      </c>
      <c r="F43" s="9">
        <v>243.12277416590226</v>
      </c>
      <c r="G43" s="9">
        <v>222.31894240398839</v>
      </c>
      <c r="H43" s="9">
        <v>199.00623786685318</v>
      </c>
      <c r="I43" s="9">
        <v>139.43356981824428</v>
      </c>
      <c r="J43" s="9">
        <v>141.96176355940273</v>
      </c>
      <c r="K43" s="9">
        <v>102.46562965950005</v>
      </c>
      <c r="L43" s="9">
        <v>97.814454665819511</v>
      </c>
      <c r="M43" s="9">
        <v>109.37808870254152</v>
      </c>
      <c r="N43" s="9">
        <v>100.25947352697335</v>
      </c>
      <c r="O43" s="9">
        <v>99.573647987806012</v>
      </c>
      <c r="P43" s="9">
        <v>105.76975381560375</v>
      </c>
      <c r="Q43" s="9">
        <v>102.94168155730057</v>
      </c>
      <c r="R43" s="9">
        <v>96.904500106304468</v>
      </c>
    </row>
    <row r="44" spans="1:18" ht="11.25" customHeight="1" x14ac:dyDescent="0.25">
      <c r="A44" s="59" t="s">
        <v>161</v>
      </c>
      <c r="B44" s="60" t="s">
        <v>160</v>
      </c>
      <c r="C44" s="9">
        <v>16.220029892665387</v>
      </c>
      <c r="D44" s="9">
        <v>2.9945977506955659</v>
      </c>
      <c r="E44" s="9">
        <v>9.9128110048887024</v>
      </c>
      <c r="F44" s="9">
        <v>16.040333979626869</v>
      </c>
      <c r="G44" s="9">
        <v>10.542757234669237</v>
      </c>
      <c r="H44" s="9">
        <v>8.4728841711894152</v>
      </c>
      <c r="I44" s="9">
        <v>12.784302614923881</v>
      </c>
      <c r="J44" s="9">
        <v>6.5192974754694228</v>
      </c>
      <c r="K44" s="9">
        <v>30.88350793541272</v>
      </c>
      <c r="L44" s="9">
        <v>28.817950005269328</v>
      </c>
      <c r="M44" s="9">
        <v>14.080563339679898</v>
      </c>
      <c r="N44" s="9">
        <v>20.218781092666894</v>
      </c>
      <c r="O44" s="9">
        <v>14.46463569413531</v>
      </c>
      <c r="P44" s="9">
        <v>6.2670536890244053</v>
      </c>
      <c r="Q44" s="9">
        <v>3.569929737324586</v>
      </c>
      <c r="R44" s="9">
        <v>7.8288015096454151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4.9973852699109838</v>
      </c>
      <c r="D52" s="79">
        <v>4.6787597812235608</v>
      </c>
      <c r="E52" s="79">
        <v>6.1892320088595483</v>
      </c>
      <c r="F52" s="79">
        <v>7.524788975354233</v>
      </c>
      <c r="G52" s="79">
        <v>7.5927516676741575</v>
      </c>
      <c r="H52" s="79">
        <v>8.7963699118092897</v>
      </c>
      <c r="I52" s="79">
        <v>11.179648063071998</v>
      </c>
      <c r="J52" s="79">
        <v>11.211436778950349</v>
      </c>
      <c r="K52" s="79">
        <v>12.24244748763962</v>
      </c>
      <c r="L52" s="79">
        <v>12.123349544123183</v>
      </c>
      <c r="M52" s="79">
        <v>12.912405200171055</v>
      </c>
      <c r="N52" s="79">
        <v>13.18317387635747</v>
      </c>
      <c r="O52" s="79">
        <v>13.431426962644816</v>
      </c>
      <c r="P52" s="79">
        <v>13.828541330866756</v>
      </c>
      <c r="Q52" s="79">
        <v>14.153019472795092</v>
      </c>
      <c r="R52" s="79">
        <v>14.538990195056815</v>
      </c>
    </row>
    <row r="53" spans="1:18" ht="11.25" customHeight="1" x14ac:dyDescent="0.25">
      <c r="A53" s="56" t="s">
        <v>143</v>
      </c>
      <c r="B53" s="57" t="s">
        <v>142</v>
      </c>
      <c r="C53" s="8">
        <v>4.6658320246563676</v>
      </c>
      <c r="D53" s="8">
        <v>4.2982956101896628</v>
      </c>
      <c r="E53" s="8">
        <v>5.9563892502002966</v>
      </c>
      <c r="F53" s="8">
        <v>7.2963887599076749</v>
      </c>
      <c r="G53" s="8">
        <v>7.3222920123340325</v>
      </c>
      <c r="H53" s="8">
        <v>8.2321470185321868</v>
      </c>
      <c r="I53" s="8">
        <v>10.480381400270641</v>
      </c>
      <c r="J53" s="8">
        <v>10.811808761649639</v>
      </c>
      <c r="K53" s="8">
        <v>11.714291797153324</v>
      </c>
      <c r="L53" s="8">
        <v>11.205395634583555</v>
      </c>
      <c r="M53" s="8">
        <v>12.486181267028536</v>
      </c>
      <c r="N53" s="8">
        <v>12.949341766248326</v>
      </c>
      <c r="O53" s="8">
        <v>13.244060626178083</v>
      </c>
      <c r="P53" s="8">
        <v>13.60262065154375</v>
      </c>
      <c r="Q53" s="8">
        <v>13.892414710175977</v>
      </c>
      <c r="R53" s="8">
        <v>14.272008548509113</v>
      </c>
    </row>
    <row r="54" spans="1:18" ht="11.25" customHeight="1" x14ac:dyDescent="0.25">
      <c r="A54" s="56" t="s">
        <v>141</v>
      </c>
      <c r="B54" s="57" t="s">
        <v>140</v>
      </c>
      <c r="C54" s="8">
        <v>0.33155324525461632</v>
      </c>
      <c r="D54" s="8">
        <v>0.38046417103389774</v>
      </c>
      <c r="E54" s="8">
        <v>0.23284275865925122</v>
      </c>
      <c r="F54" s="8">
        <v>0.22840021544655792</v>
      </c>
      <c r="G54" s="8">
        <v>0.27045965534012484</v>
      </c>
      <c r="H54" s="8">
        <v>0.56422289327710262</v>
      </c>
      <c r="I54" s="8">
        <v>0.6992666628013573</v>
      </c>
      <c r="J54" s="8">
        <v>0.39962801730070924</v>
      </c>
      <c r="K54" s="8">
        <v>0.52815569048629574</v>
      </c>
      <c r="L54" s="8">
        <v>0.91795390953962874</v>
      </c>
      <c r="M54" s="8">
        <v>0.42622393314251883</v>
      </c>
      <c r="N54" s="8">
        <v>0.23383211010914431</v>
      </c>
      <c r="O54" s="8">
        <v>0.18736633646673206</v>
      </c>
      <c r="P54" s="8">
        <v>0.22592067932300489</v>
      </c>
      <c r="Q54" s="8">
        <v>0.26060476261911447</v>
      </c>
      <c r="R54" s="8">
        <v>0.26698164654770279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0.33155324525461632</v>
      </c>
      <c r="D57" s="9">
        <v>0.38046417103389774</v>
      </c>
      <c r="E57" s="9">
        <v>0.23284275865925122</v>
      </c>
      <c r="F57" s="9">
        <v>0.22840021544655792</v>
      </c>
      <c r="G57" s="9">
        <v>0.27045965534012484</v>
      </c>
      <c r="H57" s="9">
        <v>0.56422289327710262</v>
      </c>
      <c r="I57" s="9">
        <v>0.6992666628013573</v>
      </c>
      <c r="J57" s="9">
        <v>0.39962801730070924</v>
      </c>
      <c r="K57" s="9">
        <v>0.52815569048629574</v>
      </c>
      <c r="L57" s="9">
        <v>0.91795390953962874</v>
      </c>
      <c r="M57" s="9">
        <v>0.42622393314251883</v>
      </c>
      <c r="N57" s="9">
        <v>0.23383211010914431</v>
      </c>
      <c r="O57" s="9">
        <v>0.18736633646673206</v>
      </c>
      <c r="P57" s="9">
        <v>0.22592067932300489</v>
      </c>
      <c r="Q57" s="9">
        <v>0.26060476261911447</v>
      </c>
      <c r="R57" s="9">
        <v>0.26698164654770279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129.05066707726971</v>
      </c>
      <c r="D2" s="78">
        <v>165.47576836059045</v>
      </c>
      <c r="E2" s="78">
        <v>141.94319152618138</v>
      </c>
      <c r="F2" s="78">
        <v>118.3304678582241</v>
      </c>
      <c r="G2" s="78">
        <v>106.82093157730299</v>
      </c>
      <c r="H2" s="78">
        <v>118.46667115799968</v>
      </c>
      <c r="I2" s="78">
        <v>54.770486609393402</v>
      </c>
      <c r="J2" s="78">
        <v>45.974388973164068</v>
      </c>
      <c r="K2" s="78">
        <v>42.80720392584027</v>
      </c>
      <c r="L2" s="78">
        <v>36.937875327205731</v>
      </c>
      <c r="M2" s="78">
        <v>39.522483179257179</v>
      </c>
      <c r="N2" s="78">
        <v>36.313690162682278</v>
      </c>
      <c r="O2" s="78">
        <v>20.830908823011367</v>
      </c>
      <c r="P2" s="78">
        <v>17.559660108082753</v>
      </c>
      <c r="Q2" s="78">
        <v>17.221718558773517</v>
      </c>
      <c r="R2" s="78">
        <v>31.275129223920523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107.39609999582072</v>
      </c>
      <c r="D21" s="79">
        <v>145.03878617612401</v>
      </c>
      <c r="E21" s="79">
        <v>118.91388062779203</v>
      </c>
      <c r="F21" s="79">
        <v>93.000536093124026</v>
      </c>
      <c r="G21" s="79">
        <v>81.365710671216007</v>
      </c>
      <c r="H21" s="79">
        <v>92.883535738428535</v>
      </c>
      <c r="I21" s="79">
        <v>29.062296016020007</v>
      </c>
      <c r="J21" s="79">
        <v>20.341216318140003</v>
      </c>
      <c r="K21" s="79">
        <v>17.440468598448003</v>
      </c>
      <c r="L21" s="79">
        <v>14.530236562584001</v>
      </c>
      <c r="M21" s="79">
        <v>20.318321776955013</v>
      </c>
      <c r="N21" s="79">
        <v>17.415712128637711</v>
      </c>
      <c r="O21" s="79">
        <v>2.9025898132653087</v>
      </c>
      <c r="P21" s="79">
        <v>0</v>
      </c>
      <c r="Q21" s="79">
        <v>0</v>
      </c>
      <c r="R21" s="79">
        <v>14.513007076676143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107.39609999582072</v>
      </c>
      <c r="D30" s="8">
        <v>145.03878617612401</v>
      </c>
      <c r="E30" s="8">
        <v>118.91388062779203</v>
      </c>
      <c r="F30" s="8">
        <v>93.000536093124026</v>
      </c>
      <c r="G30" s="8">
        <v>81.365710671216007</v>
      </c>
      <c r="H30" s="8">
        <v>92.883535738428535</v>
      </c>
      <c r="I30" s="8">
        <v>29.062296016020007</v>
      </c>
      <c r="J30" s="8">
        <v>20.341216318140003</v>
      </c>
      <c r="K30" s="8">
        <v>17.440468598448003</v>
      </c>
      <c r="L30" s="8">
        <v>14.530236562584001</v>
      </c>
      <c r="M30" s="8">
        <v>20.318321776955013</v>
      </c>
      <c r="N30" s="8">
        <v>17.415712128637711</v>
      </c>
      <c r="O30" s="8">
        <v>2.9025898132653087</v>
      </c>
      <c r="P30" s="8">
        <v>0</v>
      </c>
      <c r="Q30" s="8">
        <v>0</v>
      </c>
      <c r="R30" s="8">
        <v>14.513007076676143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107.39609999582072</v>
      </c>
      <c r="D34" s="9">
        <v>145.03878617612401</v>
      </c>
      <c r="E34" s="9">
        <v>118.91388062779203</v>
      </c>
      <c r="F34" s="9">
        <v>93.000536093124026</v>
      </c>
      <c r="G34" s="9">
        <v>81.365710671216007</v>
      </c>
      <c r="H34" s="9">
        <v>92.883535738428535</v>
      </c>
      <c r="I34" s="9">
        <v>29.062296016020007</v>
      </c>
      <c r="J34" s="9">
        <v>20.341216318140003</v>
      </c>
      <c r="K34" s="9">
        <v>17.440468598448003</v>
      </c>
      <c r="L34" s="9">
        <v>14.530236562584001</v>
      </c>
      <c r="M34" s="9">
        <v>20.318321776955013</v>
      </c>
      <c r="N34" s="9">
        <v>17.415712128637711</v>
      </c>
      <c r="O34" s="9">
        <v>2.9025898132653087</v>
      </c>
      <c r="P34" s="9">
        <v>0</v>
      </c>
      <c r="Q34" s="9">
        <v>0</v>
      </c>
      <c r="R34" s="9">
        <v>14.513007076676143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21.654567081448981</v>
      </c>
      <c r="D52" s="79">
        <v>20.436982184466444</v>
      </c>
      <c r="E52" s="79">
        <v>23.029310898389348</v>
      </c>
      <c r="F52" s="79">
        <v>25.329931765100078</v>
      </c>
      <c r="G52" s="79">
        <v>25.455220906086982</v>
      </c>
      <c r="H52" s="79">
        <v>25.583135419571157</v>
      </c>
      <c r="I52" s="79">
        <v>25.708190593373399</v>
      </c>
      <c r="J52" s="79">
        <v>25.633172655024069</v>
      </c>
      <c r="K52" s="79">
        <v>25.366735327392266</v>
      </c>
      <c r="L52" s="79">
        <v>22.40763876462173</v>
      </c>
      <c r="M52" s="79">
        <v>19.204161402302169</v>
      </c>
      <c r="N52" s="79">
        <v>18.897978034044563</v>
      </c>
      <c r="O52" s="79">
        <v>17.928319009746058</v>
      </c>
      <c r="P52" s="79">
        <v>17.559660108082753</v>
      </c>
      <c r="Q52" s="79">
        <v>17.221718558773517</v>
      </c>
      <c r="R52" s="79">
        <v>16.76212214724438</v>
      </c>
    </row>
    <row r="53" spans="1:18" ht="11.25" customHeight="1" x14ac:dyDescent="0.25">
      <c r="A53" s="56" t="s">
        <v>143</v>
      </c>
      <c r="B53" s="57" t="s">
        <v>142</v>
      </c>
      <c r="C53" s="8">
        <v>20.217887377431268</v>
      </c>
      <c r="D53" s="8">
        <v>18.775101718525072</v>
      </c>
      <c r="E53" s="8">
        <v>22.16293389524472</v>
      </c>
      <c r="F53" s="8">
        <v>24.56109135092446</v>
      </c>
      <c r="G53" s="8">
        <v>24.548486355268206</v>
      </c>
      <c r="H53" s="8">
        <v>23.942164106376193</v>
      </c>
      <c r="I53" s="8">
        <v>24.100190006819183</v>
      </c>
      <c r="J53" s="8">
        <v>24.719486553302762</v>
      </c>
      <c r="K53" s="8">
        <v>24.272380164689007</v>
      </c>
      <c r="L53" s="8">
        <v>20.710980631267223</v>
      </c>
      <c r="M53" s="8">
        <v>18.570253692723433</v>
      </c>
      <c r="N53" s="8">
        <v>18.562781508386824</v>
      </c>
      <c r="O53" s="8">
        <v>17.678221722152905</v>
      </c>
      <c r="P53" s="8">
        <v>17.272783116115122</v>
      </c>
      <c r="Q53" s="8">
        <v>16.904608709138298</v>
      </c>
      <c r="R53" s="8">
        <v>16.454316796909488</v>
      </c>
    </row>
    <row r="54" spans="1:18" ht="11.25" customHeight="1" x14ac:dyDescent="0.25">
      <c r="A54" s="56" t="s">
        <v>141</v>
      </c>
      <c r="B54" s="57" t="s">
        <v>140</v>
      </c>
      <c r="C54" s="8">
        <v>1.4366797040177137</v>
      </c>
      <c r="D54" s="8">
        <v>1.6618804659413722</v>
      </c>
      <c r="E54" s="8">
        <v>0.86637700314462718</v>
      </c>
      <c r="F54" s="8">
        <v>0.76884041417561755</v>
      </c>
      <c r="G54" s="8">
        <v>0.90673455081877408</v>
      </c>
      <c r="H54" s="8">
        <v>1.6409713131949641</v>
      </c>
      <c r="I54" s="8">
        <v>1.6080005865542146</v>
      </c>
      <c r="J54" s="8">
        <v>0.91368610172130649</v>
      </c>
      <c r="K54" s="8">
        <v>1.0943551627032602</v>
      </c>
      <c r="L54" s="8">
        <v>1.6966581333545072</v>
      </c>
      <c r="M54" s="8">
        <v>0.63390770957873499</v>
      </c>
      <c r="N54" s="8">
        <v>0.33519652565773955</v>
      </c>
      <c r="O54" s="8">
        <v>0.25009728759315142</v>
      </c>
      <c r="P54" s="8">
        <v>0.28687699196763167</v>
      </c>
      <c r="Q54" s="8">
        <v>0.31710984963521843</v>
      </c>
      <c r="R54" s="8">
        <v>0.3078053503348917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1.4366797040177137</v>
      </c>
      <c r="D57" s="9">
        <v>1.6618804659413722</v>
      </c>
      <c r="E57" s="9">
        <v>0.86637700314462718</v>
      </c>
      <c r="F57" s="9">
        <v>0.76884041417561755</v>
      </c>
      <c r="G57" s="9">
        <v>0.90673455081877408</v>
      </c>
      <c r="H57" s="9">
        <v>1.6409713131949641</v>
      </c>
      <c r="I57" s="9">
        <v>1.6080005865542146</v>
      </c>
      <c r="J57" s="9">
        <v>0.91368610172130649</v>
      </c>
      <c r="K57" s="9">
        <v>1.0943551627032602</v>
      </c>
      <c r="L57" s="9">
        <v>1.6966581333545072</v>
      </c>
      <c r="M57" s="9">
        <v>0.63390770957873499</v>
      </c>
      <c r="N57" s="9">
        <v>0.33519652565773955</v>
      </c>
      <c r="O57" s="9">
        <v>0.25009728759315142</v>
      </c>
      <c r="P57" s="9">
        <v>0.28687699196763167</v>
      </c>
      <c r="Q57" s="9">
        <v>0.31710984963521843</v>
      </c>
      <c r="R57" s="9">
        <v>0.3078053503348917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5823.2970226308153</v>
      </c>
      <c r="D2" s="78">
        <v>6703.9627113094321</v>
      </c>
      <c r="E2" s="78">
        <v>7746.8128390152733</v>
      </c>
      <c r="F2" s="78">
        <v>8559.7581896436968</v>
      </c>
      <c r="G2" s="78">
        <v>8290.2273653381781</v>
      </c>
      <c r="H2" s="78">
        <v>7074.3625759226179</v>
      </c>
      <c r="I2" s="78">
        <v>7539.0787306609564</v>
      </c>
      <c r="J2" s="78">
        <v>6718.1870511367915</v>
      </c>
      <c r="K2" s="78">
        <v>6946.9456685612049</v>
      </c>
      <c r="L2" s="78">
        <v>6964.0860033871559</v>
      </c>
      <c r="M2" s="78">
        <v>9344.1865596119242</v>
      </c>
      <c r="N2" s="78">
        <v>7733.7511635332394</v>
      </c>
      <c r="O2" s="78">
        <v>6806.4126178353927</v>
      </c>
      <c r="P2" s="78">
        <v>6855.0333392953371</v>
      </c>
      <c r="Q2" s="78">
        <v>5988.6904562134159</v>
      </c>
      <c r="R2" s="78">
        <v>5837.8026418902136</v>
      </c>
    </row>
    <row r="3" spans="1:18" ht="11.25" customHeight="1" x14ac:dyDescent="0.25">
      <c r="A3" s="53" t="s">
        <v>242</v>
      </c>
      <c r="B3" s="54" t="s">
        <v>241</v>
      </c>
      <c r="C3" s="79">
        <v>1888.9874430401699</v>
      </c>
      <c r="D3" s="79">
        <v>2063.1681191012399</v>
      </c>
      <c r="E3" s="79">
        <v>2447.3810880312481</v>
      </c>
      <c r="F3" s="79">
        <v>2863.2175031525039</v>
      </c>
      <c r="G3" s="79">
        <v>2827.4243101326001</v>
      </c>
      <c r="H3" s="79">
        <v>2120.1438963663786</v>
      </c>
      <c r="I3" s="79">
        <v>2370.696921635184</v>
      </c>
      <c r="J3" s="79">
        <v>1790.7458149346401</v>
      </c>
      <c r="K3" s="79">
        <v>2120.5186485991921</v>
      </c>
      <c r="L3" s="79">
        <v>2226.0464655552</v>
      </c>
      <c r="M3" s="79">
        <v>2510.5682983495026</v>
      </c>
      <c r="N3" s="79">
        <v>2168.3765684962527</v>
      </c>
      <c r="O3" s="79">
        <v>1806.5191980882685</v>
      </c>
      <c r="P3" s="79">
        <v>2008.5675514383993</v>
      </c>
      <c r="Q3" s="79">
        <v>1343.1062000000011</v>
      </c>
      <c r="R3" s="79">
        <v>1237.8634776489223</v>
      </c>
    </row>
    <row r="4" spans="1:18" ht="11.25" customHeight="1" x14ac:dyDescent="0.25">
      <c r="A4" s="56" t="s">
        <v>240</v>
      </c>
      <c r="B4" s="57" t="s">
        <v>239</v>
      </c>
      <c r="C4" s="8">
        <v>1321.4686009440788</v>
      </c>
      <c r="D4" s="8">
        <v>1335.1453929197999</v>
      </c>
      <c r="E4" s="8">
        <v>1550.2248118478881</v>
      </c>
      <c r="F4" s="8">
        <v>1821.929195035224</v>
      </c>
      <c r="G4" s="8">
        <v>1585.8117767487599</v>
      </c>
      <c r="H4" s="8">
        <v>1118.6450000000041</v>
      </c>
      <c r="I4" s="8">
        <v>1480.4632722306239</v>
      </c>
      <c r="J4" s="8">
        <v>1063.84745808</v>
      </c>
      <c r="K4" s="8">
        <v>876.10369068367197</v>
      </c>
      <c r="L4" s="8">
        <v>905.36864502744004</v>
      </c>
      <c r="M4" s="8">
        <v>1156.0111076229498</v>
      </c>
      <c r="N4" s="8">
        <v>963.39519499418793</v>
      </c>
      <c r="O4" s="8">
        <v>847.23692642488379</v>
      </c>
      <c r="P4" s="8">
        <v>1182.4043117880528</v>
      </c>
      <c r="Q4" s="8">
        <v>770.70620000000019</v>
      </c>
      <c r="R4" s="8">
        <v>754.8140231519734</v>
      </c>
    </row>
    <row r="5" spans="1:18" ht="11.25" customHeight="1" x14ac:dyDescent="0.25">
      <c r="A5" s="59" t="s">
        <v>238</v>
      </c>
      <c r="B5" s="60" t="s">
        <v>237</v>
      </c>
      <c r="C5" s="9">
        <v>1321.4686009440788</v>
      </c>
      <c r="D5" s="9">
        <v>1335.1453929197999</v>
      </c>
      <c r="E5" s="9">
        <v>1550.2248118478881</v>
      </c>
      <c r="F5" s="9">
        <v>1821.929195035224</v>
      </c>
      <c r="G5" s="9">
        <v>1585.8117767487599</v>
      </c>
      <c r="H5" s="9">
        <v>1118.6450000000041</v>
      </c>
      <c r="I5" s="9">
        <v>1480.4632722306239</v>
      </c>
      <c r="J5" s="9">
        <v>1063.84745808</v>
      </c>
      <c r="K5" s="9">
        <v>876.10369068367197</v>
      </c>
      <c r="L5" s="9">
        <v>905.36864502744004</v>
      </c>
      <c r="M5" s="9">
        <v>1156.0111076229498</v>
      </c>
      <c r="N5" s="9">
        <v>963.39519499418793</v>
      </c>
      <c r="O5" s="9">
        <v>847.23692642488379</v>
      </c>
      <c r="P5" s="9">
        <v>1182.4043117880528</v>
      </c>
      <c r="Q5" s="9">
        <v>770.70620000000019</v>
      </c>
      <c r="R5" s="9">
        <v>754.8140231519734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1321.4686009440788</v>
      </c>
      <c r="D8" s="10">
        <v>1335.1453929197999</v>
      </c>
      <c r="E8" s="10">
        <v>1550.2248118478881</v>
      </c>
      <c r="F8" s="10">
        <v>1821.929195035224</v>
      </c>
      <c r="G8" s="10">
        <v>1585.8117767487599</v>
      </c>
      <c r="H8" s="10">
        <v>1118.6450000000041</v>
      </c>
      <c r="I8" s="10">
        <v>1480.4632722306239</v>
      </c>
      <c r="J8" s="10">
        <v>1063.84745808</v>
      </c>
      <c r="K8" s="10">
        <v>876.10369068367197</v>
      </c>
      <c r="L8" s="10">
        <v>905.36864502744004</v>
      </c>
      <c r="M8" s="10">
        <v>1156.0111076229498</v>
      </c>
      <c r="N8" s="10">
        <v>963.39519499418793</v>
      </c>
      <c r="O8" s="10">
        <v>847.23692642488379</v>
      </c>
      <c r="P8" s="10">
        <v>1182.4043117880528</v>
      </c>
      <c r="Q8" s="10">
        <v>770.70620000000019</v>
      </c>
      <c r="R8" s="10">
        <v>754.8140231519734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567.51884209609102</v>
      </c>
      <c r="D15" s="8">
        <v>728.02272618143991</v>
      </c>
      <c r="E15" s="8">
        <v>897.15627618335998</v>
      </c>
      <c r="F15" s="8">
        <v>1041.2883081172799</v>
      </c>
      <c r="G15" s="8">
        <v>1241.6125333838399</v>
      </c>
      <c r="H15" s="8">
        <v>1001.4988963663744</v>
      </c>
      <c r="I15" s="8">
        <v>890.23364940456008</v>
      </c>
      <c r="J15" s="8">
        <v>726.89835685464004</v>
      </c>
      <c r="K15" s="8">
        <v>1244.4149579155201</v>
      </c>
      <c r="L15" s="8">
        <v>1320.6778205277599</v>
      </c>
      <c r="M15" s="8">
        <v>1354.5571907265528</v>
      </c>
      <c r="N15" s="8">
        <v>1204.9813735020648</v>
      </c>
      <c r="O15" s="8">
        <v>959.28227166338468</v>
      </c>
      <c r="P15" s="8">
        <v>826.16323965034633</v>
      </c>
      <c r="Q15" s="8">
        <v>572.40000000000077</v>
      </c>
      <c r="R15" s="8">
        <v>483.04945449694884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567.51884209609102</v>
      </c>
      <c r="D17" s="9">
        <v>728.02272618143991</v>
      </c>
      <c r="E17" s="9">
        <v>897.15627618335998</v>
      </c>
      <c r="F17" s="9">
        <v>1041.2883081172799</v>
      </c>
      <c r="G17" s="9">
        <v>1241.6125333838399</v>
      </c>
      <c r="H17" s="9">
        <v>1001.4988963663744</v>
      </c>
      <c r="I17" s="9">
        <v>890.23364940456008</v>
      </c>
      <c r="J17" s="9">
        <v>726.89835685464004</v>
      </c>
      <c r="K17" s="9">
        <v>1244.4149579155201</v>
      </c>
      <c r="L17" s="9">
        <v>1320.6778205277599</v>
      </c>
      <c r="M17" s="9">
        <v>1354.5571907265528</v>
      </c>
      <c r="N17" s="9">
        <v>1204.9813735020648</v>
      </c>
      <c r="O17" s="9">
        <v>959.28227166338468</v>
      </c>
      <c r="P17" s="9">
        <v>826.16323965034633</v>
      </c>
      <c r="Q17" s="9">
        <v>572.40000000000077</v>
      </c>
      <c r="R17" s="9">
        <v>483.04945449694884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818.75465456777147</v>
      </c>
      <c r="D21" s="79">
        <v>1146.3177997443602</v>
      </c>
      <c r="E21" s="79">
        <v>1546.4872123219805</v>
      </c>
      <c r="F21" s="79">
        <v>1695.8859637924804</v>
      </c>
      <c r="G21" s="79">
        <v>1419.0930330221161</v>
      </c>
      <c r="H21" s="79">
        <v>896.5349129807621</v>
      </c>
      <c r="I21" s="79">
        <v>969.41683955790018</v>
      </c>
      <c r="J21" s="79">
        <v>620.08006166830808</v>
      </c>
      <c r="K21" s="79">
        <v>393.74659208264404</v>
      </c>
      <c r="L21" s="79">
        <v>601.69024981882808</v>
      </c>
      <c r="M21" s="79">
        <v>1159.5347762615829</v>
      </c>
      <c r="N21" s="79">
        <v>581.46939945332724</v>
      </c>
      <c r="O21" s="79">
        <v>521.55419086038933</v>
      </c>
      <c r="P21" s="79">
        <v>332.4524770864316</v>
      </c>
      <c r="Q21" s="79">
        <v>249.32500000000005</v>
      </c>
      <c r="R21" s="79">
        <v>196.96713204093248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818.75465456777147</v>
      </c>
      <c r="D30" s="8">
        <v>1146.3177997443602</v>
      </c>
      <c r="E30" s="8">
        <v>1546.4872123219805</v>
      </c>
      <c r="F30" s="8">
        <v>1695.8859637924804</v>
      </c>
      <c r="G30" s="8">
        <v>1419.0930330221161</v>
      </c>
      <c r="H30" s="8">
        <v>896.5349129807621</v>
      </c>
      <c r="I30" s="8">
        <v>969.41683955790018</v>
      </c>
      <c r="J30" s="8">
        <v>620.08006166830808</v>
      </c>
      <c r="K30" s="8">
        <v>393.74659208264404</v>
      </c>
      <c r="L30" s="8">
        <v>601.69024981882808</v>
      </c>
      <c r="M30" s="8">
        <v>1159.5347762615829</v>
      </c>
      <c r="N30" s="8">
        <v>581.46939945332724</v>
      </c>
      <c r="O30" s="8">
        <v>521.55419086038933</v>
      </c>
      <c r="P30" s="8">
        <v>332.4524770864316</v>
      </c>
      <c r="Q30" s="8">
        <v>249.32500000000005</v>
      </c>
      <c r="R30" s="8">
        <v>196.96713204093248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40.029347688192011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40.029347688192011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17.415341742944111</v>
      </c>
      <c r="D34" s="9">
        <v>31.897049803128017</v>
      </c>
      <c r="E34" s="9">
        <v>43.515944744112005</v>
      </c>
      <c r="F34" s="9">
        <v>31.943916591120004</v>
      </c>
      <c r="G34" s="9">
        <v>29.080709855496004</v>
      </c>
      <c r="H34" s="9">
        <v>14.512974559020092</v>
      </c>
      <c r="I34" s="9">
        <v>17.436320861292</v>
      </c>
      <c r="J34" s="9">
        <v>8.7141051589680032</v>
      </c>
      <c r="K34" s="9">
        <v>11.624257938708002</v>
      </c>
      <c r="L34" s="9">
        <v>14.539932228420001</v>
      </c>
      <c r="M34" s="9">
        <v>40.636200842194761</v>
      </c>
      <c r="N34" s="9">
        <v>20.318116109307578</v>
      </c>
      <c r="O34" s="9">
        <v>14.512882108987501</v>
      </c>
      <c r="P34" s="9">
        <v>5.8051946572571387</v>
      </c>
      <c r="Q34" s="9">
        <v>2.9025999999999974</v>
      </c>
      <c r="R34" s="9">
        <v>5.8052047926041785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98.551651716084294</v>
      </c>
      <c r="D43" s="9">
        <v>117.58880808324</v>
      </c>
      <c r="E43" s="9">
        <v>295.61934254252401</v>
      </c>
      <c r="F43" s="9">
        <v>292.53420421523998</v>
      </c>
      <c r="G43" s="9">
        <v>241.686832074948</v>
      </c>
      <c r="H43" s="9">
        <v>104.92540155296118</v>
      </c>
      <c r="I43" s="9">
        <v>50.879358078119999</v>
      </c>
      <c r="J43" s="9">
        <v>50.862015557027995</v>
      </c>
      <c r="K43" s="9">
        <v>41.493486385728005</v>
      </c>
      <c r="L43" s="9">
        <v>79.497372105216002</v>
      </c>
      <c r="M43" s="9">
        <v>282.98180129325436</v>
      </c>
      <c r="N43" s="9">
        <v>149.38461495583766</v>
      </c>
      <c r="O43" s="9">
        <v>92.179385819038544</v>
      </c>
      <c r="P43" s="9">
        <v>60.391490631809077</v>
      </c>
      <c r="Q43" s="9">
        <v>69.950399999999945</v>
      </c>
      <c r="R43" s="9">
        <v>88.993968705223622</v>
      </c>
    </row>
    <row r="44" spans="1:18" ht="11.25" customHeight="1" x14ac:dyDescent="0.25">
      <c r="A44" s="59" t="s">
        <v>161</v>
      </c>
      <c r="B44" s="60" t="s">
        <v>160</v>
      </c>
      <c r="C44" s="9">
        <v>702.78766110874312</v>
      </c>
      <c r="D44" s="9">
        <v>996.83194185799221</v>
      </c>
      <c r="E44" s="9">
        <v>1207.3519250353445</v>
      </c>
      <c r="F44" s="9">
        <v>1371.4078429861204</v>
      </c>
      <c r="G44" s="9">
        <v>1108.2961434034801</v>
      </c>
      <c r="H44" s="9">
        <v>777.09653686878084</v>
      </c>
      <c r="I44" s="9">
        <v>901.10116061848817</v>
      </c>
      <c r="J44" s="9">
        <v>560.50394095231206</v>
      </c>
      <c r="K44" s="9">
        <v>340.62884775820805</v>
      </c>
      <c r="L44" s="9">
        <v>507.65294548519211</v>
      </c>
      <c r="M44" s="9">
        <v>835.91677412613376</v>
      </c>
      <c r="N44" s="9">
        <v>411.76666838818204</v>
      </c>
      <c r="O44" s="9">
        <v>414.86192293236326</v>
      </c>
      <c r="P44" s="9">
        <v>266.25579179736536</v>
      </c>
      <c r="Q44" s="9">
        <v>176.47200000000012</v>
      </c>
      <c r="R44" s="9">
        <v>102.1679585431047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2176.437097649135</v>
      </c>
      <c r="D52" s="79">
        <v>2517.7580479344601</v>
      </c>
      <c r="E52" s="79">
        <v>2711.8718668220763</v>
      </c>
      <c r="F52" s="79">
        <v>2701.3135893067083</v>
      </c>
      <c r="G52" s="79">
        <v>2796.6872602872359</v>
      </c>
      <c r="H52" s="79">
        <v>2553.3897568639068</v>
      </c>
      <c r="I52" s="79">
        <v>2499.5247281182442</v>
      </c>
      <c r="J52" s="79">
        <v>2992.7862811678324</v>
      </c>
      <c r="K52" s="79">
        <v>3016.7789218659359</v>
      </c>
      <c r="L52" s="79">
        <v>2695.4645821865279</v>
      </c>
      <c r="M52" s="79">
        <v>3945.2142339945553</v>
      </c>
      <c r="N52" s="79">
        <v>3133.5410790796268</v>
      </c>
      <c r="O52" s="79">
        <v>2544.81120779714</v>
      </c>
      <c r="P52" s="79">
        <v>2396.3776597116589</v>
      </c>
      <c r="Q52" s="79">
        <v>2202.0808562134162</v>
      </c>
      <c r="R52" s="79">
        <v>2135.8703730516481</v>
      </c>
    </row>
    <row r="53" spans="1:18" ht="11.25" customHeight="1" x14ac:dyDescent="0.25">
      <c r="A53" s="56" t="s">
        <v>143</v>
      </c>
      <c r="B53" s="57" t="s">
        <v>142</v>
      </c>
      <c r="C53" s="8">
        <v>504.3940219571399</v>
      </c>
      <c r="D53" s="8">
        <v>478.66645893567596</v>
      </c>
      <c r="E53" s="8">
        <v>616.25650952487592</v>
      </c>
      <c r="F53" s="8">
        <v>660.41530801765191</v>
      </c>
      <c r="G53" s="8">
        <v>576.9603739306441</v>
      </c>
      <c r="H53" s="8">
        <v>464.17104437580798</v>
      </c>
      <c r="I53" s="8">
        <v>461.54144302477209</v>
      </c>
      <c r="J53" s="8">
        <v>654.9387406222321</v>
      </c>
      <c r="K53" s="8">
        <v>492.22574597275201</v>
      </c>
      <c r="L53" s="8">
        <v>1257.9378302177281</v>
      </c>
      <c r="M53" s="8">
        <v>1643.0360476347264</v>
      </c>
      <c r="N53" s="8">
        <v>1101.0770778378453</v>
      </c>
      <c r="O53" s="8">
        <v>754.48264319326199</v>
      </c>
      <c r="P53" s="8">
        <v>755.4437676964543</v>
      </c>
      <c r="Q53" s="8">
        <v>388.49684844910371</v>
      </c>
      <c r="R53" s="8">
        <v>408.07193471681126</v>
      </c>
    </row>
    <row r="54" spans="1:18" ht="11.25" customHeight="1" x14ac:dyDescent="0.25">
      <c r="A54" s="56" t="s">
        <v>141</v>
      </c>
      <c r="B54" s="57" t="s">
        <v>140</v>
      </c>
      <c r="C54" s="8">
        <v>1672.043075691995</v>
      </c>
      <c r="D54" s="8">
        <v>2039.0915889987841</v>
      </c>
      <c r="E54" s="8">
        <v>2095.6153572972003</v>
      </c>
      <c r="F54" s="8">
        <v>2040.8982812890563</v>
      </c>
      <c r="G54" s="8">
        <v>2219.7268863565919</v>
      </c>
      <c r="H54" s="8">
        <v>2089.2187124880988</v>
      </c>
      <c r="I54" s="8">
        <v>2037.983285093472</v>
      </c>
      <c r="J54" s="8">
        <v>2337.8475405456002</v>
      </c>
      <c r="K54" s="8">
        <v>2524.5531758931838</v>
      </c>
      <c r="L54" s="8">
        <v>1437.5267519688</v>
      </c>
      <c r="M54" s="8">
        <v>2302.1781863598289</v>
      </c>
      <c r="N54" s="8">
        <v>2032.4640012417813</v>
      </c>
      <c r="O54" s="8">
        <v>1790.328564603878</v>
      </c>
      <c r="P54" s="8">
        <v>1640.9338920152045</v>
      </c>
      <c r="Q54" s="8">
        <v>1813.5840077643124</v>
      </c>
      <c r="R54" s="8">
        <v>1727.7984383348371</v>
      </c>
    </row>
    <row r="55" spans="1:18" ht="11.25" customHeight="1" x14ac:dyDescent="0.25">
      <c r="A55" s="59" t="s">
        <v>139</v>
      </c>
      <c r="B55" s="60" t="s">
        <v>138</v>
      </c>
      <c r="C55" s="9">
        <v>15.895105062098496</v>
      </c>
      <c r="D55" s="9">
        <v>21.185437771584002</v>
      </c>
      <c r="E55" s="9">
        <v>14.502049434</v>
      </c>
      <c r="F55" s="9">
        <v>14.497271960255999</v>
      </c>
      <c r="G55" s="9">
        <v>27.680552746992003</v>
      </c>
      <c r="H55" s="9">
        <v>36.761716078679655</v>
      </c>
      <c r="I55" s="9">
        <v>28.249666983072004</v>
      </c>
      <c r="J55" s="9">
        <v>31.787860320000004</v>
      </c>
      <c r="K55" s="9">
        <v>31.973791418783996</v>
      </c>
      <c r="L55" s="9">
        <v>13.942043999999999</v>
      </c>
      <c r="M55" s="9">
        <v>29.480398835916429</v>
      </c>
      <c r="N55" s="9">
        <v>37.069215389972307</v>
      </c>
      <c r="O55" s="9">
        <v>8.5799489518416934</v>
      </c>
      <c r="P55" s="9">
        <v>6.7298920152091286</v>
      </c>
      <c r="Q55" s="9">
        <v>18.912890769199304</v>
      </c>
      <c r="R55" s="9">
        <v>34.05475455884023</v>
      </c>
    </row>
    <row r="56" spans="1:18" ht="11.25" customHeight="1" x14ac:dyDescent="0.25">
      <c r="A56" s="59" t="s">
        <v>137</v>
      </c>
      <c r="B56" s="60" t="s">
        <v>136</v>
      </c>
      <c r="C56" s="9">
        <v>1422.4599706298964</v>
      </c>
      <c r="D56" s="9">
        <v>1732.9190488272</v>
      </c>
      <c r="E56" s="9">
        <v>1787.7442318632002</v>
      </c>
      <c r="F56" s="9">
        <v>1787.8957605288001</v>
      </c>
      <c r="G56" s="9">
        <v>1933.7291472095999</v>
      </c>
      <c r="H56" s="9">
        <v>1782.5509964094194</v>
      </c>
      <c r="I56" s="9">
        <v>1713.3165517103998</v>
      </c>
      <c r="J56" s="9">
        <v>2077.4604002256001</v>
      </c>
      <c r="K56" s="9">
        <v>2244.9301644744</v>
      </c>
      <c r="L56" s="9">
        <v>1252.1352479688001</v>
      </c>
      <c r="M56" s="9">
        <v>2140.3837875239124</v>
      </c>
      <c r="N56" s="9">
        <v>1881.0987858518095</v>
      </c>
      <c r="O56" s="9">
        <v>1463.7946156520372</v>
      </c>
      <c r="P56" s="9">
        <v>1331.7199999999955</v>
      </c>
      <c r="Q56" s="9">
        <v>1494.7351169951135</v>
      </c>
      <c r="R56" s="9">
        <v>1413.0996837759967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233.68800000000019</v>
      </c>
      <c r="D58" s="9">
        <v>284.98710240000003</v>
      </c>
      <c r="E58" s="9">
        <v>293.36907600000001</v>
      </c>
      <c r="F58" s="9">
        <v>238.5052488</v>
      </c>
      <c r="G58" s="9">
        <v>258.31718640000003</v>
      </c>
      <c r="H58" s="9">
        <v>269.90599999999966</v>
      </c>
      <c r="I58" s="9">
        <v>296.41706640000001</v>
      </c>
      <c r="J58" s="9">
        <v>228.59928000000002</v>
      </c>
      <c r="K58" s="9">
        <v>247.64922000000001</v>
      </c>
      <c r="L58" s="9">
        <v>171.44946000000002</v>
      </c>
      <c r="M58" s="9">
        <v>132.31400000000033</v>
      </c>
      <c r="N58" s="9">
        <v>114.29599999999967</v>
      </c>
      <c r="O58" s="9">
        <v>317.95399999999916</v>
      </c>
      <c r="P58" s="9">
        <v>302.48399999999987</v>
      </c>
      <c r="Q58" s="9">
        <v>299.93599999999981</v>
      </c>
      <c r="R58" s="9">
        <v>280.64400000000023</v>
      </c>
    </row>
    <row r="59" spans="1:18" ht="11.25" customHeight="1" x14ac:dyDescent="0.25">
      <c r="A59" s="80" t="s">
        <v>131</v>
      </c>
      <c r="B59" s="54">
        <v>7200</v>
      </c>
      <c r="C59" s="79">
        <v>939.11782737373892</v>
      </c>
      <c r="D59" s="79">
        <v>976.71874452937186</v>
      </c>
      <c r="E59" s="79">
        <v>1041.0726718399681</v>
      </c>
      <c r="F59" s="79">
        <v>1299.3411333920042</v>
      </c>
      <c r="G59" s="79">
        <v>1247.0227618962244</v>
      </c>
      <c r="H59" s="79">
        <v>1504.2940097115713</v>
      </c>
      <c r="I59" s="79">
        <v>1699.4402413496277</v>
      </c>
      <c r="J59" s="79">
        <v>1314.574893366012</v>
      </c>
      <c r="K59" s="79">
        <v>1415.901506013432</v>
      </c>
      <c r="L59" s="79">
        <v>1440.8847058266001</v>
      </c>
      <c r="M59" s="79">
        <v>1728.8692510062822</v>
      </c>
      <c r="N59" s="79">
        <v>1850.3641165040326</v>
      </c>
      <c r="O59" s="79">
        <v>1933.5280210895944</v>
      </c>
      <c r="P59" s="79">
        <v>2117.635651058848</v>
      </c>
      <c r="Q59" s="79">
        <v>2194.1783999999989</v>
      </c>
      <c r="R59" s="79">
        <v>2267.101659148711</v>
      </c>
    </row>
    <row r="60" spans="1:18" ht="11.25" customHeight="1" x14ac:dyDescent="0.25">
      <c r="A60" s="56" t="s">
        <v>130</v>
      </c>
      <c r="B60" s="57" t="s">
        <v>129</v>
      </c>
      <c r="C60" s="8">
        <v>148.57705085825893</v>
      </c>
      <c r="D60" s="8">
        <v>165.84273608759975</v>
      </c>
      <c r="E60" s="8">
        <v>304.74461160000004</v>
      </c>
      <c r="F60" s="8">
        <v>290.37659168232005</v>
      </c>
      <c r="G60" s="8">
        <v>135.9081937699201</v>
      </c>
      <c r="H60" s="8">
        <v>208.20783874747249</v>
      </c>
      <c r="I60" s="8">
        <v>356.8338476960397</v>
      </c>
      <c r="J60" s="8">
        <v>187.39698120000003</v>
      </c>
      <c r="K60" s="8">
        <v>66.456597430079995</v>
      </c>
      <c r="L60" s="8">
        <v>120.93948570131998</v>
      </c>
      <c r="M60" s="8">
        <v>124.12390418316645</v>
      </c>
      <c r="N60" s="8">
        <v>173.17300000000026</v>
      </c>
      <c r="O60" s="8">
        <v>109.25191314192271</v>
      </c>
      <c r="P60" s="8">
        <v>155.44085694182948</v>
      </c>
      <c r="Q60" s="8">
        <v>123.40900000000002</v>
      </c>
      <c r="R60" s="8">
        <v>107.10708842442259</v>
      </c>
    </row>
    <row r="61" spans="1:18" ht="11.25" customHeight="1" x14ac:dyDescent="0.25">
      <c r="A61" s="56" t="s">
        <v>128</v>
      </c>
      <c r="B61" s="57" t="s">
        <v>127</v>
      </c>
      <c r="C61" s="8">
        <v>790.54077651548005</v>
      </c>
      <c r="D61" s="8">
        <v>810.87600844177211</v>
      </c>
      <c r="E61" s="8">
        <v>736.32806023996807</v>
      </c>
      <c r="F61" s="8">
        <v>1008.9645417096841</v>
      </c>
      <c r="G61" s="8">
        <v>1111.1145681263042</v>
      </c>
      <c r="H61" s="8">
        <v>1296.0861709640988</v>
      </c>
      <c r="I61" s="8">
        <v>1342.6063936535882</v>
      </c>
      <c r="J61" s="8">
        <v>1127.177912166012</v>
      </c>
      <c r="K61" s="8">
        <v>1349.4449085833521</v>
      </c>
      <c r="L61" s="8">
        <v>1319.9452201252802</v>
      </c>
      <c r="M61" s="8">
        <v>1604.7453468231158</v>
      </c>
      <c r="N61" s="8">
        <v>1677.1911165040324</v>
      </c>
      <c r="O61" s="8">
        <v>1824.2761079476718</v>
      </c>
      <c r="P61" s="8">
        <v>1962.1947941170183</v>
      </c>
      <c r="Q61" s="8">
        <v>2070.7693999999988</v>
      </c>
      <c r="R61" s="8">
        <v>2159.9945707242882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8571.3605933131112</v>
      </c>
      <c r="D64" s="81">
        <v>9164.7576488781342</v>
      </c>
      <c r="E64" s="81">
        <v>9126.4347191178003</v>
      </c>
      <c r="F64" s="81">
        <v>10929.505124014275</v>
      </c>
      <c r="G64" s="81">
        <v>11796.06652457623</v>
      </c>
      <c r="H64" s="81">
        <v>12856.637071907022</v>
      </c>
      <c r="I64" s="81">
        <v>12662.621517157058</v>
      </c>
      <c r="J64" s="81">
        <v>13796.093606661792</v>
      </c>
      <c r="K64" s="81">
        <v>14381.270849032344</v>
      </c>
      <c r="L64" s="81">
        <v>15504.654767737318</v>
      </c>
      <c r="M64" s="81">
        <v>18564.206354697304</v>
      </c>
      <c r="N64" s="81">
        <v>14347.314534708617</v>
      </c>
      <c r="O64" s="81">
        <v>17725.669621728972</v>
      </c>
      <c r="P64" s="81">
        <v>17812.34630587565</v>
      </c>
      <c r="Q64" s="81">
        <v>17123.707400000014</v>
      </c>
      <c r="R64" s="81">
        <v>17522.926599823884</v>
      </c>
    </row>
    <row r="65" spans="1:18" ht="11.25" customHeight="1" x14ac:dyDescent="0.25">
      <c r="A65" s="71" t="s">
        <v>123</v>
      </c>
      <c r="B65" s="72" t="s">
        <v>122</v>
      </c>
      <c r="C65" s="82">
        <v>7951.7287281786812</v>
      </c>
      <c r="D65" s="82">
        <v>8533.6359752447988</v>
      </c>
      <c r="E65" s="82">
        <v>8547.2594138131208</v>
      </c>
      <c r="F65" s="82">
        <v>10149.434020131843</v>
      </c>
      <c r="G65" s="82">
        <v>10888.270644464639</v>
      </c>
      <c r="H65" s="82">
        <v>11767.040052534074</v>
      </c>
      <c r="I65" s="82">
        <v>11306.659142701441</v>
      </c>
      <c r="J65" s="82">
        <v>11672.8236547776</v>
      </c>
      <c r="K65" s="82">
        <v>11999.220379614721</v>
      </c>
      <c r="L65" s="82">
        <v>12928.123401742079</v>
      </c>
      <c r="M65" s="82">
        <v>15679.940358666927</v>
      </c>
      <c r="N65" s="82">
        <v>11575.048818314752</v>
      </c>
      <c r="O65" s="82">
        <v>14717.180090169701</v>
      </c>
      <c r="P65" s="82">
        <v>14406.412278772805</v>
      </c>
      <c r="Q65" s="82">
        <v>13646.304000000013</v>
      </c>
      <c r="R65" s="82">
        <v>13938.28596912759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44.935443788788803</v>
      </c>
      <c r="D67" s="82">
        <v>41.605914777336004</v>
      </c>
      <c r="E67" s="82">
        <v>44.118175144679995</v>
      </c>
      <c r="F67" s="82">
        <v>46.536961266432009</v>
      </c>
      <c r="G67" s="82">
        <v>55.091809261944007</v>
      </c>
      <c r="H67" s="82">
        <v>52.470535739776878</v>
      </c>
      <c r="I67" s="82">
        <v>51.733114340544006</v>
      </c>
      <c r="J67" s="82">
        <v>58.394908838447996</v>
      </c>
      <c r="K67" s="82">
        <v>28.803623579640007</v>
      </c>
      <c r="L67" s="82">
        <v>33.146781300359997</v>
      </c>
      <c r="M67" s="82">
        <v>29.702188018951958</v>
      </c>
      <c r="N67" s="82">
        <v>26.48082936280391</v>
      </c>
      <c r="O67" s="82">
        <v>20.256443038663889</v>
      </c>
      <c r="P67" s="82">
        <v>21.676348029943803</v>
      </c>
      <c r="Q67" s="82">
        <v>16.652999999999992</v>
      </c>
      <c r="R67" s="82">
        <v>11.957388299525521</v>
      </c>
    </row>
    <row r="68" spans="1:18" ht="11.25" customHeight="1" x14ac:dyDescent="0.25">
      <c r="A68" s="71" t="s">
        <v>117</v>
      </c>
      <c r="B68" s="72" t="s">
        <v>116</v>
      </c>
      <c r="C68" s="82">
        <v>574.69642134564094</v>
      </c>
      <c r="D68" s="82">
        <v>589.51575885600005</v>
      </c>
      <c r="E68" s="82">
        <v>535.05713015999993</v>
      </c>
      <c r="F68" s="82">
        <v>733.53414261599994</v>
      </c>
      <c r="G68" s="82">
        <v>808.04628727199997</v>
      </c>
      <c r="H68" s="82">
        <v>943.19881560959789</v>
      </c>
      <c r="I68" s="82">
        <v>975.95488677599997</v>
      </c>
      <c r="J68" s="82">
        <v>1843.79010156</v>
      </c>
      <c r="K68" s="82">
        <v>2207.2739680439995</v>
      </c>
      <c r="L68" s="82">
        <v>2159.459707212</v>
      </c>
      <c r="M68" s="82">
        <v>2629.992382976699</v>
      </c>
      <c r="N68" s="82">
        <v>2743.3969196256335</v>
      </c>
      <c r="O68" s="82">
        <v>2984.0939599417011</v>
      </c>
      <c r="P68" s="82">
        <v>3209.613952601786</v>
      </c>
      <c r="Q68" s="82">
        <v>3387.1999999999989</v>
      </c>
      <c r="R68" s="82">
        <v>3533.2017514172867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44.657783577647997</v>
      </c>
      <c r="H69" s="82">
        <v>93.927668023574753</v>
      </c>
      <c r="I69" s="82">
        <v>328.27437333907199</v>
      </c>
      <c r="J69" s="82">
        <v>221.08494148574397</v>
      </c>
      <c r="K69" s="82">
        <v>145.972877793984</v>
      </c>
      <c r="L69" s="82">
        <v>383.92487748287999</v>
      </c>
      <c r="M69" s="82">
        <v>224.57142503472639</v>
      </c>
      <c r="N69" s="82">
        <v>2.3879674054280748</v>
      </c>
      <c r="O69" s="82">
        <v>4.1391285789062975</v>
      </c>
      <c r="P69" s="82">
        <v>174.64372647111512</v>
      </c>
      <c r="Q69" s="82">
        <v>73.550399999999826</v>
      </c>
      <c r="R69" s="82">
        <v>39.481490979479148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44.657783577647997</v>
      </c>
      <c r="H73" s="83">
        <v>93.927668023574753</v>
      </c>
      <c r="I73" s="83">
        <v>328.27437333907199</v>
      </c>
      <c r="J73" s="83">
        <v>221.08494148574397</v>
      </c>
      <c r="K73" s="83">
        <v>145.972877793984</v>
      </c>
      <c r="L73" s="83">
        <v>383.92487748287999</v>
      </c>
      <c r="M73" s="83">
        <v>224.57142503472639</v>
      </c>
      <c r="N73" s="83">
        <v>2.3879674054280748</v>
      </c>
      <c r="O73" s="83">
        <v>4.1391285789062975</v>
      </c>
      <c r="P73" s="83">
        <v>174.64372647111512</v>
      </c>
      <c r="Q73" s="83">
        <v>73.550399999999826</v>
      </c>
      <c r="R73" s="83">
        <v>39.481490979479148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1143.0956644605999</v>
      </c>
      <c r="D2" s="78">
        <v>1118.6756156699282</v>
      </c>
      <c r="E2" s="78">
        <v>1388.1958763022358</v>
      </c>
      <c r="F2" s="78">
        <v>1391.3827249806002</v>
      </c>
      <c r="G2" s="78">
        <v>1240.520504198148</v>
      </c>
      <c r="H2" s="78">
        <v>1051.5450326625908</v>
      </c>
      <c r="I2" s="78">
        <v>970.02603256500015</v>
      </c>
      <c r="J2" s="78">
        <v>844.93730886548406</v>
      </c>
      <c r="K2" s="78">
        <v>802.52578301122787</v>
      </c>
      <c r="L2" s="78">
        <v>745.46169716152792</v>
      </c>
      <c r="M2" s="78">
        <v>786.68191313066029</v>
      </c>
      <c r="N2" s="78">
        <v>653.3694860631764</v>
      </c>
      <c r="O2" s="78">
        <v>491.43470401183799</v>
      </c>
      <c r="P2" s="78">
        <v>415.48384385796254</v>
      </c>
      <c r="Q2" s="78">
        <v>393.49719759904804</v>
      </c>
      <c r="R2" s="78">
        <v>352.4186356805356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1091.8174281587635</v>
      </c>
      <c r="D21" s="79">
        <v>1070.0529561477001</v>
      </c>
      <c r="E21" s="79">
        <v>1338.1148266007399</v>
      </c>
      <c r="F21" s="79">
        <v>1339.4851173807842</v>
      </c>
      <c r="G21" s="79">
        <v>1188.3972009060001</v>
      </c>
      <c r="H21" s="79">
        <v>999.53486662185958</v>
      </c>
      <c r="I21" s="79">
        <v>916.97915966954417</v>
      </c>
      <c r="J21" s="79">
        <v>790.19467658827205</v>
      </c>
      <c r="K21" s="79">
        <v>745.95578837961591</v>
      </c>
      <c r="L21" s="79">
        <v>688.85334671083194</v>
      </c>
      <c r="M21" s="79">
        <v>730.14258828906964</v>
      </c>
      <c r="N21" s="79">
        <v>596.82951460909214</v>
      </c>
      <c r="O21" s="79">
        <v>434.88536016316209</v>
      </c>
      <c r="P21" s="79">
        <v>358.93381199831992</v>
      </c>
      <c r="Q21" s="79">
        <v>336.96365428969818</v>
      </c>
      <c r="R21" s="79">
        <v>333.17651018342491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1091.8174281587635</v>
      </c>
      <c r="D30" s="8">
        <v>1070.0529561477001</v>
      </c>
      <c r="E30" s="8">
        <v>1338.1148266007399</v>
      </c>
      <c r="F30" s="8">
        <v>1339.4851173807842</v>
      </c>
      <c r="G30" s="8">
        <v>1188.3972009060001</v>
      </c>
      <c r="H30" s="8">
        <v>999.53486662185958</v>
      </c>
      <c r="I30" s="8">
        <v>916.97915966954417</v>
      </c>
      <c r="J30" s="8">
        <v>790.19467658827205</v>
      </c>
      <c r="K30" s="8">
        <v>745.95578837961591</v>
      </c>
      <c r="L30" s="8">
        <v>688.85334671083194</v>
      </c>
      <c r="M30" s="8">
        <v>730.14258828906964</v>
      </c>
      <c r="N30" s="8">
        <v>596.82951460909214</v>
      </c>
      <c r="O30" s="8">
        <v>434.88536016316209</v>
      </c>
      <c r="P30" s="8">
        <v>358.93381199831992</v>
      </c>
      <c r="Q30" s="8">
        <v>336.96365428969818</v>
      </c>
      <c r="R30" s="8">
        <v>333.17651018342491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5.8051945943686833</v>
      </c>
      <c r="D34" s="9">
        <v>5.8115873858400011</v>
      </c>
      <c r="E34" s="9">
        <v>5.8128819025320002</v>
      </c>
      <c r="F34" s="9">
        <v>8.7188076889920012</v>
      </c>
      <c r="G34" s="9">
        <v>8.7175660097160019</v>
      </c>
      <c r="H34" s="9">
        <v>8.7078314754776649</v>
      </c>
      <c r="I34" s="9">
        <v>5.8101079381920009</v>
      </c>
      <c r="J34" s="9">
        <v>8.718860526408001</v>
      </c>
      <c r="K34" s="9">
        <v>8.7155581879080017</v>
      </c>
      <c r="L34" s="9">
        <v>5.8088398402080008</v>
      </c>
      <c r="M34" s="9">
        <v>5.8052347934156927</v>
      </c>
      <c r="N34" s="9">
        <v>5.8049245266018978</v>
      </c>
      <c r="O34" s="9">
        <v>5.8052135662164295</v>
      </c>
      <c r="P34" s="9">
        <v>2.9026012081901933</v>
      </c>
      <c r="Q34" s="9">
        <v>0</v>
      </c>
      <c r="R34" s="9">
        <v>2.9026014153352233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1042.6681859666605</v>
      </c>
      <c r="D43" s="9">
        <v>1039.6100847286441</v>
      </c>
      <c r="E43" s="9">
        <v>1226.9765419376399</v>
      </c>
      <c r="F43" s="9">
        <v>1166.4787548538802</v>
      </c>
      <c r="G43" s="9">
        <v>1074.370143399228</v>
      </c>
      <c r="H43" s="9">
        <v>953.67486669465939</v>
      </c>
      <c r="I43" s="9">
        <v>867.75975466408818</v>
      </c>
      <c r="J43" s="9">
        <v>756.74912925924002</v>
      </c>
      <c r="K43" s="9">
        <v>727.84665445237192</v>
      </c>
      <c r="L43" s="9">
        <v>673.65319953952803</v>
      </c>
      <c r="M43" s="9">
        <v>708.85736033385808</v>
      </c>
      <c r="N43" s="9">
        <v>581.73705997742275</v>
      </c>
      <c r="O43" s="9">
        <v>425.98409671907336</v>
      </c>
      <c r="P43" s="9">
        <v>356.03121079012971</v>
      </c>
      <c r="Q43" s="9">
        <v>336.96365428969818</v>
      </c>
      <c r="R43" s="9">
        <v>317.88989890566347</v>
      </c>
    </row>
    <row r="44" spans="1:18" ht="11.25" customHeight="1" x14ac:dyDescent="0.25">
      <c r="A44" s="59" t="s">
        <v>161</v>
      </c>
      <c r="B44" s="60" t="s">
        <v>160</v>
      </c>
      <c r="C44" s="9">
        <v>43.344047597734274</v>
      </c>
      <c r="D44" s="9">
        <v>24.631284033216005</v>
      </c>
      <c r="E44" s="9">
        <v>105.32540276056801</v>
      </c>
      <c r="F44" s="9">
        <v>164.28755483791201</v>
      </c>
      <c r="G44" s="9">
        <v>105.30949149705603</v>
      </c>
      <c r="H44" s="9">
        <v>37.152168451722517</v>
      </c>
      <c r="I44" s="9">
        <v>43.409297067264006</v>
      </c>
      <c r="J44" s="9">
        <v>24.726686802624005</v>
      </c>
      <c r="K44" s="9">
        <v>9.3935757393360024</v>
      </c>
      <c r="L44" s="9">
        <v>9.3913073310960016</v>
      </c>
      <c r="M44" s="9">
        <v>15.479993161795793</v>
      </c>
      <c r="N44" s="9">
        <v>9.2875301050674963</v>
      </c>
      <c r="O44" s="9">
        <v>3.0960498778722991</v>
      </c>
      <c r="P44" s="9">
        <v>0</v>
      </c>
      <c r="Q44" s="9">
        <v>0</v>
      </c>
      <c r="R44" s="9">
        <v>12.384009862426231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51.278236301836323</v>
      </c>
      <c r="D52" s="79">
        <v>48.622659522228005</v>
      </c>
      <c r="E52" s="79">
        <v>50.081049701495999</v>
      </c>
      <c r="F52" s="79">
        <v>51.897607599816006</v>
      </c>
      <c r="G52" s="79">
        <v>52.123303292148009</v>
      </c>
      <c r="H52" s="79">
        <v>52.010166040731278</v>
      </c>
      <c r="I52" s="79">
        <v>53.046872895456012</v>
      </c>
      <c r="J52" s="79">
        <v>54.742632277212003</v>
      </c>
      <c r="K52" s="79">
        <v>56.569994631612005</v>
      </c>
      <c r="L52" s="79">
        <v>56.608350450696001</v>
      </c>
      <c r="M52" s="79">
        <v>56.539324841590634</v>
      </c>
      <c r="N52" s="79">
        <v>56.539971454084295</v>
      </c>
      <c r="O52" s="79">
        <v>56.549343848675896</v>
      </c>
      <c r="P52" s="79">
        <v>56.550031859642615</v>
      </c>
      <c r="Q52" s="79">
        <v>56.533543309349824</v>
      </c>
      <c r="R52" s="79">
        <v>19.242125497110681</v>
      </c>
    </row>
    <row r="53" spans="1:18" ht="11.25" customHeight="1" x14ac:dyDescent="0.25">
      <c r="A53" s="56" t="s">
        <v>143</v>
      </c>
      <c r="B53" s="57" t="s">
        <v>142</v>
      </c>
      <c r="C53" s="8">
        <v>51.278236301836323</v>
      </c>
      <c r="D53" s="8">
        <v>48.622659522228005</v>
      </c>
      <c r="E53" s="8">
        <v>50.081049701495999</v>
      </c>
      <c r="F53" s="8">
        <v>51.897607599816006</v>
      </c>
      <c r="G53" s="8">
        <v>52.123303292148009</v>
      </c>
      <c r="H53" s="8">
        <v>52.010166040731278</v>
      </c>
      <c r="I53" s="8">
        <v>53.046872895456012</v>
      </c>
      <c r="J53" s="8">
        <v>54.742632277212003</v>
      </c>
      <c r="K53" s="8">
        <v>56.569994631612005</v>
      </c>
      <c r="L53" s="8">
        <v>56.608350450696001</v>
      </c>
      <c r="M53" s="8">
        <v>56.539324841590634</v>
      </c>
      <c r="N53" s="8">
        <v>56.539971454084295</v>
      </c>
      <c r="O53" s="8">
        <v>56.549343848675896</v>
      </c>
      <c r="P53" s="8">
        <v>56.550031859642615</v>
      </c>
      <c r="Q53" s="8">
        <v>56.533543309349824</v>
      </c>
      <c r="R53" s="8">
        <v>19.242125497110681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1528.0180962511135</v>
      </c>
      <c r="D64" s="81">
        <v>1386.9214446528001</v>
      </c>
      <c r="E64" s="81">
        <v>1293.2888676825601</v>
      </c>
      <c r="F64" s="81">
        <v>1343.8853676460799</v>
      </c>
      <c r="G64" s="81">
        <v>1427.43036248064</v>
      </c>
      <c r="H64" s="81">
        <v>1569.0206053774036</v>
      </c>
      <c r="I64" s="81">
        <v>1442.8810478476801</v>
      </c>
      <c r="J64" s="81">
        <v>1452.0702699820799</v>
      </c>
      <c r="K64" s="81">
        <v>1486.9460795212801</v>
      </c>
      <c r="L64" s="81">
        <v>1486.93688865792</v>
      </c>
      <c r="M64" s="81">
        <v>1487.1308655883815</v>
      </c>
      <c r="N64" s="81">
        <v>695.37461242495419</v>
      </c>
      <c r="O64" s="81">
        <v>1012.9273371035847</v>
      </c>
      <c r="P64" s="81">
        <v>476.4468741246688</v>
      </c>
      <c r="Q64" s="81">
        <v>635.52594400917826</v>
      </c>
      <c r="R64" s="81">
        <v>639.29600000000141</v>
      </c>
    </row>
    <row r="65" spans="1:18" ht="11.25" customHeight="1" x14ac:dyDescent="0.25">
      <c r="A65" s="71" t="s">
        <v>123</v>
      </c>
      <c r="B65" s="72" t="s">
        <v>122</v>
      </c>
      <c r="C65" s="82">
        <v>1528.0180962511135</v>
      </c>
      <c r="D65" s="82">
        <v>1386.9214446528001</v>
      </c>
      <c r="E65" s="82">
        <v>1293.2888676825601</v>
      </c>
      <c r="F65" s="82">
        <v>1343.8853676460799</v>
      </c>
      <c r="G65" s="82">
        <v>1427.43036248064</v>
      </c>
      <c r="H65" s="82">
        <v>1569.0206053774036</v>
      </c>
      <c r="I65" s="82">
        <v>1442.8810478476801</v>
      </c>
      <c r="J65" s="82">
        <v>1452.0702699820799</v>
      </c>
      <c r="K65" s="82">
        <v>1486.9460795212801</v>
      </c>
      <c r="L65" s="82">
        <v>1486.93688865792</v>
      </c>
      <c r="M65" s="82">
        <v>1487.1308655883815</v>
      </c>
      <c r="N65" s="82">
        <v>695.37461242495419</v>
      </c>
      <c r="O65" s="82">
        <v>1012.9273371035847</v>
      </c>
      <c r="P65" s="82">
        <v>476.4468741246688</v>
      </c>
      <c r="Q65" s="82">
        <v>635.52594400917826</v>
      </c>
      <c r="R65" s="82">
        <v>639.29600000000141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23616.945587546339</v>
      </c>
      <c r="D2" s="78">
        <v>23583.271016855128</v>
      </c>
      <c r="E2" s="78">
        <v>23242.991213695033</v>
      </c>
      <c r="F2" s="78">
        <v>23493.385880651662</v>
      </c>
      <c r="G2" s="78">
        <v>24237.979923342566</v>
      </c>
      <c r="H2" s="78">
        <v>24626.584180749851</v>
      </c>
      <c r="I2" s="78">
        <v>24645.01891410079</v>
      </c>
      <c r="J2" s="78">
        <v>24895.83653879472</v>
      </c>
      <c r="K2" s="78">
        <v>24481.474067186711</v>
      </c>
      <c r="L2" s="78">
        <v>23676.393647907433</v>
      </c>
      <c r="M2" s="78">
        <v>24040.15938840641</v>
      </c>
      <c r="N2" s="78">
        <v>23558.571470350238</v>
      </c>
      <c r="O2" s="78">
        <v>22563.25840062218</v>
      </c>
      <c r="P2" s="78">
        <v>22306.970693480238</v>
      </c>
      <c r="Q2" s="78">
        <v>22364.033425275131</v>
      </c>
      <c r="R2" s="78">
        <v>22159.749903522461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23593.101768697015</v>
      </c>
      <c r="D21" s="79">
        <v>23559.077138577988</v>
      </c>
      <c r="E21" s="79">
        <v>23214.805464703502</v>
      </c>
      <c r="F21" s="79">
        <v>23452.291695662134</v>
      </c>
      <c r="G21" s="79">
        <v>24201.80197726097</v>
      </c>
      <c r="H21" s="79">
        <v>24590.457702530955</v>
      </c>
      <c r="I21" s="79">
        <v>24591.939651325043</v>
      </c>
      <c r="J21" s="79">
        <v>24841.100248263472</v>
      </c>
      <c r="K21" s="79">
        <v>24424.868370874141</v>
      </c>
      <c r="L21" s="79">
        <v>23627.535733098037</v>
      </c>
      <c r="M21" s="79">
        <v>23965.654861268013</v>
      </c>
      <c r="N21" s="79">
        <v>23458.038829951707</v>
      </c>
      <c r="O21" s="79">
        <v>22438.828464742426</v>
      </c>
      <c r="P21" s="79">
        <v>22183.211276169142</v>
      </c>
      <c r="Q21" s="79">
        <v>22245.103508747972</v>
      </c>
      <c r="R21" s="79">
        <v>22078.854437146852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23593.101768697015</v>
      </c>
      <c r="D30" s="8">
        <v>23559.077138577988</v>
      </c>
      <c r="E30" s="8">
        <v>23214.805464703502</v>
      </c>
      <c r="F30" s="8">
        <v>23452.291695662134</v>
      </c>
      <c r="G30" s="8">
        <v>24201.80197726097</v>
      </c>
      <c r="H30" s="8">
        <v>24590.457702530955</v>
      </c>
      <c r="I30" s="8">
        <v>24591.939651325043</v>
      </c>
      <c r="J30" s="8">
        <v>24841.100248263472</v>
      </c>
      <c r="K30" s="8">
        <v>24424.868370874141</v>
      </c>
      <c r="L30" s="8">
        <v>23627.535733098037</v>
      </c>
      <c r="M30" s="8">
        <v>23965.654861268013</v>
      </c>
      <c r="N30" s="8">
        <v>23458.038829951707</v>
      </c>
      <c r="O30" s="8">
        <v>22438.828464742426</v>
      </c>
      <c r="P30" s="8">
        <v>22183.211276169142</v>
      </c>
      <c r="Q30" s="8">
        <v>22245.103508747972</v>
      </c>
      <c r="R30" s="8">
        <v>22078.854437146852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12390.124100348507</v>
      </c>
      <c r="D35" s="9">
        <v>12278.419117008158</v>
      </c>
      <c r="E35" s="9">
        <v>12589.179086042748</v>
      </c>
      <c r="F35" s="9">
        <v>12480.159943165823</v>
      </c>
      <c r="G35" s="9">
        <v>12228.017517273855</v>
      </c>
      <c r="H35" s="9">
        <v>12029.149464316619</v>
      </c>
      <c r="I35" s="9">
        <v>11652.714260863704</v>
      </c>
      <c r="J35" s="9">
        <v>11379.098940136957</v>
      </c>
      <c r="K35" s="9">
        <v>10473.655897431972</v>
      </c>
      <c r="L35" s="9">
        <v>10349.130163768705</v>
      </c>
      <c r="M35" s="9">
        <v>9642.6258961629537</v>
      </c>
      <c r="N35" s="9">
        <v>8880.3346152309841</v>
      </c>
      <c r="O35" s="9">
        <v>8062.0242105487696</v>
      </c>
      <c r="P35" s="9">
        <v>7729.0274526382782</v>
      </c>
      <c r="Q35" s="9">
        <v>8276.7622320418286</v>
      </c>
      <c r="R35" s="9">
        <v>7458.4048464142761</v>
      </c>
    </row>
    <row r="36" spans="1:18" ht="11.25" customHeight="1" x14ac:dyDescent="0.25">
      <c r="A36" s="65" t="s">
        <v>177</v>
      </c>
      <c r="B36" s="62" t="s">
        <v>176</v>
      </c>
      <c r="C36" s="10">
        <v>12374.724111726509</v>
      </c>
      <c r="D36" s="10">
        <v>12265.877515740158</v>
      </c>
      <c r="E36" s="10">
        <v>12576.869923350348</v>
      </c>
      <c r="F36" s="10">
        <v>12467.850721858224</v>
      </c>
      <c r="G36" s="10">
        <v>12215.708618349854</v>
      </c>
      <c r="H36" s="10">
        <v>12016.829464316619</v>
      </c>
      <c r="I36" s="10">
        <v>11640.172835441304</v>
      </c>
      <c r="J36" s="10">
        <v>11369.720420214157</v>
      </c>
      <c r="K36" s="10">
        <v>10464.276762049572</v>
      </c>
      <c r="L36" s="10">
        <v>10339.752024844705</v>
      </c>
      <c r="M36" s="10">
        <v>9633.3859060372615</v>
      </c>
      <c r="N36" s="10">
        <v>8871.094637318165</v>
      </c>
      <c r="O36" s="10">
        <v>8055.8641572820607</v>
      </c>
      <c r="P36" s="10">
        <v>7722.8674352024418</v>
      </c>
      <c r="Q36" s="10">
        <v>8270.6022697818698</v>
      </c>
      <c r="R36" s="10">
        <v>7452.2448464142763</v>
      </c>
    </row>
    <row r="37" spans="1:18" ht="11.25" customHeight="1" x14ac:dyDescent="0.25">
      <c r="A37" s="61" t="s">
        <v>175</v>
      </c>
      <c r="B37" s="62" t="s">
        <v>174</v>
      </c>
      <c r="C37" s="10">
        <v>15.399988621997331</v>
      </c>
      <c r="D37" s="10">
        <v>12.541601268000001</v>
      </c>
      <c r="E37" s="10">
        <v>12.309162692399999</v>
      </c>
      <c r="F37" s="10">
        <v>12.3092213076</v>
      </c>
      <c r="G37" s="10">
        <v>12.308898924000003</v>
      </c>
      <c r="H37" s="10">
        <v>12.320000000000006</v>
      </c>
      <c r="I37" s="10">
        <v>12.5414254224</v>
      </c>
      <c r="J37" s="10">
        <v>9.3785199228000007</v>
      </c>
      <c r="K37" s="10">
        <v>9.3791353824000012</v>
      </c>
      <c r="L37" s="10">
        <v>9.3781389239999999</v>
      </c>
      <c r="M37" s="10">
        <v>9.239990125692362</v>
      </c>
      <c r="N37" s="10">
        <v>9.239977912819727</v>
      </c>
      <c r="O37" s="10">
        <v>6.1600532667090704</v>
      </c>
      <c r="P37" s="10">
        <v>6.1600174358361368</v>
      </c>
      <c r="Q37" s="10">
        <v>6.1599622599580792</v>
      </c>
      <c r="R37" s="10">
        <v>6.1599999999999877</v>
      </c>
    </row>
    <row r="38" spans="1:18" ht="11.25" customHeight="1" x14ac:dyDescent="0.25">
      <c r="A38" s="59" t="s">
        <v>173</v>
      </c>
      <c r="B38" s="60" t="s">
        <v>172</v>
      </c>
      <c r="C38" s="9">
        <v>2794.8992411599179</v>
      </c>
      <c r="D38" s="9">
        <v>2847.4522549603926</v>
      </c>
      <c r="E38" s="9">
        <v>2170.4155637159165</v>
      </c>
      <c r="F38" s="9">
        <v>2108.4163492471203</v>
      </c>
      <c r="G38" s="9">
        <v>2538.2638786778643</v>
      </c>
      <c r="H38" s="9">
        <v>2547.5609280689823</v>
      </c>
      <c r="I38" s="9">
        <v>2606.2928929897203</v>
      </c>
      <c r="J38" s="9">
        <v>2816.4673229833447</v>
      </c>
      <c r="K38" s="9">
        <v>2977.2462816852844</v>
      </c>
      <c r="L38" s="9">
        <v>2572.2845569676524</v>
      </c>
      <c r="M38" s="9">
        <v>2529.0081717091766</v>
      </c>
      <c r="N38" s="9">
        <v>2736.1569604414613</v>
      </c>
      <c r="O38" s="9">
        <v>2618.6719480601505</v>
      </c>
      <c r="P38" s="9">
        <v>2692.8753450401218</v>
      </c>
      <c r="Q38" s="9">
        <v>2442.438454656773</v>
      </c>
      <c r="R38" s="9">
        <v>2618.6700097771295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2794.8992411599179</v>
      </c>
      <c r="D40" s="10">
        <v>2847.4522549603926</v>
      </c>
      <c r="E40" s="10">
        <v>2170.4155637159165</v>
      </c>
      <c r="F40" s="10">
        <v>2108.4163492471203</v>
      </c>
      <c r="G40" s="10">
        <v>2538.2638786778643</v>
      </c>
      <c r="H40" s="10">
        <v>2547.5609280689823</v>
      </c>
      <c r="I40" s="10">
        <v>2606.2928929897203</v>
      </c>
      <c r="J40" s="10">
        <v>2816.4673229833447</v>
      </c>
      <c r="K40" s="10">
        <v>2977.2462816852844</v>
      </c>
      <c r="L40" s="10">
        <v>2572.2845569676524</v>
      </c>
      <c r="M40" s="10">
        <v>2529.0081717091766</v>
      </c>
      <c r="N40" s="10">
        <v>2736.1569604414613</v>
      </c>
      <c r="O40" s="10">
        <v>2618.6719480601505</v>
      </c>
      <c r="P40" s="10">
        <v>2692.8753450401218</v>
      </c>
      <c r="Q40" s="10">
        <v>2442.438454656773</v>
      </c>
      <c r="R40" s="10">
        <v>2618.6700097771295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8287.3339298740138</v>
      </c>
      <c r="D43" s="9">
        <v>8300.0074596290287</v>
      </c>
      <c r="E43" s="9">
        <v>8319.0918027321004</v>
      </c>
      <c r="F43" s="9">
        <v>8653.0809302673824</v>
      </c>
      <c r="G43" s="9">
        <v>9221.9620652944195</v>
      </c>
      <c r="H43" s="9">
        <v>9784.6433476036746</v>
      </c>
      <c r="I43" s="9">
        <v>10162.809656871301</v>
      </c>
      <c r="J43" s="9">
        <v>10503.270243878256</v>
      </c>
      <c r="K43" s="9">
        <v>10856.324045181422</v>
      </c>
      <c r="L43" s="9">
        <v>10445.905713637369</v>
      </c>
      <c r="M43" s="9">
        <v>11332.714330783621</v>
      </c>
      <c r="N43" s="9">
        <v>11612.442905386753</v>
      </c>
      <c r="O43" s="9">
        <v>11615.715509367436</v>
      </c>
      <c r="P43" s="9">
        <v>11621.988678948395</v>
      </c>
      <c r="Q43" s="9">
        <v>11380.391706129321</v>
      </c>
      <c r="R43" s="9">
        <v>11936.763741665825</v>
      </c>
    </row>
    <row r="44" spans="1:18" ht="11.25" customHeight="1" x14ac:dyDescent="0.25">
      <c r="A44" s="59" t="s">
        <v>161</v>
      </c>
      <c r="B44" s="60" t="s">
        <v>160</v>
      </c>
      <c r="C44" s="9">
        <v>120.74449731457679</v>
      </c>
      <c r="D44" s="9">
        <v>133.19830698040801</v>
      </c>
      <c r="E44" s="9">
        <v>136.11901221273604</v>
      </c>
      <c r="F44" s="9">
        <v>210.63447298180805</v>
      </c>
      <c r="G44" s="9">
        <v>213.55851601483201</v>
      </c>
      <c r="H44" s="9">
        <v>229.10396254168</v>
      </c>
      <c r="I44" s="9">
        <v>170.12284060032002</v>
      </c>
      <c r="J44" s="9">
        <v>142.26374126491203</v>
      </c>
      <c r="K44" s="9">
        <v>117.64214657546403</v>
      </c>
      <c r="L44" s="9">
        <v>260.21529872431205</v>
      </c>
      <c r="M44" s="9">
        <v>461.30646261225729</v>
      </c>
      <c r="N44" s="9">
        <v>229.10434889251289</v>
      </c>
      <c r="O44" s="9">
        <v>142.41679676606554</v>
      </c>
      <c r="P44" s="9">
        <v>139.31979954234819</v>
      </c>
      <c r="Q44" s="9">
        <v>145.51111592004736</v>
      </c>
      <c r="R44" s="9">
        <v>65.015839289620473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23.84381884932219</v>
      </c>
      <c r="D52" s="79">
        <v>24.193878277140001</v>
      </c>
      <c r="E52" s="79">
        <v>28.185748991532005</v>
      </c>
      <c r="F52" s="79">
        <v>41.094184989528003</v>
      </c>
      <c r="G52" s="79">
        <v>36.177946081596005</v>
      </c>
      <c r="H52" s="79">
        <v>36.126478218897105</v>
      </c>
      <c r="I52" s="79">
        <v>53.079262775748006</v>
      </c>
      <c r="J52" s="79">
        <v>54.736290531252003</v>
      </c>
      <c r="K52" s="79">
        <v>56.605696312572</v>
      </c>
      <c r="L52" s="79">
        <v>48.857914809396</v>
      </c>
      <c r="M52" s="79">
        <v>74.504527138398061</v>
      </c>
      <c r="N52" s="79">
        <v>100.53264039853084</v>
      </c>
      <c r="O52" s="79">
        <v>124.42993587975415</v>
      </c>
      <c r="P52" s="79">
        <v>123.75941731109404</v>
      </c>
      <c r="Q52" s="79">
        <v>118.92991652715855</v>
      </c>
      <c r="R52" s="79">
        <v>80.895466375608279</v>
      </c>
    </row>
    <row r="53" spans="1:18" ht="11.25" customHeight="1" x14ac:dyDescent="0.25">
      <c r="A53" s="56" t="s">
        <v>143</v>
      </c>
      <c r="B53" s="57" t="s">
        <v>142</v>
      </c>
      <c r="C53" s="8">
        <v>23.84381884932219</v>
      </c>
      <c r="D53" s="8">
        <v>24.193878277140001</v>
      </c>
      <c r="E53" s="8">
        <v>28.185748991532005</v>
      </c>
      <c r="F53" s="8">
        <v>41.094184989528003</v>
      </c>
      <c r="G53" s="8">
        <v>36.177946081596005</v>
      </c>
      <c r="H53" s="8">
        <v>36.126478218897105</v>
      </c>
      <c r="I53" s="8">
        <v>53.079262775748006</v>
      </c>
      <c r="J53" s="8">
        <v>54.736290531252003</v>
      </c>
      <c r="K53" s="8">
        <v>56.605696312572</v>
      </c>
      <c r="L53" s="8">
        <v>48.857914809396</v>
      </c>
      <c r="M53" s="8">
        <v>74.504527138398061</v>
      </c>
      <c r="N53" s="8">
        <v>100.53264039853084</v>
      </c>
      <c r="O53" s="8">
        <v>124.42993587975415</v>
      </c>
      <c r="P53" s="8">
        <v>123.75941731109404</v>
      </c>
      <c r="Q53" s="8">
        <v>118.92991652715855</v>
      </c>
      <c r="R53" s="8">
        <v>80.895466375608279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43.842686133023996</v>
      </c>
      <c r="E64" s="81">
        <v>95.142102421968019</v>
      </c>
      <c r="F64" s="81">
        <v>196.44010159896001</v>
      </c>
      <c r="G64" s="81">
        <v>373.79147199350405</v>
      </c>
      <c r="H64" s="81">
        <v>398.3936004429342</v>
      </c>
      <c r="I64" s="81">
        <v>551.9441692800001</v>
      </c>
      <c r="J64" s="81">
        <v>835.62411570868812</v>
      </c>
      <c r="K64" s="81">
        <v>1052.3726929753921</v>
      </c>
      <c r="L64" s="81">
        <v>1106.2291060083601</v>
      </c>
      <c r="M64" s="81">
        <v>1163.8402877038466</v>
      </c>
      <c r="N64" s="81">
        <v>1418.3231968169748</v>
      </c>
      <c r="O64" s="81">
        <v>1742.3975140545035</v>
      </c>
      <c r="P64" s="81">
        <v>2041.1532963523387</v>
      </c>
      <c r="Q64" s="81">
        <v>2527.7467704247315</v>
      </c>
      <c r="R64" s="81">
        <v>3201.049270670102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42.751082870496006</v>
      </c>
      <c r="L67" s="82">
        <v>48.290386323816001</v>
      </c>
      <c r="M67" s="82">
        <v>48.320934823477707</v>
      </c>
      <c r="N67" s="82">
        <v>143.21580000000006</v>
      </c>
      <c r="O67" s="82">
        <v>158.88563554237214</v>
      </c>
      <c r="P67" s="82">
        <v>171.33401094543584</v>
      </c>
      <c r="Q67" s="82">
        <v>190.99235478211656</v>
      </c>
      <c r="R67" s="82">
        <v>221.78519999999992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43.842686133023996</v>
      </c>
      <c r="E69" s="82">
        <v>95.142102421968019</v>
      </c>
      <c r="F69" s="82">
        <v>196.44010159896001</v>
      </c>
      <c r="G69" s="82">
        <v>373.79147199350405</v>
      </c>
      <c r="H69" s="82">
        <v>398.3936004429342</v>
      </c>
      <c r="I69" s="82">
        <v>551.9441692800001</v>
      </c>
      <c r="J69" s="82">
        <v>835.62411570868812</v>
      </c>
      <c r="K69" s="82">
        <v>1009.621610104896</v>
      </c>
      <c r="L69" s="82">
        <v>1057.9387196845441</v>
      </c>
      <c r="M69" s="82">
        <v>1115.5193528803688</v>
      </c>
      <c r="N69" s="82">
        <v>1275.1073968169749</v>
      </c>
      <c r="O69" s="82">
        <v>1583.5118785121313</v>
      </c>
      <c r="P69" s="82">
        <v>1869.8192854069027</v>
      </c>
      <c r="Q69" s="82">
        <v>2336.7544156426147</v>
      </c>
      <c r="R69" s="82">
        <v>2979.2640706701022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35.869849643519998</v>
      </c>
      <c r="E70" s="83">
        <v>87.385004367696013</v>
      </c>
      <c r="F70" s="83">
        <v>186.06565583712</v>
      </c>
      <c r="G70" s="83">
        <v>353.04136512552003</v>
      </c>
      <c r="H70" s="83">
        <v>377.57829776747229</v>
      </c>
      <c r="I70" s="83">
        <v>426.85263360000005</v>
      </c>
      <c r="J70" s="83">
        <v>538.60582482868801</v>
      </c>
      <c r="K70" s="83">
        <v>631.76759781364808</v>
      </c>
      <c r="L70" s="83">
        <v>586.08852643728005</v>
      </c>
      <c r="M70" s="83">
        <v>599.60308246042382</v>
      </c>
      <c r="N70" s="83">
        <v>597.69316806891641</v>
      </c>
      <c r="O70" s="83">
        <v>609.08345635285332</v>
      </c>
      <c r="P70" s="83">
        <v>533.19268555724602</v>
      </c>
      <c r="Q70" s="83">
        <v>489.51120502795982</v>
      </c>
      <c r="R70" s="83">
        <v>394.63925315175499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7.972836489504</v>
      </c>
      <c r="E71" s="83">
        <v>7.7570980542720012</v>
      </c>
      <c r="F71" s="83">
        <v>10.374445761840002</v>
      </c>
      <c r="G71" s="83">
        <v>20.750106867984002</v>
      </c>
      <c r="H71" s="83">
        <v>20.815302675461904</v>
      </c>
      <c r="I71" s="83">
        <v>125.09153567999999</v>
      </c>
      <c r="J71" s="83">
        <v>297.01829088000005</v>
      </c>
      <c r="K71" s="83">
        <v>377.85401229124801</v>
      </c>
      <c r="L71" s="83">
        <v>471.85019324726403</v>
      </c>
      <c r="M71" s="83">
        <v>515.91627041994491</v>
      </c>
      <c r="N71" s="83">
        <v>677.41422874805835</v>
      </c>
      <c r="O71" s="83">
        <v>974.42842215927783</v>
      </c>
      <c r="P71" s="83">
        <v>1336.6265998496567</v>
      </c>
      <c r="Q71" s="83">
        <v>1847.2432106146548</v>
      </c>
      <c r="R71" s="83">
        <v>2584.6248175183473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20240.857803442468</v>
      </c>
      <c r="D2" s="78">
        <v>20157.828863055049</v>
      </c>
      <c r="E2" s="78">
        <v>20510.696622225492</v>
      </c>
      <c r="F2" s="78">
        <v>20745.675184438474</v>
      </c>
      <c r="G2" s="78">
        <v>21152.747508321168</v>
      </c>
      <c r="H2" s="78">
        <v>21602.332438230696</v>
      </c>
      <c r="I2" s="78">
        <v>21627.112120566118</v>
      </c>
      <c r="J2" s="78">
        <v>21708.381788222472</v>
      </c>
      <c r="K2" s="78">
        <v>21234.180498356302</v>
      </c>
      <c r="L2" s="78">
        <v>20685.090288845448</v>
      </c>
      <c r="M2" s="78">
        <v>20897.518950552472</v>
      </c>
      <c r="N2" s="78">
        <v>20437.87076217265</v>
      </c>
      <c r="O2" s="78">
        <v>19719.68645922689</v>
      </c>
      <c r="P2" s="78">
        <v>19385.994056493317</v>
      </c>
      <c r="Q2" s="78">
        <v>19664.998610465991</v>
      </c>
      <c r="R2" s="78">
        <v>19320.517123402598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20217.013984593144</v>
      </c>
      <c r="D21" s="79">
        <v>20133.634984777909</v>
      </c>
      <c r="E21" s="79">
        <v>20482.510873233961</v>
      </c>
      <c r="F21" s="79">
        <v>20704.580999448946</v>
      </c>
      <c r="G21" s="79">
        <v>21116.569562239572</v>
      </c>
      <c r="H21" s="79">
        <v>21566.205960011801</v>
      </c>
      <c r="I21" s="79">
        <v>21574.032857790371</v>
      </c>
      <c r="J21" s="79">
        <v>21653.645497691221</v>
      </c>
      <c r="K21" s="79">
        <v>21177.574802043731</v>
      </c>
      <c r="L21" s="79">
        <v>20636.232374036052</v>
      </c>
      <c r="M21" s="79">
        <v>20823.014423414075</v>
      </c>
      <c r="N21" s="79">
        <v>20337.338121774119</v>
      </c>
      <c r="O21" s="79">
        <v>19595.256523347136</v>
      </c>
      <c r="P21" s="79">
        <v>19262.234639182221</v>
      </c>
      <c r="Q21" s="79">
        <v>19546.068693938832</v>
      </c>
      <c r="R21" s="79">
        <v>19239.62165702699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20217.013984593144</v>
      </c>
      <c r="D30" s="8">
        <v>20133.634984777909</v>
      </c>
      <c r="E30" s="8">
        <v>20482.510873233961</v>
      </c>
      <c r="F30" s="8">
        <v>20704.580999448946</v>
      </c>
      <c r="G30" s="8">
        <v>21116.569562239572</v>
      </c>
      <c r="H30" s="8">
        <v>21566.205960011801</v>
      </c>
      <c r="I30" s="8">
        <v>21574.032857790371</v>
      </c>
      <c r="J30" s="8">
        <v>21653.645497691221</v>
      </c>
      <c r="K30" s="8">
        <v>21177.574802043731</v>
      </c>
      <c r="L30" s="8">
        <v>20636.232374036052</v>
      </c>
      <c r="M30" s="8">
        <v>20823.014423414075</v>
      </c>
      <c r="N30" s="8">
        <v>20337.338121774119</v>
      </c>
      <c r="O30" s="8">
        <v>19595.256523347136</v>
      </c>
      <c r="P30" s="8">
        <v>19262.234639182221</v>
      </c>
      <c r="Q30" s="8">
        <v>19546.068693938832</v>
      </c>
      <c r="R30" s="8">
        <v>19239.62165702699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12374.724111726509</v>
      </c>
      <c r="D35" s="9">
        <v>12265.877515740158</v>
      </c>
      <c r="E35" s="9">
        <v>12576.869923350348</v>
      </c>
      <c r="F35" s="9">
        <v>12467.850721858224</v>
      </c>
      <c r="G35" s="9">
        <v>12215.708618349854</v>
      </c>
      <c r="H35" s="9">
        <v>12016.829464316619</v>
      </c>
      <c r="I35" s="9">
        <v>11640.172835441304</v>
      </c>
      <c r="J35" s="9">
        <v>11369.720420214157</v>
      </c>
      <c r="K35" s="9">
        <v>10464.276762049572</v>
      </c>
      <c r="L35" s="9">
        <v>10339.752024844705</v>
      </c>
      <c r="M35" s="9">
        <v>9633.3859060372615</v>
      </c>
      <c r="N35" s="9">
        <v>8871.094637318165</v>
      </c>
      <c r="O35" s="9">
        <v>8055.8641572820607</v>
      </c>
      <c r="P35" s="9">
        <v>7722.8674352024418</v>
      </c>
      <c r="Q35" s="9">
        <v>8270.6022697818698</v>
      </c>
      <c r="R35" s="9">
        <v>7452.2448464142763</v>
      </c>
    </row>
    <row r="36" spans="1:18" ht="11.25" customHeight="1" x14ac:dyDescent="0.25">
      <c r="A36" s="65" t="s">
        <v>177</v>
      </c>
      <c r="B36" s="62" t="s">
        <v>176</v>
      </c>
      <c r="C36" s="10">
        <v>12374.724111726509</v>
      </c>
      <c r="D36" s="10">
        <v>12265.877515740158</v>
      </c>
      <c r="E36" s="10">
        <v>12576.869923350348</v>
      </c>
      <c r="F36" s="10">
        <v>12467.850721858224</v>
      </c>
      <c r="G36" s="10">
        <v>12215.708618349854</v>
      </c>
      <c r="H36" s="10">
        <v>12016.829464316619</v>
      </c>
      <c r="I36" s="10">
        <v>11640.172835441304</v>
      </c>
      <c r="J36" s="10">
        <v>11369.720420214157</v>
      </c>
      <c r="K36" s="10">
        <v>10464.276762049572</v>
      </c>
      <c r="L36" s="10">
        <v>10339.752024844705</v>
      </c>
      <c r="M36" s="10">
        <v>9633.3859060372615</v>
      </c>
      <c r="N36" s="10">
        <v>8871.094637318165</v>
      </c>
      <c r="O36" s="10">
        <v>8055.8641572820607</v>
      </c>
      <c r="P36" s="10">
        <v>7722.8674352024418</v>
      </c>
      <c r="Q36" s="10">
        <v>8270.6022697818698</v>
      </c>
      <c r="R36" s="10">
        <v>7452.2448464142763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7842.289872866636</v>
      </c>
      <c r="D43" s="9">
        <v>7867.7574690377523</v>
      </c>
      <c r="E43" s="9">
        <v>7905.6409498836119</v>
      </c>
      <c r="F43" s="9">
        <v>8236.7302775907228</v>
      </c>
      <c r="G43" s="9">
        <v>8900.8609438897201</v>
      </c>
      <c r="H43" s="9">
        <v>9549.3764956951818</v>
      </c>
      <c r="I43" s="9">
        <v>9933.8600223490685</v>
      </c>
      <c r="J43" s="9">
        <v>10283.925077477064</v>
      </c>
      <c r="K43" s="9">
        <v>10713.298039994161</v>
      </c>
      <c r="L43" s="9">
        <v>10296.480349191348</v>
      </c>
      <c r="M43" s="9">
        <v>11189.628517376812</v>
      </c>
      <c r="N43" s="9">
        <v>11466.243484455956</v>
      </c>
      <c r="O43" s="9">
        <v>11539.392366065074</v>
      </c>
      <c r="P43" s="9">
        <v>11539.36720397978</v>
      </c>
      <c r="Q43" s="9">
        <v>11275.466424156961</v>
      </c>
      <c r="R43" s="9">
        <v>11787.376810612712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23.84381884932219</v>
      </c>
      <c r="D52" s="79">
        <v>24.193878277140001</v>
      </c>
      <c r="E52" s="79">
        <v>28.185748991532005</v>
      </c>
      <c r="F52" s="79">
        <v>41.094184989528003</v>
      </c>
      <c r="G52" s="79">
        <v>36.177946081596005</v>
      </c>
      <c r="H52" s="79">
        <v>36.126478218897105</v>
      </c>
      <c r="I52" s="79">
        <v>53.079262775748006</v>
      </c>
      <c r="J52" s="79">
        <v>54.736290531252003</v>
      </c>
      <c r="K52" s="79">
        <v>56.605696312572</v>
      </c>
      <c r="L52" s="79">
        <v>48.857914809396</v>
      </c>
      <c r="M52" s="79">
        <v>74.504527138398061</v>
      </c>
      <c r="N52" s="79">
        <v>100.53264039853084</v>
      </c>
      <c r="O52" s="79">
        <v>124.42993587975415</v>
      </c>
      <c r="P52" s="79">
        <v>123.75941731109404</v>
      </c>
      <c r="Q52" s="79">
        <v>118.92991652715855</v>
      </c>
      <c r="R52" s="79">
        <v>80.895466375608279</v>
      </c>
    </row>
    <row r="53" spans="1:18" ht="11.25" customHeight="1" x14ac:dyDescent="0.25">
      <c r="A53" s="56" t="s">
        <v>143</v>
      </c>
      <c r="B53" s="57" t="s">
        <v>142</v>
      </c>
      <c r="C53" s="8">
        <v>23.84381884932219</v>
      </c>
      <c r="D53" s="8">
        <v>24.193878277140001</v>
      </c>
      <c r="E53" s="8">
        <v>28.185748991532005</v>
      </c>
      <c r="F53" s="8">
        <v>41.094184989528003</v>
      </c>
      <c r="G53" s="8">
        <v>36.177946081596005</v>
      </c>
      <c r="H53" s="8">
        <v>36.126478218897105</v>
      </c>
      <c r="I53" s="8">
        <v>53.079262775748006</v>
      </c>
      <c r="J53" s="8">
        <v>54.736290531252003</v>
      </c>
      <c r="K53" s="8">
        <v>56.605696312572</v>
      </c>
      <c r="L53" s="8">
        <v>48.857914809396</v>
      </c>
      <c r="M53" s="8">
        <v>74.504527138398061</v>
      </c>
      <c r="N53" s="8">
        <v>100.53264039853084</v>
      </c>
      <c r="O53" s="8">
        <v>124.42993587975415</v>
      </c>
      <c r="P53" s="8">
        <v>123.75941731109404</v>
      </c>
      <c r="Q53" s="8">
        <v>118.92991652715855</v>
      </c>
      <c r="R53" s="8">
        <v>80.895466375608279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43.842686133023996</v>
      </c>
      <c r="E64" s="81">
        <v>95.142102421968019</v>
      </c>
      <c r="F64" s="81">
        <v>196.44010159896001</v>
      </c>
      <c r="G64" s="81">
        <v>373.79147199350405</v>
      </c>
      <c r="H64" s="81">
        <v>398.3936004429342</v>
      </c>
      <c r="I64" s="81">
        <v>551.9441692800001</v>
      </c>
      <c r="J64" s="81">
        <v>835.62411570868812</v>
      </c>
      <c r="K64" s="81">
        <v>1052.3726929753921</v>
      </c>
      <c r="L64" s="81">
        <v>1106.2291060083601</v>
      </c>
      <c r="M64" s="81">
        <v>1163.8402877038466</v>
      </c>
      <c r="N64" s="81">
        <v>1418.3231968169748</v>
      </c>
      <c r="O64" s="81">
        <v>1742.3975140545035</v>
      </c>
      <c r="P64" s="81">
        <v>2041.1532963523387</v>
      </c>
      <c r="Q64" s="81">
        <v>2527.7467704247315</v>
      </c>
      <c r="R64" s="81">
        <v>3201.049270670102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42.751082870496006</v>
      </c>
      <c r="L67" s="82">
        <v>48.290386323816001</v>
      </c>
      <c r="M67" s="82">
        <v>48.320934823477707</v>
      </c>
      <c r="N67" s="82">
        <v>143.21580000000006</v>
      </c>
      <c r="O67" s="82">
        <v>158.88563554237214</v>
      </c>
      <c r="P67" s="82">
        <v>171.33401094543584</v>
      </c>
      <c r="Q67" s="82">
        <v>190.99235478211656</v>
      </c>
      <c r="R67" s="82">
        <v>221.78519999999992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43.842686133023996</v>
      </c>
      <c r="E69" s="82">
        <v>95.142102421968019</v>
      </c>
      <c r="F69" s="82">
        <v>196.44010159896001</v>
      </c>
      <c r="G69" s="82">
        <v>373.79147199350405</v>
      </c>
      <c r="H69" s="82">
        <v>398.3936004429342</v>
      </c>
      <c r="I69" s="82">
        <v>551.9441692800001</v>
      </c>
      <c r="J69" s="82">
        <v>835.62411570868812</v>
      </c>
      <c r="K69" s="82">
        <v>1009.621610104896</v>
      </c>
      <c r="L69" s="82">
        <v>1057.9387196845441</v>
      </c>
      <c r="M69" s="82">
        <v>1115.5193528803688</v>
      </c>
      <c r="N69" s="82">
        <v>1275.1073968169749</v>
      </c>
      <c r="O69" s="82">
        <v>1583.5118785121313</v>
      </c>
      <c r="P69" s="82">
        <v>1869.8192854069027</v>
      </c>
      <c r="Q69" s="82">
        <v>2336.7544156426147</v>
      </c>
      <c r="R69" s="82">
        <v>2979.2640706701022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35.869849643519998</v>
      </c>
      <c r="E70" s="83">
        <v>87.385004367696013</v>
      </c>
      <c r="F70" s="83">
        <v>186.06565583712</v>
      </c>
      <c r="G70" s="83">
        <v>353.04136512552003</v>
      </c>
      <c r="H70" s="83">
        <v>377.57829776747229</v>
      </c>
      <c r="I70" s="83">
        <v>426.85263360000005</v>
      </c>
      <c r="J70" s="83">
        <v>538.60582482868801</v>
      </c>
      <c r="K70" s="83">
        <v>631.76759781364808</v>
      </c>
      <c r="L70" s="83">
        <v>586.08852643728005</v>
      </c>
      <c r="M70" s="83">
        <v>599.60308246042382</v>
      </c>
      <c r="N70" s="83">
        <v>597.69316806891641</v>
      </c>
      <c r="O70" s="83">
        <v>609.08345635285332</v>
      </c>
      <c r="P70" s="83">
        <v>533.19268555724602</v>
      </c>
      <c r="Q70" s="83">
        <v>489.51120502795982</v>
      </c>
      <c r="R70" s="83">
        <v>394.63925315175499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7.972836489504</v>
      </c>
      <c r="E71" s="83">
        <v>7.7570980542720012</v>
      </c>
      <c r="F71" s="83">
        <v>10.374445761840002</v>
      </c>
      <c r="G71" s="83">
        <v>20.750106867984002</v>
      </c>
      <c r="H71" s="83">
        <v>20.815302675461904</v>
      </c>
      <c r="I71" s="83">
        <v>125.09153567999999</v>
      </c>
      <c r="J71" s="83">
        <v>297.01829088000005</v>
      </c>
      <c r="K71" s="83">
        <v>377.85401229124801</v>
      </c>
      <c r="L71" s="83">
        <v>471.85019324726403</v>
      </c>
      <c r="M71" s="83">
        <v>515.91627041994491</v>
      </c>
      <c r="N71" s="83">
        <v>677.41422874805835</v>
      </c>
      <c r="O71" s="83">
        <v>974.42842215927783</v>
      </c>
      <c r="P71" s="83">
        <v>1336.6265998496567</v>
      </c>
      <c r="Q71" s="83">
        <v>1847.2432106146548</v>
      </c>
      <c r="R71" s="83">
        <v>2584.6248175183473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65.906063704965888</v>
      </c>
      <c r="D2" s="78">
        <v>68.632762192315738</v>
      </c>
      <c r="E2" s="78">
        <v>76.246879994454517</v>
      </c>
      <c r="F2" s="78">
        <v>82.732526558120739</v>
      </c>
      <c r="G2" s="78">
        <v>84.111389465435295</v>
      </c>
      <c r="H2" s="78">
        <v>85.536884642302951</v>
      </c>
      <c r="I2" s="78">
        <v>90.301475749070946</v>
      </c>
      <c r="J2" s="78">
        <v>99.740948888748505</v>
      </c>
      <c r="K2" s="78">
        <v>95.758579643685266</v>
      </c>
      <c r="L2" s="78">
        <v>96.141317384061239</v>
      </c>
      <c r="M2" s="78">
        <v>87.857802819384204</v>
      </c>
      <c r="N2" s="78">
        <v>84.355537256864594</v>
      </c>
      <c r="O2" s="78">
        <v>73.189150997850234</v>
      </c>
      <c r="P2" s="78">
        <v>80.202906093782374</v>
      </c>
      <c r="Q2" s="78">
        <v>79.222164178237946</v>
      </c>
      <c r="R2" s="78">
        <v>81.767041487125411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65.906063704965888</v>
      </c>
      <c r="D21" s="79">
        <v>68.632762192315738</v>
      </c>
      <c r="E21" s="79">
        <v>76.246879994454517</v>
      </c>
      <c r="F21" s="79">
        <v>82.732526558120739</v>
      </c>
      <c r="G21" s="79">
        <v>84.111389465435295</v>
      </c>
      <c r="H21" s="79">
        <v>85.536884642302951</v>
      </c>
      <c r="I21" s="79">
        <v>90.301475749070946</v>
      </c>
      <c r="J21" s="79">
        <v>99.740948888748505</v>
      </c>
      <c r="K21" s="79">
        <v>95.758579643685266</v>
      </c>
      <c r="L21" s="79">
        <v>96.141317384061239</v>
      </c>
      <c r="M21" s="79">
        <v>87.857802819384204</v>
      </c>
      <c r="N21" s="79">
        <v>84.355537256864594</v>
      </c>
      <c r="O21" s="79">
        <v>73.189150997850234</v>
      </c>
      <c r="P21" s="79">
        <v>80.202906093782374</v>
      </c>
      <c r="Q21" s="79">
        <v>79.222164178237946</v>
      </c>
      <c r="R21" s="79">
        <v>81.767041487125411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65.906063704965888</v>
      </c>
      <c r="D30" s="8">
        <v>68.632762192315738</v>
      </c>
      <c r="E30" s="8">
        <v>76.246879994454517</v>
      </c>
      <c r="F30" s="8">
        <v>82.732526558120739</v>
      </c>
      <c r="G30" s="8">
        <v>84.111389465435295</v>
      </c>
      <c r="H30" s="8">
        <v>85.536884642302951</v>
      </c>
      <c r="I30" s="8">
        <v>90.301475749070946</v>
      </c>
      <c r="J30" s="8">
        <v>99.740948888748505</v>
      </c>
      <c r="K30" s="8">
        <v>95.758579643685266</v>
      </c>
      <c r="L30" s="8">
        <v>96.141317384061239</v>
      </c>
      <c r="M30" s="8">
        <v>87.857802819384204</v>
      </c>
      <c r="N30" s="8">
        <v>84.355537256864594</v>
      </c>
      <c r="O30" s="8">
        <v>73.189150997850234</v>
      </c>
      <c r="P30" s="8">
        <v>80.202906093782374</v>
      </c>
      <c r="Q30" s="8">
        <v>79.222164178237946</v>
      </c>
      <c r="R30" s="8">
        <v>81.767041487125411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65.906063704965888</v>
      </c>
      <c r="D35" s="9">
        <v>68.632762192315738</v>
      </c>
      <c r="E35" s="9">
        <v>76.246879994454517</v>
      </c>
      <c r="F35" s="9">
        <v>82.732526558120739</v>
      </c>
      <c r="G35" s="9">
        <v>84.111389465435295</v>
      </c>
      <c r="H35" s="9">
        <v>85.536884642302951</v>
      </c>
      <c r="I35" s="9">
        <v>90.301475749070946</v>
      </c>
      <c r="J35" s="9">
        <v>99.740948888748505</v>
      </c>
      <c r="K35" s="9">
        <v>95.758579643685266</v>
      </c>
      <c r="L35" s="9">
        <v>96.141317384061239</v>
      </c>
      <c r="M35" s="9">
        <v>87.857802819384204</v>
      </c>
      <c r="N35" s="9">
        <v>84.355537256864594</v>
      </c>
      <c r="O35" s="9">
        <v>73.189150997850234</v>
      </c>
      <c r="P35" s="9">
        <v>80.202906093782374</v>
      </c>
      <c r="Q35" s="9">
        <v>79.222164178237946</v>
      </c>
      <c r="R35" s="9">
        <v>81.767041487125411</v>
      </c>
    </row>
    <row r="36" spans="1:18" ht="11.25" customHeight="1" x14ac:dyDescent="0.25">
      <c r="A36" s="65" t="s">
        <v>177</v>
      </c>
      <c r="B36" s="62" t="s">
        <v>176</v>
      </c>
      <c r="C36" s="10">
        <v>65.906063704965888</v>
      </c>
      <c r="D36" s="10">
        <v>68.632762192315738</v>
      </c>
      <c r="E36" s="10">
        <v>76.246879994454517</v>
      </c>
      <c r="F36" s="10">
        <v>82.732526558120739</v>
      </c>
      <c r="G36" s="10">
        <v>84.111389465435295</v>
      </c>
      <c r="H36" s="10">
        <v>85.536884642302951</v>
      </c>
      <c r="I36" s="10">
        <v>90.301475749070946</v>
      </c>
      <c r="J36" s="10">
        <v>99.740948888748505</v>
      </c>
      <c r="K36" s="10">
        <v>95.758579643685266</v>
      </c>
      <c r="L36" s="10">
        <v>96.141317384061239</v>
      </c>
      <c r="M36" s="10">
        <v>87.857802819384204</v>
      </c>
      <c r="N36" s="10">
        <v>84.355537256864594</v>
      </c>
      <c r="O36" s="10">
        <v>73.189150997850234</v>
      </c>
      <c r="P36" s="10">
        <v>80.202906093782374</v>
      </c>
      <c r="Q36" s="10">
        <v>79.222164178237946</v>
      </c>
      <c r="R36" s="10">
        <v>81.767041487125411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0.20070694960867419</v>
      </c>
      <c r="E64" s="81">
        <v>0.52976885202321389</v>
      </c>
      <c r="F64" s="81">
        <v>1.2346700451033623</v>
      </c>
      <c r="G64" s="81">
        <v>2.4308700123114804</v>
      </c>
      <c r="H64" s="81">
        <v>2.687636651204659</v>
      </c>
      <c r="I64" s="81">
        <v>3.3114132656258048</v>
      </c>
      <c r="J64" s="81">
        <v>4.7249232223784556</v>
      </c>
      <c r="K64" s="81">
        <v>5.7813042608869925</v>
      </c>
      <c r="L64" s="81">
        <v>5.4495816630776135</v>
      </c>
      <c r="M64" s="81">
        <v>5.4684624806412412</v>
      </c>
      <c r="N64" s="81">
        <v>5.683484436645923</v>
      </c>
      <c r="O64" s="81">
        <v>5.5336460728431165</v>
      </c>
      <c r="P64" s="81">
        <v>5.5372700940992461</v>
      </c>
      <c r="Q64" s="81">
        <v>4.6889133084663399</v>
      </c>
      <c r="R64" s="81">
        <v>4.330035425558254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0.20070694960867419</v>
      </c>
      <c r="E69" s="82">
        <v>0.52976885202321389</v>
      </c>
      <c r="F69" s="82">
        <v>1.2346700451033623</v>
      </c>
      <c r="G69" s="82">
        <v>2.4308700123114804</v>
      </c>
      <c r="H69" s="82">
        <v>2.687636651204659</v>
      </c>
      <c r="I69" s="82">
        <v>3.3114132656258048</v>
      </c>
      <c r="J69" s="82">
        <v>4.7249232223784556</v>
      </c>
      <c r="K69" s="82">
        <v>5.7813042608869925</v>
      </c>
      <c r="L69" s="82">
        <v>5.4495816630776135</v>
      </c>
      <c r="M69" s="82">
        <v>5.4684624806412412</v>
      </c>
      <c r="N69" s="82">
        <v>5.683484436645923</v>
      </c>
      <c r="O69" s="82">
        <v>5.5336460728431165</v>
      </c>
      <c r="P69" s="82">
        <v>5.5372700940992461</v>
      </c>
      <c r="Q69" s="82">
        <v>4.6889133084663399</v>
      </c>
      <c r="R69" s="82">
        <v>4.330035425558254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0.20070694960867419</v>
      </c>
      <c r="E70" s="83">
        <v>0.52976885202321389</v>
      </c>
      <c r="F70" s="83">
        <v>1.2346700451033623</v>
      </c>
      <c r="G70" s="83">
        <v>2.4308700123114804</v>
      </c>
      <c r="H70" s="83">
        <v>2.687636651204659</v>
      </c>
      <c r="I70" s="83">
        <v>3.3114132656258048</v>
      </c>
      <c r="J70" s="83">
        <v>4.7249232223784556</v>
      </c>
      <c r="K70" s="83">
        <v>5.7813042608869925</v>
      </c>
      <c r="L70" s="83">
        <v>5.4495816630776135</v>
      </c>
      <c r="M70" s="83">
        <v>5.4684624806412412</v>
      </c>
      <c r="N70" s="83">
        <v>5.683484436645923</v>
      </c>
      <c r="O70" s="83">
        <v>5.5336460728431165</v>
      </c>
      <c r="P70" s="83">
        <v>5.5372700940992461</v>
      </c>
      <c r="Q70" s="83">
        <v>4.6889133084663399</v>
      </c>
      <c r="R70" s="83">
        <v>4.330035425558254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12915.261221063363</v>
      </c>
      <c r="D2" s="78">
        <v>12762.689822472641</v>
      </c>
      <c r="E2" s="78">
        <v>13128.412255064681</v>
      </c>
      <c r="F2" s="78">
        <v>13118.08263386468</v>
      </c>
      <c r="G2" s="78">
        <v>12977.23080562826</v>
      </c>
      <c r="H2" s="78">
        <v>12882.079664987275</v>
      </c>
      <c r="I2" s="78">
        <v>12731.755507599615</v>
      </c>
      <c r="J2" s="78">
        <v>12892.557383244335</v>
      </c>
      <c r="K2" s="78">
        <v>12283.198554198474</v>
      </c>
      <c r="L2" s="78">
        <v>12520.164368375272</v>
      </c>
      <c r="M2" s="78">
        <v>12369.202429629109</v>
      </c>
      <c r="N2" s="78">
        <v>12199.026554426428</v>
      </c>
      <c r="O2" s="78">
        <v>11893.087107558145</v>
      </c>
      <c r="P2" s="78">
        <v>11901.696425955739</v>
      </c>
      <c r="Q2" s="78">
        <v>12625.878835326566</v>
      </c>
      <c r="R2" s="78">
        <v>12103.420541419862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12915.261221063363</v>
      </c>
      <c r="D21" s="79">
        <v>12762.689822472641</v>
      </c>
      <c r="E21" s="79">
        <v>13125.269996780709</v>
      </c>
      <c r="F21" s="79">
        <v>13111.835353745751</v>
      </c>
      <c r="G21" s="79">
        <v>12967.500205480605</v>
      </c>
      <c r="H21" s="79">
        <v>12868.076718932889</v>
      </c>
      <c r="I21" s="79">
        <v>12717.670853492504</v>
      </c>
      <c r="J21" s="79">
        <v>12876.433710530808</v>
      </c>
      <c r="K21" s="79">
        <v>12273.177751586012</v>
      </c>
      <c r="L21" s="79">
        <v>12510.606067426757</v>
      </c>
      <c r="M21" s="79">
        <v>12345.622357921835</v>
      </c>
      <c r="N21" s="79">
        <v>12176.524245689276</v>
      </c>
      <c r="O21" s="79">
        <v>11862.655749521931</v>
      </c>
      <c r="P21" s="79">
        <v>11869.890635315813</v>
      </c>
      <c r="Q21" s="79">
        <v>12593.170748719731</v>
      </c>
      <c r="R21" s="79">
        <v>12078.451825225126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12915.261221063363</v>
      </c>
      <c r="D30" s="8">
        <v>12762.689822472641</v>
      </c>
      <c r="E30" s="8">
        <v>13125.269996780709</v>
      </c>
      <c r="F30" s="8">
        <v>13111.835353745751</v>
      </c>
      <c r="G30" s="8">
        <v>12967.500205480605</v>
      </c>
      <c r="H30" s="8">
        <v>12868.076718932889</v>
      </c>
      <c r="I30" s="8">
        <v>12717.670853492504</v>
      </c>
      <c r="J30" s="8">
        <v>12876.433710530808</v>
      </c>
      <c r="K30" s="8">
        <v>12273.177751586012</v>
      </c>
      <c r="L30" s="8">
        <v>12510.606067426757</v>
      </c>
      <c r="M30" s="8">
        <v>12345.622357921835</v>
      </c>
      <c r="N30" s="8">
        <v>12176.524245689276</v>
      </c>
      <c r="O30" s="8">
        <v>11862.655749521931</v>
      </c>
      <c r="P30" s="8">
        <v>11869.890635315813</v>
      </c>
      <c r="Q30" s="8">
        <v>12593.170748719731</v>
      </c>
      <c r="R30" s="8">
        <v>12078.451825225126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11798.138632705954</v>
      </c>
      <c r="D35" s="9">
        <v>11722.862522999254</v>
      </c>
      <c r="E35" s="9">
        <v>12065.601189540881</v>
      </c>
      <c r="F35" s="9">
        <v>12001.99096536646</v>
      </c>
      <c r="G35" s="9">
        <v>11797.500894538391</v>
      </c>
      <c r="H35" s="9">
        <v>11624.726574714428</v>
      </c>
      <c r="I35" s="9">
        <v>11275.675952361667</v>
      </c>
      <c r="J35" s="9">
        <v>11021.916554547413</v>
      </c>
      <c r="K35" s="9">
        <v>10155.655257118708</v>
      </c>
      <c r="L35" s="9">
        <v>10048.411387663684</v>
      </c>
      <c r="M35" s="9">
        <v>9373.4920142044539</v>
      </c>
      <c r="N35" s="9">
        <v>8626.6153931591725</v>
      </c>
      <c r="O35" s="9">
        <v>7839.5784859301893</v>
      </c>
      <c r="P35" s="9">
        <v>7516.472333832915</v>
      </c>
      <c r="Q35" s="9">
        <v>8061.0106662563594</v>
      </c>
      <c r="R35" s="9">
        <v>7236.2376859059868</v>
      </c>
    </row>
    <row r="36" spans="1:18" ht="11.25" customHeight="1" x14ac:dyDescent="0.25">
      <c r="A36" s="65" t="s">
        <v>177</v>
      </c>
      <c r="B36" s="62" t="s">
        <v>176</v>
      </c>
      <c r="C36" s="10">
        <v>11798.138632705954</v>
      </c>
      <c r="D36" s="10">
        <v>11722.862522999254</v>
      </c>
      <c r="E36" s="10">
        <v>12065.601189540881</v>
      </c>
      <c r="F36" s="10">
        <v>12001.99096536646</v>
      </c>
      <c r="G36" s="10">
        <v>11797.500894538391</v>
      </c>
      <c r="H36" s="10">
        <v>11624.726574714428</v>
      </c>
      <c r="I36" s="10">
        <v>11275.675952361667</v>
      </c>
      <c r="J36" s="10">
        <v>11021.916554547413</v>
      </c>
      <c r="K36" s="10">
        <v>10155.655257118708</v>
      </c>
      <c r="L36" s="10">
        <v>10048.411387663684</v>
      </c>
      <c r="M36" s="10">
        <v>9373.4920142044539</v>
      </c>
      <c r="N36" s="10">
        <v>8626.6153931591725</v>
      </c>
      <c r="O36" s="10">
        <v>7839.5784859301893</v>
      </c>
      <c r="P36" s="10">
        <v>7516.472333832915</v>
      </c>
      <c r="Q36" s="10">
        <v>8061.0106662563594</v>
      </c>
      <c r="R36" s="10">
        <v>7236.2376859059868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1117.1225883574107</v>
      </c>
      <c r="D43" s="9">
        <v>1039.8272994733875</v>
      </c>
      <c r="E43" s="9">
        <v>1059.6688072398274</v>
      </c>
      <c r="F43" s="9">
        <v>1109.8443883792916</v>
      </c>
      <c r="G43" s="9">
        <v>1169.9993109422135</v>
      </c>
      <c r="H43" s="9">
        <v>1243.3501442184599</v>
      </c>
      <c r="I43" s="9">
        <v>1441.9949011308365</v>
      </c>
      <c r="J43" s="9">
        <v>1854.5171559833948</v>
      </c>
      <c r="K43" s="9">
        <v>2117.5224944673041</v>
      </c>
      <c r="L43" s="9">
        <v>2462.1946797630744</v>
      </c>
      <c r="M43" s="9">
        <v>2972.130343717381</v>
      </c>
      <c r="N43" s="9">
        <v>3549.9088525301031</v>
      </c>
      <c r="O43" s="9">
        <v>4023.0772635917428</v>
      </c>
      <c r="P43" s="9">
        <v>4353.4183014828986</v>
      </c>
      <c r="Q43" s="9">
        <v>4532.1600824633715</v>
      </c>
      <c r="R43" s="9">
        <v>4842.2141393191387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3.1422582839708992</v>
      </c>
      <c r="F52" s="79">
        <v>6.2472801189285088</v>
      </c>
      <c r="G52" s="79">
        <v>9.7306001476552844</v>
      </c>
      <c r="H52" s="79">
        <v>14.0029460543873</v>
      </c>
      <c r="I52" s="79">
        <v>14.084654107111621</v>
      </c>
      <c r="J52" s="79">
        <v>16.123672713526773</v>
      </c>
      <c r="K52" s="79">
        <v>10.020802612462649</v>
      </c>
      <c r="L52" s="79">
        <v>9.5583009485145425</v>
      </c>
      <c r="M52" s="79">
        <v>23.580071707275192</v>
      </c>
      <c r="N52" s="79">
        <v>22.502308737152553</v>
      </c>
      <c r="O52" s="79">
        <v>30.431358036213258</v>
      </c>
      <c r="P52" s="79">
        <v>31.805790639926347</v>
      </c>
      <c r="Q52" s="79">
        <v>32.708086606836247</v>
      </c>
      <c r="R52" s="79">
        <v>24.968716194736647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3.1422582839708992</v>
      </c>
      <c r="F53" s="8">
        <v>6.2472801189285088</v>
      </c>
      <c r="G53" s="8">
        <v>9.7306001476552844</v>
      </c>
      <c r="H53" s="8">
        <v>14.0029460543873</v>
      </c>
      <c r="I53" s="8">
        <v>14.084654107111621</v>
      </c>
      <c r="J53" s="8">
        <v>16.123672713526773</v>
      </c>
      <c r="K53" s="8">
        <v>10.020802612462649</v>
      </c>
      <c r="L53" s="8">
        <v>9.5583009485145425</v>
      </c>
      <c r="M53" s="8">
        <v>23.580071707275192</v>
      </c>
      <c r="N53" s="8">
        <v>22.502308737152553</v>
      </c>
      <c r="O53" s="8">
        <v>30.431358036213258</v>
      </c>
      <c r="P53" s="8">
        <v>31.805790639926347</v>
      </c>
      <c r="Q53" s="8">
        <v>32.708086606836247</v>
      </c>
      <c r="R53" s="8">
        <v>24.968716194736647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35.337122243694829</v>
      </c>
      <c r="E64" s="81">
        <v>84.881185157282346</v>
      </c>
      <c r="F64" s="81">
        <v>180.54699691642742</v>
      </c>
      <c r="G64" s="81">
        <v>343.79319412724129</v>
      </c>
      <c r="H64" s="81">
        <v>368.08287351848708</v>
      </c>
      <c r="I64" s="81">
        <v>431.79420457577203</v>
      </c>
      <c r="J64" s="81">
        <v>575.9664286165862</v>
      </c>
      <c r="K64" s="81">
        <v>700.96652797213096</v>
      </c>
      <c r="L64" s="81">
        <v>702.59632450614288</v>
      </c>
      <c r="M64" s="81">
        <v>744.18834811902843</v>
      </c>
      <c r="N64" s="81">
        <v>858.71644385227432</v>
      </c>
      <c r="O64" s="81">
        <v>1012.0865844671303</v>
      </c>
      <c r="P64" s="81">
        <v>1118.3535437937103</v>
      </c>
      <c r="Q64" s="81">
        <v>1335.8933088023782</v>
      </c>
      <c r="R64" s="81">
        <v>1611.2610989381558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7.5681458019469128</v>
      </c>
      <c r="L67" s="82">
        <v>9.4472727132083349</v>
      </c>
      <c r="M67" s="82">
        <v>15.293179513556655</v>
      </c>
      <c r="N67" s="82">
        <v>32.056117643612481</v>
      </c>
      <c r="O67" s="82">
        <v>38.858057973072789</v>
      </c>
      <c r="P67" s="82">
        <v>44.032315277722951</v>
      </c>
      <c r="Q67" s="82">
        <v>52.526686841073435</v>
      </c>
      <c r="R67" s="82">
        <v>68.454908082001424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35.337122243694829</v>
      </c>
      <c r="E69" s="82">
        <v>84.881185157282346</v>
      </c>
      <c r="F69" s="82">
        <v>180.54699691642742</v>
      </c>
      <c r="G69" s="82">
        <v>343.79319412724129</v>
      </c>
      <c r="H69" s="82">
        <v>368.08287351848708</v>
      </c>
      <c r="I69" s="82">
        <v>431.79420457577203</v>
      </c>
      <c r="J69" s="82">
        <v>575.9664286165862</v>
      </c>
      <c r="K69" s="82">
        <v>693.39838217018405</v>
      </c>
      <c r="L69" s="82">
        <v>693.14905179293453</v>
      </c>
      <c r="M69" s="82">
        <v>728.89516860547178</v>
      </c>
      <c r="N69" s="82">
        <v>826.6603262086619</v>
      </c>
      <c r="O69" s="82">
        <v>973.22852649405741</v>
      </c>
      <c r="P69" s="82">
        <v>1074.3212285159873</v>
      </c>
      <c r="Q69" s="82">
        <v>1283.3666219613049</v>
      </c>
      <c r="R69" s="82">
        <v>1542.8061908561544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34.281877962015891</v>
      </c>
      <c r="E70" s="83">
        <v>83.832672125310438</v>
      </c>
      <c r="F70" s="83">
        <v>179.11333477926556</v>
      </c>
      <c r="G70" s="83">
        <v>340.95490904399151</v>
      </c>
      <c r="H70" s="83">
        <v>365.25811447408967</v>
      </c>
      <c r="I70" s="83">
        <v>413.48629817860382</v>
      </c>
      <c r="J70" s="83">
        <v>522.12967756890225</v>
      </c>
      <c r="K70" s="83">
        <v>613.13496115490432</v>
      </c>
      <c r="L70" s="83">
        <v>569.57445488832661</v>
      </c>
      <c r="M70" s="83">
        <v>583.42671620918429</v>
      </c>
      <c r="N70" s="83">
        <v>581.22129171740255</v>
      </c>
      <c r="O70" s="83">
        <v>592.7306453204684</v>
      </c>
      <c r="P70" s="83">
        <v>518.94300960353814</v>
      </c>
      <c r="Q70" s="83">
        <v>477.10613039628828</v>
      </c>
      <c r="R70" s="83">
        <v>383.20043085655908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1.055244281678936</v>
      </c>
      <c r="E71" s="83">
        <v>1.0485130319719032</v>
      </c>
      <c r="F71" s="83">
        <v>1.4336621371618592</v>
      </c>
      <c r="G71" s="83">
        <v>2.8382850832498114</v>
      </c>
      <c r="H71" s="83">
        <v>2.8247590443974078</v>
      </c>
      <c r="I71" s="83">
        <v>18.30790639716821</v>
      </c>
      <c r="J71" s="83">
        <v>53.836751047683997</v>
      </c>
      <c r="K71" s="83">
        <v>80.263421015279761</v>
      </c>
      <c r="L71" s="83">
        <v>123.57459690460796</v>
      </c>
      <c r="M71" s="83">
        <v>145.46845239628749</v>
      </c>
      <c r="N71" s="83">
        <v>245.43903449125929</v>
      </c>
      <c r="O71" s="83">
        <v>380.49788117358901</v>
      </c>
      <c r="P71" s="83">
        <v>555.37821891244914</v>
      </c>
      <c r="Q71" s="83">
        <v>806.26049156501665</v>
      </c>
      <c r="R71" s="83">
        <v>1159.6057599995954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1697.7201035087833</v>
      </c>
      <c r="D2" s="78">
        <v>1665.8783182128213</v>
      </c>
      <c r="E2" s="78">
        <v>1637.2324743854836</v>
      </c>
      <c r="F2" s="78">
        <v>1670.7123880917452</v>
      </c>
      <c r="G2" s="78">
        <v>1659.5012640983291</v>
      </c>
      <c r="H2" s="78">
        <v>1669.1180144623495</v>
      </c>
      <c r="I2" s="78">
        <v>1641.4773033840193</v>
      </c>
      <c r="J2" s="78">
        <v>1546.8524879864433</v>
      </c>
      <c r="K2" s="78">
        <v>1473.5421469765722</v>
      </c>
      <c r="L2" s="78">
        <v>1431.3386933108529</v>
      </c>
      <c r="M2" s="78">
        <v>1512.806170255056</v>
      </c>
      <c r="N2" s="78">
        <v>1359.7608346721013</v>
      </c>
      <c r="O2" s="78">
        <v>1386.7604996523573</v>
      </c>
      <c r="P2" s="78">
        <v>1314.7271795276351</v>
      </c>
      <c r="Q2" s="78">
        <v>1171.9253479573431</v>
      </c>
      <c r="R2" s="78">
        <v>1150.6998767833504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1673.8762846594611</v>
      </c>
      <c r="D21" s="79">
        <v>1641.6892061533893</v>
      </c>
      <c r="E21" s="79">
        <v>1612.2180476776887</v>
      </c>
      <c r="F21" s="79">
        <v>1635.9453527566773</v>
      </c>
      <c r="G21" s="79">
        <v>1633.1837727849695</v>
      </c>
      <c r="H21" s="79">
        <v>1647.2695675190751</v>
      </c>
      <c r="I21" s="79">
        <v>1603.1681965969583</v>
      </c>
      <c r="J21" s="79">
        <v>1509.747420680301</v>
      </c>
      <c r="K21" s="79">
        <v>1428.5293838154862</v>
      </c>
      <c r="L21" s="79">
        <v>1393.9888464883993</v>
      </c>
      <c r="M21" s="79">
        <v>1465.1767745961652</v>
      </c>
      <c r="N21" s="79">
        <v>1284.4395817972095</v>
      </c>
      <c r="O21" s="79">
        <v>1295.9974833569968</v>
      </c>
      <c r="P21" s="79">
        <v>1226.0858239579202</v>
      </c>
      <c r="Q21" s="79">
        <v>1089.0713071033338</v>
      </c>
      <c r="R21" s="79">
        <v>1097.4016504186379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1673.8762846594611</v>
      </c>
      <c r="D30" s="8">
        <v>1641.6892061533893</v>
      </c>
      <c r="E30" s="8">
        <v>1612.2180476776887</v>
      </c>
      <c r="F30" s="8">
        <v>1635.9453527566773</v>
      </c>
      <c r="G30" s="8">
        <v>1633.1837727849695</v>
      </c>
      <c r="H30" s="8">
        <v>1647.2695675190751</v>
      </c>
      <c r="I30" s="8">
        <v>1603.1681965969583</v>
      </c>
      <c r="J30" s="8">
        <v>1509.747420680301</v>
      </c>
      <c r="K30" s="8">
        <v>1428.5293838154862</v>
      </c>
      <c r="L30" s="8">
        <v>1393.9888464883993</v>
      </c>
      <c r="M30" s="8">
        <v>1465.1767745961652</v>
      </c>
      <c r="N30" s="8">
        <v>1284.4395817972095</v>
      </c>
      <c r="O30" s="8">
        <v>1295.9974833569968</v>
      </c>
      <c r="P30" s="8">
        <v>1226.0858239579202</v>
      </c>
      <c r="Q30" s="8">
        <v>1089.0713071033338</v>
      </c>
      <c r="R30" s="8">
        <v>1097.4016504186379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18.365802264277445</v>
      </c>
      <c r="D35" s="9">
        <v>15.10854696198969</v>
      </c>
      <c r="E35" s="9">
        <v>12.37422031938536</v>
      </c>
      <c r="F35" s="9">
        <v>9.7007369192696569</v>
      </c>
      <c r="G35" s="9">
        <v>7.2212314869806962</v>
      </c>
      <c r="H35" s="9">
        <v>5.1551483152423643</v>
      </c>
      <c r="I35" s="9">
        <v>4.2096167806534961</v>
      </c>
      <c r="J35" s="9">
        <v>3.4679145769000623</v>
      </c>
      <c r="K35" s="9">
        <v>2.7842905390284365</v>
      </c>
      <c r="L35" s="9">
        <v>2.5256907857210344</v>
      </c>
      <c r="M35" s="9">
        <v>0.9503143610131185</v>
      </c>
      <c r="N35" s="9">
        <v>1.5531062368367259</v>
      </c>
      <c r="O35" s="9">
        <v>1.2557826935323202</v>
      </c>
      <c r="P35" s="9">
        <v>1.2287057826101135</v>
      </c>
      <c r="Q35" s="9">
        <v>1.139440823611513</v>
      </c>
      <c r="R35" s="9">
        <v>1.0485988156786226</v>
      </c>
    </row>
    <row r="36" spans="1:18" ht="11.25" customHeight="1" x14ac:dyDescent="0.25">
      <c r="A36" s="65" t="s">
        <v>177</v>
      </c>
      <c r="B36" s="62" t="s">
        <v>176</v>
      </c>
      <c r="C36" s="10">
        <v>18.365802264277445</v>
      </c>
      <c r="D36" s="10">
        <v>15.10854696198969</v>
      </c>
      <c r="E36" s="10">
        <v>12.37422031938536</v>
      </c>
      <c r="F36" s="10">
        <v>9.7007369192696569</v>
      </c>
      <c r="G36" s="10">
        <v>7.2212314869806962</v>
      </c>
      <c r="H36" s="10">
        <v>5.1551483152423643</v>
      </c>
      <c r="I36" s="10">
        <v>4.2096167806534961</v>
      </c>
      <c r="J36" s="10">
        <v>3.4679145769000623</v>
      </c>
      <c r="K36" s="10">
        <v>2.7842905390284365</v>
      </c>
      <c r="L36" s="10">
        <v>2.5256907857210344</v>
      </c>
      <c r="M36" s="10">
        <v>0.9503143610131185</v>
      </c>
      <c r="N36" s="10">
        <v>1.5531062368367259</v>
      </c>
      <c r="O36" s="10">
        <v>1.2557826935323202</v>
      </c>
      <c r="P36" s="10">
        <v>1.2287057826101135</v>
      </c>
      <c r="Q36" s="10">
        <v>1.139440823611513</v>
      </c>
      <c r="R36" s="10">
        <v>1.0485988156786226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1655.5104823951838</v>
      </c>
      <c r="D43" s="9">
        <v>1626.5806591913995</v>
      </c>
      <c r="E43" s="9">
        <v>1599.8438273583033</v>
      </c>
      <c r="F43" s="9">
        <v>1626.2446158374075</v>
      </c>
      <c r="G43" s="9">
        <v>1625.9625412979888</v>
      </c>
      <c r="H43" s="9">
        <v>1642.1144192038328</v>
      </c>
      <c r="I43" s="9">
        <v>1598.9585798163048</v>
      </c>
      <c r="J43" s="9">
        <v>1506.279506103401</v>
      </c>
      <c r="K43" s="9">
        <v>1425.7450932764577</v>
      </c>
      <c r="L43" s="9">
        <v>1391.4631557026783</v>
      </c>
      <c r="M43" s="9">
        <v>1464.226460235152</v>
      </c>
      <c r="N43" s="9">
        <v>1282.8864755603727</v>
      </c>
      <c r="O43" s="9">
        <v>1294.7417006634644</v>
      </c>
      <c r="P43" s="9">
        <v>1224.85711817531</v>
      </c>
      <c r="Q43" s="9">
        <v>1087.9318662797223</v>
      </c>
      <c r="R43" s="9">
        <v>1096.3530516029593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23.84381884932219</v>
      </c>
      <c r="D52" s="79">
        <v>24.189112059431991</v>
      </c>
      <c r="E52" s="79">
        <v>25.014426707794847</v>
      </c>
      <c r="F52" s="79">
        <v>34.767035335067995</v>
      </c>
      <c r="G52" s="79">
        <v>26.317491313359632</v>
      </c>
      <c r="H52" s="79">
        <v>21.848446943274354</v>
      </c>
      <c r="I52" s="79">
        <v>38.309106787061019</v>
      </c>
      <c r="J52" s="79">
        <v>37.105067306142274</v>
      </c>
      <c r="K52" s="79">
        <v>45.012763161085928</v>
      </c>
      <c r="L52" s="79">
        <v>37.349846822453571</v>
      </c>
      <c r="M52" s="79">
        <v>47.62939565889085</v>
      </c>
      <c r="N52" s="79">
        <v>75.321252874891783</v>
      </c>
      <c r="O52" s="79">
        <v>90.763016295360472</v>
      </c>
      <c r="P52" s="79">
        <v>88.641355569714875</v>
      </c>
      <c r="Q52" s="79">
        <v>82.854040854009355</v>
      </c>
      <c r="R52" s="79">
        <v>53.298226364712569</v>
      </c>
    </row>
    <row r="53" spans="1:18" ht="11.25" customHeight="1" x14ac:dyDescent="0.25">
      <c r="A53" s="56" t="s">
        <v>143</v>
      </c>
      <c r="B53" s="57" t="s">
        <v>142</v>
      </c>
      <c r="C53" s="8">
        <v>23.84381884932219</v>
      </c>
      <c r="D53" s="8">
        <v>24.189112059431991</v>
      </c>
      <c r="E53" s="8">
        <v>25.014426707794847</v>
      </c>
      <c r="F53" s="8">
        <v>34.767035335067995</v>
      </c>
      <c r="G53" s="8">
        <v>26.317491313359632</v>
      </c>
      <c r="H53" s="8">
        <v>21.848446943274354</v>
      </c>
      <c r="I53" s="8">
        <v>38.309106787061019</v>
      </c>
      <c r="J53" s="8">
        <v>37.105067306142274</v>
      </c>
      <c r="K53" s="8">
        <v>45.012763161085928</v>
      </c>
      <c r="L53" s="8">
        <v>37.349846822453571</v>
      </c>
      <c r="M53" s="8">
        <v>47.62939565889085</v>
      </c>
      <c r="N53" s="8">
        <v>75.321252874891783</v>
      </c>
      <c r="O53" s="8">
        <v>90.763016295360472</v>
      </c>
      <c r="P53" s="8">
        <v>88.641355569714875</v>
      </c>
      <c r="Q53" s="8">
        <v>82.854040854009355</v>
      </c>
      <c r="R53" s="8">
        <v>53.298226364712569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1.6924605136686075</v>
      </c>
      <c r="E64" s="81">
        <v>1.6556246648840109</v>
      </c>
      <c r="F64" s="81">
        <v>2.192518624959503</v>
      </c>
      <c r="G64" s="81">
        <v>3.997387540229338</v>
      </c>
      <c r="H64" s="81">
        <v>3.7395154157302581</v>
      </c>
      <c r="I64" s="81">
        <v>20.286684279993679</v>
      </c>
      <c r="J64" s="81">
        <v>43.664766021473547</v>
      </c>
      <c r="K64" s="81">
        <v>81.855900941578625</v>
      </c>
      <c r="L64" s="81">
        <v>96.280079117328427</v>
      </c>
      <c r="M64" s="81">
        <v>95.240112397972297</v>
      </c>
      <c r="N64" s="81">
        <v>171.52515209131002</v>
      </c>
      <c r="O64" s="81">
        <v>211.09529863513305</v>
      </c>
      <c r="P64" s="81">
        <v>247.47104783672248</v>
      </c>
      <c r="Q64" s="81">
        <v>292.54750451959609</v>
      </c>
      <c r="R64" s="81">
        <v>355.60857416598418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33.995595734809491</v>
      </c>
      <c r="L67" s="82">
        <v>36.915994864454824</v>
      </c>
      <c r="M67" s="82">
        <v>30.890699018056772</v>
      </c>
      <c r="N67" s="82">
        <v>107.30040954576951</v>
      </c>
      <c r="O67" s="82">
        <v>115.89606171433735</v>
      </c>
      <c r="P67" s="82">
        <v>122.71614811520595</v>
      </c>
      <c r="Q67" s="82">
        <v>133.05725613880588</v>
      </c>
      <c r="R67" s="82">
        <v>146.12385988428221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1.6924605136686075</v>
      </c>
      <c r="E69" s="82">
        <v>1.6556246648840109</v>
      </c>
      <c r="F69" s="82">
        <v>2.192518624959503</v>
      </c>
      <c r="G69" s="82">
        <v>3.997387540229338</v>
      </c>
      <c r="H69" s="82">
        <v>3.7395154157302581</v>
      </c>
      <c r="I69" s="82">
        <v>20.286684279993679</v>
      </c>
      <c r="J69" s="82">
        <v>43.664766021473547</v>
      </c>
      <c r="K69" s="82">
        <v>47.860305206769127</v>
      </c>
      <c r="L69" s="82">
        <v>59.364084252873603</v>
      </c>
      <c r="M69" s="82">
        <v>64.349413379915518</v>
      </c>
      <c r="N69" s="82">
        <v>64.224742545540508</v>
      </c>
      <c r="O69" s="82">
        <v>95.199236920795698</v>
      </c>
      <c r="P69" s="82">
        <v>124.75489972151652</v>
      </c>
      <c r="Q69" s="82">
        <v>159.49024838079021</v>
      </c>
      <c r="R69" s="82">
        <v>209.48471428170197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4.4182840335979731E-2</v>
      </c>
      <c r="E70" s="83">
        <v>8.5976980222140162E-2</v>
      </c>
      <c r="F70" s="83">
        <v>0.14477025890459619</v>
      </c>
      <c r="G70" s="83">
        <v>0.20869795618908896</v>
      </c>
      <c r="H70" s="83">
        <v>0.1619788423716936</v>
      </c>
      <c r="I70" s="83">
        <v>0.15436935814197256</v>
      </c>
      <c r="J70" s="83">
        <v>0.1642818751994877</v>
      </c>
      <c r="K70" s="83">
        <v>0.16809805258942076</v>
      </c>
      <c r="L70" s="83">
        <v>0.14316381933363528</v>
      </c>
      <c r="M70" s="83">
        <v>5.9149651610320299E-2</v>
      </c>
      <c r="N70" s="83">
        <v>0.1046410871480868</v>
      </c>
      <c r="O70" s="83">
        <v>9.4946544339796893E-2</v>
      </c>
      <c r="P70" s="83">
        <v>8.4830788756434322E-2</v>
      </c>
      <c r="Q70" s="83">
        <v>6.7439955692468995E-2</v>
      </c>
      <c r="R70" s="83">
        <v>5.5529342098084612E-2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1.6482776733326279</v>
      </c>
      <c r="E71" s="83">
        <v>1.5696476846618708</v>
      </c>
      <c r="F71" s="83">
        <v>2.0477483660549067</v>
      </c>
      <c r="G71" s="83">
        <v>3.7886895840402488</v>
      </c>
      <c r="H71" s="83">
        <v>3.5775365733585645</v>
      </c>
      <c r="I71" s="83">
        <v>20.132314921851705</v>
      </c>
      <c r="J71" s="83">
        <v>43.500484146274061</v>
      </c>
      <c r="K71" s="83">
        <v>47.692207154179705</v>
      </c>
      <c r="L71" s="83">
        <v>59.220920433539966</v>
      </c>
      <c r="M71" s="83">
        <v>64.290263728305192</v>
      </c>
      <c r="N71" s="83">
        <v>64.120101458392426</v>
      </c>
      <c r="O71" s="83">
        <v>95.104290376455907</v>
      </c>
      <c r="P71" s="83">
        <v>124.67006893276009</v>
      </c>
      <c r="Q71" s="83">
        <v>159.42280842509774</v>
      </c>
      <c r="R71" s="83">
        <v>209.42918493960389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993.65675623198263</v>
      </c>
      <c r="D2" s="78">
        <v>1097.0857669629058</v>
      </c>
      <c r="E2" s="78">
        <v>1184.8986263771856</v>
      </c>
      <c r="F2" s="78">
        <v>1287.8390512990434</v>
      </c>
      <c r="G2" s="78">
        <v>1422.2156597391074</v>
      </c>
      <c r="H2" s="78">
        <v>1493.0515564602656</v>
      </c>
      <c r="I2" s="78">
        <v>1591.0365332916035</v>
      </c>
      <c r="J2" s="78">
        <v>1649.0911805182541</v>
      </c>
      <c r="K2" s="78">
        <v>1711.5288224868673</v>
      </c>
      <c r="L2" s="78">
        <v>1675.7687532054204</v>
      </c>
      <c r="M2" s="78">
        <v>1776.4123988150977</v>
      </c>
      <c r="N2" s="78">
        <v>1812.4778514262393</v>
      </c>
      <c r="O2" s="78">
        <v>1752.4998075996268</v>
      </c>
      <c r="P2" s="78">
        <v>1659.0780216326075</v>
      </c>
      <c r="Q2" s="78">
        <v>1512.5183327697575</v>
      </c>
      <c r="R2" s="78">
        <v>1547.7591291374763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993.65675623198263</v>
      </c>
      <c r="D21" s="79">
        <v>1097.0810007451978</v>
      </c>
      <c r="E21" s="79">
        <v>1184.8695623774192</v>
      </c>
      <c r="F21" s="79">
        <v>1287.7591817635118</v>
      </c>
      <c r="G21" s="79">
        <v>1422.0858051185264</v>
      </c>
      <c r="H21" s="79">
        <v>1492.7764712390301</v>
      </c>
      <c r="I21" s="79">
        <v>1590.3510314100281</v>
      </c>
      <c r="J21" s="79">
        <v>1647.5836300066712</v>
      </c>
      <c r="K21" s="79">
        <v>1709.9566919478439</v>
      </c>
      <c r="L21" s="79">
        <v>1673.8189861669925</v>
      </c>
      <c r="M21" s="79">
        <v>1773.1173390428658</v>
      </c>
      <c r="N21" s="79">
        <v>1809.7687726397528</v>
      </c>
      <c r="O21" s="79">
        <v>1749.2642460514464</v>
      </c>
      <c r="P21" s="79">
        <v>1655.7657505311547</v>
      </c>
      <c r="Q21" s="79">
        <v>1509.1505437034446</v>
      </c>
      <c r="R21" s="79">
        <v>1545.1306053213173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993.65675623198263</v>
      </c>
      <c r="D30" s="8">
        <v>1097.0810007451978</v>
      </c>
      <c r="E30" s="8">
        <v>1184.8695623774192</v>
      </c>
      <c r="F30" s="8">
        <v>1287.7591817635118</v>
      </c>
      <c r="G30" s="8">
        <v>1422.0858051185264</v>
      </c>
      <c r="H30" s="8">
        <v>1492.7764712390301</v>
      </c>
      <c r="I30" s="8">
        <v>1590.3510314100281</v>
      </c>
      <c r="J30" s="8">
        <v>1647.5836300066712</v>
      </c>
      <c r="K30" s="8">
        <v>1709.9566919478439</v>
      </c>
      <c r="L30" s="8">
        <v>1673.8189861669925</v>
      </c>
      <c r="M30" s="8">
        <v>1773.1173390428658</v>
      </c>
      <c r="N30" s="8">
        <v>1809.7687726397528</v>
      </c>
      <c r="O30" s="8">
        <v>1749.2642460514464</v>
      </c>
      <c r="P30" s="8">
        <v>1655.7657505311547</v>
      </c>
      <c r="Q30" s="8">
        <v>1509.1505437034446</v>
      </c>
      <c r="R30" s="8">
        <v>1545.1306053213173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492.31361305131367</v>
      </c>
      <c r="D35" s="9">
        <v>459.27368358659965</v>
      </c>
      <c r="E35" s="9">
        <v>422.64763349562764</v>
      </c>
      <c r="F35" s="9">
        <v>373.42649301437183</v>
      </c>
      <c r="G35" s="9">
        <v>326.87510285904642</v>
      </c>
      <c r="H35" s="9">
        <v>301.41085664464293</v>
      </c>
      <c r="I35" s="9">
        <v>269.98579054991239</v>
      </c>
      <c r="J35" s="9">
        <v>244.5950022010949</v>
      </c>
      <c r="K35" s="9">
        <v>210.07863474815028</v>
      </c>
      <c r="L35" s="9">
        <v>192.67362901123721</v>
      </c>
      <c r="M35" s="9">
        <v>171.08577465241117</v>
      </c>
      <c r="N35" s="9">
        <v>158.57060066529129</v>
      </c>
      <c r="O35" s="9">
        <v>141.84073766048982</v>
      </c>
      <c r="P35" s="9">
        <v>124.96348949313401</v>
      </c>
      <c r="Q35" s="9">
        <v>129.22999852366345</v>
      </c>
      <c r="R35" s="9">
        <v>133.1915202054831</v>
      </c>
    </row>
    <row r="36" spans="1:18" ht="11.25" customHeight="1" x14ac:dyDescent="0.25">
      <c r="A36" s="65" t="s">
        <v>177</v>
      </c>
      <c r="B36" s="62" t="s">
        <v>176</v>
      </c>
      <c r="C36" s="10">
        <v>492.31361305131367</v>
      </c>
      <c r="D36" s="10">
        <v>459.27368358659965</v>
      </c>
      <c r="E36" s="10">
        <v>422.64763349562764</v>
      </c>
      <c r="F36" s="10">
        <v>373.42649301437183</v>
      </c>
      <c r="G36" s="10">
        <v>326.87510285904642</v>
      </c>
      <c r="H36" s="10">
        <v>301.41085664464293</v>
      </c>
      <c r="I36" s="10">
        <v>269.98579054991239</v>
      </c>
      <c r="J36" s="10">
        <v>244.5950022010949</v>
      </c>
      <c r="K36" s="10">
        <v>210.07863474815028</v>
      </c>
      <c r="L36" s="10">
        <v>192.67362901123721</v>
      </c>
      <c r="M36" s="10">
        <v>171.08577465241117</v>
      </c>
      <c r="N36" s="10">
        <v>158.57060066529129</v>
      </c>
      <c r="O36" s="10">
        <v>141.84073766048982</v>
      </c>
      <c r="P36" s="10">
        <v>124.96348949313401</v>
      </c>
      <c r="Q36" s="10">
        <v>129.22999852366345</v>
      </c>
      <c r="R36" s="10">
        <v>133.1915202054831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501.34314318066896</v>
      </c>
      <c r="D43" s="9">
        <v>637.80731715859804</v>
      </c>
      <c r="E43" s="9">
        <v>762.22192888179154</v>
      </c>
      <c r="F43" s="9">
        <v>914.33268874913995</v>
      </c>
      <c r="G43" s="9">
        <v>1095.2107022594801</v>
      </c>
      <c r="H43" s="9">
        <v>1191.3656145943871</v>
      </c>
      <c r="I43" s="9">
        <v>1320.3652408601156</v>
      </c>
      <c r="J43" s="9">
        <v>1402.9886278055762</v>
      </c>
      <c r="K43" s="9">
        <v>1499.8780571996936</v>
      </c>
      <c r="L43" s="9">
        <v>1481.1453571557554</v>
      </c>
      <c r="M43" s="9">
        <v>1602.0315643904546</v>
      </c>
      <c r="N43" s="9">
        <v>1651.1981719744615</v>
      </c>
      <c r="O43" s="9">
        <v>1607.4235083909566</v>
      </c>
      <c r="P43" s="9">
        <v>1530.8022610380208</v>
      </c>
      <c r="Q43" s="9">
        <v>1379.9205451797811</v>
      </c>
      <c r="R43" s="9">
        <v>1411.9390851158341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4.7662177080090365E-3</v>
      </c>
      <c r="E52" s="79">
        <v>2.9063999766257204E-2</v>
      </c>
      <c r="F52" s="79">
        <v>7.9869535531499655E-2</v>
      </c>
      <c r="G52" s="79">
        <v>0.12985462058108674</v>
      </c>
      <c r="H52" s="79">
        <v>0.27508522123545348</v>
      </c>
      <c r="I52" s="79">
        <v>0.68550188157536784</v>
      </c>
      <c r="J52" s="79">
        <v>1.5075505115829591</v>
      </c>
      <c r="K52" s="79">
        <v>1.5721305390234226</v>
      </c>
      <c r="L52" s="79">
        <v>1.9497670384278993</v>
      </c>
      <c r="M52" s="79">
        <v>3.2950597722320158</v>
      </c>
      <c r="N52" s="79">
        <v>2.709078786486502</v>
      </c>
      <c r="O52" s="79">
        <v>3.2355615481804345</v>
      </c>
      <c r="P52" s="79">
        <v>3.3122711014528354</v>
      </c>
      <c r="Q52" s="79">
        <v>3.3677890663129242</v>
      </c>
      <c r="R52" s="79">
        <v>2.6285238161590576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4.7662177080090365E-3</v>
      </c>
      <c r="E53" s="8">
        <v>2.9063999766257204E-2</v>
      </c>
      <c r="F53" s="8">
        <v>7.9869535531499655E-2</v>
      </c>
      <c r="G53" s="8">
        <v>0.12985462058108674</v>
      </c>
      <c r="H53" s="8">
        <v>0.27508522123545348</v>
      </c>
      <c r="I53" s="8">
        <v>0.68550188157536784</v>
      </c>
      <c r="J53" s="8">
        <v>1.5075505115829591</v>
      </c>
      <c r="K53" s="8">
        <v>1.5721305390234226</v>
      </c>
      <c r="L53" s="8">
        <v>1.9497670384278993</v>
      </c>
      <c r="M53" s="8">
        <v>3.2950597722320158</v>
      </c>
      <c r="N53" s="8">
        <v>2.709078786486502</v>
      </c>
      <c r="O53" s="8">
        <v>3.2355615481804345</v>
      </c>
      <c r="P53" s="8">
        <v>3.3122711014528354</v>
      </c>
      <c r="Q53" s="8">
        <v>3.3677890663129242</v>
      </c>
      <c r="R53" s="8">
        <v>2.6285238161590576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1.9852845113332349</v>
      </c>
      <c r="E64" s="81">
        <v>3.6635216844315774</v>
      </c>
      <c r="F64" s="81">
        <v>6.6373896879521253</v>
      </c>
      <c r="G64" s="81">
        <v>11.714239464569772</v>
      </c>
      <c r="H64" s="81">
        <v>11.751210208457447</v>
      </c>
      <c r="I64" s="81">
        <v>26.139974060677652</v>
      </c>
      <c r="J64" s="81">
        <v>51.543803496925662</v>
      </c>
      <c r="K64" s="81">
        <v>65.985963535573319</v>
      </c>
      <c r="L64" s="81">
        <v>80.099335286958521</v>
      </c>
      <c r="M64" s="81">
        <v>85.98640601450758</v>
      </c>
      <c r="N64" s="81">
        <v>111.38000198798746</v>
      </c>
      <c r="O64" s="81">
        <v>149.79353730959429</v>
      </c>
      <c r="P64" s="81">
        <v>189.9516619726721</v>
      </c>
      <c r="Q64" s="81">
        <v>238.77953673149307</v>
      </c>
      <c r="R64" s="81">
        <v>323.50785903379239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1.1873413337395982</v>
      </c>
      <c r="L67" s="82">
        <v>1.9271187461528472</v>
      </c>
      <c r="M67" s="82">
        <v>2.1370562918642797</v>
      </c>
      <c r="N67" s="82">
        <v>3.859272810618068</v>
      </c>
      <c r="O67" s="82">
        <v>4.1315158549620046</v>
      </c>
      <c r="P67" s="82">
        <v>4.5855475525069291</v>
      </c>
      <c r="Q67" s="82">
        <v>5.4084118022372163</v>
      </c>
      <c r="R67" s="82">
        <v>7.2064320337162586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1.9852845113332349</v>
      </c>
      <c r="E69" s="82">
        <v>3.6635216844315774</v>
      </c>
      <c r="F69" s="82">
        <v>6.6373896879521253</v>
      </c>
      <c r="G69" s="82">
        <v>11.714239464569772</v>
      </c>
      <c r="H69" s="82">
        <v>11.751210208457447</v>
      </c>
      <c r="I69" s="82">
        <v>26.139974060677652</v>
      </c>
      <c r="J69" s="82">
        <v>51.543803496925662</v>
      </c>
      <c r="K69" s="82">
        <v>64.798622201833723</v>
      </c>
      <c r="L69" s="82">
        <v>78.172216540805678</v>
      </c>
      <c r="M69" s="82">
        <v>83.849349722643296</v>
      </c>
      <c r="N69" s="82">
        <v>107.52072917736939</v>
      </c>
      <c r="O69" s="82">
        <v>145.66202145463228</v>
      </c>
      <c r="P69" s="82">
        <v>185.36611442016516</v>
      </c>
      <c r="Q69" s="82">
        <v>233.37112492925584</v>
      </c>
      <c r="R69" s="82">
        <v>316.3014270000761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1.3430818915594573</v>
      </c>
      <c r="E70" s="83">
        <v>2.9365864101402122</v>
      </c>
      <c r="F70" s="83">
        <v>5.5728807538464933</v>
      </c>
      <c r="G70" s="83">
        <v>9.4468881130279687</v>
      </c>
      <c r="H70" s="83">
        <v>9.4705677998062452</v>
      </c>
      <c r="I70" s="83">
        <v>9.9005527976285368</v>
      </c>
      <c r="J70" s="83">
        <v>11.586942162207894</v>
      </c>
      <c r="K70" s="83">
        <v>12.683234345267305</v>
      </c>
      <c r="L70" s="83">
        <v>10.921326066542221</v>
      </c>
      <c r="M70" s="83">
        <v>10.648754118987993</v>
      </c>
      <c r="N70" s="83">
        <v>10.683750827719841</v>
      </c>
      <c r="O70" s="83">
        <v>10.724218415201932</v>
      </c>
      <c r="P70" s="83">
        <v>8.6275750708521919</v>
      </c>
      <c r="Q70" s="83">
        <v>7.648721367512743</v>
      </c>
      <c r="R70" s="83">
        <v>7.0532575275394729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0.64220261977377757</v>
      </c>
      <c r="E71" s="83">
        <v>0.72693527429136529</v>
      </c>
      <c r="F71" s="83">
        <v>1.064508934105632</v>
      </c>
      <c r="G71" s="83">
        <v>2.2673513515418025</v>
      </c>
      <c r="H71" s="83">
        <v>2.280642408651202</v>
      </c>
      <c r="I71" s="83">
        <v>16.239421263049117</v>
      </c>
      <c r="J71" s="83">
        <v>39.956861334717772</v>
      </c>
      <c r="K71" s="83">
        <v>52.115387856566414</v>
      </c>
      <c r="L71" s="83">
        <v>67.250890474263457</v>
      </c>
      <c r="M71" s="83">
        <v>73.200595603655302</v>
      </c>
      <c r="N71" s="83">
        <v>96.836978349649542</v>
      </c>
      <c r="O71" s="83">
        <v>134.93780303943035</v>
      </c>
      <c r="P71" s="83">
        <v>176.73853934931296</v>
      </c>
      <c r="Q71" s="83">
        <v>225.72240356174311</v>
      </c>
      <c r="R71" s="83">
        <v>309.24816947253663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4568.3136589333735</v>
      </c>
      <c r="D2" s="78">
        <v>4563.5421932143663</v>
      </c>
      <c r="E2" s="78">
        <v>4483.9063864036898</v>
      </c>
      <c r="F2" s="78">
        <v>4586.3085846248832</v>
      </c>
      <c r="G2" s="78">
        <v>5009.6883893900385</v>
      </c>
      <c r="H2" s="78">
        <v>5472.5463176785033</v>
      </c>
      <c r="I2" s="78">
        <v>5572.5413005418104</v>
      </c>
      <c r="J2" s="78">
        <v>5520.1397875846915</v>
      </c>
      <c r="K2" s="78">
        <v>5670.1523950507044</v>
      </c>
      <c r="L2" s="78">
        <v>4961.6771565698391</v>
      </c>
      <c r="M2" s="78">
        <v>5151.2401490338234</v>
      </c>
      <c r="N2" s="78">
        <v>4982.2499843910182</v>
      </c>
      <c r="O2" s="78">
        <v>4614.1498934189121</v>
      </c>
      <c r="P2" s="78">
        <v>4430.2895232835508</v>
      </c>
      <c r="Q2" s="78">
        <v>4275.4539302340845</v>
      </c>
      <c r="R2" s="78">
        <v>4436.8705345747794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4568.3136589333735</v>
      </c>
      <c r="D21" s="79">
        <v>4563.5421932143663</v>
      </c>
      <c r="E21" s="79">
        <v>4483.9063864036898</v>
      </c>
      <c r="F21" s="79">
        <v>4586.3085846248832</v>
      </c>
      <c r="G21" s="79">
        <v>5009.6883893900385</v>
      </c>
      <c r="H21" s="79">
        <v>5472.5463176785033</v>
      </c>
      <c r="I21" s="79">
        <v>5572.5413005418104</v>
      </c>
      <c r="J21" s="79">
        <v>5520.1397875846915</v>
      </c>
      <c r="K21" s="79">
        <v>5670.1523950507044</v>
      </c>
      <c r="L21" s="79">
        <v>4961.6771565698391</v>
      </c>
      <c r="M21" s="79">
        <v>5151.2401490338234</v>
      </c>
      <c r="N21" s="79">
        <v>4982.2499843910182</v>
      </c>
      <c r="O21" s="79">
        <v>4614.1498934189121</v>
      </c>
      <c r="P21" s="79">
        <v>4430.2895232835508</v>
      </c>
      <c r="Q21" s="79">
        <v>4275.4539302340845</v>
      </c>
      <c r="R21" s="79">
        <v>4436.8705345747794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4568.3136589333735</v>
      </c>
      <c r="D30" s="8">
        <v>4563.5421932143663</v>
      </c>
      <c r="E30" s="8">
        <v>4483.9063864036898</v>
      </c>
      <c r="F30" s="8">
        <v>4586.3085846248832</v>
      </c>
      <c r="G30" s="8">
        <v>5009.6883893900385</v>
      </c>
      <c r="H30" s="8">
        <v>5472.5463176785033</v>
      </c>
      <c r="I30" s="8">
        <v>5572.5413005418104</v>
      </c>
      <c r="J30" s="8">
        <v>5520.1397875846915</v>
      </c>
      <c r="K30" s="8">
        <v>5670.1523950507044</v>
      </c>
      <c r="L30" s="8">
        <v>4961.6771565698391</v>
      </c>
      <c r="M30" s="8">
        <v>5151.2401490338234</v>
      </c>
      <c r="N30" s="8">
        <v>4982.2499843910182</v>
      </c>
      <c r="O30" s="8">
        <v>4614.1498934189121</v>
      </c>
      <c r="P30" s="8">
        <v>4430.2895232835508</v>
      </c>
      <c r="Q30" s="8">
        <v>4275.4539302340845</v>
      </c>
      <c r="R30" s="8">
        <v>4436.8705345747794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4568.3136589333735</v>
      </c>
      <c r="D43" s="9">
        <v>4563.5421932143663</v>
      </c>
      <c r="E43" s="9">
        <v>4483.9063864036898</v>
      </c>
      <c r="F43" s="9">
        <v>4586.3085846248832</v>
      </c>
      <c r="G43" s="9">
        <v>5009.6883893900385</v>
      </c>
      <c r="H43" s="9">
        <v>5472.5463176785033</v>
      </c>
      <c r="I43" s="9">
        <v>5572.5413005418104</v>
      </c>
      <c r="J43" s="9">
        <v>5520.1397875846915</v>
      </c>
      <c r="K43" s="9">
        <v>5670.1523950507044</v>
      </c>
      <c r="L43" s="9">
        <v>4961.6771565698391</v>
      </c>
      <c r="M43" s="9">
        <v>5151.2401490338234</v>
      </c>
      <c r="N43" s="9">
        <v>4982.2499843910182</v>
      </c>
      <c r="O43" s="9">
        <v>4614.1498934189121</v>
      </c>
      <c r="P43" s="9">
        <v>4430.2895232835508</v>
      </c>
      <c r="Q43" s="9">
        <v>4275.4539302340845</v>
      </c>
      <c r="R43" s="9">
        <v>4436.8705345747794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4.6271119147186601</v>
      </c>
      <c r="E64" s="81">
        <v>4.4120020633468613</v>
      </c>
      <c r="F64" s="81">
        <v>5.8285263245176031</v>
      </c>
      <c r="G64" s="81">
        <v>11.855780849152142</v>
      </c>
      <c r="H64" s="81">
        <v>12.132364649054724</v>
      </c>
      <c r="I64" s="81">
        <v>70.411893097930957</v>
      </c>
      <c r="J64" s="81">
        <v>159.72419435132417</v>
      </c>
      <c r="K64" s="81">
        <v>197.78299626522212</v>
      </c>
      <c r="L64" s="81">
        <v>221.8037854348527</v>
      </c>
      <c r="M64" s="81">
        <v>232.95695869169694</v>
      </c>
      <c r="N64" s="81">
        <v>271.0181144487571</v>
      </c>
      <c r="O64" s="81">
        <v>363.88844756980262</v>
      </c>
      <c r="P64" s="81">
        <v>479.83977265513448</v>
      </c>
      <c r="Q64" s="81">
        <v>655.83750706279716</v>
      </c>
      <c r="R64" s="81">
        <v>906.34170310661102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4.6271119147186601</v>
      </c>
      <c r="E69" s="82">
        <v>4.4120020633468613</v>
      </c>
      <c r="F69" s="82">
        <v>5.8285263245176031</v>
      </c>
      <c r="G69" s="82">
        <v>11.855780849152142</v>
      </c>
      <c r="H69" s="82">
        <v>12.132364649054724</v>
      </c>
      <c r="I69" s="82">
        <v>70.411893097930957</v>
      </c>
      <c r="J69" s="82">
        <v>159.72419435132417</v>
      </c>
      <c r="K69" s="82">
        <v>197.78299626522212</v>
      </c>
      <c r="L69" s="82">
        <v>221.8037854348527</v>
      </c>
      <c r="M69" s="82">
        <v>232.95695869169694</v>
      </c>
      <c r="N69" s="82">
        <v>271.0181144487571</v>
      </c>
      <c r="O69" s="82">
        <v>363.88844756980262</v>
      </c>
      <c r="P69" s="82">
        <v>479.83977265513448</v>
      </c>
      <c r="Q69" s="82">
        <v>655.83750706279716</v>
      </c>
      <c r="R69" s="82">
        <v>906.34170310661102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4.6271119147186601</v>
      </c>
      <c r="E71" s="83">
        <v>4.4120020633468613</v>
      </c>
      <c r="F71" s="83">
        <v>5.8285263245176031</v>
      </c>
      <c r="G71" s="83">
        <v>11.855780849152142</v>
      </c>
      <c r="H71" s="83">
        <v>12.132364649054724</v>
      </c>
      <c r="I71" s="83">
        <v>70.411893097930957</v>
      </c>
      <c r="J71" s="83">
        <v>159.72419435132417</v>
      </c>
      <c r="K71" s="83">
        <v>197.78299626522212</v>
      </c>
      <c r="L71" s="83">
        <v>221.8037854348527</v>
      </c>
      <c r="M71" s="83">
        <v>232.95695869169694</v>
      </c>
      <c r="N71" s="83">
        <v>271.0181144487571</v>
      </c>
      <c r="O71" s="83">
        <v>363.88844756980262</v>
      </c>
      <c r="P71" s="83">
        <v>479.83977265513448</v>
      </c>
      <c r="Q71" s="83">
        <v>655.83750706279716</v>
      </c>
      <c r="R71" s="83">
        <v>906.34170310661102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76.322906879387062</v>
      </c>
      <c r="D2" s="78">
        <v>76.319719649315999</v>
      </c>
      <c r="E2" s="78">
        <v>85.934239607268012</v>
      </c>
      <c r="F2" s="78">
        <v>79.423069174956012</v>
      </c>
      <c r="G2" s="78">
        <v>66.702159320940012</v>
      </c>
      <c r="H2" s="78">
        <v>12.743996452149627</v>
      </c>
      <c r="I2" s="78">
        <v>9.6134651355600003</v>
      </c>
      <c r="J2" s="78">
        <v>12.720165273504001</v>
      </c>
      <c r="K2" s="78">
        <v>12.720320394444</v>
      </c>
      <c r="L2" s="78">
        <v>9.6175293041880003</v>
      </c>
      <c r="M2" s="78">
        <v>3.1862713498150126</v>
      </c>
      <c r="N2" s="78">
        <v>3.1863026355926407</v>
      </c>
      <c r="O2" s="78">
        <v>6.3726119650516209</v>
      </c>
      <c r="P2" s="78">
        <v>3.1862990346640552</v>
      </c>
      <c r="Q2" s="78">
        <v>6.3725806847620197</v>
      </c>
      <c r="R2" s="78">
        <v>6.3726567810356007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76.322906879387062</v>
      </c>
      <c r="D21" s="79">
        <v>76.319719649315999</v>
      </c>
      <c r="E21" s="79">
        <v>85.934239607268012</v>
      </c>
      <c r="F21" s="79">
        <v>79.423069174956012</v>
      </c>
      <c r="G21" s="79">
        <v>66.702159320940012</v>
      </c>
      <c r="H21" s="79">
        <v>12.743996452149627</v>
      </c>
      <c r="I21" s="79">
        <v>9.6134651355600003</v>
      </c>
      <c r="J21" s="79">
        <v>12.720165273504001</v>
      </c>
      <c r="K21" s="79">
        <v>12.720320394444</v>
      </c>
      <c r="L21" s="79">
        <v>9.6175293041880003</v>
      </c>
      <c r="M21" s="79">
        <v>3.1862713498150126</v>
      </c>
      <c r="N21" s="79">
        <v>3.1863026355926407</v>
      </c>
      <c r="O21" s="79">
        <v>6.3726119650516209</v>
      </c>
      <c r="P21" s="79">
        <v>3.1862990346640552</v>
      </c>
      <c r="Q21" s="79">
        <v>6.3725806847620197</v>
      </c>
      <c r="R21" s="79">
        <v>6.3726567810356007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76.322906879387062</v>
      </c>
      <c r="D30" s="8">
        <v>76.319719649315999</v>
      </c>
      <c r="E30" s="8">
        <v>85.934239607268012</v>
      </c>
      <c r="F30" s="8">
        <v>79.423069174956012</v>
      </c>
      <c r="G30" s="8">
        <v>66.702159320940012</v>
      </c>
      <c r="H30" s="8">
        <v>12.743996452149627</v>
      </c>
      <c r="I30" s="8">
        <v>9.6134651355600003</v>
      </c>
      <c r="J30" s="8">
        <v>12.720165273504001</v>
      </c>
      <c r="K30" s="8">
        <v>12.720320394444</v>
      </c>
      <c r="L30" s="8">
        <v>9.6175293041880003</v>
      </c>
      <c r="M30" s="8">
        <v>3.1862713498150126</v>
      </c>
      <c r="N30" s="8">
        <v>3.1863026355926407</v>
      </c>
      <c r="O30" s="8">
        <v>6.3726119650516209</v>
      </c>
      <c r="P30" s="8">
        <v>3.1862990346640552</v>
      </c>
      <c r="Q30" s="8">
        <v>6.3725806847620197</v>
      </c>
      <c r="R30" s="8">
        <v>6.3726567810356007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76.322906879387062</v>
      </c>
      <c r="D43" s="9">
        <v>76.319719649315999</v>
      </c>
      <c r="E43" s="9">
        <v>85.934239607268012</v>
      </c>
      <c r="F43" s="9">
        <v>79.423069174956012</v>
      </c>
      <c r="G43" s="9">
        <v>66.702159320940012</v>
      </c>
      <c r="H43" s="9">
        <v>12.743996452149627</v>
      </c>
      <c r="I43" s="9">
        <v>9.6134651355600003</v>
      </c>
      <c r="J43" s="9">
        <v>12.720165273504001</v>
      </c>
      <c r="K43" s="9">
        <v>12.720320394444</v>
      </c>
      <c r="L43" s="9">
        <v>9.6175293041880003</v>
      </c>
      <c r="M43" s="9">
        <v>3.1862713498150126</v>
      </c>
      <c r="N43" s="9">
        <v>3.1863026355926407</v>
      </c>
      <c r="O43" s="9">
        <v>6.3726119650516209</v>
      </c>
      <c r="P43" s="9">
        <v>3.1862990346640552</v>
      </c>
      <c r="Q43" s="9">
        <v>6.3725806847620197</v>
      </c>
      <c r="R43" s="9">
        <v>6.3726567810356007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1412.0529940093697</v>
      </c>
      <c r="D2" s="78">
        <v>1767.0401324425081</v>
      </c>
      <c r="E2" s="78">
        <v>1808.3643274961642</v>
      </c>
      <c r="F2" s="78">
        <v>1619.314149965076</v>
      </c>
      <c r="G2" s="78">
        <v>1349.3327353353361</v>
      </c>
      <c r="H2" s="78">
        <v>1270.3146448289367</v>
      </c>
      <c r="I2" s="78">
        <v>1206.711936606996</v>
      </c>
      <c r="J2" s="78">
        <v>1161.084255353604</v>
      </c>
      <c r="K2" s="78">
        <v>926.36049261952803</v>
      </c>
      <c r="L2" s="78">
        <v>949.5345249062641</v>
      </c>
      <c r="M2" s="78">
        <v>1278.5293233391935</v>
      </c>
      <c r="N2" s="78">
        <v>822.16341162956667</v>
      </c>
      <c r="O2" s="78">
        <v>673.74918419505593</v>
      </c>
      <c r="P2" s="78">
        <v>626.86928811238113</v>
      </c>
      <c r="Q2" s="78">
        <v>495.16819216997044</v>
      </c>
      <c r="R2" s="78">
        <v>472.31711358117684</v>
      </c>
    </row>
    <row r="3" spans="1:18" ht="11.25" customHeight="1" x14ac:dyDescent="0.25">
      <c r="A3" s="53" t="s">
        <v>242</v>
      </c>
      <c r="B3" s="54" t="s">
        <v>241</v>
      </c>
      <c r="C3" s="79">
        <v>445.20464951170374</v>
      </c>
      <c r="D3" s="79">
        <v>438.55515777758399</v>
      </c>
      <c r="E3" s="79">
        <v>592.34708084875194</v>
      </c>
      <c r="F3" s="79">
        <v>438.62130988747197</v>
      </c>
      <c r="G3" s="79">
        <v>463.51742978721597</v>
      </c>
      <c r="H3" s="79">
        <v>353.92310363362998</v>
      </c>
      <c r="I3" s="79">
        <v>284.02270400231998</v>
      </c>
      <c r="J3" s="79">
        <v>451.39276714535998</v>
      </c>
      <c r="K3" s="79">
        <v>358.13876900471996</v>
      </c>
      <c r="L3" s="79">
        <v>189.49242352104</v>
      </c>
      <c r="M3" s="79">
        <v>196.11561223925673</v>
      </c>
      <c r="N3" s="79">
        <v>253.77366008714651</v>
      </c>
      <c r="O3" s="79">
        <v>154.98884246246467</v>
      </c>
      <c r="P3" s="79">
        <v>193.44982196072422</v>
      </c>
      <c r="Q3" s="79">
        <v>164.61799999999991</v>
      </c>
      <c r="R3" s="79">
        <v>116.59304055003109</v>
      </c>
    </row>
    <row r="4" spans="1:18" ht="11.25" customHeight="1" x14ac:dyDescent="0.25">
      <c r="A4" s="56" t="s">
        <v>240</v>
      </c>
      <c r="B4" s="57" t="s">
        <v>239</v>
      </c>
      <c r="C4" s="8">
        <v>2.6486726439235815</v>
      </c>
      <c r="D4" s="8">
        <v>5.1551845662239995</v>
      </c>
      <c r="E4" s="8">
        <v>2.7706770321120002</v>
      </c>
      <c r="F4" s="8">
        <v>5.1542339951519995</v>
      </c>
      <c r="G4" s="8">
        <v>2.7721821029760001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2.6486726439235815</v>
      </c>
      <c r="D5" s="9">
        <v>5.1551845662239995</v>
      </c>
      <c r="E5" s="9">
        <v>2.7706770321120002</v>
      </c>
      <c r="F5" s="9">
        <v>5.1542339951519995</v>
      </c>
      <c r="G5" s="9">
        <v>2.7721821029760001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2.6486726439235815</v>
      </c>
      <c r="D8" s="10">
        <v>5.1551845662239995</v>
      </c>
      <c r="E8" s="10">
        <v>2.7706770321120002</v>
      </c>
      <c r="F8" s="10">
        <v>5.1542339951519995</v>
      </c>
      <c r="G8" s="10">
        <v>2.7721821029760001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442.55597686778015</v>
      </c>
      <c r="D15" s="8">
        <v>433.39997321135996</v>
      </c>
      <c r="E15" s="8">
        <v>589.57640381663998</v>
      </c>
      <c r="F15" s="8">
        <v>433.46707589231994</v>
      </c>
      <c r="G15" s="8">
        <v>460.74524768423998</v>
      </c>
      <c r="H15" s="8">
        <v>353.92310363362998</v>
      </c>
      <c r="I15" s="8">
        <v>284.02270400231998</v>
      </c>
      <c r="J15" s="8">
        <v>451.39276714535998</v>
      </c>
      <c r="K15" s="8">
        <v>358.13876900471996</v>
      </c>
      <c r="L15" s="8">
        <v>189.49242352104</v>
      </c>
      <c r="M15" s="8">
        <v>196.11561223925673</v>
      </c>
      <c r="N15" s="8">
        <v>253.77366008714651</v>
      </c>
      <c r="O15" s="8">
        <v>154.98884246246467</v>
      </c>
      <c r="P15" s="8">
        <v>193.44982196072422</v>
      </c>
      <c r="Q15" s="8">
        <v>164.61799999999991</v>
      </c>
      <c r="R15" s="8">
        <v>116.59304055003109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442.55597686778015</v>
      </c>
      <c r="D17" s="9">
        <v>433.39997321135996</v>
      </c>
      <c r="E17" s="9">
        <v>589.57640381663998</v>
      </c>
      <c r="F17" s="9">
        <v>433.46707589231994</v>
      </c>
      <c r="G17" s="9">
        <v>460.74524768423998</v>
      </c>
      <c r="H17" s="9">
        <v>353.92310363362998</v>
      </c>
      <c r="I17" s="9">
        <v>284.02270400231998</v>
      </c>
      <c r="J17" s="9">
        <v>451.39276714535998</v>
      </c>
      <c r="K17" s="9">
        <v>358.13876900471996</v>
      </c>
      <c r="L17" s="9">
        <v>189.49242352104</v>
      </c>
      <c r="M17" s="9">
        <v>196.11561223925673</v>
      </c>
      <c r="N17" s="9">
        <v>253.77366008714651</v>
      </c>
      <c r="O17" s="9">
        <v>154.98884246246467</v>
      </c>
      <c r="P17" s="9">
        <v>193.44982196072422</v>
      </c>
      <c r="Q17" s="9">
        <v>164.61799999999991</v>
      </c>
      <c r="R17" s="9">
        <v>116.59304055003109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501.68581041875751</v>
      </c>
      <c r="D21" s="79">
        <v>777.58379303310016</v>
      </c>
      <c r="E21" s="79">
        <v>660.55287077449213</v>
      </c>
      <c r="F21" s="79">
        <v>667.74073782283199</v>
      </c>
      <c r="G21" s="79">
        <v>459.09496632891603</v>
      </c>
      <c r="H21" s="79">
        <v>409.02963982025818</v>
      </c>
      <c r="I21" s="79">
        <v>441.48162789856804</v>
      </c>
      <c r="J21" s="79">
        <v>321.15899859746406</v>
      </c>
      <c r="K21" s="79">
        <v>178.61518415170801</v>
      </c>
      <c r="L21" s="79">
        <v>297.60425790717602</v>
      </c>
      <c r="M21" s="79">
        <v>600.73658897890505</v>
      </c>
      <c r="N21" s="79">
        <v>288.03763366260614</v>
      </c>
      <c r="O21" s="79">
        <v>241.1294185423036</v>
      </c>
      <c r="P21" s="79">
        <v>181.75803272112512</v>
      </c>
      <c r="Q21" s="79">
        <v>106.72839999999988</v>
      </c>
      <c r="R21" s="79">
        <v>85.069541988582415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501.68581041875751</v>
      </c>
      <c r="D30" s="8">
        <v>777.58379303310016</v>
      </c>
      <c r="E30" s="8">
        <v>660.55287077449213</v>
      </c>
      <c r="F30" s="8">
        <v>667.74073782283199</v>
      </c>
      <c r="G30" s="8">
        <v>459.09496632891603</v>
      </c>
      <c r="H30" s="8">
        <v>409.02963982025818</v>
      </c>
      <c r="I30" s="8">
        <v>441.48162789856804</v>
      </c>
      <c r="J30" s="8">
        <v>321.15899859746406</v>
      </c>
      <c r="K30" s="8">
        <v>178.61518415170801</v>
      </c>
      <c r="L30" s="8">
        <v>297.60425790717602</v>
      </c>
      <c r="M30" s="8">
        <v>600.73658897890505</v>
      </c>
      <c r="N30" s="8">
        <v>288.03763366260614</v>
      </c>
      <c r="O30" s="8">
        <v>241.1294185423036</v>
      </c>
      <c r="P30" s="8">
        <v>181.75803272112512</v>
      </c>
      <c r="Q30" s="8">
        <v>106.72839999999988</v>
      </c>
      <c r="R30" s="8">
        <v>85.069541988582415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31.928847917873409</v>
      </c>
      <c r="D34" s="9">
        <v>40.592873216160008</v>
      </c>
      <c r="E34" s="9">
        <v>37.723695852528003</v>
      </c>
      <c r="F34" s="9">
        <v>29.044780412616007</v>
      </c>
      <c r="G34" s="9">
        <v>17.447258206404001</v>
      </c>
      <c r="H34" s="9">
        <v>17.415662466944493</v>
      </c>
      <c r="I34" s="9">
        <v>43.59081536258401</v>
      </c>
      <c r="J34" s="9">
        <v>26.158404470076004</v>
      </c>
      <c r="K34" s="9">
        <v>8.7180151277520004</v>
      </c>
      <c r="L34" s="9">
        <v>11.614509435456002</v>
      </c>
      <c r="M34" s="9">
        <v>17.41575434488572</v>
      </c>
      <c r="N34" s="9">
        <v>8.7078838906924325</v>
      </c>
      <c r="O34" s="9">
        <v>8.7078742685441561</v>
      </c>
      <c r="P34" s="9">
        <v>5.8051946572571387</v>
      </c>
      <c r="Q34" s="9">
        <v>2.9025999999999974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206.59264135387841</v>
      </c>
      <c r="D43" s="9">
        <v>244.77355263582001</v>
      </c>
      <c r="E43" s="9">
        <v>257.53851683679602</v>
      </c>
      <c r="F43" s="9">
        <v>270.24388357262399</v>
      </c>
      <c r="G43" s="9">
        <v>196.99676847864001</v>
      </c>
      <c r="H43" s="9">
        <v>177.98881379311436</v>
      </c>
      <c r="I43" s="9">
        <v>184.28342852649601</v>
      </c>
      <c r="J43" s="9">
        <v>152.66850896278802</v>
      </c>
      <c r="K43" s="9">
        <v>107.962592006412</v>
      </c>
      <c r="L43" s="9">
        <v>165.26752478215201</v>
      </c>
      <c r="M43" s="9">
        <v>286.1018908982648</v>
      </c>
      <c r="N43" s="9">
        <v>146.20034807526238</v>
      </c>
      <c r="O43" s="9">
        <v>127.15631841886103</v>
      </c>
      <c r="P43" s="9">
        <v>98.552909297985281</v>
      </c>
      <c r="Q43" s="9">
        <v>63.57779999999984</v>
      </c>
      <c r="R43" s="9">
        <v>57.205415408943274</v>
      </c>
    </row>
    <row r="44" spans="1:18" ht="11.25" customHeight="1" x14ac:dyDescent="0.25">
      <c r="A44" s="59" t="s">
        <v>161</v>
      </c>
      <c r="B44" s="60" t="s">
        <v>160</v>
      </c>
      <c r="C44" s="9">
        <v>263.16432114700569</v>
      </c>
      <c r="D44" s="9">
        <v>492.2173671811201</v>
      </c>
      <c r="E44" s="9">
        <v>365.2906580851681</v>
      </c>
      <c r="F44" s="9">
        <v>368.45207383759208</v>
      </c>
      <c r="G44" s="9">
        <v>244.65093964387202</v>
      </c>
      <c r="H44" s="9">
        <v>213.62516356019933</v>
      </c>
      <c r="I44" s="9">
        <v>213.60738400948804</v>
      </c>
      <c r="J44" s="9">
        <v>142.33208516460004</v>
      </c>
      <c r="K44" s="9">
        <v>61.934577017544008</v>
      </c>
      <c r="L44" s="9">
        <v>120.72222368956801</v>
      </c>
      <c r="M44" s="9">
        <v>297.21894373575452</v>
      </c>
      <c r="N44" s="9">
        <v>133.12940169665134</v>
      </c>
      <c r="O44" s="9">
        <v>105.2652258548984</v>
      </c>
      <c r="P44" s="9">
        <v>77.39992876588272</v>
      </c>
      <c r="Q44" s="9">
        <v>40.24800000000004</v>
      </c>
      <c r="R44" s="9">
        <v>27.864126579639134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104.28890742574401</v>
      </c>
      <c r="D52" s="79">
        <v>221.51031295510802</v>
      </c>
      <c r="E52" s="79">
        <v>185.30744419288803</v>
      </c>
      <c r="F52" s="79">
        <v>135.92594128017603</v>
      </c>
      <c r="G52" s="79">
        <v>74.67420952940401</v>
      </c>
      <c r="H52" s="79">
        <v>73.052411086615308</v>
      </c>
      <c r="I52" s="79">
        <v>61.571136693780005</v>
      </c>
      <c r="J52" s="79">
        <v>98.242466256792014</v>
      </c>
      <c r="K52" s="79">
        <v>113.504786570736</v>
      </c>
      <c r="L52" s="79">
        <v>129.955996306728</v>
      </c>
      <c r="M52" s="79">
        <v>188.23393424138902</v>
      </c>
      <c r="N52" s="79">
        <v>131.33773438384688</v>
      </c>
      <c r="O52" s="79">
        <v>132.28429703861957</v>
      </c>
      <c r="P52" s="79">
        <v>114.47835968536593</v>
      </c>
      <c r="Q52" s="79">
        <v>99.109792169970845</v>
      </c>
      <c r="R52" s="79">
        <v>105.59368227034322</v>
      </c>
    </row>
    <row r="53" spans="1:18" ht="11.25" customHeight="1" x14ac:dyDescent="0.25">
      <c r="A53" s="56" t="s">
        <v>143</v>
      </c>
      <c r="B53" s="57" t="s">
        <v>142</v>
      </c>
      <c r="C53" s="8">
        <v>94.6987371945864</v>
      </c>
      <c r="D53" s="8">
        <v>217.04937937808401</v>
      </c>
      <c r="E53" s="8">
        <v>166.32281040170403</v>
      </c>
      <c r="F53" s="8">
        <v>117.70731470361602</v>
      </c>
      <c r="G53" s="8">
        <v>69.467320830204002</v>
      </c>
      <c r="H53" s="8">
        <v>66.703205077321968</v>
      </c>
      <c r="I53" s="8">
        <v>53.760413267748007</v>
      </c>
      <c r="J53" s="8">
        <v>15.876772402392003</v>
      </c>
      <c r="K53" s="8">
        <v>14.566755590640003</v>
      </c>
      <c r="L53" s="8">
        <v>26.544716528616004</v>
      </c>
      <c r="M53" s="8">
        <v>63.750928777453005</v>
      </c>
      <c r="N53" s="8">
        <v>35.399663640863601</v>
      </c>
      <c r="O53" s="8">
        <v>40.172833944515823</v>
      </c>
      <c r="P53" s="8">
        <v>25.411452199190222</v>
      </c>
      <c r="Q53" s="8">
        <v>18.960559989479105</v>
      </c>
      <c r="R53" s="8">
        <v>20.196120304580564</v>
      </c>
    </row>
    <row r="54" spans="1:18" ht="11.25" customHeight="1" x14ac:dyDescent="0.25">
      <c r="A54" s="56" t="s">
        <v>141</v>
      </c>
      <c r="B54" s="57" t="s">
        <v>140</v>
      </c>
      <c r="C54" s="8">
        <v>9.5901702311576127</v>
      </c>
      <c r="D54" s="8">
        <v>4.460933577024</v>
      </c>
      <c r="E54" s="8">
        <v>18.984633791184002</v>
      </c>
      <c r="F54" s="8">
        <v>18.218626576560002</v>
      </c>
      <c r="G54" s="8">
        <v>5.2068886992000003</v>
      </c>
      <c r="H54" s="8">
        <v>6.34920600929334</v>
      </c>
      <c r="I54" s="8">
        <v>7.8107234260320002</v>
      </c>
      <c r="J54" s="8">
        <v>82.365693854400007</v>
      </c>
      <c r="K54" s="8">
        <v>98.938030980096002</v>
      </c>
      <c r="L54" s="8">
        <v>103.41127977811199</v>
      </c>
      <c r="M54" s="8">
        <v>124.48300546393602</v>
      </c>
      <c r="N54" s="8">
        <v>95.938070742983271</v>
      </c>
      <c r="O54" s="8">
        <v>92.11146309410374</v>
      </c>
      <c r="P54" s="8">
        <v>89.066907486175708</v>
      </c>
      <c r="Q54" s="8">
        <v>80.149232180491737</v>
      </c>
      <c r="R54" s="8">
        <v>85.397561965762662</v>
      </c>
    </row>
    <row r="55" spans="1:18" ht="11.25" customHeight="1" x14ac:dyDescent="0.25">
      <c r="A55" s="59" t="s">
        <v>139</v>
      </c>
      <c r="B55" s="60" t="s">
        <v>138</v>
      </c>
      <c r="C55" s="9">
        <v>7.7701291473687393</v>
      </c>
      <c r="D55" s="9">
        <v>4.460933577024</v>
      </c>
      <c r="E55" s="9">
        <v>4.8328143639840002</v>
      </c>
      <c r="F55" s="9">
        <v>0.55368504072000002</v>
      </c>
      <c r="G55" s="9">
        <v>1.118579484816</v>
      </c>
      <c r="H55" s="9">
        <v>1.1544060092933444</v>
      </c>
      <c r="I55" s="9">
        <v>1.1214236617920001</v>
      </c>
      <c r="J55" s="9">
        <v>0</v>
      </c>
      <c r="K55" s="9">
        <v>1.8589020212159999</v>
      </c>
      <c r="L55" s="9">
        <v>1.1153635200000001</v>
      </c>
      <c r="M55" s="9">
        <v>1.3311910133887894</v>
      </c>
      <c r="N55" s="9">
        <v>2.2668537218366036</v>
      </c>
      <c r="O55" s="9">
        <v>2.7864510481583147</v>
      </c>
      <c r="P55" s="9">
        <v>4.9917079847908665</v>
      </c>
      <c r="Q55" s="9">
        <v>4.3067483515911364</v>
      </c>
      <c r="R55" s="9">
        <v>13.719645441159845</v>
      </c>
    </row>
    <row r="56" spans="1:18" ht="11.25" customHeight="1" x14ac:dyDescent="0.25">
      <c r="A56" s="59" t="s">
        <v>137</v>
      </c>
      <c r="B56" s="60" t="s">
        <v>136</v>
      </c>
      <c r="C56" s="9">
        <v>1.8200410837888734</v>
      </c>
      <c r="D56" s="9">
        <v>0</v>
      </c>
      <c r="E56" s="9">
        <v>14.151819427200001</v>
      </c>
      <c r="F56" s="9">
        <v>0</v>
      </c>
      <c r="G56" s="9">
        <v>0</v>
      </c>
      <c r="H56" s="9">
        <v>0</v>
      </c>
      <c r="I56" s="9">
        <v>0</v>
      </c>
      <c r="J56" s="9">
        <v>77.904239774400011</v>
      </c>
      <c r="K56" s="9">
        <v>89.272699682400003</v>
      </c>
      <c r="L56" s="9">
        <v>96.904323359999992</v>
      </c>
      <c r="M56" s="9">
        <v>118.75621247608532</v>
      </c>
      <c r="N56" s="9">
        <v>92.561214148188782</v>
      </c>
      <c r="O56" s="9">
        <v>88.925384347967594</v>
      </c>
      <c r="P56" s="9">
        <v>83.720000000000013</v>
      </c>
      <c r="Q56" s="9">
        <v>75.664883004891507</v>
      </c>
      <c r="R56" s="9">
        <v>71.500316224001224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17.664941535840001</v>
      </c>
      <c r="G57" s="9">
        <v>4.0883092143840001</v>
      </c>
      <c r="H57" s="9">
        <v>5.1947999999999954</v>
      </c>
      <c r="I57" s="9">
        <v>6.6892997642400003</v>
      </c>
      <c r="J57" s="9">
        <v>4.4614540800000002</v>
      </c>
      <c r="K57" s="9">
        <v>7.8064292764799994</v>
      </c>
      <c r="L57" s="9">
        <v>5.391592898112</v>
      </c>
      <c r="M57" s="9">
        <v>4.3956019744619059</v>
      </c>
      <c r="N57" s="9">
        <v>1.1100028729578879</v>
      </c>
      <c r="O57" s="9">
        <v>0.39962769797782838</v>
      </c>
      <c r="P57" s="9">
        <v>0.35519950138483719</v>
      </c>
      <c r="Q57" s="9">
        <v>0.17760082400908755</v>
      </c>
      <c r="R57" s="9">
        <v>0.17760030060159074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360.87362665316459</v>
      </c>
      <c r="D59" s="79">
        <v>329.39086867671602</v>
      </c>
      <c r="E59" s="79">
        <v>370.15693168003202</v>
      </c>
      <c r="F59" s="79">
        <v>377.026160974596</v>
      </c>
      <c r="G59" s="79">
        <v>352.04612968980001</v>
      </c>
      <c r="H59" s="79">
        <v>434.30949028843315</v>
      </c>
      <c r="I59" s="79">
        <v>419.63646801232807</v>
      </c>
      <c r="J59" s="79">
        <v>290.29002335398803</v>
      </c>
      <c r="K59" s="79">
        <v>276.101752892364</v>
      </c>
      <c r="L59" s="79">
        <v>332.48184717132</v>
      </c>
      <c r="M59" s="79">
        <v>293.44318787964255</v>
      </c>
      <c r="N59" s="79">
        <v>149.01438349596717</v>
      </c>
      <c r="O59" s="79">
        <v>145.34662615166803</v>
      </c>
      <c r="P59" s="79">
        <v>137.18307374516587</v>
      </c>
      <c r="Q59" s="79">
        <v>124.71199999999983</v>
      </c>
      <c r="R59" s="79">
        <v>165.06084877222011</v>
      </c>
    </row>
    <row r="60" spans="1:18" ht="11.25" customHeight="1" x14ac:dyDescent="0.25">
      <c r="A60" s="56" t="s">
        <v>130</v>
      </c>
      <c r="B60" s="57" t="s">
        <v>129</v>
      </c>
      <c r="C60" s="8">
        <v>3.14607215812938</v>
      </c>
      <c r="D60" s="8">
        <v>0</v>
      </c>
      <c r="E60" s="8">
        <v>0</v>
      </c>
      <c r="F60" s="8">
        <v>0</v>
      </c>
      <c r="G60" s="8">
        <v>0</v>
      </c>
      <c r="H60" s="8">
        <v>35.321161252528512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357.72755449503524</v>
      </c>
      <c r="D61" s="8">
        <v>329.39086867671602</v>
      </c>
      <c r="E61" s="8">
        <v>370.15693168003202</v>
      </c>
      <c r="F61" s="8">
        <v>377.026160974596</v>
      </c>
      <c r="G61" s="8">
        <v>352.04612968980001</v>
      </c>
      <c r="H61" s="8">
        <v>398.98832903590466</v>
      </c>
      <c r="I61" s="8">
        <v>419.63646801232807</v>
      </c>
      <c r="J61" s="8">
        <v>290.29002335398803</v>
      </c>
      <c r="K61" s="8">
        <v>276.101752892364</v>
      </c>
      <c r="L61" s="8">
        <v>332.48184717132</v>
      </c>
      <c r="M61" s="8">
        <v>293.44318787964255</v>
      </c>
      <c r="N61" s="8">
        <v>149.01438349596717</v>
      </c>
      <c r="O61" s="8">
        <v>145.34662615166803</v>
      </c>
      <c r="P61" s="8">
        <v>137.18307374516587</v>
      </c>
      <c r="Q61" s="8">
        <v>124.71199999999983</v>
      </c>
      <c r="R61" s="8">
        <v>165.06084877222011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3680.0945401085673</v>
      </c>
      <c r="D64" s="81">
        <v>4365.5093804946955</v>
      </c>
      <c r="E64" s="81">
        <v>4334.5593586422001</v>
      </c>
      <c r="F64" s="81">
        <v>4229.6864053543923</v>
      </c>
      <c r="G64" s="81">
        <v>4007.8201311238317</v>
      </c>
      <c r="H64" s="81">
        <v>4491.829128093008</v>
      </c>
      <c r="I64" s="81">
        <v>5362.9723381755593</v>
      </c>
      <c r="J64" s="81">
        <v>5070.5541508582082</v>
      </c>
      <c r="K64" s="81">
        <v>4946.3813459711519</v>
      </c>
      <c r="L64" s="81">
        <v>4854.3377983514638</v>
      </c>
      <c r="M64" s="81">
        <v>5514.9086575491001</v>
      </c>
      <c r="N64" s="81">
        <v>4330.0918652913961</v>
      </c>
      <c r="O64" s="81">
        <v>4987.0141211041273</v>
      </c>
      <c r="P64" s="81">
        <v>4566.3728267929982</v>
      </c>
      <c r="Q64" s="81">
        <v>4239.9837999999872</v>
      </c>
      <c r="R64" s="81">
        <v>4094.8240471472232</v>
      </c>
    </row>
    <row r="65" spans="1:18" ht="11.25" customHeight="1" x14ac:dyDescent="0.25">
      <c r="A65" s="71" t="s">
        <v>123</v>
      </c>
      <c r="B65" s="72" t="s">
        <v>122</v>
      </c>
      <c r="C65" s="82">
        <v>3391.7524690620376</v>
      </c>
      <c r="D65" s="82">
        <v>4090.1216231635199</v>
      </c>
      <c r="E65" s="82">
        <v>4038.1274085868799</v>
      </c>
      <c r="F65" s="82">
        <v>3920.6094658617599</v>
      </c>
      <c r="G65" s="82">
        <v>3713.0615301427201</v>
      </c>
      <c r="H65" s="82">
        <v>4002.3359474659555</v>
      </c>
      <c r="I65" s="82">
        <v>4925.1191090572793</v>
      </c>
      <c r="J65" s="82">
        <v>4280.3580988224003</v>
      </c>
      <c r="K65" s="82">
        <v>4239.4234939660801</v>
      </c>
      <c r="L65" s="82">
        <v>4021.9265424441601</v>
      </c>
      <c r="M65" s="82">
        <v>4429.6441178389196</v>
      </c>
      <c r="N65" s="82">
        <v>3775.559181685262</v>
      </c>
      <c r="O65" s="82">
        <v>4380.1487269634181</v>
      </c>
      <c r="P65" s="82">
        <v>4065.3726325518455</v>
      </c>
      <c r="Q65" s="82">
        <v>3878.3359999999875</v>
      </c>
      <c r="R65" s="82">
        <v>3683.5845789639143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28.337815620822351</v>
      </c>
      <c r="D67" s="82">
        <v>35.891618575176004</v>
      </c>
      <c r="E67" s="82">
        <v>27.204800215320006</v>
      </c>
      <c r="F67" s="82">
        <v>34.844679592632005</v>
      </c>
      <c r="G67" s="82">
        <v>25.604010897192005</v>
      </c>
      <c r="H67" s="82">
        <v>15.615664260223104</v>
      </c>
      <c r="I67" s="82">
        <v>22.333303838664001</v>
      </c>
      <c r="J67" s="82">
        <v>52.018543401552009</v>
      </c>
      <c r="K67" s="82">
        <v>29.260204921584005</v>
      </c>
      <c r="L67" s="82">
        <v>17.602075980216004</v>
      </c>
      <c r="M67" s="82">
        <v>25.552969327102979</v>
      </c>
      <c r="N67" s="82">
        <v>23.314370637196028</v>
      </c>
      <c r="O67" s="82">
        <v>14.523729310205852</v>
      </c>
      <c r="P67" s="82">
        <v>19.273813607415235</v>
      </c>
      <c r="Q67" s="82">
        <v>10.646999999999998</v>
      </c>
      <c r="R67" s="82">
        <v>7.5894278377437034</v>
      </c>
    </row>
    <row r="68" spans="1:18" ht="11.25" customHeight="1" x14ac:dyDescent="0.25">
      <c r="A68" s="71" t="s">
        <v>117</v>
      </c>
      <c r="B68" s="72" t="s">
        <v>116</v>
      </c>
      <c r="C68" s="82">
        <v>260.00425542570747</v>
      </c>
      <c r="D68" s="82">
        <v>239.49613875599999</v>
      </c>
      <c r="E68" s="82">
        <v>269.22714983999998</v>
      </c>
      <c r="F68" s="82">
        <v>274.23225990000003</v>
      </c>
      <c r="G68" s="82">
        <v>255.82331898000001</v>
      </c>
      <c r="H68" s="82">
        <v>290.00118439040352</v>
      </c>
      <c r="I68" s="82">
        <v>305.21039310000003</v>
      </c>
      <c r="J68" s="82">
        <v>474.02237843999995</v>
      </c>
      <c r="K68" s="82">
        <v>451.74454124399995</v>
      </c>
      <c r="L68" s="82">
        <v>543.52895248799996</v>
      </c>
      <c r="M68" s="82">
        <v>480.00521627605315</v>
      </c>
      <c r="N68" s="82">
        <v>243.70308037436604</v>
      </c>
      <c r="O68" s="82">
        <v>237.8034785670861</v>
      </c>
      <c r="P68" s="82">
        <v>224.29960164795978</v>
      </c>
      <c r="Q68" s="82">
        <v>203.89999999999989</v>
      </c>
      <c r="R68" s="82">
        <v>270.00138839395464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13.331271103919997</v>
      </c>
      <c r="H69" s="82">
        <v>183.87633197642558</v>
      </c>
      <c r="I69" s="82">
        <v>110.309532179616</v>
      </c>
      <c r="J69" s="82">
        <v>264.155130194256</v>
      </c>
      <c r="K69" s="82">
        <v>225.95310583948796</v>
      </c>
      <c r="L69" s="82">
        <v>271.28022743908798</v>
      </c>
      <c r="M69" s="82">
        <v>579.70635410702505</v>
      </c>
      <c r="N69" s="82">
        <v>287.51523259457184</v>
      </c>
      <c r="O69" s="82">
        <v>354.53818626341746</v>
      </c>
      <c r="P69" s="82">
        <v>257.42677898577807</v>
      </c>
      <c r="Q69" s="82">
        <v>147.10079999999982</v>
      </c>
      <c r="R69" s="82">
        <v>133.64865195161053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13.331271103919997</v>
      </c>
      <c r="H73" s="83">
        <v>183.87633197642558</v>
      </c>
      <c r="I73" s="83">
        <v>110.309532179616</v>
      </c>
      <c r="J73" s="83">
        <v>264.155130194256</v>
      </c>
      <c r="K73" s="83">
        <v>225.95310583948796</v>
      </c>
      <c r="L73" s="83">
        <v>271.28022743908798</v>
      </c>
      <c r="M73" s="83">
        <v>579.70635410702505</v>
      </c>
      <c r="N73" s="83">
        <v>287.51523259457184</v>
      </c>
      <c r="O73" s="83">
        <v>354.53818626341746</v>
      </c>
      <c r="P73" s="83">
        <v>257.42677898577807</v>
      </c>
      <c r="Q73" s="83">
        <v>147.10079999999982</v>
      </c>
      <c r="R73" s="83">
        <v>133.64865195161053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53.055073440713457</v>
      </c>
      <c r="D2" s="78">
        <v>53.506081050517096</v>
      </c>
      <c r="E2" s="78">
        <v>59.106143175088143</v>
      </c>
      <c r="F2" s="78">
        <v>53.521924575727915</v>
      </c>
      <c r="G2" s="78">
        <v>38.880305597220826</v>
      </c>
      <c r="H2" s="78">
        <v>6.5751159029398991</v>
      </c>
      <c r="I2" s="78">
        <v>4.8285289163231111</v>
      </c>
      <c r="J2" s="78">
        <v>6.557819594478441</v>
      </c>
      <c r="K2" s="78">
        <v>6.4218897773637238</v>
      </c>
      <c r="L2" s="78">
        <v>5.2450747245969556</v>
      </c>
      <c r="M2" s="78">
        <v>1.7117514470758299</v>
      </c>
      <c r="N2" s="78">
        <v>1.6174235931279906</v>
      </c>
      <c r="O2" s="78">
        <v>3.5207123558823641</v>
      </c>
      <c r="P2" s="78">
        <v>1.6789234150477159</v>
      </c>
      <c r="Q2" s="78">
        <v>3.625780970293115</v>
      </c>
      <c r="R2" s="78">
        <v>3.3841017185480227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53.055073440713457</v>
      </c>
      <c r="D21" s="79">
        <v>53.506081050517096</v>
      </c>
      <c r="E21" s="79">
        <v>59.106143175088143</v>
      </c>
      <c r="F21" s="79">
        <v>53.521924575727915</v>
      </c>
      <c r="G21" s="79">
        <v>38.880305597220826</v>
      </c>
      <c r="H21" s="79">
        <v>6.5751159029398991</v>
      </c>
      <c r="I21" s="79">
        <v>4.8285289163231111</v>
      </c>
      <c r="J21" s="79">
        <v>6.557819594478441</v>
      </c>
      <c r="K21" s="79">
        <v>6.4218897773637238</v>
      </c>
      <c r="L21" s="79">
        <v>5.2450747245969556</v>
      </c>
      <c r="M21" s="79">
        <v>1.7117514470758299</v>
      </c>
      <c r="N21" s="79">
        <v>1.6174235931279906</v>
      </c>
      <c r="O21" s="79">
        <v>3.5207123558823641</v>
      </c>
      <c r="P21" s="79">
        <v>1.6789234150477159</v>
      </c>
      <c r="Q21" s="79">
        <v>3.625780970293115</v>
      </c>
      <c r="R21" s="79">
        <v>3.3841017185480227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53.055073440713457</v>
      </c>
      <c r="D30" s="8">
        <v>53.506081050517096</v>
      </c>
      <c r="E30" s="8">
        <v>59.106143175088143</v>
      </c>
      <c r="F30" s="8">
        <v>53.521924575727915</v>
      </c>
      <c r="G30" s="8">
        <v>38.880305597220826</v>
      </c>
      <c r="H30" s="8">
        <v>6.5751159029398991</v>
      </c>
      <c r="I30" s="8">
        <v>4.8285289163231111</v>
      </c>
      <c r="J30" s="8">
        <v>6.557819594478441</v>
      </c>
      <c r="K30" s="8">
        <v>6.4218897773637238</v>
      </c>
      <c r="L30" s="8">
        <v>5.2450747245969556</v>
      </c>
      <c r="M30" s="8">
        <v>1.7117514470758299</v>
      </c>
      <c r="N30" s="8">
        <v>1.6174235931279906</v>
      </c>
      <c r="O30" s="8">
        <v>3.5207123558823641</v>
      </c>
      <c r="P30" s="8">
        <v>1.6789234150477159</v>
      </c>
      <c r="Q30" s="8">
        <v>3.625780970293115</v>
      </c>
      <c r="R30" s="8">
        <v>3.3841017185480227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53.055073440713457</v>
      </c>
      <c r="D43" s="9">
        <v>53.506081050517096</v>
      </c>
      <c r="E43" s="9">
        <v>59.106143175088143</v>
      </c>
      <c r="F43" s="9">
        <v>53.521924575727915</v>
      </c>
      <c r="G43" s="9">
        <v>38.880305597220826</v>
      </c>
      <c r="H43" s="9">
        <v>6.5751159029398991</v>
      </c>
      <c r="I43" s="9">
        <v>4.8285289163231111</v>
      </c>
      <c r="J43" s="9">
        <v>6.557819594478441</v>
      </c>
      <c r="K43" s="9">
        <v>6.4218897773637238</v>
      </c>
      <c r="L43" s="9">
        <v>5.2450747245969556</v>
      </c>
      <c r="M43" s="9">
        <v>1.7117514470758299</v>
      </c>
      <c r="N43" s="9">
        <v>1.6174235931279906</v>
      </c>
      <c r="O43" s="9">
        <v>3.5207123558823641</v>
      </c>
      <c r="P43" s="9">
        <v>1.6789234150477159</v>
      </c>
      <c r="Q43" s="9">
        <v>3.625780970293115</v>
      </c>
      <c r="R43" s="9">
        <v>3.3841017185480227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23.267833438673609</v>
      </c>
      <c r="D2" s="78">
        <v>22.81363859879891</v>
      </c>
      <c r="E2" s="78">
        <v>26.828096432179869</v>
      </c>
      <c r="F2" s="78">
        <v>25.9011445992281</v>
      </c>
      <c r="G2" s="78">
        <v>27.821853723719183</v>
      </c>
      <c r="H2" s="78">
        <v>6.1688805492097289</v>
      </c>
      <c r="I2" s="78">
        <v>4.7849362192368901</v>
      </c>
      <c r="J2" s="78">
        <v>6.1623456790255604</v>
      </c>
      <c r="K2" s="78">
        <v>6.2984306170802773</v>
      </c>
      <c r="L2" s="78">
        <v>4.3724545795910466</v>
      </c>
      <c r="M2" s="78">
        <v>1.4745199027391822</v>
      </c>
      <c r="N2" s="78">
        <v>1.5688790424646502</v>
      </c>
      <c r="O2" s="78">
        <v>2.8518996091692572</v>
      </c>
      <c r="P2" s="78">
        <v>1.507375619616339</v>
      </c>
      <c r="Q2" s="78">
        <v>2.7467997144689047</v>
      </c>
      <c r="R2" s="78">
        <v>2.9885550624875794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23.267833438673609</v>
      </c>
      <c r="D21" s="79">
        <v>22.81363859879891</v>
      </c>
      <c r="E21" s="79">
        <v>26.828096432179869</v>
      </c>
      <c r="F21" s="79">
        <v>25.9011445992281</v>
      </c>
      <c r="G21" s="79">
        <v>27.821853723719183</v>
      </c>
      <c r="H21" s="79">
        <v>6.1688805492097289</v>
      </c>
      <c r="I21" s="79">
        <v>4.7849362192368901</v>
      </c>
      <c r="J21" s="79">
        <v>6.1623456790255604</v>
      </c>
      <c r="K21" s="79">
        <v>6.2984306170802773</v>
      </c>
      <c r="L21" s="79">
        <v>4.3724545795910466</v>
      </c>
      <c r="M21" s="79">
        <v>1.4745199027391822</v>
      </c>
      <c r="N21" s="79">
        <v>1.5688790424646502</v>
      </c>
      <c r="O21" s="79">
        <v>2.8518996091692572</v>
      </c>
      <c r="P21" s="79">
        <v>1.507375619616339</v>
      </c>
      <c r="Q21" s="79">
        <v>2.7467997144689047</v>
      </c>
      <c r="R21" s="79">
        <v>2.9885550624875794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23.267833438673609</v>
      </c>
      <c r="D30" s="8">
        <v>22.81363859879891</v>
      </c>
      <c r="E30" s="8">
        <v>26.828096432179869</v>
      </c>
      <c r="F30" s="8">
        <v>25.9011445992281</v>
      </c>
      <c r="G30" s="8">
        <v>27.821853723719183</v>
      </c>
      <c r="H30" s="8">
        <v>6.1688805492097289</v>
      </c>
      <c r="I30" s="8">
        <v>4.7849362192368901</v>
      </c>
      <c r="J30" s="8">
        <v>6.1623456790255604</v>
      </c>
      <c r="K30" s="8">
        <v>6.2984306170802773</v>
      </c>
      <c r="L30" s="8">
        <v>4.3724545795910466</v>
      </c>
      <c r="M30" s="8">
        <v>1.4745199027391822</v>
      </c>
      <c r="N30" s="8">
        <v>1.5688790424646502</v>
      </c>
      <c r="O30" s="8">
        <v>2.8518996091692572</v>
      </c>
      <c r="P30" s="8">
        <v>1.507375619616339</v>
      </c>
      <c r="Q30" s="8">
        <v>2.7467997144689047</v>
      </c>
      <c r="R30" s="8">
        <v>2.9885550624875794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23.267833438673609</v>
      </c>
      <c r="D43" s="9">
        <v>22.81363859879891</v>
      </c>
      <c r="E43" s="9">
        <v>26.828096432179869</v>
      </c>
      <c r="F43" s="9">
        <v>25.9011445992281</v>
      </c>
      <c r="G43" s="9">
        <v>27.821853723719183</v>
      </c>
      <c r="H43" s="9">
        <v>6.1688805492097289</v>
      </c>
      <c r="I43" s="9">
        <v>4.7849362192368901</v>
      </c>
      <c r="J43" s="9">
        <v>6.1623456790255604</v>
      </c>
      <c r="K43" s="9">
        <v>6.2984306170802773</v>
      </c>
      <c r="L43" s="9">
        <v>4.3724545795910466</v>
      </c>
      <c r="M43" s="9">
        <v>1.4745199027391822</v>
      </c>
      <c r="N43" s="9">
        <v>1.5688790424646502</v>
      </c>
      <c r="O43" s="9">
        <v>2.8518996091692572</v>
      </c>
      <c r="P43" s="9">
        <v>1.507375619616339</v>
      </c>
      <c r="Q43" s="9">
        <v>2.7467997144689047</v>
      </c>
      <c r="R43" s="9">
        <v>2.9885550624875794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2810.2992297819151</v>
      </c>
      <c r="D2" s="78">
        <v>2859.9938562283924</v>
      </c>
      <c r="E2" s="78">
        <v>2182.7247264083167</v>
      </c>
      <c r="F2" s="78">
        <v>2120.7255705547204</v>
      </c>
      <c r="G2" s="78">
        <v>2550.5727776018643</v>
      </c>
      <c r="H2" s="78">
        <v>2559.8809280689825</v>
      </c>
      <c r="I2" s="78">
        <v>2618.8343184121204</v>
      </c>
      <c r="J2" s="78">
        <v>2825.8458429061448</v>
      </c>
      <c r="K2" s="78">
        <v>2986.6254170676843</v>
      </c>
      <c r="L2" s="78">
        <v>2581.6626958916522</v>
      </c>
      <c r="M2" s="78">
        <v>2538.2481618348688</v>
      </c>
      <c r="N2" s="78">
        <v>2745.3969383542808</v>
      </c>
      <c r="O2" s="78">
        <v>2624.8320013268594</v>
      </c>
      <c r="P2" s="78">
        <v>2699.0353624759578</v>
      </c>
      <c r="Q2" s="78">
        <v>2448.5984169167309</v>
      </c>
      <c r="R2" s="78">
        <v>2624.8300097771294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2810.2992297819151</v>
      </c>
      <c r="D21" s="79">
        <v>2859.9938562283924</v>
      </c>
      <c r="E21" s="79">
        <v>2182.7247264083167</v>
      </c>
      <c r="F21" s="79">
        <v>2120.7255705547204</v>
      </c>
      <c r="G21" s="79">
        <v>2550.5727776018643</v>
      </c>
      <c r="H21" s="79">
        <v>2559.8809280689825</v>
      </c>
      <c r="I21" s="79">
        <v>2618.8343184121204</v>
      </c>
      <c r="J21" s="79">
        <v>2825.8458429061448</v>
      </c>
      <c r="K21" s="79">
        <v>2986.6254170676843</v>
      </c>
      <c r="L21" s="79">
        <v>2581.6626958916522</v>
      </c>
      <c r="M21" s="79">
        <v>2538.2481618348688</v>
      </c>
      <c r="N21" s="79">
        <v>2745.3969383542808</v>
      </c>
      <c r="O21" s="79">
        <v>2624.8320013268594</v>
      </c>
      <c r="P21" s="79">
        <v>2699.0353624759578</v>
      </c>
      <c r="Q21" s="79">
        <v>2448.5984169167309</v>
      </c>
      <c r="R21" s="79">
        <v>2624.8300097771294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2810.2992297819151</v>
      </c>
      <c r="D30" s="8">
        <v>2859.9938562283924</v>
      </c>
      <c r="E30" s="8">
        <v>2182.7247264083167</v>
      </c>
      <c r="F30" s="8">
        <v>2120.7255705547204</v>
      </c>
      <c r="G30" s="8">
        <v>2550.5727776018643</v>
      </c>
      <c r="H30" s="8">
        <v>2559.8809280689825</v>
      </c>
      <c r="I30" s="8">
        <v>2618.8343184121204</v>
      </c>
      <c r="J30" s="8">
        <v>2825.8458429061448</v>
      </c>
      <c r="K30" s="8">
        <v>2986.6254170676843</v>
      </c>
      <c r="L30" s="8">
        <v>2581.6626958916522</v>
      </c>
      <c r="M30" s="8">
        <v>2538.2481618348688</v>
      </c>
      <c r="N30" s="8">
        <v>2745.3969383542808</v>
      </c>
      <c r="O30" s="8">
        <v>2624.8320013268594</v>
      </c>
      <c r="P30" s="8">
        <v>2699.0353624759578</v>
      </c>
      <c r="Q30" s="8">
        <v>2448.5984169167309</v>
      </c>
      <c r="R30" s="8">
        <v>2624.8300097771294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15.399988621997331</v>
      </c>
      <c r="D35" s="9">
        <v>12.541601268000001</v>
      </c>
      <c r="E35" s="9">
        <v>12.309162692399999</v>
      </c>
      <c r="F35" s="9">
        <v>12.3092213076</v>
      </c>
      <c r="G35" s="9">
        <v>12.308898924000003</v>
      </c>
      <c r="H35" s="9">
        <v>12.320000000000006</v>
      </c>
      <c r="I35" s="9">
        <v>12.5414254224</v>
      </c>
      <c r="J35" s="9">
        <v>9.3785199228000007</v>
      </c>
      <c r="K35" s="9">
        <v>9.3791353824000012</v>
      </c>
      <c r="L35" s="9">
        <v>9.3781389239999999</v>
      </c>
      <c r="M35" s="9">
        <v>9.239990125692362</v>
      </c>
      <c r="N35" s="9">
        <v>9.239977912819727</v>
      </c>
      <c r="O35" s="9">
        <v>6.1600532667090704</v>
      </c>
      <c r="P35" s="9">
        <v>6.1600174358361368</v>
      </c>
      <c r="Q35" s="9">
        <v>6.1599622599580792</v>
      </c>
      <c r="R35" s="9">
        <v>6.1599999999999877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15.399988621997331</v>
      </c>
      <c r="D37" s="10">
        <v>12.541601268000001</v>
      </c>
      <c r="E37" s="10">
        <v>12.309162692399999</v>
      </c>
      <c r="F37" s="10">
        <v>12.3092213076</v>
      </c>
      <c r="G37" s="10">
        <v>12.308898924000003</v>
      </c>
      <c r="H37" s="10">
        <v>12.320000000000006</v>
      </c>
      <c r="I37" s="10">
        <v>12.5414254224</v>
      </c>
      <c r="J37" s="10">
        <v>9.3785199228000007</v>
      </c>
      <c r="K37" s="10">
        <v>9.3791353824000012</v>
      </c>
      <c r="L37" s="10">
        <v>9.3781389239999999</v>
      </c>
      <c r="M37" s="10">
        <v>9.239990125692362</v>
      </c>
      <c r="N37" s="10">
        <v>9.239977912819727</v>
      </c>
      <c r="O37" s="10">
        <v>6.1600532667090704</v>
      </c>
      <c r="P37" s="10">
        <v>6.1600174358361368</v>
      </c>
      <c r="Q37" s="10">
        <v>6.1599622599580792</v>
      </c>
      <c r="R37" s="10">
        <v>6.1599999999999877</v>
      </c>
    </row>
    <row r="38" spans="1:18" ht="11.25" customHeight="1" x14ac:dyDescent="0.25">
      <c r="A38" s="59" t="s">
        <v>173</v>
      </c>
      <c r="B38" s="60" t="s">
        <v>172</v>
      </c>
      <c r="C38" s="9">
        <v>2794.8992411599179</v>
      </c>
      <c r="D38" s="9">
        <v>2847.4522549603926</v>
      </c>
      <c r="E38" s="9">
        <v>2170.4155637159165</v>
      </c>
      <c r="F38" s="9">
        <v>2108.4163492471203</v>
      </c>
      <c r="G38" s="9">
        <v>2538.2638786778643</v>
      </c>
      <c r="H38" s="9">
        <v>2547.5609280689823</v>
      </c>
      <c r="I38" s="9">
        <v>2606.2928929897203</v>
      </c>
      <c r="J38" s="9">
        <v>2816.4673229833447</v>
      </c>
      <c r="K38" s="9">
        <v>2977.2462816852844</v>
      </c>
      <c r="L38" s="9">
        <v>2572.2845569676524</v>
      </c>
      <c r="M38" s="9">
        <v>2529.0081717091766</v>
      </c>
      <c r="N38" s="9">
        <v>2736.1569604414613</v>
      </c>
      <c r="O38" s="9">
        <v>2618.6719480601505</v>
      </c>
      <c r="P38" s="9">
        <v>2692.8753450401218</v>
      </c>
      <c r="Q38" s="9">
        <v>2442.438454656773</v>
      </c>
      <c r="R38" s="9">
        <v>2618.6700097771295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2794.8992411599179</v>
      </c>
      <c r="D40" s="10">
        <v>2847.4522549603926</v>
      </c>
      <c r="E40" s="10">
        <v>2170.4155637159165</v>
      </c>
      <c r="F40" s="10">
        <v>2108.4163492471203</v>
      </c>
      <c r="G40" s="10">
        <v>2538.2638786778643</v>
      </c>
      <c r="H40" s="10">
        <v>2547.5609280689823</v>
      </c>
      <c r="I40" s="10">
        <v>2606.2928929897203</v>
      </c>
      <c r="J40" s="10">
        <v>2816.4673229833447</v>
      </c>
      <c r="K40" s="10">
        <v>2977.2462816852844</v>
      </c>
      <c r="L40" s="10">
        <v>2572.2845569676524</v>
      </c>
      <c r="M40" s="10">
        <v>2529.0081717091766</v>
      </c>
      <c r="N40" s="10">
        <v>2736.1569604414613</v>
      </c>
      <c r="O40" s="10">
        <v>2618.6719480601505</v>
      </c>
      <c r="P40" s="10">
        <v>2692.8753450401218</v>
      </c>
      <c r="Q40" s="10">
        <v>2442.438454656773</v>
      </c>
      <c r="R40" s="10">
        <v>2618.6700097771295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717.52777729845025</v>
      </c>
      <c r="D2" s="78">
        <v>726.84105581675828</v>
      </c>
      <c r="E2" s="78">
        <v>663.36585114443596</v>
      </c>
      <c r="F2" s="78">
        <v>629.65637228774301</v>
      </c>
      <c r="G2" s="78">
        <v>667.8923879822172</v>
      </c>
      <c r="H2" s="78">
        <v>661.82497772999227</v>
      </c>
      <c r="I2" s="78">
        <v>631.10951352360053</v>
      </c>
      <c r="J2" s="78">
        <v>624.98452426245296</v>
      </c>
      <c r="K2" s="78">
        <v>633.93201301449494</v>
      </c>
      <c r="L2" s="78">
        <v>526.44677687733997</v>
      </c>
      <c r="M2" s="78">
        <v>524.1246496645831</v>
      </c>
      <c r="N2" s="78">
        <v>561.63336453984562</v>
      </c>
      <c r="O2" s="78">
        <v>504.05923550763254</v>
      </c>
      <c r="P2" s="78">
        <v>501.86164376740726</v>
      </c>
      <c r="Q2" s="78">
        <v>516.09405594173893</v>
      </c>
      <c r="R2" s="78">
        <v>504.30181475565513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717.52777729845025</v>
      </c>
      <c r="D21" s="79">
        <v>726.84105581675828</v>
      </c>
      <c r="E21" s="79">
        <v>663.36585114443596</v>
      </c>
      <c r="F21" s="79">
        <v>629.65637228774301</v>
      </c>
      <c r="G21" s="79">
        <v>667.8923879822172</v>
      </c>
      <c r="H21" s="79">
        <v>661.82497772999227</v>
      </c>
      <c r="I21" s="79">
        <v>631.10951352360053</v>
      </c>
      <c r="J21" s="79">
        <v>624.98452426245296</v>
      </c>
      <c r="K21" s="79">
        <v>633.93201301449494</v>
      </c>
      <c r="L21" s="79">
        <v>526.44677687733997</v>
      </c>
      <c r="M21" s="79">
        <v>524.1246496645831</v>
      </c>
      <c r="N21" s="79">
        <v>561.63336453984562</v>
      </c>
      <c r="O21" s="79">
        <v>504.05923550763254</v>
      </c>
      <c r="P21" s="79">
        <v>501.86164376740726</v>
      </c>
      <c r="Q21" s="79">
        <v>516.09405594173893</v>
      </c>
      <c r="R21" s="79">
        <v>504.30181475565513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717.52777729845025</v>
      </c>
      <c r="D30" s="8">
        <v>726.84105581675828</v>
      </c>
      <c r="E30" s="8">
        <v>663.36585114443596</v>
      </c>
      <c r="F30" s="8">
        <v>629.65637228774301</v>
      </c>
      <c r="G30" s="8">
        <v>667.8923879822172</v>
      </c>
      <c r="H30" s="8">
        <v>661.82497772999227</v>
      </c>
      <c r="I30" s="8">
        <v>631.10951352360053</v>
      </c>
      <c r="J30" s="8">
        <v>624.98452426245296</v>
      </c>
      <c r="K30" s="8">
        <v>633.93201301449494</v>
      </c>
      <c r="L30" s="8">
        <v>526.44677687733997</v>
      </c>
      <c r="M30" s="8">
        <v>524.1246496645831</v>
      </c>
      <c r="N30" s="8">
        <v>561.63336453984562</v>
      </c>
      <c r="O30" s="8">
        <v>504.05923550763254</v>
      </c>
      <c r="P30" s="8">
        <v>501.86164376740726</v>
      </c>
      <c r="Q30" s="8">
        <v>516.09405594173893</v>
      </c>
      <c r="R30" s="8">
        <v>504.30181475565513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3.9319370297876302</v>
      </c>
      <c r="D35" s="9">
        <v>3.1873322690585364</v>
      </c>
      <c r="E35" s="9">
        <v>3.7409564694653894</v>
      </c>
      <c r="F35" s="9">
        <v>3.6546829735273469</v>
      </c>
      <c r="G35" s="9">
        <v>3.2232053787980082</v>
      </c>
      <c r="H35" s="9">
        <v>3.1851808559643247</v>
      </c>
      <c r="I35" s="9">
        <v>3.022341979244604</v>
      </c>
      <c r="J35" s="9">
        <v>2.0742213617035485</v>
      </c>
      <c r="K35" s="9">
        <v>1.9907867050625725</v>
      </c>
      <c r="L35" s="9">
        <v>1.9123687294643106</v>
      </c>
      <c r="M35" s="9">
        <v>1.9079720652813708</v>
      </c>
      <c r="N35" s="9">
        <v>1.8902475671010333</v>
      </c>
      <c r="O35" s="9">
        <v>1.18294494227976</v>
      </c>
      <c r="P35" s="9">
        <v>1.1454005082573833</v>
      </c>
      <c r="Q35" s="9">
        <v>1.2983427111714565</v>
      </c>
      <c r="R35" s="9">
        <v>1.1835049002501299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3.9319370297876302</v>
      </c>
      <c r="D37" s="10">
        <v>3.1873322690585364</v>
      </c>
      <c r="E37" s="10">
        <v>3.7409564694653894</v>
      </c>
      <c r="F37" s="10">
        <v>3.6546829735273469</v>
      </c>
      <c r="G37" s="10">
        <v>3.2232053787980082</v>
      </c>
      <c r="H37" s="10">
        <v>3.1851808559643247</v>
      </c>
      <c r="I37" s="10">
        <v>3.022341979244604</v>
      </c>
      <c r="J37" s="10">
        <v>2.0742213617035485</v>
      </c>
      <c r="K37" s="10">
        <v>1.9907867050625725</v>
      </c>
      <c r="L37" s="10">
        <v>1.9123687294643106</v>
      </c>
      <c r="M37" s="10">
        <v>1.9079720652813708</v>
      </c>
      <c r="N37" s="10">
        <v>1.8902475671010333</v>
      </c>
      <c r="O37" s="10">
        <v>1.18294494227976</v>
      </c>
      <c r="P37" s="10">
        <v>1.1454005082573833</v>
      </c>
      <c r="Q37" s="10">
        <v>1.2983427111714565</v>
      </c>
      <c r="R37" s="10">
        <v>1.1835049002501299</v>
      </c>
    </row>
    <row r="38" spans="1:18" ht="11.25" customHeight="1" x14ac:dyDescent="0.25">
      <c r="A38" s="59" t="s">
        <v>173</v>
      </c>
      <c r="B38" s="60" t="s">
        <v>172</v>
      </c>
      <c r="C38" s="9">
        <v>713.59584026866264</v>
      </c>
      <c r="D38" s="9">
        <v>723.65372354769977</v>
      </c>
      <c r="E38" s="9">
        <v>659.62489467497062</v>
      </c>
      <c r="F38" s="9">
        <v>626.0016893142157</v>
      </c>
      <c r="G38" s="9">
        <v>664.66918260341924</v>
      </c>
      <c r="H38" s="9">
        <v>658.63979687402798</v>
      </c>
      <c r="I38" s="9">
        <v>628.0871715443559</v>
      </c>
      <c r="J38" s="9">
        <v>622.91030290074946</v>
      </c>
      <c r="K38" s="9">
        <v>631.94122630943241</v>
      </c>
      <c r="L38" s="9">
        <v>524.53440814787564</v>
      </c>
      <c r="M38" s="9">
        <v>522.21667759930176</v>
      </c>
      <c r="N38" s="9">
        <v>559.74311697274459</v>
      </c>
      <c r="O38" s="9">
        <v>502.8762905653528</v>
      </c>
      <c r="P38" s="9">
        <v>500.71624325914985</v>
      </c>
      <c r="Q38" s="9">
        <v>514.79571323056746</v>
      </c>
      <c r="R38" s="9">
        <v>503.11830985540502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713.59584026866264</v>
      </c>
      <c r="D40" s="10">
        <v>723.65372354769977</v>
      </c>
      <c r="E40" s="10">
        <v>659.62489467497062</v>
      </c>
      <c r="F40" s="10">
        <v>626.0016893142157</v>
      </c>
      <c r="G40" s="10">
        <v>664.66918260341924</v>
      </c>
      <c r="H40" s="10">
        <v>658.63979687402798</v>
      </c>
      <c r="I40" s="10">
        <v>628.0871715443559</v>
      </c>
      <c r="J40" s="10">
        <v>622.91030290074946</v>
      </c>
      <c r="K40" s="10">
        <v>631.94122630943241</v>
      </c>
      <c r="L40" s="10">
        <v>524.53440814787564</v>
      </c>
      <c r="M40" s="10">
        <v>522.21667759930176</v>
      </c>
      <c r="N40" s="10">
        <v>559.74311697274459</v>
      </c>
      <c r="O40" s="10">
        <v>502.8762905653528</v>
      </c>
      <c r="P40" s="10">
        <v>500.71624325914985</v>
      </c>
      <c r="Q40" s="10">
        <v>514.79571323056746</v>
      </c>
      <c r="R40" s="10">
        <v>503.11830985540502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1172.7868794032061</v>
      </c>
      <c r="D2" s="78">
        <v>1241.3625542462671</v>
      </c>
      <c r="E2" s="78">
        <v>963.24615389686016</v>
      </c>
      <c r="F2" s="78">
        <v>903.69084102192016</v>
      </c>
      <c r="G2" s="78">
        <v>1101.9242349531814</v>
      </c>
      <c r="H2" s="78">
        <v>1080.4216608337599</v>
      </c>
      <c r="I2" s="78">
        <v>1139.6613664846884</v>
      </c>
      <c r="J2" s="78">
        <v>1247.1025151462916</v>
      </c>
      <c r="K2" s="78">
        <v>1319.3901821438214</v>
      </c>
      <c r="L2" s="78">
        <v>1138.1632030670735</v>
      </c>
      <c r="M2" s="78">
        <v>1158.3311052207698</v>
      </c>
      <c r="N2" s="78">
        <v>1240.5680193420274</v>
      </c>
      <c r="O2" s="78">
        <v>1234.7851260123814</v>
      </c>
      <c r="P2" s="78">
        <v>1262.0478483218119</v>
      </c>
      <c r="Q2" s="78">
        <v>1106.2860622587598</v>
      </c>
      <c r="R2" s="78">
        <v>1183.8236896932933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1172.7868794032061</v>
      </c>
      <c r="D21" s="79">
        <v>1241.3625542462671</v>
      </c>
      <c r="E21" s="79">
        <v>963.24615389686016</v>
      </c>
      <c r="F21" s="79">
        <v>903.69084102192016</v>
      </c>
      <c r="G21" s="79">
        <v>1101.9242349531814</v>
      </c>
      <c r="H21" s="79">
        <v>1080.4216608337599</v>
      </c>
      <c r="I21" s="79">
        <v>1139.6613664846884</v>
      </c>
      <c r="J21" s="79">
        <v>1247.1025151462916</v>
      </c>
      <c r="K21" s="79">
        <v>1319.3901821438214</v>
      </c>
      <c r="L21" s="79">
        <v>1138.1632030670735</v>
      </c>
      <c r="M21" s="79">
        <v>1158.3311052207698</v>
      </c>
      <c r="N21" s="79">
        <v>1240.5680193420274</v>
      </c>
      <c r="O21" s="79">
        <v>1234.7851260123814</v>
      </c>
      <c r="P21" s="79">
        <v>1262.0478483218119</v>
      </c>
      <c r="Q21" s="79">
        <v>1106.2860622587598</v>
      </c>
      <c r="R21" s="79">
        <v>1183.8236896932933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1172.7868794032061</v>
      </c>
      <c r="D30" s="8">
        <v>1241.3625542462671</v>
      </c>
      <c r="E30" s="8">
        <v>963.24615389686016</v>
      </c>
      <c r="F30" s="8">
        <v>903.69084102192016</v>
      </c>
      <c r="G30" s="8">
        <v>1101.9242349531814</v>
      </c>
      <c r="H30" s="8">
        <v>1080.4216608337599</v>
      </c>
      <c r="I30" s="8">
        <v>1139.6613664846884</v>
      </c>
      <c r="J30" s="8">
        <v>1247.1025151462916</v>
      </c>
      <c r="K30" s="8">
        <v>1319.3901821438214</v>
      </c>
      <c r="L30" s="8">
        <v>1138.1632030670735</v>
      </c>
      <c r="M30" s="8">
        <v>1158.3311052207698</v>
      </c>
      <c r="N30" s="8">
        <v>1240.5680193420274</v>
      </c>
      <c r="O30" s="8">
        <v>1234.7851260123814</v>
      </c>
      <c r="P30" s="8">
        <v>1262.0478483218119</v>
      </c>
      <c r="Q30" s="8">
        <v>1106.2860622587598</v>
      </c>
      <c r="R30" s="8">
        <v>1183.8236896932933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6.4266838233587995</v>
      </c>
      <c r="D35" s="9">
        <v>5.4436040659590228</v>
      </c>
      <c r="E35" s="9">
        <v>5.4320883791220727</v>
      </c>
      <c r="F35" s="9">
        <v>5.2452475276564607</v>
      </c>
      <c r="G35" s="9">
        <v>5.3178149430017756</v>
      </c>
      <c r="H35" s="9">
        <v>5.199771096975506</v>
      </c>
      <c r="I35" s="9">
        <v>5.4577633774191812</v>
      </c>
      <c r="J35" s="9">
        <v>4.1389291682115115</v>
      </c>
      <c r="K35" s="9">
        <v>4.1433850625586679</v>
      </c>
      <c r="L35" s="9">
        <v>4.1344876902523913</v>
      </c>
      <c r="M35" s="9">
        <v>4.2166751602353925</v>
      </c>
      <c r="N35" s="9">
        <v>4.1752873465875568</v>
      </c>
      <c r="O35" s="9">
        <v>2.8978396123375956</v>
      </c>
      <c r="P35" s="9">
        <v>2.8803760256739102</v>
      </c>
      <c r="Q35" s="9">
        <v>2.783094338847373</v>
      </c>
      <c r="R35" s="9">
        <v>2.7782195042527169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6.4266838233587995</v>
      </c>
      <c r="D37" s="10">
        <v>5.4436040659590228</v>
      </c>
      <c r="E37" s="10">
        <v>5.4320883791220727</v>
      </c>
      <c r="F37" s="10">
        <v>5.2452475276564607</v>
      </c>
      <c r="G37" s="10">
        <v>5.3178149430017756</v>
      </c>
      <c r="H37" s="10">
        <v>5.199771096975506</v>
      </c>
      <c r="I37" s="10">
        <v>5.4577633774191812</v>
      </c>
      <c r="J37" s="10">
        <v>4.1389291682115115</v>
      </c>
      <c r="K37" s="10">
        <v>4.1433850625586679</v>
      </c>
      <c r="L37" s="10">
        <v>4.1344876902523913</v>
      </c>
      <c r="M37" s="10">
        <v>4.2166751602353925</v>
      </c>
      <c r="N37" s="10">
        <v>4.1752873465875568</v>
      </c>
      <c r="O37" s="10">
        <v>2.8978396123375956</v>
      </c>
      <c r="P37" s="10">
        <v>2.8803760256739102</v>
      </c>
      <c r="Q37" s="10">
        <v>2.783094338847373</v>
      </c>
      <c r="R37" s="10">
        <v>2.7782195042527169</v>
      </c>
    </row>
    <row r="38" spans="1:18" ht="11.25" customHeight="1" x14ac:dyDescent="0.25">
      <c r="A38" s="59" t="s">
        <v>173</v>
      </c>
      <c r="B38" s="60" t="s">
        <v>172</v>
      </c>
      <c r="C38" s="9">
        <v>1166.3601955798472</v>
      </c>
      <c r="D38" s="9">
        <v>1235.918950180308</v>
      </c>
      <c r="E38" s="9">
        <v>957.81406551773807</v>
      </c>
      <c r="F38" s="9">
        <v>898.44559349426368</v>
      </c>
      <c r="G38" s="9">
        <v>1096.6064200101796</v>
      </c>
      <c r="H38" s="9">
        <v>1075.2218897367843</v>
      </c>
      <c r="I38" s="9">
        <v>1134.2036031072691</v>
      </c>
      <c r="J38" s="9">
        <v>1242.9635859780801</v>
      </c>
      <c r="K38" s="9">
        <v>1315.2467970812627</v>
      </c>
      <c r="L38" s="9">
        <v>1134.0287153768211</v>
      </c>
      <c r="M38" s="9">
        <v>1154.1144300605345</v>
      </c>
      <c r="N38" s="9">
        <v>1236.3927319954398</v>
      </c>
      <c r="O38" s="9">
        <v>1231.8872864000439</v>
      </c>
      <c r="P38" s="9">
        <v>1259.1674722961379</v>
      </c>
      <c r="Q38" s="9">
        <v>1103.5029679199124</v>
      </c>
      <c r="R38" s="9">
        <v>1181.0454701890405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1166.3601955798472</v>
      </c>
      <c r="D40" s="10">
        <v>1235.918950180308</v>
      </c>
      <c r="E40" s="10">
        <v>957.81406551773807</v>
      </c>
      <c r="F40" s="10">
        <v>898.44559349426368</v>
      </c>
      <c r="G40" s="10">
        <v>1096.6064200101796</v>
      </c>
      <c r="H40" s="10">
        <v>1075.2218897367843</v>
      </c>
      <c r="I40" s="10">
        <v>1134.2036031072691</v>
      </c>
      <c r="J40" s="10">
        <v>1242.9635859780801</v>
      </c>
      <c r="K40" s="10">
        <v>1315.2467970812627</v>
      </c>
      <c r="L40" s="10">
        <v>1134.0287153768211</v>
      </c>
      <c r="M40" s="10">
        <v>1154.1144300605345</v>
      </c>
      <c r="N40" s="10">
        <v>1236.3927319954398</v>
      </c>
      <c r="O40" s="10">
        <v>1231.8872864000439</v>
      </c>
      <c r="P40" s="10">
        <v>1259.1674722961379</v>
      </c>
      <c r="Q40" s="10">
        <v>1103.5029679199124</v>
      </c>
      <c r="R40" s="10">
        <v>1181.0454701890405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864.29887884344271</v>
      </c>
      <c r="D2" s="78">
        <v>836.11147888807852</v>
      </c>
      <c r="E2" s="78">
        <v>500.32839412552812</v>
      </c>
      <c r="F2" s="78">
        <v>522.76628773062782</v>
      </c>
      <c r="G2" s="78">
        <v>699.54675297853191</v>
      </c>
      <c r="H2" s="78">
        <v>742.86689614603495</v>
      </c>
      <c r="I2" s="78">
        <v>763.97935572639994</v>
      </c>
      <c r="J2" s="78">
        <v>851.67671870954439</v>
      </c>
      <c r="K2" s="78">
        <v>928.83119229177851</v>
      </c>
      <c r="L2" s="78">
        <v>839.2615053273214</v>
      </c>
      <c r="M2" s="78">
        <v>784.6445099364588</v>
      </c>
      <c r="N2" s="78">
        <v>881.19807536738904</v>
      </c>
      <c r="O2" s="78">
        <v>832.28916834415247</v>
      </c>
      <c r="P2" s="78">
        <v>886.78672899649769</v>
      </c>
      <c r="Q2" s="78">
        <v>782.51271493251681</v>
      </c>
      <c r="R2" s="78">
        <v>889.0385251126861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864.29887884344271</v>
      </c>
      <c r="D21" s="79">
        <v>836.11147888807852</v>
      </c>
      <c r="E21" s="79">
        <v>500.32839412552812</v>
      </c>
      <c r="F21" s="79">
        <v>522.76628773062782</v>
      </c>
      <c r="G21" s="79">
        <v>699.54675297853191</v>
      </c>
      <c r="H21" s="79">
        <v>742.86689614603495</v>
      </c>
      <c r="I21" s="79">
        <v>763.97935572639994</v>
      </c>
      <c r="J21" s="79">
        <v>851.67671870954439</v>
      </c>
      <c r="K21" s="79">
        <v>928.83119229177851</v>
      </c>
      <c r="L21" s="79">
        <v>839.2615053273214</v>
      </c>
      <c r="M21" s="79">
        <v>784.6445099364588</v>
      </c>
      <c r="N21" s="79">
        <v>881.19807536738904</v>
      </c>
      <c r="O21" s="79">
        <v>832.28916834415247</v>
      </c>
      <c r="P21" s="79">
        <v>886.78672899649769</v>
      </c>
      <c r="Q21" s="79">
        <v>782.51271493251681</v>
      </c>
      <c r="R21" s="79">
        <v>889.0385251126861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864.29887884344271</v>
      </c>
      <c r="D30" s="8">
        <v>836.11147888807852</v>
      </c>
      <c r="E30" s="8">
        <v>500.32839412552812</v>
      </c>
      <c r="F30" s="8">
        <v>522.76628773062782</v>
      </c>
      <c r="G30" s="8">
        <v>699.54675297853191</v>
      </c>
      <c r="H30" s="8">
        <v>742.86689614603495</v>
      </c>
      <c r="I30" s="8">
        <v>763.97935572639994</v>
      </c>
      <c r="J30" s="8">
        <v>851.67671870954439</v>
      </c>
      <c r="K30" s="8">
        <v>928.83119229177851</v>
      </c>
      <c r="L30" s="8">
        <v>839.2615053273214</v>
      </c>
      <c r="M30" s="8">
        <v>784.6445099364588</v>
      </c>
      <c r="N30" s="8">
        <v>881.19807536738904</v>
      </c>
      <c r="O30" s="8">
        <v>832.28916834415247</v>
      </c>
      <c r="P30" s="8">
        <v>886.78672899649769</v>
      </c>
      <c r="Q30" s="8">
        <v>782.51271493251681</v>
      </c>
      <c r="R30" s="8">
        <v>889.0385251126861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4.7362191040514086</v>
      </c>
      <c r="D35" s="9">
        <v>3.6665032552345038</v>
      </c>
      <c r="E35" s="9">
        <v>2.821530140015593</v>
      </c>
      <c r="F35" s="9">
        <v>3.0342662045356619</v>
      </c>
      <c r="G35" s="9">
        <v>3.3759672927745958</v>
      </c>
      <c r="H35" s="9">
        <v>3.5752132297118036</v>
      </c>
      <c r="I35" s="9">
        <v>3.6586469203998115</v>
      </c>
      <c r="J35" s="9">
        <v>2.8265756584895501</v>
      </c>
      <c r="K35" s="9">
        <v>2.9168818594110193</v>
      </c>
      <c r="L35" s="9">
        <v>3.0486984233262149</v>
      </c>
      <c r="M35" s="9">
        <v>2.8563430609364007</v>
      </c>
      <c r="N35" s="9">
        <v>2.9657827032089479</v>
      </c>
      <c r="O35" s="9">
        <v>1.9532471440889501</v>
      </c>
      <c r="P35" s="9">
        <v>2.0239163178193373</v>
      </c>
      <c r="Q35" s="9">
        <v>1.9685746583105628</v>
      </c>
      <c r="R35" s="9">
        <v>2.0864121845205266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4.7362191040514086</v>
      </c>
      <c r="D37" s="10">
        <v>3.6665032552345038</v>
      </c>
      <c r="E37" s="10">
        <v>2.821530140015593</v>
      </c>
      <c r="F37" s="10">
        <v>3.0342662045356619</v>
      </c>
      <c r="G37" s="10">
        <v>3.3759672927745958</v>
      </c>
      <c r="H37" s="10">
        <v>3.5752132297118036</v>
      </c>
      <c r="I37" s="10">
        <v>3.6586469203998115</v>
      </c>
      <c r="J37" s="10">
        <v>2.8265756584895501</v>
      </c>
      <c r="K37" s="10">
        <v>2.9168818594110193</v>
      </c>
      <c r="L37" s="10">
        <v>3.0486984233262149</v>
      </c>
      <c r="M37" s="10">
        <v>2.8563430609364007</v>
      </c>
      <c r="N37" s="10">
        <v>2.9657827032089479</v>
      </c>
      <c r="O37" s="10">
        <v>1.9532471440889501</v>
      </c>
      <c r="P37" s="10">
        <v>2.0239163178193373</v>
      </c>
      <c r="Q37" s="10">
        <v>1.9685746583105628</v>
      </c>
      <c r="R37" s="10">
        <v>2.0864121845205266</v>
      </c>
    </row>
    <row r="38" spans="1:18" ht="11.25" customHeight="1" x14ac:dyDescent="0.25">
      <c r="A38" s="59" t="s">
        <v>173</v>
      </c>
      <c r="B38" s="60" t="s">
        <v>172</v>
      </c>
      <c r="C38" s="9">
        <v>859.56265973939128</v>
      </c>
      <c r="D38" s="9">
        <v>832.44497563284403</v>
      </c>
      <c r="E38" s="9">
        <v>497.50686398551255</v>
      </c>
      <c r="F38" s="9">
        <v>519.73202152609213</v>
      </c>
      <c r="G38" s="9">
        <v>696.17078568575732</v>
      </c>
      <c r="H38" s="9">
        <v>739.29168291632311</v>
      </c>
      <c r="I38" s="9">
        <v>760.32070880600008</v>
      </c>
      <c r="J38" s="9">
        <v>848.85014305105483</v>
      </c>
      <c r="K38" s="9">
        <v>925.91431043236753</v>
      </c>
      <c r="L38" s="9">
        <v>836.21280690399522</v>
      </c>
      <c r="M38" s="9">
        <v>781.78816687552239</v>
      </c>
      <c r="N38" s="9">
        <v>878.23229266418014</v>
      </c>
      <c r="O38" s="9">
        <v>830.33592120006347</v>
      </c>
      <c r="P38" s="9">
        <v>884.7628126786783</v>
      </c>
      <c r="Q38" s="9">
        <v>780.54414027420626</v>
      </c>
      <c r="R38" s="9">
        <v>886.95211292816555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859.56265973939128</v>
      </c>
      <c r="D40" s="10">
        <v>832.44497563284403</v>
      </c>
      <c r="E40" s="10">
        <v>497.50686398551255</v>
      </c>
      <c r="F40" s="10">
        <v>519.73202152609213</v>
      </c>
      <c r="G40" s="10">
        <v>696.17078568575732</v>
      </c>
      <c r="H40" s="10">
        <v>739.29168291632311</v>
      </c>
      <c r="I40" s="10">
        <v>760.32070880600008</v>
      </c>
      <c r="J40" s="10">
        <v>848.85014305105483</v>
      </c>
      <c r="K40" s="10">
        <v>925.91431043236753</v>
      </c>
      <c r="L40" s="10">
        <v>836.21280690399522</v>
      </c>
      <c r="M40" s="10">
        <v>781.78816687552239</v>
      </c>
      <c r="N40" s="10">
        <v>878.23229266418014</v>
      </c>
      <c r="O40" s="10">
        <v>830.33592120006347</v>
      </c>
      <c r="P40" s="10">
        <v>884.7628126786783</v>
      </c>
      <c r="Q40" s="10">
        <v>780.54414027420626</v>
      </c>
      <c r="R40" s="10">
        <v>886.95211292816555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41.220350568789051</v>
      </c>
      <c r="D2" s="78">
        <v>34.297723033062518</v>
      </c>
      <c r="E2" s="78">
        <v>33.851127454405315</v>
      </c>
      <c r="F2" s="78">
        <v>37.65669087805837</v>
      </c>
      <c r="G2" s="78">
        <v>46.247968496454909</v>
      </c>
      <c r="H2" s="78">
        <v>40.324058211740905</v>
      </c>
      <c r="I2" s="78">
        <v>47.405018956040301</v>
      </c>
      <c r="J2" s="78">
        <v>59.499639738859621</v>
      </c>
      <c r="K2" s="78">
        <v>61.915390060411461</v>
      </c>
      <c r="L2" s="78">
        <v>46.058231295487154</v>
      </c>
      <c r="M2" s="78">
        <v>32.881925578315219</v>
      </c>
      <c r="N2" s="78">
        <v>23.524350540973124</v>
      </c>
      <c r="O2" s="78">
        <v>20.988899920456735</v>
      </c>
      <c r="P2" s="78">
        <v>17.981066583278594</v>
      </c>
      <c r="Q2" s="78">
        <v>14.844973439542516</v>
      </c>
      <c r="R2" s="78">
        <v>15.959724304083084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41.220350568789051</v>
      </c>
      <c r="D21" s="79">
        <v>34.297723033062518</v>
      </c>
      <c r="E21" s="79">
        <v>33.851127454405315</v>
      </c>
      <c r="F21" s="79">
        <v>37.65669087805837</v>
      </c>
      <c r="G21" s="79">
        <v>46.247968496454909</v>
      </c>
      <c r="H21" s="79">
        <v>40.324058211740905</v>
      </c>
      <c r="I21" s="79">
        <v>47.405018956040301</v>
      </c>
      <c r="J21" s="79">
        <v>59.499639738859621</v>
      </c>
      <c r="K21" s="79">
        <v>61.915390060411461</v>
      </c>
      <c r="L21" s="79">
        <v>46.058231295487154</v>
      </c>
      <c r="M21" s="79">
        <v>32.881925578315219</v>
      </c>
      <c r="N21" s="79">
        <v>23.524350540973124</v>
      </c>
      <c r="O21" s="79">
        <v>20.988899920456735</v>
      </c>
      <c r="P21" s="79">
        <v>17.981066583278594</v>
      </c>
      <c r="Q21" s="79">
        <v>14.844973439542516</v>
      </c>
      <c r="R21" s="79">
        <v>15.959724304083084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41.220350568789051</v>
      </c>
      <c r="D30" s="8">
        <v>34.297723033062518</v>
      </c>
      <c r="E30" s="8">
        <v>33.851127454405315</v>
      </c>
      <c r="F30" s="8">
        <v>37.65669087805837</v>
      </c>
      <c r="G30" s="8">
        <v>46.247968496454909</v>
      </c>
      <c r="H30" s="8">
        <v>40.324058211740905</v>
      </c>
      <c r="I30" s="8">
        <v>47.405018956040301</v>
      </c>
      <c r="J30" s="8">
        <v>59.499639738859621</v>
      </c>
      <c r="K30" s="8">
        <v>61.915390060411461</v>
      </c>
      <c r="L30" s="8">
        <v>46.058231295487154</v>
      </c>
      <c r="M30" s="8">
        <v>32.881925578315219</v>
      </c>
      <c r="N30" s="8">
        <v>23.524350540973124</v>
      </c>
      <c r="O30" s="8">
        <v>20.988899920456735</v>
      </c>
      <c r="P30" s="8">
        <v>17.981066583278594</v>
      </c>
      <c r="Q30" s="8">
        <v>14.844973439542516</v>
      </c>
      <c r="R30" s="8">
        <v>15.959724304083084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0.22588090372260958</v>
      </c>
      <c r="D35" s="9">
        <v>0.15040184990055416</v>
      </c>
      <c r="E35" s="9">
        <v>0.1908985728324481</v>
      </c>
      <c r="F35" s="9">
        <v>0.21856884651447764</v>
      </c>
      <c r="G35" s="9">
        <v>0.22318969866777885</v>
      </c>
      <c r="H35" s="9">
        <v>0.19406855675251977</v>
      </c>
      <c r="I35" s="9">
        <v>0.22701951998441711</v>
      </c>
      <c r="J35" s="9">
        <v>0.19746956759553541</v>
      </c>
      <c r="K35" s="9">
        <v>0.19443778329619096</v>
      </c>
      <c r="L35" s="9">
        <v>0.16731097070510981</v>
      </c>
      <c r="M35" s="9">
        <v>0.11970014288821537</v>
      </c>
      <c r="N35" s="9">
        <v>7.9174153790059543E-2</v>
      </c>
      <c r="O35" s="9">
        <v>4.9257530178800565E-2</v>
      </c>
      <c r="P35" s="9">
        <v>4.1038248408245249E-2</v>
      </c>
      <c r="Q35" s="9">
        <v>3.7345640471665678E-2</v>
      </c>
      <c r="R35" s="9">
        <v>3.7454578523924725E-2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0.22588090372260958</v>
      </c>
      <c r="D37" s="10">
        <v>0.15040184990055416</v>
      </c>
      <c r="E37" s="10">
        <v>0.1908985728324481</v>
      </c>
      <c r="F37" s="10">
        <v>0.21856884651447764</v>
      </c>
      <c r="G37" s="10">
        <v>0.22318969866777885</v>
      </c>
      <c r="H37" s="10">
        <v>0.19406855675251977</v>
      </c>
      <c r="I37" s="10">
        <v>0.22701951998441711</v>
      </c>
      <c r="J37" s="10">
        <v>0.19746956759553541</v>
      </c>
      <c r="K37" s="10">
        <v>0.19443778329619096</v>
      </c>
      <c r="L37" s="10">
        <v>0.16731097070510981</v>
      </c>
      <c r="M37" s="10">
        <v>0.11970014288821537</v>
      </c>
      <c r="N37" s="10">
        <v>7.9174153790059543E-2</v>
      </c>
      <c r="O37" s="10">
        <v>4.9257530178800565E-2</v>
      </c>
      <c r="P37" s="10">
        <v>4.1038248408245249E-2</v>
      </c>
      <c r="Q37" s="10">
        <v>3.7345640471665678E-2</v>
      </c>
      <c r="R37" s="10">
        <v>3.7454578523924725E-2</v>
      </c>
    </row>
    <row r="38" spans="1:18" ht="11.25" customHeight="1" x14ac:dyDescent="0.25">
      <c r="A38" s="59" t="s">
        <v>173</v>
      </c>
      <c r="B38" s="60" t="s">
        <v>172</v>
      </c>
      <c r="C38" s="9">
        <v>40.99446966506644</v>
      </c>
      <c r="D38" s="9">
        <v>34.147321183161964</v>
      </c>
      <c r="E38" s="9">
        <v>33.66022888157287</v>
      </c>
      <c r="F38" s="9">
        <v>37.438122031543891</v>
      </c>
      <c r="G38" s="9">
        <v>46.024778797787128</v>
      </c>
      <c r="H38" s="9">
        <v>40.129989654988385</v>
      </c>
      <c r="I38" s="9">
        <v>47.177999436055885</v>
      </c>
      <c r="J38" s="9">
        <v>59.302170171264088</v>
      </c>
      <c r="K38" s="9">
        <v>61.720952277115273</v>
      </c>
      <c r="L38" s="9">
        <v>45.890920324782044</v>
      </c>
      <c r="M38" s="9">
        <v>32.762225435427005</v>
      </c>
      <c r="N38" s="9">
        <v>23.445176387183064</v>
      </c>
      <c r="O38" s="9">
        <v>20.939642390277935</v>
      </c>
      <c r="P38" s="9">
        <v>17.940028334870348</v>
      </c>
      <c r="Q38" s="9">
        <v>14.80762779907085</v>
      </c>
      <c r="R38" s="9">
        <v>15.922269725559159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40.99446966506644</v>
      </c>
      <c r="D40" s="10">
        <v>34.147321183161964</v>
      </c>
      <c r="E40" s="10">
        <v>33.66022888157287</v>
      </c>
      <c r="F40" s="10">
        <v>37.438122031543891</v>
      </c>
      <c r="G40" s="10">
        <v>46.024778797787128</v>
      </c>
      <c r="H40" s="10">
        <v>40.129989654988385</v>
      </c>
      <c r="I40" s="10">
        <v>47.177999436055885</v>
      </c>
      <c r="J40" s="10">
        <v>59.302170171264088</v>
      </c>
      <c r="K40" s="10">
        <v>61.720952277115273</v>
      </c>
      <c r="L40" s="10">
        <v>45.890920324782044</v>
      </c>
      <c r="M40" s="10">
        <v>32.762225435427005</v>
      </c>
      <c r="N40" s="10">
        <v>23.445176387183064</v>
      </c>
      <c r="O40" s="10">
        <v>20.939642390277935</v>
      </c>
      <c r="P40" s="10">
        <v>17.940028334870348</v>
      </c>
      <c r="Q40" s="10">
        <v>14.80762779907085</v>
      </c>
      <c r="R40" s="10">
        <v>15.922269725559159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14.465343668027353</v>
      </c>
      <c r="D2" s="78">
        <v>21.381044244226292</v>
      </c>
      <c r="E2" s="78">
        <v>21.933199787086934</v>
      </c>
      <c r="F2" s="78">
        <v>26.955378636370835</v>
      </c>
      <c r="G2" s="78">
        <v>34.961433191478974</v>
      </c>
      <c r="H2" s="78">
        <v>34.443335147454128</v>
      </c>
      <c r="I2" s="78">
        <v>36.679063721391238</v>
      </c>
      <c r="J2" s="78">
        <v>42.582445048995872</v>
      </c>
      <c r="K2" s="78">
        <v>42.556639557178478</v>
      </c>
      <c r="L2" s="78">
        <v>31.732979324430541</v>
      </c>
      <c r="M2" s="78">
        <v>38.26597143474163</v>
      </c>
      <c r="N2" s="78">
        <v>38.473128564045666</v>
      </c>
      <c r="O2" s="78">
        <v>32.709571542236255</v>
      </c>
      <c r="P2" s="78">
        <v>30.358074806962367</v>
      </c>
      <c r="Q2" s="78">
        <v>28.860610344172944</v>
      </c>
      <c r="R2" s="78">
        <v>31.706255911412256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14.465343668027353</v>
      </c>
      <c r="D21" s="79">
        <v>21.381044244226292</v>
      </c>
      <c r="E21" s="79">
        <v>21.933199787086934</v>
      </c>
      <c r="F21" s="79">
        <v>26.955378636370835</v>
      </c>
      <c r="G21" s="79">
        <v>34.961433191478974</v>
      </c>
      <c r="H21" s="79">
        <v>34.443335147454128</v>
      </c>
      <c r="I21" s="79">
        <v>36.679063721391238</v>
      </c>
      <c r="J21" s="79">
        <v>42.582445048995872</v>
      </c>
      <c r="K21" s="79">
        <v>42.556639557178478</v>
      </c>
      <c r="L21" s="79">
        <v>31.732979324430541</v>
      </c>
      <c r="M21" s="79">
        <v>38.26597143474163</v>
      </c>
      <c r="N21" s="79">
        <v>38.473128564045666</v>
      </c>
      <c r="O21" s="79">
        <v>32.709571542236255</v>
      </c>
      <c r="P21" s="79">
        <v>30.358074806962367</v>
      </c>
      <c r="Q21" s="79">
        <v>28.860610344172944</v>
      </c>
      <c r="R21" s="79">
        <v>31.706255911412256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14.465343668027353</v>
      </c>
      <c r="D30" s="8">
        <v>21.381044244226292</v>
      </c>
      <c r="E30" s="8">
        <v>21.933199787086934</v>
      </c>
      <c r="F30" s="8">
        <v>26.955378636370835</v>
      </c>
      <c r="G30" s="8">
        <v>34.961433191478974</v>
      </c>
      <c r="H30" s="8">
        <v>34.443335147454128</v>
      </c>
      <c r="I30" s="8">
        <v>36.679063721391238</v>
      </c>
      <c r="J30" s="8">
        <v>42.582445048995872</v>
      </c>
      <c r="K30" s="8">
        <v>42.556639557178478</v>
      </c>
      <c r="L30" s="8">
        <v>31.732979324430541</v>
      </c>
      <c r="M30" s="8">
        <v>38.26597143474163</v>
      </c>
      <c r="N30" s="8">
        <v>38.473128564045666</v>
      </c>
      <c r="O30" s="8">
        <v>32.709571542236255</v>
      </c>
      <c r="P30" s="8">
        <v>30.358074806962367</v>
      </c>
      <c r="Q30" s="8">
        <v>28.860610344172944</v>
      </c>
      <c r="R30" s="8">
        <v>31.706255911412256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7.9267761076883436E-2</v>
      </c>
      <c r="D35" s="9">
        <v>9.3759827847384902E-2</v>
      </c>
      <c r="E35" s="9">
        <v>0.12368913096449792</v>
      </c>
      <c r="F35" s="9">
        <v>0.15645575536605263</v>
      </c>
      <c r="G35" s="9">
        <v>0.16872161075784353</v>
      </c>
      <c r="H35" s="9">
        <v>0.16576626059585228</v>
      </c>
      <c r="I35" s="9">
        <v>0.17565362535198578</v>
      </c>
      <c r="J35" s="9">
        <v>0.14132416679985474</v>
      </c>
      <c r="K35" s="9">
        <v>0.13364397207155038</v>
      </c>
      <c r="L35" s="9">
        <v>0.11527311025197494</v>
      </c>
      <c r="M35" s="9">
        <v>0.13929969635098327</v>
      </c>
      <c r="N35" s="9">
        <v>0.12948614213212953</v>
      </c>
      <c r="O35" s="9">
        <v>7.676403782396414E-2</v>
      </c>
      <c r="P35" s="9">
        <v>6.9286335677260585E-2</v>
      </c>
      <c r="Q35" s="9">
        <v>7.2604911157020821E-2</v>
      </c>
      <c r="R35" s="9">
        <v>7.4408832452690005E-2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7.9267761076883436E-2</v>
      </c>
      <c r="D37" s="10">
        <v>9.3759827847384902E-2</v>
      </c>
      <c r="E37" s="10">
        <v>0.12368913096449792</v>
      </c>
      <c r="F37" s="10">
        <v>0.15645575536605263</v>
      </c>
      <c r="G37" s="10">
        <v>0.16872161075784353</v>
      </c>
      <c r="H37" s="10">
        <v>0.16576626059585228</v>
      </c>
      <c r="I37" s="10">
        <v>0.17565362535198578</v>
      </c>
      <c r="J37" s="10">
        <v>0.14132416679985474</v>
      </c>
      <c r="K37" s="10">
        <v>0.13364397207155038</v>
      </c>
      <c r="L37" s="10">
        <v>0.11527311025197494</v>
      </c>
      <c r="M37" s="10">
        <v>0.13929969635098327</v>
      </c>
      <c r="N37" s="10">
        <v>0.12948614213212953</v>
      </c>
      <c r="O37" s="10">
        <v>7.676403782396414E-2</v>
      </c>
      <c r="P37" s="10">
        <v>6.9286335677260585E-2</v>
      </c>
      <c r="Q37" s="10">
        <v>7.2604911157020821E-2</v>
      </c>
      <c r="R37" s="10">
        <v>7.4408832452690005E-2</v>
      </c>
    </row>
    <row r="38" spans="1:18" ht="11.25" customHeight="1" x14ac:dyDescent="0.25">
      <c r="A38" s="59" t="s">
        <v>173</v>
      </c>
      <c r="B38" s="60" t="s">
        <v>172</v>
      </c>
      <c r="C38" s="9">
        <v>14.38607590695047</v>
      </c>
      <c r="D38" s="9">
        <v>21.287284416378906</v>
      </c>
      <c r="E38" s="9">
        <v>21.809510656122438</v>
      </c>
      <c r="F38" s="9">
        <v>26.798922881004781</v>
      </c>
      <c r="G38" s="9">
        <v>34.792711580721132</v>
      </c>
      <c r="H38" s="9">
        <v>34.277568886858276</v>
      </c>
      <c r="I38" s="9">
        <v>36.503410096039254</v>
      </c>
      <c r="J38" s="9">
        <v>42.441120882196017</v>
      </c>
      <c r="K38" s="9">
        <v>42.422995585106925</v>
      </c>
      <c r="L38" s="9">
        <v>31.617706214178565</v>
      </c>
      <c r="M38" s="9">
        <v>38.126671738390648</v>
      </c>
      <c r="N38" s="9">
        <v>38.343642421913536</v>
      </c>
      <c r="O38" s="9">
        <v>32.632807504412291</v>
      </c>
      <c r="P38" s="9">
        <v>30.288788471285105</v>
      </c>
      <c r="Q38" s="9">
        <v>28.788005433015922</v>
      </c>
      <c r="R38" s="9">
        <v>31.631847078959566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14.38607590695047</v>
      </c>
      <c r="D40" s="10">
        <v>21.287284416378906</v>
      </c>
      <c r="E40" s="10">
        <v>21.809510656122438</v>
      </c>
      <c r="F40" s="10">
        <v>26.798922881004781</v>
      </c>
      <c r="G40" s="10">
        <v>34.792711580721132</v>
      </c>
      <c r="H40" s="10">
        <v>34.277568886858276</v>
      </c>
      <c r="I40" s="10">
        <v>36.503410096039254</v>
      </c>
      <c r="J40" s="10">
        <v>42.441120882196017</v>
      </c>
      <c r="K40" s="10">
        <v>42.422995585106925</v>
      </c>
      <c r="L40" s="10">
        <v>31.617706214178565</v>
      </c>
      <c r="M40" s="10">
        <v>38.126671738390648</v>
      </c>
      <c r="N40" s="10">
        <v>38.343642421913536</v>
      </c>
      <c r="O40" s="10">
        <v>32.632807504412291</v>
      </c>
      <c r="P40" s="10">
        <v>30.288788471285105</v>
      </c>
      <c r="Q40" s="10">
        <v>28.788005433015922</v>
      </c>
      <c r="R40" s="10">
        <v>31.631847078959566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106</vt:i4>
      </vt:variant>
    </vt:vector>
  </HeadingPairs>
  <TitlesOfParts>
    <vt:vector size="106" baseType="lpstr">
      <vt:lpstr>cover</vt:lpstr>
      <vt:lpstr>index</vt:lpstr>
      <vt:lpstr>factors</vt:lpstr>
      <vt:lpstr>TOTAL</vt:lpstr>
      <vt:lpstr>TITOT</vt:lpstr>
      <vt:lpstr>tipgt</vt:lpstr>
      <vt:lpstr>tipgtele</vt:lpstr>
      <vt:lpstr>tipgtchp</vt:lpstr>
      <vt:lpstr>tidh</vt:lpstr>
      <vt:lpstr>CEN</vt:lpstr>
      <vt:lpstr>cenrf</vt:lpstr>
      <vt:lpstr>cenog</vt:lpstr>
      <vt:lpstr>cennu</vt:lpstr>
      <vt:lpstr>cencm</vt:lpstr>
      <vt:lpstr>cenck</vt:lpstr>
      <vt:lpstr>cenbf</vt:lpstr>
      <vt:lpstr>cengw</vt:lpstr>
      <vt:lpstr>cenpf</vt:lpstr>
      <vt:lpstr>cenbr</vt:lpstr>
      <vt:lpstr>cench</vt:lpstr>
      <vt:lpstr>cencl</vt:lpstr>
      <vt:lpstr>cenlr</vt:lpstr>
      <vt:lpstr>cenbg</vt:lpstr>
      <vt:lpstr>cengl</vt:lpstr>
      <vt:lpstr>cenns</vt:lpstr>
      <vt:lpstr>CF</vt:lpstr>
      <vt:lpstr>CIN</vt:lpstr>
      <vt:lpstr>cisi</vt:lpstr>
      <vt:lpstr>cisb</vt:lpstr>
      <vt:lpstr>cise</vt:lpstr>
      <vt:lpstr>cnfm</vt:lpstr>
      <vt:lpstr>cnfa</vt:lpstr>
      <vt:lpstr>cnfp</vt:lpstr>
      <vt:lpstr>cnfs</vt:lpstr>
      <vt:lpstr>cnfo</vt:lpstr>
      <vt:lpstr>cchi</vt:lpstr>
      <vt:lpstr>cbch</vt:lpstr>
      <vt:lpstr>coch</vt:lpstr>
      <vt:lpstr>cpha</vt:lpstr>
      <vt:lpstr>cnmm</vt:lpstr>
      <vt:lpstr>ccem</vt:lpstr>
      <vt:lpstr>ccer</vt:lpstr>
      <vt:lpstr>cgla</vt:lpstr>
      <vt:lpstr>cppa</vt:lpstr>
      <vt:lpstr>cpul</vt:lpstr>
      <vt:lpstr>cpap</vt:lpstr>
      <vt:lpstr>cprp</vt:lpstr>
      <vt:lpstr>cfbt</vt:lpstr>
      <vt:lpstr>ctre</vt:lpstr>
      <vt:lpstr>cmae</vt:lpstr>
      <vt:lpstr>ctel</vt:lpstr>
      <vt:lpstr>cwwp</vt:lpstr>
      <vt:lpstr>cmiq</vt:lpstr>
      <vt:lpstr>ccon</vt:lpstr>
      <vt:lpstr>cnsi</vt:lpstr>
      <vt:lpstr>CDM</vt:lpstr>
      <vt:lpstr>cres</vt:lpstr>
      <vt:lpstr>cressh</vt:lpstr>
      <vt:lpstr>cressc</vt:lpstr>
      <vt:lpstr>creswh</vt:lpstr>
      <vt:lpstr>cresco</vt:lpstr>
      <vt:lpstr>cresrf</vt:lpstr>
      <vt:lpstr>creswm</vt:lpstr>
      <vt:lpstr>cresdr</vt:lpstr>
      <vt:lpstr>cresdw</vt:lpstr>
      <vt:lpstr>crestv</vt:lpstr>
      <vt:lpstr>cresit</vt:lpstr>
      <vt:lpstr>cresli</vt:lpstr>
      <vt:lpstr>cresoa</vt:lpstr>
      <vt:lpstr>cser</vt:lpstr>
      <vt:lpstr>csersh</vt:lpstr>
      <vt:lpstr>csersc</vt:lpstr>
      <vt:lpstr>cserhw</vt:lpstr>
      <vt:lpstr>cserca</vt:lpstr>
      <vt:lpstr>cserve</vt:lpstr>
      <vt:lpstr>csersl</vt:lpstr>
      <vt:lpstr>cserbl</vt:lpstr>
      <vt:lpstr>csercr</vt:lpstr>
      <vt:lpstr>cserbt</vt:lpstr>
      <vt:lpstr>cserit</vt:lpstr>
      <vt:lpstr>cagr</vt:lpstr>
      <vt:lpstr>CTR</vt:lpstr>
      <vt:lpstr>ctro</vt:lpstr>
      <vt:lpstr>cp2w</vt:lpstr>
      <vt:lpstr>ccar</vt:lpstr>
      <vt:lpstr>cbus</vt:lpstr>
      <vt:lpstr>clcv</vt:lpstr>
      <vt:lpstr>chdv</vt:lpstr>
      <vt:lpstr>ctra</vt:lpstr>
      <vt:lpstr>crtp</vt:lpstr>
      <vt:lpstr>crth</vt:lpstr>
      <vt:lpstr>crtm</vt:lpstr>
      <vt:lpstr>crtf</vt:lpstr>
      <vt:lpstr>ctav</vt:lpstr>
      <vt:lpstr>capd</vt:lpstr>
      <vt:lpstr>capi</vt:lpstr>
      <vt:lpstr>cape</vt:lpstr>
      <vt:lpstr>cafi</vt:lpstr>
      <vt:lpstr>cafe</vt:lpstr>
      <vt:lpstr>ctdn</vt:lpstr>
      <vt:lpstr>cncs</vt:lpstr>
      <vt:lpstr>cniw</vt:lpstr>
      <vt:lpstr>ctpi</vt:lpstr>
      <vt:lpstr>BUN</vt:lpstr>
      <vt:lpstr>buni</vt:lpstr>
      <vt:lpstr>bune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2018-07-19T13:54:34Z</dcterms:created>
  <dcterms:modified xsi:type="dcterms:W3CDTF">2018-07-19T13:54:35Z</dcterms:modified>
</cp:coreProperties>
</file>